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H:\SEGECON\2. Atas SRP\UDESC\VIGÊNCIA EXPIRADA\2024 PROCESSOS ENCERRADOS\PE 0597.2023 SRP SGPE 0564.2023 - Ferramentas e Materiais de Reparo - VIG 18.04.2024\"/>
    </mc:Choice>
  </mc:AlternateContent>
  <xr:revisionPtr revIDLastSave="0" documentId="13_ncr:1_{DC86CEE3-D64D-4A4E-9724-1D5CBEBA4B83}" xr6:coauthVersionLast="47" xr6:coauthVersionMax="47" xr10:uidLastSave="{00000000-0000-0000-0000-000000000000}"/>
  <bookViews>
    <workbookView xWindow="-120" yWindow="-120" windowWidth="29040" windowHeight="15720" tabRatio="471" activeTab="9" xr2:uid="{00000000-000D-0000-FFFF-FFFF00000000}"/>
  </bookViews>
  <sheets>
    <sheet name="REITORIA" sheetId="113" r:id="rId1"/>
    <sheet name="MUSEU" sheetId="129" r:id="rId2"/>
    <sheet name="ESAG" sheetId="105" r:id="rId3"/>
    <sheet name="CEAD" sheetId="114" r:id="rId4"/>
    <sheet name="CEART" sheetId="111" r:id="rId5"/>
    <sheet name="FAED" sheetId="112" r:id="rId6"/>
    <sheet name="CEFID" sheetId="110" r:id="rId7"/>
    <sheet name="CERES" sheetId="117" r:id="rId8"/>
    <sheet name="CESFI" sheetId="121" r:id="rId9"/>
    <sheet name="GESTOR" sheetId="128" r:id="rId10"/>
  </sheets>
  <definedNames>
    <definedName name="_xlnm._FilterDatabase" localSheetId="6" hidden="1">CEFID!$A$3:$AC$249</definedName>
    <definedName name="_xlnm._FilterDatabase" localSheetId="7" hidden="1">CERES!$A$3:$AK$249</definedName>
    <definedName name="_xlnm._FilterDatabase" localSheetId="8" hidden="1">CESFI!$A$3:$AA$249</definedName>
    <definedName name="_xlnm._FilterDatabase" localSheetId="9" hidden="1">GESTOR!$A$3:$M$249</definedName>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51" i="110" l="1"/>
  <c r="I173" i="121"/>
  <c r="I249" i="121"/>
  <c r="J5" i="121"/>
  <c r="J6" i="121"/>
  <c r="J7" i="121"/>
  <c r="J8" i="121"/>
  <c r="J9" i="121"/>
  <c r="J10" i="121"/>
  <c r="J11" i="121"/>
  <c r="J12" i="121"/>
  <c r="J13" i="121"/>
  <c r="J14" i="121"/>
  <c r="J15" i="121"/>
  <c r="J16" i="121"/>
  <c r="J17" i="121"/>
  <c r="J18" i="121"/>
  <c r="J19" i="121"/>
  <c r="J20" i="121"/>
  <c r="J21" i="121"/>
  <c r="J22" i="121"/>
  <c r="J23" i="121"/>
  <c r="J24" i="121"/>
  <c r="J25" i="121"/>
  <c r="J26" i="121"/>
  <c r="J27" i="121"/>
  <c r="J28" i="121"/>
  <c r="J29" i="121"/>
  <c r="J30" i="121"/>
  <c r="J31" i="121"/>
  <c r="J32" i="121"/>
  <c r="J33" i="121"/>
  <c r="J34" i="121"/>
  <c r="J35" i="121"/>
  <c r="J36" i="121"/>
  <c r="J37" i="121"/>
  <c r="J38" i="121"/>
  <c r="J39" i="121"/>
  <c r="J40" i="121"/>
  <c r="J41" i="121"/>
  <c r="J42" i="121"/>
  <c r="J43" i="121"/>
  <c r="J44" i="121"/>
  <c r="J45" i="121"/>
  <c r="J46" i="121"/>
  <c r="J47" i="121"/>
  <c r="J48" i="121"/>
  <c r="J49" i="121"/>
  <c r="J50" i="121"/>
  <c r="J51" i="121"/>
  <c r="J52" i="121"/>
  <c r="J53" i="121"/>
  <c r="J54" i="121"/>
  <c r="J55" i="121"/>
  <c r="J56" i="121"/>
  <c r="J57" i="121"/>
  <c r="J58" i="121"/>
  <c r="J59" i="121"/>
  <c r="J60" i="121"/>
  <c r="J61" i="121"/>
  <c r="J62" i="121"/>
  <c r="J63" i="121"/>
  <c r="J64" i="121"/>
  <c r="J65" i="121"/>
  <c r="J66" i="121"/>
  <c r="J67" i="121"/>
  <c r="J68" i="121"/>
  <c r="J69" i="121"/>
  <c r="J70" i="121"/>
  <c r="J71" i="121"/>
  <c r="J72" i="121"/>
  <c r="J73" i="121"/>
  <c r="J74" i="121"/>
  <c r="J75" i="121"/>
  <c r="J76" i="121"/>
  <c r="J77" i="121"/>
  <c r="J78" i="121"/>
  <c r="J79" i="121"/>
  <c r="J80" i="121"/>
  <c r="J81" i="121"/>
  <c r="J82" i="121"/>
  <c r="J83" i="121"/>
  <c r="J84" i="121"/>
  <c r="J85" i="121"/>
  <c r="J86" i="121"/>
  <c r="J87" i="121"/>
  <c r="J88" i="121"/>
  <c r="J89" i="121"/>
  <c r="J90" i="121"/>
  <c r="J91" i="121"/>
  <c r="J92" i="121"/>
  <c r="J93" i="121"/>
  <c r="J94" i="121"/>
  <c r="J95" i="121"/>
  <c r="J96" i="121"/>
  <c r="J97" i="121"/>
  <c r="J98" i="121"/>
  <c r="J99" i="121"/>
  <c r="J100" i="121"/>
  <c r="J101" i="121"/>
  <c r="J102" i="121"/>
  <c r="J103" i="121"/>
  <c r="J104" i="121"/>
  <c r="J105" i="121"/>
  <c r="J106" i="121"/>
  <c r="J107" i="121"/>
  <c r="J108" i="121"/>
  <c r="J109" i="121"/>
  <c r="J110" i="121"/>
  <c r="J111" i="121"/>
  <c r="J112" i="121"/>
  <c r="J113" i="121"/>
  <c r="J114" i="121"/>
  <c r="J115" i="121"/>
  <c r="J116" i="121"/>
  <c r="J117" i="121"/>
  <c r="J118" i="121"/>
  <c r="J119" i="121"/>
  <c r="J120" i="121"/>
  <c r="J121" i="121"/>
  <c r="J122" i="121"/>
  <c r="J123" i="121"/>
  <c r="J124" i="121"/>
  <c r="J125" i="121"/>
  <c r="J126" i="121"/>
  <c r="J127" i="121"/>
  <c r="J128" i="121"/>
  <c r="J129" i="121"/>
  <c r="J130" i="121"/>
  <c r="J131" i="121"/>
  <c r="J132" i="121"/>
  <c r="J133" i="121"/>
  <c r="J134" i="121"/>
  <c r="J135" i="121"/>
  <c r="J136" i="121"/>
  <c r="J137" i="121"/>
  <c r="J138" i="121"/>
  <c r="J139" i="121"/>
  <c r="J140" i="121"/>
  <c r="J141" i="121"/>
  <c r="J142" i="121"/>
  <c r="J143" i="121"/>
  <c r="J144" i="121"/>
  <c r="J145" i="121"/>
  <c r="J146" i="121"/>
  <c r="J147" i="121"/>
  <c r="J148" i="121"/>
  <c r="J149" i="121"/>
  <c r="J150" i="121"/>
  <c r="J151" i="121"/>
  <c r="J152" i="121"/>
  <c r="J153" i="121"/>
  <c r="J154" i="121"/>
  <c r="J155" i="121"/>
  <c r="J156" i="121"/>
  <c r="J157" i="121"/>
  <c r="J158" i="121"/>
  <c r="J159" i="121"/>
  <c r="J160" i="121"/>
  <c r="J161" i="121"/>
  <c r="J162" i="121"/>
  <c r="J163" i="121"/>
  <c r="J164" i="121"/>
  <c r="J165" i="121"/>
  <c r="J166" i="121"/>
  <c r="J167" i="121"/>
  <c r="J168" i="121"/>
  <c r="J169" i="121"/>
  <c r="J170" i="121"/>
  <c r="J171" i="121"/>
  <c r="J172" i="121"/>
  <c r="J173" i="121"/>
  <c r="J174" i="121"/>
  <c r="J175" i="121"/>
  <c r="J176" i="121"/>
  <c r="J177" i="121"/>
  <c r="J178" i="121"/>
  <c r="J179" i="121"/>
  <c r="J180" i="121"/>
  <c r="J181" i="121"/>
  <c r="J182" i="121"/>
  <c r="J183" i="121"/>
  <c r="J184" i="121"/>
  <c r="J185" i="121"/>
  <c r="J186" i="121"/>
  <c r="J187" i="121"/>
  <c r="J188" i="121"/>
  <c r="J189" i="121"/>
  <c r="J190" i="121"/>
  <c r="J191" i="121"/>
  <c r="J192" i="121"/>
  <c r="J193" i="121"/>
  <c r="J194" i="121"/>
  <c r="J195" i="121"/>
  <c r="J196" i="121"/>
  <c r="J197" i="121"/>
  <c r="J198" i="121"/>
  <c r="J199" i="121"/>
  <c r="J200" i="121"/>
  <c r="J201" i="121"/>
  <c r="J202" i="121"/>
  <c r="J203" i="121"/>
  <c r="J204" i="121"/>
  <c r="J205" i="121"/>
  <c r="J206" i="121"/>
  <c r="J207" i="121"/>
  <c r="J208" i="121"/>
  <c r="J209" i="121"/>
  <c r="J210" i="121"/>
  <c r="J211" i="121"/>
  <c r="J212" i="121"/>
  <c r="J213" i="121"/>
  <c r="J214" i="121"/>
  <c r="J215" i="121"/>
  <c r="J216" i="121"/>
  <c r="J217" i="121"/>
  <c r="J218" i="121"/>
  <c r="J219" i="121"/>
  <c r="J220" i="121"/>
  <c r="J221" i="121"/>
  <c r="J222" i="121"/>
  <c r="J223" i="121"/>
  <c r="J224" i="121"/>
  <c r="J225" i="121"/>
  <c r="J226" i="121"/>
  <c r="J227" i="121"/>
  <c r="J228" i="121"/>
  <c r="J229" i="121"/>
  <c r="J230" i="121"/>
  <c r="J231" i="121"/>
  <c r="J232" i="121"/>
  <c r="J233" i="121"/>
  <c r="J234" i="121"/>
  <c r="J235" i="121"/>
  <c r="J236" i="121"/>
  <c r="J237" i="121"/>
  <c r="J238" i="121"/>
  <c r="J239" i="121"/>
  <c r="J240" i="121"/>
  <c r="J241" i="121"/>
  <c r="J242" i="121"/>
  <c r="J243" i="121"/>
  <c r="J244" i="121"/>
  <c r="J245" i="121"/>
  <c r="J246" i="121"/>
  <c r="J247" i="121"/>
  <c r="J248" i="121"/>
  <c r="J4" i="121"/>
  <c r="AA249" i="121"/>
  <c r="Z249" i="121"/>
  <c r="Y249" i="121"/>
  <c r="X249" i="121"/>
  <c r="W249" i="121"/>
  <c r="V249" i="121"/>
  <c r="U249" i="121"/>
  <c r="L249" i="121"/>
  <c r="M249" i="121"/>
  <c r="N249" i="121"/>
  <c r="O249" i="121"/>
  <c r="P249" i="121"/>
  <c r="Q249" i="121"/>
  <c r="R249" i="121"/>
  <c r="S249" i="121"/>
  <c r="T249" i="121"/>
  <c r="J248" i="117"/>
  <c r="J241" i="117"/>
  <c r="J240" i="117"/>
  <c r="J239" i="117"/>
  <c r="J238" i="117"/>
  <c r="J237" i="117"/>
  <c r="J236" i="117"/>
  <c r="J235" i="117"/>
  <c r="J234" i="117"/>
  <c r="J233" i="117"/>
  <c r="J232" i="117"/>
  <c r="J231" i="117"/>
  <c r="J230" i="117"/>
  <c r="J229" i="117"/>
  <c r="J228" i="117"/>
  <c r="J227" i="117"/>
  <c r="J226" i="117"/>
  <c r="J225" i="117"/>
  <c r="J224" i="117"/>
  <c r="J222" i="117"/>
  <c r="J221" i="117"/>
  <c r="J220" i="117"/>
  <c r="J219" i="117"/>
  <c r="J218" i="117"/>
  <c r="J209" i="117"/>
  <c r="J208" i="117"/>
  <c r="J207" i="117"/>
  <c r="J206" i="117"/>
  <c r="J205" i="117"/>
  <c r="J204" i="117"/>
  <c r="J202" i="117"/>
  <c r="J201" i="117"/>
  <c r="J199" i="117"/>
  <c r="J198" i="117"/>
  <c r="J197" i="117"/>
  <c r="J196" i="117"/>
  <c r="J195" i="117"/>
  <c r="J194" i="117"/>
  <c r="J193" i="117"/>
  <c r="J192" i="117"/>
  <c r="J191" i="117"/>
  <c r="J190" i="117"/>
  <c r="J189" i="117"/>
  <c r="J185" i="117"/>
  <c r="J184" i="117"/>
  <c r="J173" i="117"/>
  <c r="J171" i="117"/>
  <c r="J170" i="117"/>
  <c r="J169" i="117"/>
  <c r="J165" i="117"/>
  <c r="J164" i="117"/>
  <c r="J163" i="117"/>
  <c r="J162" i="117"/>
  <c r="J161" i="117"/>
  <c r="J153" i="117"/>
  <c r="J152" i="117"/>
  <c r="J151" i="117"/>
  <c r="J150" i="117"/>
  <c r="J149" i="117"/>
  <c r="J148" i="117"/>
  <c r="J147" i="117"/>
  <c r="J146" i="117"/>
  <c r="J145" i="117"/>
  <c r="J144" i="117"/>
  <c r="J143" i="117"/>
  <c r="J141" i="117"/>
  <c r="J140" i="117"/>
  <c r="J139" i="117"/>
  <c r="J138" i="117"/>
  <c r="J137" i="117"/>
  <c r="J136" i="117"/>
  <c r="J135" i="117"/>
  <c r="J134" i="117"/>
  <c r="J133" i="117"/>
  <c r="J132" i="117"/>
  <c r="J131" i="117"/>
  <c r="J130" i="117"/>
  <c r="J129" i="117"/>
  <c r="J128" i="117"/>
  <c r="J127" i="117"/>
  <c r="J126" i="117"/>
  <c r="J125" i="117"/>
  <c r="J122" i="117"/>
  <c r="J119" i="117"/>
  <c r="J118" i="117"/>
  <c r="J117" i="117"/>
  <c r="J116" i="117"/>
  <c r="J115" i="117"/>
  <c r="J114" i="117"/>
  <c r="J113" i="117"/>
  <c r="J112" i="117"/>
  <c r="J107" i="117"/>
  <c r="J106" i="117"/>
  <c r="J105" i="117"/>
  <c r="J104" i="117"/>
  <c r="J103" i="117"/>
  <c r="J101" i="117"/>
  <c r="J100" i="117"/>
  <c r="J99" i="117"/>
  <c r="J98" i="117"/>
  <c r="J97" i="117"/>
  <c r="J96" i="117"/>
  <c r="J95" i="117"/>
  <c r="J94" i="117"/>
  <c r="J93" i="117"/>
  <c r="J92" i="117"/>
  <c r="J91" i="117"/>
  <c r="J90" i="117"/>
  <c r="J89" i="117"/>
  <c r="J88" i="117"/>
  <c r="J87" i="117"/>
  <c r="J40" i="117"/>
  <c r="J39" i="117"/>
  <c r="J38" i="117"/>
  <c r="J37" i="117"/>
  <c r="J36" i="117"/>
  <c r="J35" i="117"/>
  <c r="J34" i="117"/>
  <c r="J33" i="117"/>
  <c r="J32" i="117"/>
  <c r="J31" i="117"/>
  <c r="J30" i="117"/>
  <c r="J29" i="117"/>
  <c r="J28" i="117"/>
  <c r="J27" i="117"/>
  <c r="J26" i="117"/>
  <c r="J25" i="117"/>
  <c r="J24" i="117"/>
  <c r="J23" i="117"/>
  <c r="J22" i="117"/>
  <c r="J21" i="117"/>
  <c r="J20" i="117"/>
  <c r="J19" i="117"/>
  <c r="J18" i="117"/>
  <c r="J17" i="117"/>
  <c r="J16" i="117"/>
  <c r="J14" i="117"/>
  <c r="J13" i="117"/>
  <c r="J12" i="117"/>
  <c r="J11" i="117"/>
  <c r="J10" i="117"/>
  <c r="J9" i="117"/>
  <c r="J8" i="117"/>
  <c r="J7" i="117"/>
  <c r="J6" i="117"/>
  <c r="J5" i="117"/>
  <c r="J4" i="117"/>
  <c r="I249" i="117"/>
  <c r="AF249" i="117"/>
  <c r="AK249" i="117"/>
  <c r="AJ249" i="117"/>
  <c r="AI249" i="117"/>
  <c r="AH249" i="117"/>
  <c r="AG249" i="117"/>
  <c r="AE249" i="117"/>
  <c r="AD249" i="117"/>
  <c r="AC249" i="117"/>
  <c r="AB249" i="117"/>
  <c r="AA249" i="117"/>
  <c r="Z249" i="117"/>
  <c r="Y249" i="117"/>
  <c r="X249" i="117"/>
  <c r="W249" i="117"/>
  <c r="V249" i="117"/>
  <c r="M249" i="117"/>
  <c r="N249" i="117"/>
  <c r="O249" i="117"/>
  <c r="P249" i="117"/>
  <c r="Q249" i="117"/>
  <c r="R249" i="117"/>
  <c r="S249" i="117"/>
  <c r="T249" i="117"/>
  <c r="U249" i="117"/>
  <c r="L249" i="117"/>
  <c r="AL249" i="117" s="1"/>
  <c r="I137" i="117"/>
  <c r="I136" i="117"/>
  <c r="AB249" i="121" l="1"/>
  <c r="J249" i="121"/>
  <c r="AM249" i="110"/>
  <c r="AL249" i="110"/>
  <c r="AK249" i="110"/>
  <c r="AJ249" i="110"/>
  <c r="AI249" i="110"/>
  <c r="AH249" i="110"/>
  <c r="AG249" i="110"/>
  <c r="AF249" i="110"/>
  <c r="X249" i="110"/>
  <c r="Y249" i="110"/>
  <c r="Z249" i="110"/>
  <c r="AA249" i="110"/>
  <c r="AB249" i="110"/>
  <c r="AC249" i="110"/>
  <c r="AD249" i="110"/>
  <c r="AE249" i="110"/>
  <c r="W249" i="110"/>
  <c r="I114" i="110"/>
  <c r="I31" i="110"/>
  <c r="R249" i="110"/>
  <c r="S249" i="110"/>
  <c r="T249" i="110"/>
  <c r="U249" i="110"/>
  <c r="V249" i="110"/>
  <c r="M249" i="110"/>
  <c r="N249" i="110"/>
  <c r="O249" i="110"/>
  <c r="P249" i="110"/>
  <c r="Q249" i="110"/>
  <c r="L249" i="110"/>
  <c r="I249" i="110"/>
  <c r="Y250" i="112"/>
  <c r="L249" i="112"/>
  <c r="Y249" i="112"/>
  <c r="X249" i="112"/>
  <c r="W249" i="112"/>
  <c r="V249" i="112"/>
  <c r="U249" i="112"/>
  <c r="T249" i="112"/>
  <c r="S249" i="112"/>
  <c r="R249" i="112"/>
  <c r="O249" i="112"/>
  <c r="N249" i="112"/>
  <c r="M249" i="112"/>
  <c r="Q249" i="112"/>
  <c r="Z249" i="112"/>
  <c r="AA249" i="112"/>
  <c r="AB249" i="112"/>
  <c r="AC249" i="112"/>
  <c r="P249" i="112"/>
  <c r="J222" i="112"/>
  <c r="K222" i="112" s="1"/>
  <c r="P249" i="114" l="1"/>
  <c r="Q249" i="114"/>
  <c r="R249" i="114"/>
  <c r="S249" i="114"/>
  <c r="T249" i="114"/>
  <c r="U249" i="114"/>
  <c r="V249" i="114"/>
  <c r="W249" i="114"/>
  <c r="X249" i="114"/>
  <c r="Y249" i="114"/>
  <c r="Z249" i="114"/>
  <c r="AA249" i="114"/>
  <c r="AB249" i="114"/>
  <c r="L249" i="114"/>
  <c r="O249" i="114"/>
  <c r="N249" i="114"/>
  <c r="M249" i="114"/>
  <c r="AN249" i="111"/>
  <c r="AM249" i="111"/>
  <c r="AL249" i="111"/>
  <c r="AK249" i="111"/>
  <c r="AJ249" i="111"/>
  <c r="AI249" i="111"/>
  <c r="AH249" i="111"/>
  <c r="AG249" i="111"/>
  <c r="AF249" i="111"/>
  <c r="AE249" i="111"/>
  <c r="AD249" i="111"/>
  <c r="AC249" i="111"/>
  <c r="AB249" i="111"/>
  <c r="AA249" i="111"/>
  <c r="Z249" i="111"/>
  <c r="I173" i="111"/>
  <c r="M249" i="111"/>
  <c r="N249" i="111"/>
  <c r="O249" i="111"/>
  <c r="P249" i="111"/>
  <c r="Q249" i="111"/>
  <c r="R249" i="111"/>
  <c r="S249" i="111"/>
  <c r="T249" i="111"/>
  <c r="U249" i="111"/>
  <c r="V249" i="111"/>
  <c r="W249" i="111"/>
  <c r="X249" i="111"/>
  <c r="Y249" i="111"/>
  <c r="L249" i="111"/>
  <c r="Q249" i="105"/>
  <c r="R249" i="105"/>
  <c r="S249" i="105"/>
  <c r="T249" i="105"/>
  <c r="U249" i="105"/>
  <c r="V249" i="105"/>
  <c r="W249" i="105"/>
  <c r="X249" i="105"/>
  <c r="Y249" i="105"/>
  <c r="Z249" i="105"/>
  <c r="AA249" i="105"/>
  <c r="AB249" i="105"/>
  <c r="AC249" i="105"/>
  <c r="M249" i="105" l="1"/>
  <c r="N249" i="105"/>
  <c r="O249" i="105"/>
  <c r="P249" i="105"/>
  <c r="L249" i="105"/>
  <c r="M249" i="129"/>
  <c r="N249" i="129"/>
  <c r="O249" i="129"/>
  <c r="P249" i="129"/>
  <c r="Q249" i="129"/>
  <c r="R249" i="129"/>
  <c r="S249" i="129"/>
  <c r="T249" i="129"/>
  <c r="U249" i="129"/>
  <c r="V249" i="129"/>
  <c r="W249" i="129"/>
  <c r="X249" i="129"/>
  <c r="Y249" i="129"/>
  <c r="Z249" i="129"/>
  <c r="AA249" i="129"/>
  <c r="AB249" i="129"/>
  <c r="L249" i="129"/>
  <c r="M249" i="113" l="1"/>
  <c r="N249" i="113"/>
  <c r="O249" i="113"/>
  <c r="P249" i="113"/>
  <c r="Q249" i="113"/>
  <c r="R249" i="113"/>
  <c r="S249" i="113"/>
  <c r="T249" i="113"/>
  <c r="U249" i="113"/>
  <c r="V249" i="113"/>
  <c r="W249" i="113"/>
  <c r="X249" i="113"/>
  <c r="Y249" i="113"/>
  <c r="Z249" i="113"/>
  <c r="AA249" i="113"/>
  <c r="AB249" i="113"/>
  <c r="AC249" i="113"/>
  <c r="L249" i="113"/>
  <c r="H137" i="128"/>
  <c r="H136" i="128"/>
  <c r="I86" i="110" l="1"/>
  <c r="I86" i="105"/>
  <c r="I56" i="121"/>
  <c r="I120" i="114"/>
  <c r="I220" i="112"/>
  <c r="I219" i="112"/>
  <c r="I220" i="111"/>
  <c r="I219" i="111"/>
  <c r="I211" i="114"/>
  <c r="I211" i="105"/>
  <c r="I118" i="110"/>
  <c r="I118" i="105"/>
  <c r="I114" i="105"/>
  <c r="I231" i="114" l="1"/>
  <c r="I231" i="111"/>
  <c r="I173" i="112" l="1"/>
  <c r="I232" i="113"/>
  <c r="I107" i="113"/>
  <c r="I233" i="111"/>
  <c r="I107" i="111"/>
  <c r="I165" i="117" l="1"/>
  <c r="I164" i="117"/>
  <c r="I165" i="121"/>
  <c r="I164" i="121"/>
  <c r="I248" i="117" l="1"/>
  <c r="I248" i="105"/>
  <c r="I167" i="112" l="1"/>
  <c r="I167" i="110"/>
  <c r="I116" i="117"/>
  <c r="I116" i="110"/>
  <c r="I44" i="110" l="1"/>
  <c r="I44" i="105"/>
  <c r="I11" i="117" l="1"/>
  <c r="I11" i="111"/>
  <c r="I44" i="121" l="1"/>
  <c r="I181" i="110" l="1"/>
  <c r="I181" i="121"/>
  <c r="I246" i="110" l="1"/>
  <c r="I182" i="110"/>
  <c r="I246" i="121"/>
  <c r="I182" i="121"/>
  <c r="H11" i="128" l="1"/>
  <c r="I126" i="121" l="1"/>
  <c r="I126" i="117"/>
  <c r="I149" i="117" l="1"/>
  <c r="I148" i="117"/>
  <c r="I149" i="111"/>
  <c r="I148" i="111"/>
  <c r="I241" i="117" l="1"/>
  <c r="H241" i="128" s="1"/>
  <c r="I240" i="117"/>
  <c r="H240" i="128" s="1"/>
  <c r="I239" i="117"/>
  <c r="H239" i="128" s="1"/>
  <c r="I237" i="117"/>
  <c r="H237" i="128" s="1"/>
  <c r="I235" i="117"/>
  <c r="H235" i="128" s="1"/>
  <c r="I227" i="117"/>
  <c r="H227" i="128" s="1"/>
  <c r="I226" i="117"/>
  <c r="H226" i="128" s="1"/>
  <c r="I206" i="117"/>
  <c r="H206" i="128" s="1"/>
  <c r="I205" i="117"/>
  <c r="H205" i="128" s="1"/>
  <c r="I190" i="117"/>
  <c r="H190" i="128" s="1"/>
  <c r="I185" i="117"/>
  <c r="H185" i="128" s="1"/>
  <c r="I152" i="117"/>
  <c r="H152" i="128" s="1"/>
  <c r="I151" i="117"/>
  <c r="H151" i="128" s="1"/>
  <c r="I147" i="117"/>
  <c r="H147" i="128" s="1"/>
  <c r="I138" i="117"/>
  <c r="H138" i="128" s="1"/>
  <c r="I115" i="117"/>
  <c r="H115" i="128" s="1"/>
  <c r="I107" i="117"/>
  <c r="H107" i="128" s="1"/>
  <c r="I17" i="117"/>
  <c r="H17" i="128" s="1"/>
  <c r="I10" i="117"/>
  <c r="H10" i="128" s="1"/>
  <c r="I108" i="112" l="1"/>
  <c r="I108" i="105"/>
  <c r="L240" i="128" l="1"/>
  <c r="H223" i="128"/>
  <c r="L223" i="128" s="1"/>
  <c r="H224" i="128"/>
  <c r="L224" i="128" s="1"/>
  <c r="H225" i="128"/>
  <c r="L225" i="128" s="1"/>
  <c r="L226" i="128"/>
  <c r="L227" i="128"/>
  <c r="H228" i="128"/>
  <c r="L228" i="128" s="1"/>
  <c r="H229" i="128"/>
  <c r="L229" i="128" s="1"/>
  <c r="H230" i="128"/>
  <c r="L230" i="128" s="1"/>
  <c r="H231" i="128"/>
  <c r="L231" i="128" s="1"/>
  <c r="H232" i="128"/>
  <c r="L232" i="128" s="1"/>
  <c r="H233" i="128"/>
  <c r="L233" i="128" s="1"/>
  <c r="H234" i="128"/>
  <c r="L234" i="128" s="1"/>
  <c r="L235" i="128"/>
  <c r="H236" i="128"/>
  <c r="L236" i="128" s="1"/>
  <c r="L237" i="128"/>
  <c r="H238" i="128"/>
  <c r="L238" i="128" s="1"/>
  <c r="H242" i="128"/>
  <c r="L242" i="128" s="1"/>
  <c r="H243" i="128"/>
  <c r="L243" i="128" s="1"/>
  <c r="H244" i="128"/>
  <c r="L244" i="128" s="1"/>
  <c r="H245" i="128"/>
  <c r="L245" i="128" s="1"/>
  <c r="H246" i="128"/>
  <c r="L246" i="128" s="1"/>
  <c r="H247" i="128"/>
  <c r="L247" i="128" s="1"/>
  <c r="H248" i="128"/>
  <c r="L248" i="128" s="1"/>
  <c r="H222" i="128"/>
  <c r="L222" i="128" s="1"/>
  <c r="H219" i="128"/>
  <c r="L219" i="128" s="1"/>
  <c r="H220" i="128"/>
  <c r="L220" i="128" s="1"/>
  <c r="H221" i="128"/>
  <c r="H201" i="128"/>
  <c r="H202" i="128"/>
  <c r="H203" i="128"/>
  <c r="H204" i="128"/>
  <c r="L204" i="128" s="1"/>
  <c r="L205" i="128"/>
  <c r="H207" i="128"/>
  <c r="H208" i="128"/>
  <c r="H209" i="128"/>
  <c r="H210" i="128"/>
  <c r="L210" i="128" s="1"/>
  <c r="H211" i="128"/>
  <c r="L211" i="128" s="1"/>
  <c r="H212" i="128"/>
  <c r="H213" i="128"/>
  <c r="H214" i="128"/>
  <c r="H215" i="128"/>
  <c r="H216" i="128"/>
  <c r="L216" i="128" s="1"/>
  <c r="H217" i="128"/>
  <c r="H218" i="128"/>
  <c r="H195" i="128"/>
  <c r="H196" i="128"/>
  <c r="H197" i="128"/>
  <c r="H198" i="128"/>
  <c r="L198" i="128" s="1"/>
  <c r="H199" i="128"/>
  <c r="H200" i="128"/>
  <c r="H171" i="128"/>
  <c r="L171" i="128" s="1"/>
  <c r="H172" i="128"/>
  <c r="H173" i="128"/>
  <c r="H174" i="128"/>
  <c r="H175" i="128"/>
  <c r="H176" i="128"/>
  <c r="H177" i="128"/>
  <c r="H178" i="128"/>
  <c r="H179" i="128"/>
  <c r="H180" i="128"/>
  <c r="H181" i="128"/>
  <c r="H182" i="128"/>
  <c r="H183" i="128"/>
  <c r="H184" i="128"/>
  <c r="H186" i="128"/>
  <c r="H187" i="128"/>
  <c r="H188" i="128"/>
  <c r="H189" i="128"/>
  <c r="H191" i="128"/>
  <c r="H192" i="128"/>
  <c r="H193" i="128"/>
  <c r="H194" i="128"/>
  <c r="L241" i="128" l="1"/>
  <c r="L239" i="128"/>
  <c r="L203" i="128"/>
  <c r="L215" i="128"/>
  <c r="L202" i="128"/>
  <c r="L214" i="128"/>
  <c r="L209" i="128"/>
  <c r="L208" i="128"/>
  <c r="L213" i="128"/>
  <c r="L207" i="128"/>
  <c r="L201" i="128"/>
  <c r="L212" i="128"/>
  <c r="L206" i="128"/>
  <c r="L197" i="128"/>
  <c r="L196" i="128"/>
  <c r="L195" i="128"/>
  <c r="H112" i="128" l="1"/>
  <c r="H113" i="128"/>
  <c r="H114" i="128"/>
  <c r="H116" i="128"/>
  <c r="H117" i="128"/>
  <c r="H118" i="128"/>
  <c r="H119" i="128"/>
  <c r="H120" i="128"/>
  <c r="H121" i="128"/>
  <c r="H122" i="128"/>
  <c r="H123" i="128"/>
  <c r="H124" i="128"/>
  <c r="H125" i="128"/>
  <c r="H126" i="128"/>
  <c r="H127" i="128"/>
  <c r="H128" i="128"/>
  <c r="H129" i="128"/>
  <c r="H130" i="128"/>
  <c r="H131" i="128"/>
  <c r="H132" i="128"/>
  <c r="H133" i="128"/>
  <c r="H134" i="128"/>
  <c r="H135" i="128"/>
  <c r="H139" i="128"/>
  <c r="H140" i="128"/>
  <c r="H141" i="128"/>
  <c r="H142" i="128"/>
  <c r="H143" i="128"/>
  <c r="H144" i="128"/>
  <c r="H145" i="128"/>
  <c r="H146" i="128"/>
  <c r="H148" i="128"/>
  <c r="H149" i="128"/>
  <c r="H150" i="128"/>
  <c r="H153" i="128"/>
  <c r="H154" i="128"/>
  <c r="H155" i="128"/>
  <c r="H156" i="128"/>
  <c r="H157" i="128"/>
  <c r="H158" i="128"/>
  <c r="H159" i="128"/>
  <c r="H160" i="128"/>
  <c r="H161" i="128"/>
  <c r="H162" i="128"/>
  <c r="H163" i="128"/>
  <c r="H164" i="128"/>
  <c r="H165" i="128"/>
  <c r="H166" i="128"/>
  <c r="H167" i="128"/>
  <c r="H168" i="128"/>
  <c r="H169" i="128"/>
  <c r="H170" i="128"/>
  <c r="H106" i="128"/>
  <c r="L106" i="128" s="1"/>
  <c r="L107" i="128"/>
  <c r="H108" i="128"/>
  <c r="L108" i="128" s="1"/>
  <c r="H109" i="128"/>
  <c r="L109" i="128" s="1"/>
  <c r="H110" i="128"/>
  <c r="H111" i="128"/>
  <c r="H103" i="128"/>
  <c r="L103" i="128" s="1"/>
  <c r="H104" i="128"/>
  <c r="H105" i="128"/>
  <c r="L105" i="128" s="1"/>
  <c r="H5" i="128"/>
  <c r="H6" i="128"/>
  <c r="H7" i="128"/>
  <c r="H8" i="128"/>
  <c r="H9" i="128"/>
  <c r="H12" i="128"/>
  <c r="H13" i="128"/>
  <c r="H14" i="128"/>
  <c r="H15" i="128"/>
  <c r="H16" i="128"/>
  <c r="L16" i="128" s="1"/>
  <c r="L17" i="128"/>
  <c r="H18" i="128"/>
  <c r="L18" i="128" s="1"/>
  <c r="H19" i="128"/>
  <c r="L19" i="128" s="1"/>
  <c r="H20" i="128"/>
  <c r="L20" i="128" s="1"/>
  <c r="H21" i="128"/>
  <c r="H22" i="128"/>
  <c r="L22" i="128" s="1"/>
  <c r="H23" i="128"/>
  <c r="L23" i="128" s="1"/>
  <c r="H24" i="128"/>
  <c r="L24" i="128" s="1"/>
  <c r="H25" i="128"/>
  <c r="L25" i="128" s="1"/>
  <c r="H26" i="128"/>
  <c r="L26" i="128" s="1"/>
  <c r="H27" i="128"/>
  <c r="L27" i="128" s="1"/>
  <c r="H28" i="128"/>
  <c r="L28" i="128" s="1"/>
  <c r="H29" i="128"/>
  <c r="L29" i="128" s="1"/>
  <c r="H30" i="128"/>
  <c r="L30" i="128" s="1"/>
  <c r="H31" i="128"/>
  <c r="L31" i="128" s="1"/>
  <c r="H32" i="128"/>
  <c r="L32" i="128" s="1"/>
  <c r="H33" i="128"/>
  <c r="L33" i="128" s="1"/>
  <c r="H34" i="128"/>
  <c r="L34" i="128" s="1"/>
  <c r="H35" i="128"/>
  <c r="L35" i="128" s="1"/>
  <c r="H36" i="128"/>
  <c r="L36" i="128" s="1"/>
  <c r="H37" i="128"/>
  <c r="L37" i="128" s="1"/>
  <c r="H38" i="128"/>
  <c r="L38" i="128" s="1"/>
  <c r="H39" i="128"/>
  <c r="L39" i="128" s="1"/>
  <c r="H40" i="128"/>
  <c r="L40" i="128" s="1"/>
  <c r="H41" i="128"/>
  <c r="L41" i="128" s="1"/>
  <c r="H42" i="128"/>
  <c r="L42" i="128" s="1"/>
  <c r="H43" i="128"/>
  <c r="L43" i="128" s="1"/>
  <c r="H44" i="128"/>
  <c r="L44" i="128" s="1"/>
  <c r="H45" i="128"/>
  <c r="L45" i="128" s="1"/>
  <c r="H46" i="128"/>
  <c r="L46" i="128" s="1"/>
  <c r="H47" i="128"/>
  <c r="L47" i="128" s="1"/>
  <c r="H48" i="128"/>
  <c r="L48" i="128" s="1"/>
  <c r="H49" i="128"/>
  <c r="L49" i="128" s="1"/>
  <c r="H50" i="128"/>
  <c r="L50" i="128" s="1"/>
  <c r="H51" i="128"/>
  <c r="L51" i="128" s="1"/>
  <c r="H52" i="128"/>
  <c r="L52" i="128" s="1"/>
  <c r="H53" i="128"/>
  <c r="L53" i="128" s="1"/>
  <c r="H54" i="128"/>
  <c r="L54" i="128" s="1"/>
  <c r="H55" i="128"/>
  <c r="L55" i="128" s="1"/>
  <c r="H56" i="128"/>
  <c r="L56" i="128" s="1"/>
  <c r="H57" i="128"/>
  <c r="L57" i="128" s="1"/>
  <c r="H58" i="128"/>
  <c r="L58" i="128" s="1"/>
  <c r="H59" i="128"/>
  <c r="L59" i="128" s="1"/>
  <c r="H60" i="128"/>
  <c r="L60" i="128" s="1"/>
  <c r="H61" i="128"/>
  <c r="L61" i="128" s="1"/>
  <c r="H62" i="128"/>
  <c r="L62" i="128" s="1"/>
  <c r="H63" i="128"/>
  <c r="L63" i="128" s="1"/>
  <c r="H64" i="128"/>
  <c r="L64" i="128" s="1"/>
  <c r="H65" i="128"/>
  <c r="L65" i="128" s="1"/>
  <c r="H66" i="128"/>
  <c r="L66" i="128" s="1"/>
  <c r="H67" i="128"/>
  <c r="L67" i="128" s="1"/>
  <c r="H68" i="128"/>
  <c r="L68" i="128" s="1"/>
  <c r="H69" i="128"/>
  <c r="L69" i="128" s="1"/>
  <c r="H70" i="128"/>
  <c r="L70" i="128" s="1"/>
  <c r="H71" i="128"/>
  <c r="L71" i="128" s="1"/>
  <c r="H72" i="128"/>
  <c r="L72" i="128" s="1"/>
  <c r="H73" i="128"/>
  <c r="L73" i="128" s="1"/>
  <c r="H74" i="128"/>
  <c r="L74" i="128" s="1"/>
  <c r="H75" i="128"/>
  <c r="H76" i="128"/>
  <c r="L76" i="128" s="1"/>
  <c r="H77" i="128"/>
  <c r="L77" i="128" s="1"/>
  <c r="H78" i="128"/>
  <c r="L78" i="128" s="1"/>
  <c r="H79" i="128"/>
  <c r="L79" i="128" s="1"/>
  <c r="H80" i="128"/>
  <c r="L80" i="128" s="1"/>
  <c r="H81" i="128"/>
  <c r="L81" i="128" s="1"/>
  <c r="H82" i="128"/>
  <c r="L82" i="128" s="1"/>
  <c r="H83" i="128"/>
  <c r="L83" i="128" s="1"/>
  <c r="H84" i="128"/>
  <c r="L84" i="128" s="1"/>
  <c r="H85" i="128"/>
  <c r="L85" i="128" s="1"/>
  <c r="H86" i="128"/>
  <c r="L86" i="128" s="1"/>
  <c r="H87" i="128"/>
  <c r="L87" i="128" s="1"/>
  <c r="H88" i="128"/>
  <c r="L88" i="128" s="1"/>
  <c r="H89" i="128"/>
  <c r="L89" i="128" s="1"/>
  <c r="H90" i="128"/>
  <c r="H91" i="128"/>
  <c r="H92" i="128"/>
  <c r="L92" i="128" s="1"/>
  <c r="H93" i="128"/>
  <c r="L93" i="128" s="1"/>
  <c r="H94" i="128"/>
  <c r="L94" i="128" s="1"/>
  <c r="H95" i="128"/>
  <c r="L95" i="128" s="1"/>
  <c r="H96" i="128"/>
  <c r="H97" i="128"/>
  <c r="H98" i="128"/>
  <c r="L98" i="128" s="1"/>
  <c r="H99" i="128"/>
  <c r="L99" i="128" s="1"/>
  <c r="H100" i="128"/>
  <c r="L100" i="128" s="1"/>
  <c r="H101" i="128"/>
  <c r="L101" i="128" s="1"/>
  <c r="H102" i="128"/>
  <c r="L102" i="128" s="1"/>
  <c r="K248" i="121"/>
  <c r="K247" i="121"/>
  <c r="K245" i="121"/>
  <c r="K244" i="121"/>
  <c r="K243" i="121"/>
  <c r="K242" i="121"/>
  <c r="K241" i="121"/>
  <c r="K240" i="121"/>
  <c r="K239" i="121"/>
  <c r="K238" i="121"/>
  <c r="K237" i="121"/>
  <c r="K236" i="121"/>
  <c r="K235" i="121"/>
  <c r="K234" i="121"/>
  <c r="K233" i="121"/>
  <c r="K232" i="121"/>
  <c r="K231" i="121"/>
  <c r="K230" i="121"/>
  <c r="K229" i="121"/>
  <c r="K228" i="121"/>
  <c r="K227" i="121"/>
  <c r="K226" i="121"/>
  <c r="K225" i="121"/>
  <c r="K224" i="121"/>
  <c r="K223" i="121"/>
  <c r="K222" i="121"/>
  <c r="K221" i="121"/>
  <c r="K220" i="121"/>
  <c r="K219" i="121"/>
  <c r="K218" i="121"/>
  <c r="K217" i="121"/>
  <c r="K216" i="121"/>
  <c r="K215" i="121"/>
  <c r="K214" i="121"/>
  <c r="K213" i="121"/>
  <c r="K212" i="121"/>
  <c r="K211" i="121"/>
  <c r="K210" i="121"/>
  <c r="K209" i="121"/>
  <c r="K208" i="121"/>
  <c r="K207" i="121"/>
  <c r="K206" i="121"/>
  <c r="K205" i="121"/>
  <c r="K204" i="121"/>
  <c r="K203" i="121"/>
  <c r="K202" i="121"/>
  <c r="K201" i="121"/>
  <c r="K200" i="121"/>
  <c r="K199" i="121"/>
  <c r="K198" i="121"/>
  <c r="K197" i="121"/>
  <c r="K196" i="121"/>
  <c r="K195" i="121"/>
  <c r="K194" i="121"/>
  <c r="K193" i="121"/>
  <c r="K192" i="121"/>
  <c r="K191" i="121"/>
  <c r="K190" i="121"/>
  <c r="K189" i="121"/>
  <c r="K188" i="121"/>
  <c r="K187" i="121"/>
  <c r="K186" i="121"/>
  <c r="K185" i="121"/>
  <c r="K184" i="121"/>
  <c r="K183" i="121"/>
  <c r="K180" i="121"/>
  <c r="K179" i="121"/>
  <c r="K178" i="121"/>
  <c r="K177" i="121"/>
  <c r="K176" i="121"/>
  <c r="K175" i="121"/>
  <c r="K174" i="121"/>
  <c r="K173" i="121"/>
  <c r="K172" i="121"/>
  <c r="K171" i="121"/>
  <c r="K170" i="121"/>
  <c r="K169" i="121"/>
  <c r="K168" i="121"/>
  <c r="K167" i="121"/>
  <c r="K166" i="121"/>
  <c r="K165" i="121"/>
  <c r="K164" i="121"/>
  <c r="K163" i="121"/>
  <c r="K162" i="121"/>
  <c r="K161" i="121"/>
  <c r="K160" i="121"/>
  <c r="K159" i="121"/>
  <c r="K158" i="121"/>
  <c r="K157" i="121"/>
  <c r="K156" i="121"/>
  <c r="K155" i="121"/>
  <c r="K154" i="121"/>
  <c r="K153" i="121"/>
  <c r="K152" i="121"/>
  <c r="K151" i="121"/>
  <c r="K150" i="121"/>
  <c r="K149" i="121"/>
  <c r="K148" i="121"/>
  <c r="K147" i="121"/>
  <c r="K146" i="121"/>
  <c r="K145" i="121"/>
  <c r="K144" i="121"/>
  <c r="K143" i="121"/>
  <c r="K142" i="121"/>
  <c r="K141" i="121"/>
  <c r="K140" i="121"/>
  <c r="K139" i="121"/>
  <c r="K138" i="121"/>
  <c r="K137" i="121"/>
  <c r="K136" i="121"/>
  <c r="K135" i="121"/>
  <c r="K134" i="121"/>
  <c r="K133" i="121"/>
  <c r="K132" i="121"/>
  <c r="K131" i="121"/>
  <c r="K130" i="121"/>
  <c r="K129" i="121"/>
  <c r="K128" i="121"/>
  <c r="K127" i="121"/>
  <c r="K126" i="121"/>
  <c r="K125" i="121"/>
  <c r="K124" i="121"/>
  <c r="K123" i="121"/>
  <c r="K122" i="121"/>
  <c r="K121" i="121"/>
  <c r="K120" i="121"/>
  <c r="K119" i="121"/>
  <c r="K118" i="121"/>
  <c r="K117" i="121"/>
  <c r="K116" i="121"/>
  <c r="K115" i="121"/>
  <c r="K114" i="121"/>
  <c r="K113" i="121"/>
  <c r="K112" i="121"/>
  <c r="K111" i="121"/>
  <c r="K110" i="121"/>
  <c r="K109" i="121"/>
  <c r="K108" i="121"/>
  <c r="K107" i="121"/>
  <c r="K106" i="121"/>
  <c r="K105" i="121"/>
  <c r="K104" i="121"/>
  <c r="K103" i="121"/>
  <c r="K102" i="121"/>
  <c r="K101" i="121"/>
  <c r="K100" i="121"/>
  <c r="K99" i="121"/>
  <c r="K98" i="121"/>
  <c r="K97" i="121"/>
  <c r="K96" i="121"/>
  <c r="K95" i="121"/>
  <c r="K94" i="121"/>
  <c r="K93" i="121"/>
  <c r="K92" i="121"/>
  <c r="K91" i="121"/>
  <c r="K90" i="121"/>
  <c r="K89" i="121"/>
  <c r="K88" i="121"/>
  <c r="K87" i="121"/>
  <c r="K86" i="121"/>
  <c r="K85" i="121"/>
  <c r="K84" i="121"/>
  <c r="K83" i="121"/>
  <c r="K82" i="121"/>
  <c r="K81" i="121"/>
  <c r="K80" i="121"/>
  <c r="K79" i="121"/>
  <c r="K78" i="121"/>
  <c r="K77" i="121"/>
  <c r="K76" i="121"/>
  <c r="K75" i="121"/>
  <c r="K74" i="121"/>
  <c r="K73" i="121"/>
  <c r="K72" i="121"/>
  <c r="K71" i="121"/>
  <c r="K70" i="121"/>
  <c r="K69" i="121"/>
  <c r="K68" i="121"/>
  <c r="K67" i="121"/>
  <c r="K66" i="121"/>
  <c r="K65" i="121"/>
  <c r="K64" i="121"/>
  <c r="K63" i="121"/>
  <c r="K62" i="121"/>
  <c r="K61" i="121"/>
  <c r="K60" i="121"/>
  <c r="K59" i="121"/>
  <c r="K58" i="121"/>
  <c r="K57" i="121"/>
  <c r="K56" i="121"/>
  <c r="K55" i="121"/>
  <c r="K54" i="121"/>
  <c r="K53" i="121"/>
  <c r="K52" i="121"/>
  <c r="K51" i="121"/>
  <c r="K50" i="121"/>
  <c r="K49" i="121"/>
  <c r="K48" i="121"/>
  <c r="K47" i="121"/>
  <c r="K46" i="121"/>
  <c r="K45" i="121"/>
  <c r="K44" i="121"/>
  <c r="K43" i="121"/>
  <c r="K42" i="121"/>
  <c r="K41" i="121"/>
  <c r="K40" i="121"/>
  <c r="K39" i="121"/>
  <c r="K38" i="121"/>
  <c r="K37" i="121"/>
  <c r="K36" i="121"/>
  <c r="K35" i="121"/>
  <c r="K34" i="121"/>
  <c r="K33" i="121"/>
  <c r="K32" i="121"/>
  <c r="K31" i="121"/>
  <c r="K30" i="121"/>
  <c r="K29" i="121"/>
  <c r="K28" i="121"/>
  <c r="K27" i="121"/>
  <c r="K26" i="121"/>
  <c r="K25" i="121"/>
  <c r="K24" i="121"/>
  <c r="K23" i="121"/>
  <c r="K22" i="121"/>
  <c r="K21" i="121"/>
  <c r="K20" i="121"/>
  <c r="K19" i="121"/>
  <c r="K18" i="121"/>
  <c r="K17" i="121"/>
  <c r="K16" i="121"/>
  <c r="K15" i="121"/>
  <c r="K14" i="121"/>
  <c r="K13" i="121"/>
  <c r="K12" i="121"/>
  <c r="K11" i="121"/>
  <c r="K10" i="121"/>
  <c r="K9" i="121"/>
  <c r="K8" i="121"/>
  <c r="K7" i="121"/>
  <c r="K6" i="121"/>
  <c r="K5" i="121"/>
  <c r="K4" i="121"/>
  <c r="K248" i="117"/>
  <c r="J247" i="117"/>
  <c r="K247" i="117" s="1"/>
  <c r="J246" i="117"/>
  <c r="K246" i="117" s="1"/>
  <c r="J245" i="117"/>
  <c r="K245" i="117" s="1"/>
  <c r="J244" i="117"/>
  <c r="K244" i="117" s="1"/>
  <c r="J243" i="117"/>
  <c r="K243" i="117" s="1"/>
  <c r="J242" i="117"/>
  <c r="K242" i="117" s="1"/>
  <c r="K238" i="117"/>
  <c r="K236" i="117"/>
  <c r="K234" i="117"/>
  <c r="K233" i="117"/>
  <c r="K232" i="117"/>
  <c r="K231" i="117"/>
  <c r="K230" i="117"/>
  <c r="K229" i="117"/>
  <c r="K228" i="117"/>
  <c r="K227" i="117"/>
  <c r="K225" i="117"/>
  <c r="K224" i="117"/>
  <c r="J223" i="117"/>
  <c r="K223" i="117" s="1"/>
  <c r="K222" i="117"/>
  <c r="K221" i="117"/>
  <c r="K220" i="117"/>
  <c r="K219" i="117"/>
  <c r="K218" i="117"/>
  <c r="J217" i="117"/>
  <c r="K217" i="117" s="1"/>
  <c r="J216" i="117"/>
  <c r="K216" i="117" s="1"/>
  <c r="J215" i="117"/>
  <c r="K215" i="117" s="1"/>
  <c r="J214" i="117"/>
  <c r="K214" i="117" s="1"/>
  <c r="J213" i="117"/>
  <c r="K213" i="117" s="1"/>
  <c r="J212" i="117"/>
  <c r="K212" i="117" s="1"/>
  <c r="J211" i="117"/>
  <c r="K211" i="117" s="1"/>
  <c r="J210" i="117"/>
  <c r="K210" i="117" s="1"/>
  <c r="K209" i="117"/>
  <c r="K208" i="117"/>
  <c r="K207" i="117"/>
  <c r="K204" i="117"/>
  <c r="J203" i="117"/>
  <c r="K203" i="117" s="1"/>
  <c r="K202" i="117"/>
  <c r="K201" i="117"/>
  <c r="J200" i="117"/>
  <c r="K200" i="117" s="1"/>
  <c r="K199" i="117"/>
  <c r="K198" i="117"/>
  <c r="K197" i="117"/>
  <c r="K196" i="117"/>
  <c r="K195" i="117"/>
  <c r="K194" i="117"/>
  <c r="K193" i="117"/>
  <c r="K192" i="117"/>
  <c r="K191" i="117"/>
  <c r="K189" i="117"/>
  <c r="J188" i="117"/>
  <c r="K188" i="117" s="1"/>
  <c r="J187" i="117"/>
  <c r="K187" i="117" s="1"/>
  <c r="J186" i="117"/>
  <c r="K186" i="117" s="1"/>
  <c r="K184" i="117"/>
  <c r="J183" i="117"/>
  <c r="K183" i="117" s="1"/>
  <c r="J182" i="117"/>
  <c r="K182" i="117" s="1"/>
  <c r="J181" i="117"/>
  <c r="K181" i="117" s="1"/>
  <c r="J180" i="117"/>
  <c r="K180" i="117" s="1"/>
  <c r="J179" i="117"/>
  <c r="K179" i="117" s="1"/>
  <c r="J178" i="117"/>
  <c r="K178" i="117" s="1"/>
  <c r="J177" i="117"/>
  <c r="K177" i="117" s="1"/>
  <c r="J176" i="117"/>
  <c r="K176" i="117" s="1"/>
  <c r="J175" i="117"/>
  <c r="K175" i="117" s="1"/>
  <c r="J174" i="117"/>
  <c r="K174" i="117" s="1"/>
  <c r="K173" i="117"/>
  <c r="J172" i="117"/>
  <c r="K172" i="117" s="1"/>
  <c r="K171" i="117"/>
  <c r="K170" i="117"/>
  <c r="K169" i="117"/>
  <c r="J168" i="117"/>
  <c r="K168" i="117" s="1"/>
  <c r="J167" i="117"/>
  <c r="K167" i="117" s="1"/>
  <c r="J166" i="117"/>
  <c r="K166" i="117" s="1"/>
  <c r="K165" i="117"/>
  <c r="K164" i="117"/>
  <c r="K163" i="117"/>
  <c r="K162" i="117"/>
  <c r="K161" i="117"/>
  <c r="J160" i="117"/>
  <c r="K160" i="117" s="1"/>
  <c r="J159" i="117"/>
  <c r="K159" i="117" s="1"/>
  <c r="J158" i="117"/>
  <c r="K158" i="117" s="1"/>
  <c r="J157" i="117"/>
  <c r="K157" i="117" s="1"/>
  <c r="J156" i="117"/>
  <c r="K156" i="117" s="1"/>
  <c r="J155" i="117"/>
  <c r="K155" i="117" s="1"/>
  <c r="J154" i="117"/>
  <c r="K154" i="117" s="1"/>
  <c r="K153" i="117"/>
  <c r="K152" i="117"/>
  <c r="K151" i="117"/>
  <c r="K150" i="117"/>
  <c r="K149" i="117"/>
  <c r="K148" i="117"/>
  <c r="K147" i="117"/>
  <c r="K146" i="117"/>
  <c r="K145" i="117"/>
  <c r="K144" i="117"/>
  <c r="K143" i="117"/>
  <c r="J142" i="117"/>
  <c r="K142" i="117" s="1"/>
  <c r="K141" i="117"/>
  <c r="K140" i="117"/>
  <c r="K139" i="117"/>
  <c r="K138" i="117"/>
  <c r="K137" i="117"/>
  <c r="K136" i="117"/>
  <c r="K135" i="117"/>
  <c r="K134" i="117"/>
  <c r="K133" i="117"/>
  <c r="K132" i="117"/>
  <c r="K131" i="117"/>
  <c r="K130" i="117"/>
  <c r="K129" i="117"/>
  <c r="K128" i="117"/>
  <c r="K127" i="117"/>
  <c r="K126" i="117"/>
  <c r="K125" i="117"/>
  <c r="J124" i="117"/>
  <c r="K124" i="117" s="1"/>
  <c r="J123" i="117"/>
  <c r="K123" i="117" s="1"/>
  <c r="K122" i="117"/>
  <c r="J121" i="117"/>
  <c r="K121" i="117" s="1"/>
  <c r="J120" i="117"/>
  <c r="K120" i="117" s="1"/>
  <c r="K119" i="117"/>
  <c r="K118" i="117"/>
  <c r="K117" i="117"/>
  <c r="K116" i="117"/>
  <c r="K115" i="117"/>
  <c r="K114" i="117"/>
  <c r="K113" i="117"/>
  <c r="K112" i="117"/>
  <c r="J111" i="117"/>
  <c r="K111" i="117" s="1"/>
  <c r="J110" i="117"/>
  <c r="K110" i="117" s="1"/>
  <c r="J109" i="117"/>
  <c r="K109" i="117" s="1"/>
  <c r="J108" i="117"/>
  <c r="K108" i="117" s="1"/>
  <c r="K107" i="117"/>
  <c r="K106" i="117"/>
  <c r="K105" i="117"/>
  <c r="K104" i="117"/>
  <c r="K103" i="117"/>
  <c r="J102" i="117"/>
  <c r="K102" i="117" s="1"/>
  <c r="K101" i="117"/>
  <c r="K100" i="117"/>
  <c r="K99" i="117"/>
  <c r="K98" i="117"/>
  <c r="K97" i="117"/>
  <c r="K96" i="117"/>
  <c r="K95" i="117"/>
  <c r="K94" i="117"/>
  <c r="K93" i="117"/>
  <c r="K92" i="117"/>
  <c r="K91" i="117"/>
  <c r="K90" i="117"/>
  <c r="K89" i="117"/>
  <c r="K88" i="117"/>
  <c r="K87" i="117"/>
  <c r="J86" i="117"/>
  <c r="K86" i="117" s="1"/>
  <c r="J85" i="117"/>
  <c r="K85" i="117" s="1"/>
  <c r="J84" i="117"/>
  <c r="K84" i="117" s="1"/>
  <c r="J83" i="117"/>
  <c r="K83" i="117" s="1"/>
  <c r="J82" i="117"/>
  <c r="K82" i="117" s="1"/>
  <c r="J81" i="117"/>
  <c r="K81" i="117" s="1"/>
  <c r="J80" i="117"/>
  <c r="K80" i="117" s="1"/>
  <c r="J79" i="117"/>
  <c r="K79" i="117" s="1"/>
  <c r="J78" i="117"/>
  <c r="K78" i="117" s="1"/>
  <c r="J77" i="117"/>
  <c r="K77" i="117" s="1"/>
  <c r="J76" i="117"/>
  <c r="K76" i="117" s="1"/>
  <c r="J75" i="117"/>
  <c r="K75" i="117" s="1"/>
  <c r="J74" i="117"/>
  <c r="K74" i="117" s="1"/>
  <c r="J73" i="117"/>
  <c r="K73" i="117" s="1"/>
  <c r="J72" i="117"/>
  <c r="K72" i="117" s="1"/>
  <c r="J71" i="117"/>
  <c r="K71" i="117" s="1"/>
  <c r="J70" i="117"/>
  <c r="K70" i="117" s="1"/>
  <c r="J69" i="117"/>
  <c r="K69" i="117" s="1"/>
  <c r="J68" i="117"/>
  <c r="K68" i="117" s="1"/>
  <c r="J67" i="117"/>
  <c r="K67" i="117" s="1"/>
  <c r="J66" i="117"/>
  <c r="K66" i="117" s="1"/>
  <c r="J65" i="117"/>
  <c r="K65" i="117" s="1"/>
  <c r="J64" i="117"/>
  <c r="K64" i="117" s="1"/>
  <c r="J63" i="117"/>
  <c r="K63" i="117" s="1"/>
  <c r="J62" i="117"/>
  <c r="K62" i="117" s="1"/>
  <c r="J61" i="117"/>
  <c r="K61" i="117" s="1"/>
  <c r="J60" i="117"/>
  <c r="K60" i="117" s="1"/>
  <c r="J59" i="117"/>
  <c r="K59" i="117" s="1"/>
  <c r="J58" i="117"/>
  <c r="K58" i="117" s="1"/>
  <c r="J57" i="117"/>
  <c r="K57" i="117" s="1"/>
  <c r="J56" i="117"/>
  <c r="K56" i="117" s="1"/>
  <c r="J55" i="117"/>
  <c r="K55" i="117" s="1"/>
  <c r="J54" i="117"/>
  <c r="K54" i="117" s="1"/>
  <c r="J53" i="117"/>
  <c r="K53" i="117" s="1"/>
  <c r="J52" i="117"/>
  <c r="K52" i="117" s="1"/>
  <c r="J51" i="117"/>
  <c r="K51" i="117" s="1"/>
  <c r="J50" i="117"/>
  <c r="K50" i="117" s="1"/>
  <c r="J49" i="117"/>
  <c r="K49" i="117" s="1"/>
  <c r="J48" i="117"/>
  <c r="K48" i="117" s="1"/>
  <c r="J47" i="117"/>
  <c r="K47" i="117" s="1"/>
  <c r="J46" i="117"/>
  <c r="K46" i="117" s="1"/>
  <c r="J45" i="117"/>
  <c r="K45" i="117" s="1"/>
  <c r="J44" i="117"/>
  <c r="K44" i="117" s="1"/>
  <c r="J43" i="117"/>
  <c r="K43" i="117" s="1"/>
  <c r="J42" i="117"/>
  <c r="K42" i="117" s="1"/>
  <c r="J41" i="117"/>
  <c r="K41" i="117" s="1"/>
  <c r="K40" i="117"/>
  <c r="K39" i="117"/>
  <c r="K38" i="117"/>
  <c r="K37" i="117"/>
  <c r="K36" i="117"/>
  <c r="K35" i="117"/>
  <c r="K34" i="117"/>
  <c r="K33" i="117"/>
  <c r="K32" i="117"/>
  <c r="K31" i="117"/>
  <c r="K30" i="117"/>
  <c r="K29" i="117"/>
  <c r="K28" i="117"/>
  <c r="K27" i="117"/>
  <c r="K26" i="117"/>
  <c r="K25" i="117"/>
  <c r="K24" i="117"/>
  <c r="K23" i="117"/>
  <c r="K22" i="117"/>
  <c r="K21" i="117"/>
  <c r="K20" i="117"/>
  <c r="K19" i="117"/>
  <c r="K18" i="117"/>
  <c r="K17" i="117"/>
  <c r="K16" i="117"/>
  <c r="J15" i="117"/>
  <c r="K15" i="117" s="1"/>
  <c r="K14" i="117"/>
  <c r="K13" i="117"/>
  <c r="K12" i="117"/>
  <c r="K11" i="117"/>
  <c r="K10" i="117"/>
  <c r="K9" i="117"/>
  <c r="K8" i="117"/>
  <c r="K7" i="117"/>
  <c r="K6" i="117"/>
  <c r="K5" i="117"/>
  <c r="J248" i="110"/>
  <c r="K248" i="110" s="1"/>
  <c r="J247" i="110"/>
  <c r="K247" i="110" s="1"/>
  <c r="J246" i="110"/>
  <c r="K246" i="110" s="1"/>
  <c r="J245" i="110"/>
  <c r="K245" i="110" s="1"/>
  <c r="J244" i="110"/>
  <c r="K244" i="110" s="1"/>
  <c r="J243" i="110"/>
  <c r="K243" i="110" s="1"/>
  <c r="J242" i="110"/>
  <c r="K242" i="110" s="1"/>
  <c r="J241" i="110"/>
  <c r="K241" i="110" s="1"/>
  <c r="J240" i="110"/>
  <c r="K240" i="110" s="1"/>
  <c r="J239" i="110"/>
  <c r="K239" i="110" s="1"/>
  <c r="J238" i="110"/>
  <c r="K238" i="110" s="1"/>
  <c r="J237" i="110"/>
  <c r="K237" i="110" s="1"/>
  <c r="J236" i="110"/>
  <c r="K236" i="110" s="1"/>
  <c r="J235" i="110"/>
  <c r="K235" i="110" s="1"/>
  <c r="J234" i="110"/>
  <c r="K234" i="110" s="1"/>
  <c r="J233" i="110"/>
  <c r="K233" i="110" s="1"/>
  <c r="J232" i="110"/>
  <c r="K232" i="110" s="1"/>
  <c r="J231" i="110"/>
  <c r="K231" i="110" s="1"/>
  <c r="J230" i="110"/>
  <c r="K230" i="110" s="1"/>
  <c r="J229" i="110"/>
  <c r="K229" i="110" s="1"/>
  <c r="J228" i="110"/>
  <c r="K228" i="110" s="1"/>
  <c r="J227" i="110"/>
  <c r="K227" i="110" s="1"/>
  <c r="J226" i="110"/>
  <c r="K226" i="110" s="1"/>
  <c r="J225" i="110"/>
  <c r="K225" i="110" s="1"/>
  <c r="J224" i="110"/>
  <c r="K224" i="110" s="1"/>
  <c r="J223" i="110"/>
  <c r="K223" i="110" s="1"/>
  <c r="J222" i="110"/>
  <c r="K222" i="110" s="1"/>
  <c r="J221" i="110"/>
  <c r="K221" i="110" s="1"/>
  <c r="J220" i="110"/>
  <c r="K220" i="110" s="1"/>
  <c r="J219" i="110"/>
  <c r="K219" i="110" s="1"/>
  <c r="J218" i="110"/>
  <c r="K218" i="110" s="1"/>
  <c r="J217" i="110"/>
  <c r="K217" i="110" s="1"/>
  <c r="J216" i="110"/>
  <c r="K216" i="110" s="1"/>
  <c r="J215" i="110"/>
  <c r="K215" i="110" s="1"/>
  <c r="J214" i="110"/>
  <c r="K214" i="110" s="1"/>
  <c r="J213" i="110"/>
  <c r="K213" i="110" s="1"/>
  <c r="J212" i="110"/>
  <c r="K212" i="110" s="1"/>
  <c r="J211" i="110"/>
  <c r="K211" i="110" s="1"/>
  <c r="J210" i="110"/>
  <c r="K210" i="110" s="1"/>
  <c r="J209" i="110"/>
  <c r="K209" i="110" s="1"/>
  <c r="J208" i="110"/>
  <c r="K208" i="110" s="1"/>
  <c r="J207" i="110"/>
  <c r="K207" i="110" s="1"/>
  <c r="J206" i="110"/>
  <c r="K206" i="110" s="1"/>
  <c r="J205" i="110"/>
  <c r="K205" i="110" s="1"/>
  <c r="J204" i="110"/>
  <c r="K204" i="110" s="1"/>
  <c r="J203" i="110"/>
  <c r="K203" i="110" s="1"/>
  <c r="J202" i="110"/>
  <c r="K202" i="110" s="1"/>
  <c r="J201" i="110"/>
  <c r="K201" i="110" s="1"/>
  <c r="J200" i="110"/>
  <c r="K200" i="110" s="1"/>
  <c r="J199" i="110"/>
  <c r="K199" i="110" s="1"/>
  <c r="J198" i="110"/>
  <c r="K198" i="110" s="1"/>
  <c r="J197" i="110"/>
  <c r="K197" i="110" s="1"/>
  <c r="J196" i="110"/>
  <c r="K196" i="110" s="1"/>
  <c r="J195" i="110"/>
  <c r="K195" i="110" s="1"/>
  <c r="J194" i="110"/>
  <c r="K194" i="110" s="1"/>
  <c r="J193" i="110"/>
  <c r="K193" i="110" s="1"/>
  <c r="J192" i="110"/>
  <c r="K192" i="110" s="1"/>
  <c r="J191" i="110"/>
  <c r="K191" i="110" s="1"/>
  <c r="J190" i="110"/>
  <c r="K190" i="110" s="1"/>
  <c r="J189" i="110"/>
  <c r="K189" i="110" s="1"/>
  <c r="J188" i="110"/>
  <c r="K188" i="110" s="1"/>
  <c r="J187" i="110"/>
  <c r="K187" i="110" s="1"/>
  <c r="J186" i="110"/>
  <c r="K186" i="110" s="1"/>
  <c r="J185" i="110"/>
  <c r="K185" i="110" s="1"/>
  <c r="J184" i="110"/>
  <c r="K184" i="110" s="1"/>
  <c r="J183" i="110"/>
  <c r="K183" i="110" s="1"/>
  <c r="J182" i="110"/>
  <c r="K182" i="110" s="1"/>
  <c r="J181" i="110"/>
  <c r="K181" i="110" s="1"/>
  <c r="J180" i="110"/>
  <c r="K180" i="110" s="1"/>
  <c r="J179" i="110"/>
  <c r="K179" i="110" s="1"/>
  <c r="J178" i="110"/>
  <c r="K178" i="110" s="1"/>
  <c r="J177" i="110"/>
  <c r="K177" i="110" s="1"/>
  <c r="J176" i="110"/>
  <c r="K176" i="110" s="1"/>
  <c r="J175" i="110"/>
  <c r="K175" i="110" s="1"/>
  <c r="J174" i="110"/>
  <c r="K174" i="110" s="1"/>
  <c r="J173" i="110"/>
  <c r="K173" i="110" s="1"/>
  <c r="J172" i="110"/>
  <c r="K172" i="110" s="1"/>
  <c r="J171" i="110"/>
  <c r="K171" i="110" s="1"/>
  <c r="J170" i="110"/>
  <c r="K170" i="110" s="1"/>
  <c r="J169" i="110"/>
  <c r="K169" i="110" s="1"/>
  <c r="J168" i="110"/>
  <c r="K168" i="110" s="1"/>
  <c r="J167" i="110"/>
  <c r="K167" i="110" s="1"/>
  <c r="J166" i="110"/>
  <c r="K166" i="110" s="1"/>
  <c r="J165" i="110"/>
  <c r="K165" i="110" s="1"/>
  <c r="J164" i="110"/>
  <c r="K164" i="110" s="1"/>
  <c r="J163" i="110"/>
  <c r="K163" i="110" s="1"/>
  <c r="J162" i="110"/>
  <c r="K162" i="110" s="1"/>
  <c r="J161" i="110"/>
  <c r="K161" i="110" s="1"/>
  <c r="J160" i="110"/>
  <c r="K160" i="110" s="1"/>
  <c r="J159" i="110"/>
  <c r="K159" i="110" s="1"/>
  <c r="J158" i="110"/>
  <c r="K158" i="110" s="1"/>
  <c r="J157" i="110"/>
  <c r="K157" i="110" s="1"/>
  <c r="J156" i="110"/>
  <c r="K156" i="110" s="1"/>
  <c r="J155" i="110"/>
  <c r="K155" i="110" s="1"/>
  <c r="J154" i="110"/>
  <c r="K154" i="110" s="1"/>
  <c r="J153" i="110"/>
  <c r="K153" i="110" s="1"/>
  <c r="J152" i="110"/>
  <c r="K152" i="110" s="1"/>
  <c r="J151" i="110"/>
  <c r="K151" i="110" s="1"/>
  <c r="J150" i="110"/>
  <c r="K150" i="110" s="1"/>
  <c r="J149" i="110"/>
  <c r="K149" i="110" s="1"/>
  <c r="J148" i="110"/>
  <c r="K148" i="110" s="1"/>
  <c r="J147" i="110"/>
  <c r="K147" i="110" s="1"/>
  <c r="J146" i="110"/>
  <c r="K146" i="110" s="1"/>
  <c r="J145" i="110"/>
  <c r="K145" i="110" s="1"/>
  <c r="J144" i="110"/>
  <c r="K144" i="110" s="1"/>
  <c r="J143" i="110"/>
  <c r="K143" i="110" s="1"/>
  <c r="J142" i="110"/>
  <c r="K142" i="110" s="1"/>
  <c r="J141" i="110"/>
  <c r="K141" i="110" s="1"/>
  <c r="J140" i="110"/>
  <c r="K140" i="110" s="1"/>
  <c r="J139" i="110"/>
  <c r="K139" i="110" s="1"/>
  <c r="J138" i="110"/>
  <c r="K138" i="110" s="1"/>
  <c r="J137" i="110"/>
  <c r="K137" i="110" s="1"/>
  <c r="J136" i="110"/>
  <c r="K136" i="110" s="1"/>
  <c r="J135" i="110"/>
  <c r="K135" i="110" s="1"/>
  <c r="J134" i="110"/>
  <c r="K134" i="110" s="1"/>
  <c r="J133" i="110"/>
  <c r="K133" i="110" s="1"/>
  <c r="J132" i="110"/>
  <c r="K132" i="110" s="1"/>
  <c r="J131" i="110"/>
  <c r="K131" i="110" s="1"/>
  <c r="J130" i="110"/>
  <c r="K130" i="110" s="1"/>
  <c r="J129" i="110"/>
  <c r="K129" i="110" s="1"/>
  <c r="J128" i="110"/>
  <c r="K128" i="110" s="1"/>
  <c r="J127" i="110"/>
  <c r="K127" i="110" s="1"/>
  <c r="J126" i="110"/>
  <c r="K126" i="110" s="1"/>
  <c r="J125" i="110"/>
  <c r="K125" i="110" s="1"/>
  <c r="J124" i="110"/>
  <c r="K124" i="110" s="1"/>
  <c r="J123" i="110"/>
  <c r="K123" i="110" s="1"/>
  <c r="J122" i="110"/>
  <c r="K122" i="110" s="1"/>
  <c r="J121" i="110"/>
  <c r="K121" i="110" s="1"/>
  <c r="J120" i="110"/>
  <c r="K120" i="110" s="1"/>
  <c r="J119" i="110"/>
  <c r="K119" i="110" s="1"/>
  <c r="J118" i="110"/>
  <c r="K118" i="110" s="1"/>
  <c r="J117" i="110"/>
  <c r="K117" i="110" s="1"/>
  <c r="J116" i="110"/>
  <c r="K116" i="110" s="1"/>
  <c r="J115" i="110"/>
  <c r="K115" i="110" s="1"/>
  <c r="J114" i="110"/>
  <c r="K114" i="110" s="1"/>
  <c r="J113" i="110"/>
  <c r="K113" i="110" s="1"/>
  <c r="J112" i="110"/>
  <c r="K112" i="110" s="1"/>
  <c r="J111" i="110"/>
  <c r="K111" i="110" s="1"/>
  <c r="J110" i="110"/>
  <c r="K110" i="110" s="1"/>
  <c r="J109" i="110"/>
  <c r="K109" i="110" s="1"/>
  <c r="J108" i="110"/>
  <c r="K108" i="110" s="1"/>
  <c r="J107" i="110"/>
  <c r="K107" i="110" s="1"/>
  <c r="J106" i="110"/>
  <c r="K106" i="110" s="1"/>
  <c r="J105" i="110"/>
  <c r="K105" i="110" s="1"/>
  <c r="J104" i="110"/>
  <c r="K104" i="110" s="1"/>
  <c r="J103" i="110"/>
  <c r="K103" i="110" s="1"/>
  <c r="J102" i="110"/>
  <c r="K102" i="110" s="1"/>
  <c r="J101" i="110"/>
  <c r="K101" i="110" s="1"/>
  <c r="J100" i="110"/>
  <c r="K100" i="110" s="1"/>
  <c r="J99" i="110"/>
  <c r="K99" i="110" s="1"/>
  <c r="J98" i="110"/>
  <c r="K98" i="110" s="1"/>
  <c r="J97" i="110"/>
  <c r="K97" i="110" s="1"/>
  <c r="J96" i="110"/>
  <c r="K96" i="110" s="1"/>
  <c r="J95" i="110"/>
  <c r="K95" i="110" s="1"/>
  <c r="J94" i="110"/>
  <c r="K94" i="110" s="1"/>
  <c r="J93" i="110"/>
  <c r="K93" i="110" s="1"/>
  <c r="J92" i="110"/>
  <c r="K92" i="110" s="1"/>
  <c r="J91" i="110"/>
  <c r="K91" i="110" s="1"/>
  <c r="J90" i="110"/>
  <c r="K90" i="110" s="1"/>
  <c r="J89" i="110"/>
  <c r="K89" i="110" s="1"/>
  <c r="J88" i="110"/>
  <c r="K88" i="110" s="1"/>
  <c r="J87" i="110"/>
  <c r="K87" i="110" s="1"/>
  <c r="J86" i="110"/>
  <c r="K86" i="110" s="1"/>
  <c r="J85" i="110"/>
  <c r="K85" i="110" s="1"/>
  <c r="J84" i="110"/>
  <c r="K84" i="110" s="1"/>
  <c r="J83" i="110"/>
  <c r="K83" i="110" s="1"/>
  <c r="J82" i="110"/>
  <c r="K82" i="110" s="1"/>
  <c r="J81" i="110"/>
  <c r="K81" i="110" s="1"/>
  <c r="J80" i="110"/>
  <c r="K80" i="110" s="1"/>
  <c r="J79" i="110"/>
  <c r="K79" i="110" s="1"/>
  <c r="J78" i="110"/>
  <c r="K78" i="110" s="1"/>
  <c r="J77" i="110"/>
  <c r="K77" i="110" s="1"/>
  <c r="J76" i="110"/>
  <c r="K76" i="110" s="1"/>
  <c r="J75" i="110"/>
  <c r="K75" i="110" s="1"/>
  <c r="J74" i="110"/>
  <c r="K74" i="110" s="1"/>
  <c r="J73" i="110"/>
  <c r="K73" i="110" s="1"/>
  <c r="J72" i="110"/>
  <c r="K72" i="110" s="1"/>
  <c r="J71" i="110"/>
  <c r="K71" i="110" s="1"/>
  <c r="J70" i="110"/>
  <c r="K70" i="110" s="1"/>
  <c r="J69" i="110"/>
  <c r="K69" i="110" s="1"/>
  <c r="J68" i="110"/>
  <c r="K68" i="110" s="1"/>
  <c r="J67" i="110"/>
  <c r="K67" i="110" s="1"/>
  <c r="J66" i="110"/>
  <c r="K66" i="110" s="1"/>
  <c r="J65" i="110"/>
  <c r="K65" i="110" s="1"/>
  <c r="J64" i="110"/>
  <c r="K64" i="110" s="1"/>
  <c r="J63" i="110"/>
  <c r="K63" i="110" s="1"/>
  <c r="J62" i="110"/>
  <c r="K62" i="110" s="1"/>
  <c r="J61" i="110"/>
  <c r="K61" i="110" s="1"/>
  <c r="J60" i="110"/>
  <c r="K60" i="110" s="1"/>
  <c r="J59" i="110"/>
  <c r="K59" i="110" s="1"/>
  <c r="J58" i="110"/>
  <c r="K58" i="110" s="1"/>
  <c r="J57" i="110"/>
  <c r="K57" i="110" s="1"/>
  <c r="J56" i="110"/>
  <c r="K56" i="110" s="1"/>
  <c r="J55" i="110"/>
  <c r="K55" i="110" s="1"/>
  <c r="J54" i="110"/>
  <c r="K54" i="110" s="1"/>
  <c r="J53" i="110"/>
  <c r="K53" i="110" s="1"/>
  <c r="J52" i="110"/>
  <c r="K52" i="110" s="1"/>
  <c r="J51" i="110"/>
  <c r="K51" i="110" s="1"/>
  <c r="J50" i="110"/>
  <c r="K50" i="110" s="1"/>
  <c r="J49" i="110"/>
  <c r="K49" i="110" s="1"/>
  <c r="J48" i="110"/>
  <c r="K48" i="110" s="1"/>
  <c r="J47" i="110"/>
  <c r="K47" i="110" s="1"/>
  <c r="J46" i="110"/>
  <c r="K46" i="110" s="1"/>
  <c r="J45" i="110"/>
  <c r="K45" i="110" s="1"/>
  <c r="J44" i="110"/>
  <c r="K44" i="110" s="1"/>
  <c r="J43" i="110"/>
  <c r="K43" i="110" s="1"/>
  <c r="J42" i="110"/>
  <c r="K42" i="110" s="1"/>
  <c r="J41" i="110"/>
  <c r="K41" i="110" s="1"/>
  <c r="J40" i="110"/>
  <c r="K40" i="110" s="1"/>
  <c r="J39" i="110"/>
  <c r="K39" i="110" s="1"/>
  <c r="J38" i="110"/>
  <c r="K38" i="110" s="1"/>
  <c r="J37" i="110"/>
  <c r="K37" i="110" s="1"/>
  <c r="J36" i="110"/>
  <c r="K36" i="110" s="1"/>
  <c r="J35" i="110"/>
  <c r="K35" i="110" s="1"/>
  <c r="J34" i="110"/>
  <c r="K34" i="110" s="1"/>
  <c r="J33" i="110"/>
  <c r="K33" i="110" s="1"/>
  <c r="J32" i="110"/>
  <c r="K32" i="110" s="1"/>
  <c r="J31" i="110"/>
  <c r="K31" i="110" s="1"/>
  <c r="J30" i="110"/>
  <c r="K30" i="110" s="1"/>
  <c r="J29" i="110"/>
  <c r="K29" i="110" s="1"/>
  <c r="J28" i="110"/>
  <c r="K28" i="110" s="1"/>
  <c r="J27" i="110"/>
  <c r="K27" i="110" s="1"/>
  <c r="J26" i="110"/>
  <c r="K26" i="110" s="1"/>
  <c r="J25" i="110"/>
  <c r="K25" i="110" s="1"/>
  <c r="J24" i="110"/>
  <c r="K24" i="110" s="1"/>
  <c r="J23" i="110"/>
  <c r="K23" i="110" s="1"/>
  <c r="J22" i="110"/>
  <c r="K22" i="110" s="1"/>
  <c r="J21" i="110"/>
  <c r="K21" i="110" s="1"/>
  <c r="J20" i="110"/>
  <c r="K20" i="110" s="1"/>
  <c r="J19" i="110"/>
  <c r="K19" i="110" s="1"/>
  <c r="J18" i="110"/>
  <c r="K18" i="110" s="1"/>
  <c r="J17" i="110"/>
  <c r="K17" i="110" s="1"/>
  <c r="J16" i="110"/>
  <c r="K16" i="110" s="1"/>
  <c r="J15" i="110"/>
  <c r="K15" i="110" s="1"/>
  <c r="J14" i="110"/>
  <c r="K14" i="110" s="1"/>
  <c r="J13" i="110"/>
  <c r="K13" i="110" s="1"/>
  <c r="J12" i="110"/>
  <c r="K12" i="110" s="1"/>
  <c r="J11" i="110"/>
  <c r="K11" i="110" s="1"/>
  <c r="J10" i="110"/>
  <c r="K10" i="110" s="1"/>
  <c r="J9" i="110"/>
  <c r="K9" i="110" s="1"/>
  <c r="J8" i="110"/>
  <c r="K8" i="110" s="1"/>
  <c r="J7" i="110"/>
  <c r="K7" i="110" s="1"/>
  <c r="J6" i="110"/>
  <c r="K6" i="110" s="1"/>
  <c r="J5" i="110"/>
  <c r="K5" i="110" s="1"/>
  <c r="J4" i="110"/>
  <c r="J248" i="112"/>
  <c r="K248" i="112" s="1"/>
  <c r="J247" i="112"/>
  <c r="K247" i="112" s="1"/>
  <c r="J246" i="112"/>
  <c r="K246" i="112" s="1"/>
  <c r="J245" i="112"/>
  <c r="K245" i="112" s="1"/>
  <c r="J244" i="112"/>
  <c r="K244" i="112" s="1"/>
  <c r="J243" i="112"/>
  <c r="K243" i="112" s="1"/>
  <c r="J242" i="112"/>
  <c r="K242" i="112" s="1"/>
  <c r="J241" i="112"/>
  <c r="K241" i="112" s="1"/>
  <c r="J240" i="112"/>
  <c r="K240" i="112" s="1"/>
  <c r="J239" i="112"/>
  <c r="K239" i="112" s="1"/>
  <c r="J238" i="112"/>
  <c r="K238" i="112" s="1"/>
  <c r="J237" i="112"/>
  <c r="K237" i="112" s="1"/>
  <c r="J236" i="112"/>
  <c r="K236" i="112" s="1"/>
  <c r="J235" i="112"/>
  <c r="K235" i="112" s="1"/>
  <c r="J234" i="112"/>
  <c r="K234" i="112" s="1"/>
  <c r="J233" i="112"/>
  <c r="K233" i="112" s="1"/>
  <c r="J232" i="112"/>
  <c r="K232" i="112" s="1"/>
  <c r="J231" i="112"/>
  <c r="K231" i="112" s="1"/>
  <c r="J230" i="112"/>
  <c r="K230" i="112" s="1"/>
  <c r="J229" i="112"/>
  <c r="K229" i="112" s="1"/>
  <c r="J228" i="112"/>
  <c r="K228" i="112" s="1"/>
  <c r="J227" i="112"/>
  <c r="K227" i="112" s="1"/>
  <c r="J226" i="112"/>
  <c r="K226" i="112" s="1"/>
  <c r="J225" i="112"/>
  <c r="K225" i="112" s="1"/>
  <c r="J224" i="112"/>
  <c r="K224" i="112" s="1"/>
  <c r="J223" i="112"/>
  <c r="K223" i="112" s="1"/>
  <c r="J221" i="112"/>
  <c r="K221" i="112" s="1"/>
  <c r="J220" i="112"/>
  <c r="K220" i="112" s="1"/>
  <c r="J219" i="112"/>
  <c r="K219" i="112" s="1"/>
  <c r="J218" i="112"/>
  <c r="K218" i="112" s="1"/>
  <c r="J217" i="112"/>
  <c r="K217" i="112" s="1"/>
  <c r="J216" i="112"/>
  <c r="K216" i="112" s="1"/>
  <c r="J215" i="112"/>
  <c r="K215" i="112" s="1"/>
  <c r="J214" i="112"/>
  <c r="K214" i="112" s="1"/>
  <c r="J213" i="112"/>
  <c r="K213" i="112" s="1"/>
  <c r="J212" i="112"/>
  <c r="K212" i="112" s="1"/>
  <c r="J211" i="112"/>
  <c r="K211" i="112" s="1"/>
  <c r="J210" i="112"/>
  <c r="K210" i="112" s="1"/>
  <c r="J209" i="112"/>
  <c r="K209" i="112" s="1"/>
  <c r="J208" i="112"/>
  <c r="K208" i="112" s="1"/>
  <c r="J207" i="112"/>
  <c r="K207" i="112" s="1"/>
  <c r="J206" i="112"/>
  <c r="K206" i="112" s="1"/>
  <c r="J205" i="112"/>
  <c r="K205" i="112" s="1"/>
  <c r="J204" i="112"/>
  <c r="K204" i="112" s="1"/>
  <c r="J203" i="112"/>
  <c r="K203" i="112" s="1"/>
  <c r="J202" i="112"/>
  <c r="K202" i="112" s="1"/>
  <c r="J201" i="112"/>
  <c r="K201" i="112" s="1"/>
  <c r="J200" i="112"/>
  <c r="K200" i="112" s="1"/>
  <c r="J199" i="112"/>
  <c r="K199" i="112" s="1"/>
  <c r="J198" i="112"/>
  <c r="K198" i="112" s="1"/>
  <c r="J197" i="112"/>
  <c r="K197" i="112" s="1"/>
  <c r="J196" i="112"/>
  <c r="K196" i="112" s="1"/>
  <c r="J195" i="112"/>
  <c r="K195" i="112" s="1"/>
  <c r="J194" i="112"/>
  <c r="K194" i="112" s="1"/>
  <c r="J193" i="112"/>
  <c r="K193" i="112" s="1"/>
  <c r="J192" i="112"/>
  <c r="K192" i="112" s="1"/>
  <c r="J191" i="112"/>
  <c r="K191" i="112" s="1"/>
  <c r="J190" i="112"/>
  <c r="K190" i="112" s="1"/>
  <c r="J189" i="112"/>
  <c r="K189" i="112" s="1"/>
  <c r="J188" i="112"/>
  <c r="K188" i="112" s="1"/>
  <c r="J187" i="112"/>
  <c r="K187" i="112" s="1"/>
  <c r="J186" i="112"/>
  <c r="K186" i="112" s="1"/>
  <c r="J185" i="112"/>
  <c r="K185" i="112" s="1"/>
  <c r="J184" i="112"/>
  <c r="K184" i="112" s="1"/>
  <c r="J183" i="112"/>
  <c r="K183" i="112" s="1"/>
  <c r="J182" i="112"/>
  <c r="K182" i="112" s="1"/>
  <c r="J181" i="112"/>
  <c r="K181" i="112" s="1"/>
  <c r="J180" i="112"/>
  <c r="K180" i="112" s="1"/>
  <c r="J179" i="112"/>
  <c r="K179" i="112" s="1"/>
  <c r="J178" i="112"/>
  <c r="K178" i="112" s="1"/>
  <c r="J177" i="112"/>
  <c r="K177" i="112" s="1"/>
  <c r="J176" i="112"/>
  <c r="K176" i="112" s="1"/>
  <c r="J175" i="112"/>
  <c r="K175" i="112" s="1"/>
  <c r="J174" i="112"/>
  <c r="K174" i="112" s="1"/>
  <c r="J173" i="112"/>
  <c r="K173" i="112" s="1"/>
  <c r="J172" i="112"/>
  <c r="K172" i="112" s="1"/>
  <c r="J171" i="112"/>
  <c r="K171" i="112" s="1"/>
  <c r="J170" i="112"/>
  <c r="K170" i="112" s="1"/>
  <c r="J169" i="112"/>
  <c r="K169" i="112" s="1"/>
  <c r="J168" i="112"/>
  <c r="K168" i="112" s="1"/>
  <c r="J167" i="112"/>
  <c r="K167" i="112" s="1"/>
  <c r="J166" i="112"/>
  <c r="K166" i="112" s="1"/>
  <c r="J165" i="112"/>
  <c r="K165" i="112" s="1"/>
  <c r="J164" i="112"/>
  <c r="K164" i="112" s="1"/>
  <c r="J163" i="112"/>
  <c r="K163" i="112" s="1"/>
  <c r="J162" i="112"/>
  <c r="K162" i="112" s="1"/>
  <c r="J161" i="112"/>
  <c r="K161" i="112" s="1"/>
  <c r="J160" i="112"/>
  <c r="K160" i="112" s="1"/>
  <c r="J159" i="112"/>
  <c r="K159" i="112" s="1"/>
  <c r="J158" i="112"/>
  <c r="K158" i="112" s="1"/>
  <c r="J157" i="112"/>
  <c r="K157" i="112" s="1"/>
  <c r="J156" i="112"/>
  <c r="K156" i="112" s="1"/>
  <c r="J155" i="112"/>
  <c r="K155" i="112" s="1"/>
  <c r="J154" i="112"/>
  <c r="K154" i="112" s="1"/>
  <c r="J153" i="112"/>
  <c r="K153" i="112" s="1"/>
  <c r="J152" i="112"/>
  <c r="K152" i="112" s="1"/>
  <c r="J151" i="112"/>
  <c r="K151" i="112" s="1"/>
  <c r="J150" i="112"/>
  <c r="K150" i="112" s="1"/>
  <c r="J149" i="112"/>
  <c r="K149" i="112" s="1"/>
  <c r="J148" i="112"/>
  <c r="K148" i="112" s="1"/>
  <c r="J147" i="112"/>
  <c r="K147" i="112" s="1"/>
  <c r="J146" i="112"/>
  <c r="K146" i="112" s="1"/>
  <c r="J145" i="112"/>
  <c r="K145" i="112" s="1"/>
  <c r="J144" i="112"/>
  <c r="K144" i="112" s="1"/>
  <c r="J143" i="112"/>
  <c r="K143" i="112" s="1"/>
  <c r="J142" i="112"/>
  <c r="K142" i="112" s="1"/>
  <c r="J141" i="112"/>
  <c r="K141" i="112" s="1"/>
  <c r="J140" i="112"/>
  <c r="K140" i="112" s="1"/>
  <c r="J139" i="112"/>
  <c r="K139" i="112" s="1"/>
  <c r="J138" i="112"/>
  <c r="K138" i="112" s="1"/>
  <c r="J137" i="112"/>
  <c r="K137" i="112" s="1"/>
  <c r="J136" i="112"/>
  <c r="K136" i="112" s="1"/>
  <c r="J135" i="112"/>
  <c r="K135" i="112" s="1"/>
  <c r="J134" i="112"/>
  <c r="K134" i="112" s="1"/>
  <c r="J133" i="112"/>
  <c r="K133" i="112" s="1"/>
  <c r="J132" i="112"/>
  <c r="K132" i="112" s="1"/>
  <c r="J131" i="112"/>
  <c r="K131" i="112" s="1"/>
  <c r="J130" i="112"/>
  <c r="K130" i="112" s="1"/>
  <c r="J129" i="112"/>
  <c r="K129" i="112" s="1"/>
  <c r="J128" i="112"/>
  <c r="K128" i="112" s="1"/>
  <c r="J127" i="112"/>
  <c r="K127" i="112" s="1"/>
  <c r="J126" i="112"/>
  <c r="K126" i="112" s="1"/>
  <c r="J125" i="112"/>
  <c r="K125" i="112" s="1"/>
  <c r="J124" i="112"/>
  <c r="K124" i="112" s="1"/>
  <c r="J123" i="112"/>
  <c r="K123" i="112" s="1"/>
  <c r="J122" i="112"/>
  <c r="K122" i="112" s="1"/>
  <c r="J121" i="112"/>
  <c r="K121" i="112" s="1"/>
  <c r="J120" i="112"/>
  <c r="K120" i="112" s="1"/>
  <c r="J119" i="112"/>
  <c r="K119" i="112" s="1"/>
  <c r="J118" i="112"/>
  <c r="K118" i="112" s="1"/>
  <c r="J117" i="112"/>
  <c r="K117" i="112" s="1"/>
  <c r="J116" i="112"/>
  <c r="K116" i="112" s="1"/>
  <c r="J115" i="112"/>
  <c r="K115" i="112" s="1"/>
  <c r="J114" i="112"/>
  <c r="K114" i="112" s="1"/>
  <c r="J113" i="112"/>
  <c r="K113" i="112" s="1"/>
  <c r="J112" i="112"/>
  <c r="K112" i="112" s="1"/>
  <c r="J111" i="112"/>
  <c r="K111" i="112" s="1"/>
  <c r="J110" i="112"/>
  <c r="K110" i="112" s="1"/>
  <c r="J109" i="112"/>
  <c r="K109" i="112" s="1"/>
  <c r="J108" i="112"/>
  <c r="K108" i="112" s="1"/>
  <c r="J107" i="112"/>
  <c r="K107" i="112" s="1"/>
  <c r="J106" i="112"/>
  <c r="K106" i="112" s="1"/>
  <c r="J105" i="112"/>
  <c r="K105" i="112" s="1"/>
  <c r="J104" i="112"/>
  <c r="K104" i="112" s="1"/>
  <c r="J103" i="112"/>
  <c r="K103" i="112" s="1"/>
  <c r="J102" i="112"/>
  <c r="K102" i="112" s="1"/>
  <c r="J101" i="112"/>
  <c r="K101" i="112" s="1"/>
  <c r="J100" i="112"/>
  <c r="K100" i="112" s="1"/>
  <c r="J99" i="112"/>
  <c r="K99" i="112" s="1"/>
  <c r="J98" i="112"/>
  <c r="K98" i="112" s="1"/>
  <c r="J97" i="112"/>
  <c r="K97" i="112" s="1"/>
  <c r="J96" i="112"/>
  <c r="K96" i="112" s="1"/>
  <c r="J95" i="112"/>
  <c r="K95" i="112" s="1"/>
  <c r="J94" i="112"/>
  <c r="K94" i="112" s="1"/>
  <c r="J93" i="112"/>
  <c r="K93" i="112" s="1"/>
  <c r="J92" i="112"/>
  <c r="K92" i="112" s="1"/>
  <c r="J91" i="112"/>
  <c r="K91" i="112" s="1"/>
  <c r="J90" i="112"/>
  <c r="K90" i="112" s="1"/>
  <c r="J89" i="112"/>
  <c r="K89" i="112" s="1"/>
  <c r="J88" i="112"/>
  <c r="K88" i="112" s="1"/>
  <c r="J87" i="112"/>
  <c r="K87" i="112" s="1"/>
  <c r="J86" i="112"/>
  <c r="K86" i="112" s="1"/>
  <c r="J85" i="112"/>
  <c r="K85" i="112" s="1"/>
  <c r="J84" i="112"/>
  <c r="K84" i="112" s="1"/>
  <c r="J83" i="112"/>
  <c r="K83" i="112" s="1"/>
  <c r="J82" i="112"/>
  <c r="K82" i="112" s="1"/>
  <c r="J81" i="112"/>
  <c r="K81" i="112" s="1"/>
  <c r="J80" i="112"/>
  <c r="K80" i="112" s="1"/>
  <c r="J79" i="112"/>
  <c r="K79" i="112" s="1"/>
  <c r="J78" i="112"/>
  <c r="K78" i="112" s="1"/>
  <c r="J77" i="112"/>
  <c r="K77" i="112" s="1"/>
  <c r="J76" i="112"/>
  <c r="K76" i="112" s="1"/>
  <c r="J75" i="112"/>
  <c r="K75" i="112" s="1"/>
  <c r="J74" i="112"/>
  <c r="K74" i="112" s="1"/>
  <c r="J73" i="112"/>
  <c r="K73" i="112" s="1"/>
  <c r="J72" i="112"/>
  <c r="K72" i="112" s="1"/>
  <c r="J71" i="112"/>
  <c r="K71" i="112" s="1"/>
  <c r="J70" i="112"/>
  <c r="K70" i="112" s="1"/>
  <c r="J69" i="112"/>
  <c r="K69" i="112" s="1"/>
  <c r="J68" i="112"/>
  <c r="K68" i="112" s="1"/>
  <c r="J67" i="112"/>
  <c r="K67" i="112" s="1"/>
  <c r="J66" i="112"/>
  <c r="K66" i="112" s="1"/>
  <c r="J65" i="112"/>
  <c r="K65" i="112" s="1"/>
  <c r="J64" i="112"/>
  <c r="K64" i="112" s="1"/>
  <c r="J63" i="112"/>
  <c r="K63" i="112" s="1"/>
  <c r="J62" i="112"/>
  <c r="K62" i="112" s="1"/>
  <c r="J61" i="112"/>
  <c r="K61" i="112" s="1"/>
  <c r="J60" i="112"/>
  <c r="K60" i="112" s="1"/>
  <c r="J59" i="112"/>
  <c r="K59" i="112" s="1"/>
  <c r="J58" i="112"/>
  <c r="K58" i="112" s="1"/>
  <c r="J57" i="112"/>
  <c r="K57" i="112" s="1"/>
  <c r="J56" i="112"/>
  <c r="K56" i="112" s="1"/>
  <c r="J55" i="112"/>
  <c r="K55" i="112" s="1"/>
  <c r="J54" i="112"/>
  <c r="K54" i="112" s="1"/>
  <c r="J53" i="112"/>
  <c r="K53" i="112" s="1"/>
  <c r="J52" i="112"/>
  <c r="K52" i="112" s="1"/>
  <c r="J51" i="112"/>
  <c r="K51" i="112" s="1"/>
  <c r="J50" i="112"/>
  <c r="K50" i="112" s="1"/>
  <c r="J49" i="112"/>
  <c r="K49" i="112" s="1"/>
  <c r="J48" i="112"/>
  <c r="K48" i="112" s="1"/>
  <c r="J47" i="112"/>
  <c r="K47" i="112" s="1"/>
  <c r="J46" i="112"/>
  <c r="K46" i="112" s="1"/>
  <c r="J45" i="112"/>
  <c r="K45" i="112" s="1"/>
  <c r="J44" i="112"/>
  <c r="K44" i="112" s="1"/>
  <c r="J43" i="112"/>
  <c r="K43" i="112" s="1"/>
  <c r="J42" i="112"/>
  <c r="K42" i="112" s="1"/>
  <c r="J41" i="112"/>
  <c r="K41" i="112" s="1"/>
  <c r="J40" i="112"/>
  <c r="K40" i="112" s="1"/>
  <c r="J39" i="112"/>
  <c r="K39" i="112" s="1"/>
  <c r="J38" i="112"/>
  <c r="K38" i="112" s="1"/>
  <c r="J37" i="112"/>
  <c r="K37" i="112" s="1"/>
  <c r="J36" i="112"/>
  <c r="K36" i="112" s="1"/>
  <c r="J35" i="112"/>
  <c r="K35" i="112" s="1"/>
  <c r="J34" i="112"/>
  <c r="K34" i="112" s="1"/>
  <c r="J33" i="112"/>
  <c r="K33" i="112" s="1"/>
  <c r="J32" i="112"/>
  <c r="K32" i="112" s="1"/>
  <c r="J31" i="112"/>
  <c r="K31" i="112" s="1"/>
  <c r="J30" i="112"/>
  <c r="K30" i="112" s="1"/>
  <c r="J29" i="112"/>
  <c r="K29" i="112" s="1"/>
  <c r="J28" i="112"/>
  <c r="K28" i="112" s="1"/>
  <c r="J27" i="112"/>
  <c r="K27" i="112" s="1"/>
  <c r="J26" i="112"/>
  <c r="K26" i="112" s="1"/>
  <c r="J25" i="112"/>
  <c r="K25" i="112" s="1"/>
  <c r="J24" i="112"/>
  <c r="K24" i="112" s="1"/>
  <c r="J23" i="112"/>
  <c r="K23" i="112" s="1"/>
  <c r="J22" i="112"/>
  <c r="K22" i="112" s="1"/>
  <c r="J21" i="112"/>
  <c r="K21" i="112" s="1"/>
  <c r="J20" i="112"/>
  <c r="K20" i="112" s="1"/>
  <c r="J19" i="112"/>
  <c r="K19" i="112" s="1"/>
  <c r="J18" i="112"/>
  <c r="K18" i="112" s="1"/>
  <c r="J17" i="112"/>
  <c r="K17" i="112" s="1"/>
  <c r="J16" i="112"/>
  <c r="K16" i="112" s="1"/>
  <c r="J15" i="112"/>
  <c r="K15" i="112" s="1"/>
  <c r="J14" i="112"/>
  <c r="K14" i="112" s="1"/>
  <c r="J13" i="112"/>
  <c r="K13" i="112" s="1"/>
  <c r="J12" i="112"/>
  <c r="K12" i="112" s="1"/>
  <c r="J11" i="112"/>
  <c r="K11" i="112" s="1"/>
  <c r="J10" i="112"/>
  <c r="K10" i="112" s="1"/>
  <c r="J9" i="112"/>
  <c r="K9" i="112" s="1"/>
  <c r="J8" i="112"/>
  <c r="K8" i="112" s="1"/>
  <c r="J7" i="112"/>
  <c r="K7" i="112" s="1"/>
  <c r="J6" i="112"/>
  <c r="K6" i="112" s="1"/>
  <c r="J5" i="112"/>
  <c r="K5" i="112" s="1"/>
  <c r="J4" i="112"/>
  <c r="K4" i="112" s="1"/>
  <c r="J248" i="114"/>
  <c r="K248" i="114" s="1"/>
  <c r="J247" i="114"/>
  <c r="K247" i="114" s="1"/>
  <c r="J246" i="114"/>
  <c r="K246" i="114" s="1"/>
  <c r="J245" i="114"/>
  <c r="K245" i="114" s="1"/>
  <c r="J244" i="114"/>
  <c r="K244" i="114" s="1"/>
  <c r="J243" i="114"/>
  <c r="K243" i="114" s="1"/>
  <c r="J242" i="114"/>
  <c r="K242" i="114" s="1"/>
  <c r="J241" i="114"/>
  <c r="K241" i="114" s="1"/>
  <c r="J240" i="114"/>
  <c r="K240" i="114" s="1"/>
  <c r="J239" i="114"/>
  <c r="K239" i="114" s="1"/>
  <c r="J238" i="114"/>
  <c r="K238" i="114" s="1"/>
  <c r="J237" i="114"/>
  <c r="K237" i="114" s="1"/>
  <c r="J236" i="114"/>
  <c r="K236" i="114" s="1"/>
  <c r="J235" i="114"/>
  <c r="K235" i="114" s="1"/>
  <c r="J234" i="114"/>
  <c r="K234" i="114" s="1"/>
  <c r="J233" i="114"/>
  <c r="K233" i="114" s="1"/>
  <c r="J232" i="114"/>
  <c r="K232" i="114" s="1"/>
  <c r="J231" i="114"/>
  <c r="K231" i="114" s="1"/>
  <c r="J230" i="114"/>
  <c r="K230" i="114" s="1"/>
  <c r="J229" i="114"/>
  <c r="K229" i="114" s="1"/>
  <c r="J228" i="114"/>
  <c r="K228" i="114" s="1"/>
  <c r="J227" i="114"/>
  <c r="K227" i="114" s="1"/>
  <c r="J226" i="114"/>
  <c r="K226" i="114" s="1"/>
  <c r="J225" i="114"/>
  <c r="K225" i="114" s="1"/>
  <c r="J224" i="114"/>
  <c r="K224" i="114" s="1"/>
  <c r="J223" i="114"/>
  <c r="K223" i="114" s="1"/>
  <c r="J222" i="114"/>
  <c r="K222" i="114" s="1"/>
  <c r="J221" i="114"/>
  <c r="K221" i="114" s="1"/>
  <c r="J220" i="114"/>
  <c r="K220" i="114" s="1"/>
  <c r="J219" i="114"/>
  <c r="K219" i="114" s="1"/>
  <c r="J218" i="114"/>
  <c r="K218" i="114" s="1"/>
  <c r="J217" i="114"/>
  <c r="K217" i="114" s="1"/>
  <c r="J216" i="114"/>
  <c r="K216" i="114" s="1"/>
  <c r="J215" i="114"/>
  <c r="K215" i="114" s="1"/>
  <c r="J214" i="114"/>
  <c r="K214" i="114" s="1"/>
  <c r="J213" i="114"/>
  <c r="K213" i="114" s="1"/>
  <c r="J212" i="114"/>
  <c r="K212" i="114" s="1"/>
  <c r="J211" i="114"/>
  <c r="K211" i="114" s="1"/>
  <c r="J210" i="114"/>
  <c r="K210" i="114" s="1"/>
  <c r="J209" i="114"/>
  <c r="K209" i="114" s="1"/>
  <c r="J208" i="114"/>
  <c r="K208" i="114" s="1"/>
  <c r="J207" i="114"/>
  <c r="K207" i="114" s="1"/>
  <c r="J206" i="114"/>
  <c r="K206" i="114" s="1"/>
  <c r="J205" i="114"/>
  <c r="K205" i="114" s="1"/>
  <c r="J204" i="114"/>
  <c r="K204" i="114" s="1"/>
  <c r="J203" i="114"/>
  <c r="K203" i="114" s="1"/>
  <c r="J202" i="114"/>
  <c r="K202" i="114" s="1"/>
  <c r="J201" i="114"/>
  <c r="K201" i="114" s="1"/>
  <c r="J200" i="114"/>
  <c r="K200" i="114" s="1"/>
  <c r="J199" i="114"/>
  <c r="K199" i="114" s="1"/>
  <c r="J198" i="114"/>
  <c r="K198" i="114" s="1"/>
  <c r="J197" i="114"/>
  <c r="K197" i="114" s="1"/>
  <c r="J196" i="114"/>
  <c r="K196" i="114" s="1"/>
  <c r="J195" i="114"/>
  <c r="K195" i="114" s="1"/>
  <c r="J194" i="114"/>
  <c r="K194" i="114" s="1"/>
  <c r="J193" i="114"/>
  <c r="K193" i="114" s="1"/>
  <c r="J192" i="114"/>
  <c r="K192" i="114" s="1"/>
  <c r="J191" i="114"/>
  <c r="K191" i="114" s="1"/>
  <c r="J190" i="114"/>
  <c r="K190" i="114" s="1"/>
  <c r="J189" i="114"/>
  <c r="K189" i="114" s="1"/>
  <c r="J188" i="114"/>
  <c r="K188" i="114" s="1"/>
  <c r="J187" i="114"/>
  <c r="K187" i="114" s="1"/>
  <c r="J186" i="114"/>
  <c r="K186" i="114" s="1"/>
  <c r="J185" i="114"/>
  <c r="K185" i="114" s="1"/>
  <c r="J184" i="114"/>
  <c r="K184" i="114" s="1"/>
  <c r="J183" i="114"/>
  <c r="K183" i="114" s="1"/>
  <c r="J182" i="114"/>
  <c r="K182" i="114" s="1"/>
  <c r="J181" i="114"/>
  <c r="K181" i="114" s="1"/>
  <c r="J180" i="114"/>
  <c r="K180" i="114" s="1"/>
  <c r="J179" i="114"/>
  <c r="K179" i="114" s="1"/>
  <c r="J178" i="114"/>
  <c r="K178" i="114" s="1"/>
  <c r="J177" i="114"/>
  <c r="K177" i="114" s="1"/>
  <c r="J176" i="114"/>
  <c r="K176" i="114" s="1"/>
  <c r="J175" i="114"/>
  <c r="K175" i="114" s="1"/>
  <c r="J174" i="114"/>
  <c r="K174" i="114" s="1"/>
  <c r="J173" i="114"/>
  <c r="K173" i="114" s="1"/>
  <c r="J172" i="114"/>
  <c r="K172" i="114" s="1"/>
  <c r="J171" i="114"/>
  <c r="K171" i="114" s="1"/>
  <c r="J170" i="114"/>
  <c r="K170" i="114" s="1"/>
  <c r="J169" i="114"/>
  <c r="K169" i="114" s="1"/>
  <c r="J168" i="114"/>
  <c r="K168" i="114" s="1"/>
  <c r="J167" i="114"/>
  <c r="K167" i="114" s="1"/>
  <c r="J166" i="114"/>
  <c r="K166" i="114" s="1"/>
  <c r="J165" i="114"/>
  <c r="K165" i="114" s="1"/>
  <c r="J164" i="114"/>
  <c r="K164" i="114" s="1"/>
  <c r="J163" i="114"/>
  <c r="K163" i="114" s="1"/>
  <c r="J162" i="114"/>
  <c r="K162" i="114" s="1"/>
  <c r="J161" i="114"/>
  <c r="K161" i="114" s="1"/>
  <c r="J160" i="114"/>
  <c r="K160" i="114" s="1"/>
  <c r="J159" i="114"/>
  <c r="K159" i="114" s="1"/>
  <c r="J158" i="114"/>
  <c r="K158" i="114" s="1"/>
  <c r="J157" i="114"/>
  <c r="K157" i="114" s="1"/>
  <c r="J156" i="114"/>
  <c r="K156" i="114" s="1"/>
  <c r="J155" i="114"/>
  <c r="K155" i="114" s="1"/>
  <c r="J154" i="114"/>
  <c r="K154" i="114" s="1"/>
  <c r="J153" i="114"/>
  <c r="K153" i="114" s="1"/>
  <c r="J152" i="114"/>
  <c r="K152" i="114" s="1"/>
  <c r="J151" i="114"/>
  <c r="K151" i="114" s="1"/>
  <c r="J150" i="114"/>
  <c r="K150" i="114" s="1"/>
  <c r="J149" i="114"/>
  <c r="K149" i="114" s="1"/>
  <c r="J148" i="114"/>
  <c r="K148" i="114" s="1"/>
  <c r="J147" i="114"/>
  <c r="K147" i="114" s="1"/>
  <c r="J146" i="114"/>
  <c r="K146" i="114" s="1"/>
  <c r="J145" i="114"/>
  <c r="K145" i="114" s="1"/>
  <c r="J144" i="114"/>
  <c r="K144" i="114" s="1"/>
  <c r="J143" i="114"/>
  <c r="K143" i="114" s="1"/>
  <c r="J142" i="114"/>
  <c r="K142" i="114" s="1"/>
  <c r="J141" i="114"/>
  <c r="K141" i="114" s="1"/>
  <c r="J140" i="114"/>
  <c r="K140" i="114" s="1"/>
  <c r="J139" i="114"/>
  <c r="K139" i="114" s="1"/>
  <c r="J138" i="114"/>
  <c r="K138" i="114" s="1"/>
  <c r="J137" i="114"/>
  <c r="K137" i="114" s="1"/>
  <c r="J136" i="114"/>
  <c r="K136" i="114" s="1"/>
  <c r="J135" i="114"/>
  <c r="K135" i="114" s="1"/>
  <c r="J134" i="114"/>
  <c r="K134" i="114" s="1"/>
  <c r="J133" i="114"/>
  <c r="K133" i="114" s="1"/>
  <c r="J132" i="114"/>
  <c r="K132" i="114" s="1"/>
  <c r="J131" i="114"/>
  <c r="K131" i="114" s="1"/>
  <c r="J130" i="114"/>
  <c r="K130" i="114" s="1"/>
  <c r="J129" i="114"/>
  <c r="K129" i="114" s="1"/>
  <c r="J128" i="114"/>
  <c r="K128" i="114" s="1"/>
  <c r="J127" i="114"/>
  <c r="K127" i="114" s="1"/>
  <c r="J126" i="114"/>
  <c r="K126" i="114" s="1"/>
  <c r="J125" i="114"/>
  <c r="K125" i="114" s="1"/>
  <c r="J124" i="114"/>
  <c r="K124" i="114" s="1"/>
  <c r="J123" i="114"/>
  <c r="K123" i="114" s="1"/>
  <c r="J122" i="114"/>
  <c r="K122" i="114" s="1"/>
  <c r="J121" i="114"/>
  <c r="K121" i="114" s="1"/>
  <c r="J120" i="114"/>
  <c r="K120" i="114" s="1"/>
  <c r="J119" i="114"/>
  <c r="K119" i="114" s="1"/>
  <c r="J118" i="114"/>
  <c r="K118" i="114" s="1"/>
  <c r="J117" i="114"/>
  <c r="K117" i="114" s="1"/>
  <c r="J116" i="114"/>
  <c r="K116" i="114" s="1"/>
  <c r="J115" i="114"/>
  <c r="K115" i="114" s="1"/>
  <c r="J114" i="114"/>
  <c r="K114" i="114" s="1"/>
  <c r="J113" i="114"/>
  <c r="K113" i="114" s="1"/>
  <c r="J112" i="114"/>
  <c r="K112" i="114" s="1"/>
  <c r="J111" i="114"/>
  <c r="K111" i="114" s="1"/>
  <c r="J110" i="114"/>
  <c r="K110" i="114" s="1"/>
  <c r="J109" i="114"/>
  <c r="K109" i="114" s="1"/>
  <c r="J108" i="114"/>
  <c r="K108" i="114" s="1"/>
  <c r="J107" i="114"/>
  <c r="K107" i="114" s="1"/>
  <c r="J106" i="114"/>
  <c r="K106" i="114" s="1"/>
  <c r="J105" i="114"/>
  <c r="K105" i="114" s="1"/>
  <c r="J104" i="114"/>
  <c r="K104" i="114" s="1"/>
  <c r="J103" i="114"/>
  <c r="K103" i="114" s="1"/>
  <c r="J102" i="114"/>
  <c r="K102" i="114" s="1"/>
  <c r="J101" i="114"/>
  <c r="K101" i="114" s="1"/>
  <c r="J100" i="114"/>
  <c r="K100" i="114" s="1"/>
  <c r="J99" i="114"/>
  <c r="K99" i="114" s="1"/>
  <c r="J98" i="114"/>
  <c r="K98" i="114" s="1"/>
  <c r="J97" i="114"/>
  <c r="K97" i="114" s="1"/>
  <c r="J96" i="114"/>
  <c r="K96" i="114" s="1"/>
  <c r="J95" i="114"/>
  <c r="K95" i="114" s="1"/>
  <c r="J94" i="114"/>
  <c r="K94" i="114" s="1"/>
  <c r="J93" i="114"/>
  <c r="K93" i="114" s="1"/>
  <c r="J92" i="114"/>
  <c r="K92" i="114" s="1"/>
  <c r="J91" i="114"/>
  <c r="K91" i="114" s="1"/>
  <c r="J90" i="114"/>
  <c r="K90" i="114" s="1"/>
  <c r="J89" i="114"/>
  <c r="K89" i="114" s="1"/>
  <c r="J88" i="114"/>
  <c r="K88" i="114" s="1"/>
  <c r="J87" i="114"/>
  <c r="K87" i="114" s="1"/>
  <c r="J86" i="114"/>
  <c r="K86" i="114" s="1"/>
  <c r="J85" i="114"/>
  <c r="K85" i="114" s="1"/>
  <c r="J84" i="114"/>
  <c r="K84" i="114" s="1"/>
  <c r="J83" i="114"/>
  <c r="K83" i="114" s="1"/>
  <c r="J82" i="114"/>
  <c r="K82" i="114" s="1"/>
  <c r="J81" i="114"/>
  <c r="K81" i="114" s="1"/>
  <c r="J80" i="114"/>
  <c r="K80" i="114" s="1"/>
  <c r="J79" i="114"/>
  <c r="K79" i="114" s="1"/>
  <c r="J78" i="114"/>
  <c r="K78" i="114" s="1"/>
  <c r="J77" i="114"/>
  <c r="K77" i="114" s="1"/>
  <c r="J76" i="114"/>
  <c r="K76" i="114" s="1"/>
  <c r="J75" i="114"/>
  <c r="K75" i="114" s="1"/>
  <c r="J74" i="114"/>
  <c r="K74" i="114" s="1"/>
  <c r="J73" i="114"/>
  <c r="K73" i="114" s="1"/>
  <c r="J72" i="114"/>
  <c r="K72" i="114" s="1"/>
  <c r="J71" i="114"/>
  <c r="K71" i="114" s="1"/>
  <c r="J70" i="114"/>
  <c r="K70" i="114" s="1"/>
  <c r="J69" i="114"/>
  <c r="K69" i="114" s="1"/>
  <c r="J68" i="114"/>
  <c r="K68" i="114" s="1"/>
  <c r="J67" i="114"/>
  <c r="K67" i="114" s="1"/>
  <c r="J66" i="114"/>
  <c r="K66" i="114" s="1"/>
  <c r="J65" i="114"/>
  <c r="K65" i="114" s="1"/>
  <c r="J64" i="114"/>
  <c r="K64" i="114" s="1"/>
  <c r="J63" i="114"/>
  <c r="K63" i="114" s="1"/>
  <c r="J62" i="114"/>
  <c r="K62" i="114" s="1"/>
  <c r="J61" i="114"/>
  <c r="K61" i="114" s="1"/>
  <c r="J60" i="114"/>
  <c r="K60" i="114" s="1"/>
  <c r="J59" i="114"/>
  <c r="K59" i="114" s="1"/>
  <c r="J58" i="114"/>
  <c r="K58" i="114" s="1"/>
  <c r="J57" i="114"/>
  <c r="K57" i="114" s="1"/>
  <c r="J56" i="114"/>
  <c r="K56" i="114" s="1"/>
  <c r="J55" i="114"/>
  <c r="K55" i="114" s="1"/>
  <c r="J54" i="114"/>
  <c r="K54" i="114" s="1"/>
  <c r="J53" i="114"/>
  <c r="K53" i="114" s="1"/>
  <c r="J52" i="114"/>
  <c r="K52" i="114" s="1"/>
  <c r="J51" i="114"/>
  <c r="K51" i="114" s="1"/>
  <c r="J50" i="114"/>
  <c r="K50" i="114" s="1"/>
  <c r="J49" i="114"/>
  <c r="K49" i="114" s="1"/>
  <c r="J48" i="114"/>
  <c r="K48" i="114" s="1"/>
  <c r="J47" i="114"/>
  <c r="K47" i="114" s="1"/>
  <c r="J46" i="114"/>
  <c r="K46" i="114" s="1"/>
  <c r="J45" i="114"/>
  <c r="K45" i="114" s="1"/>
  <c r="J44" i="114"/>
  <c r="K44" i="114" s="1"/>
  <c r="J43" i="114"/>
  <c r="K43" i="114" s="1"/>
  <c r="J42" i="114"/>
  <c r="K42" i="114" s="1"/>
  <c r="J41" i="114"/>
  <c r="K41" i="114" s="1"/>
  <c r="J40" i="114"/>
  <c r="K40" i="114" s="1"/>
  <c r="J39" i="114"/>
  <c r="K39" i="114" s="1"/>
  <c r="J38" i="114"/>
  <c r="K38" i="114" s="1"/>
  <c r="J37" i="114"/>
  <c r="K37" i="114" s="1"/>
  <c r="J36" i="114"/>
  <c r="K36" i="114" s="1"/>
  <c r="J35" i="114"/>
  <c r="K35" i="114" s="1"/>
  <c r="J34" i="114"/>
  <c r="K34" i="114" s="1"/>
  <c r="J33" i="114"/>
  <c r="K33" i="114" s="1"/>
  <c r="J32" i="114"/>
  <c r="K32" i="114" s="1"/>
  <c r="J31" i="114"/>
  <c r="K31" i="114" s="1"/>
  <c r="J30" i="114"/>
  <c r="K30" i="114" s="1"/>
  <c r="J29" i="114"/>
  <c r="K29" i="114" s="1"/>
  <c r="J28" i="114"/>
  <c r="K28" i="114" s="1"/>
  <c r="J27" i="114"/>
  <c r="K27" i="114" s="1"/>
  <c r="J26" i="114"/>
  <c r="K26" i="114" s="1"/>
  <c r="J25" i="114"/>
  <c r="K25" i="114" s="1"/>
  <c r="J24" i="114"/>
  <c r="K24" i="114" s="1"/>
  <c r="J23" i="114"/>
  <c r="K23" i="114" s="1"/>
  <c r="J22" i="114"/>
  <c r="K22" i="114" s="1"/>
  <c r="J21" i="114"/>
  <c r="K21" i="114" s="1"/>
  <c r="J20" i="114"/>
  <c r="K20" i="114" s="1"/>
  <c r="J19" i="114"/>
  <c r="K19" i="114" s="1"/>
  <c r="J18" i="114"/>
  <c r="K18" i="114" s="1"/>
  <c r="J17" i="114"/>
  <c r="K17" i="114" s="1"/>
  <c r="J16" i="114"/>
  <c r="K16" i="114" s="1"/>
  <c r="J15" i="114"/>
  <c r="K15" i="114" s="1"/>
  <c r="J14" i="114"/>
  <c r="K14" i="114" s="1"/>
  <c r="J13" i="114"/>
  <c r="K13" i="114" s="1"/>
  <c r="J12" i="114"/>
  <c r="K12" i="114" s="1"/>
  <c r="J11" i="114"/>
  <c r="K11" i="114" s="1"/>
  <c r="J10" i="114"/>
  <c r="K10" i="114" s="1"/>
  <c r="J9" i="114"/>
  <c r="K9" i="114" s="1"/>
  <c r="J8" i="114"/>
  <c r="K8" i="114" s="1"/>
  <c r="J7" i="114"/>
  <c r="K7" i="114" s="1"/>
  <c r="J6" i="114"/>
  <c r="K6" i="114" s="1"/>
  <c r="J5" i="114"/>
  <c r="K5" i="114" s="1"/>
  <c r="J4" i="114"/>
  <c r="K4" i="114" s="1"/>
  <c r="J248" i="111"/>
  <c r="K248" i="111" s="1"/>
  <c r="J247" i="111"/>
  <c r="K247" i="111" s="1"/>
  <c r="J246" i="111"/>
  <c r="K246" i="111" s="1"/>
  <c r="J245" i="111"/>
  <c r="K245" i="111" s="1"/>
  <c r="J244" i="111"/>
  <c r="K244" i="111" s="1"/>
  <c r="J243" i="111"/>
  <c r="K243" i="111" s="1"/>
  <c r="J242" i="111"/>
  <c r="K242" i="111" s="1"/>
  <c r="J241" i="111"/>
  <c r="K241" i="111" s="1"/>
  <c r="J240" i="111"/>
  <c r="K240" i="111" s="1"/>
  <c r="J239" i="111"/>
  <c r="K239" i="111" s="1"/>
  <c r="J238" i="111"/>
  <c r="K238" i="111" s="1"/>
  <c r="J237" i="111"/>
  <c r="K237" i="111" s="1"/>
  <c r="J236" i="111"/>
  <c r="K236" i="111" s="1"/>
  <c r="J235" i="111"/>
  <c r="K235" i="111" s="1"/>
  <c r="J234" i="111"/>
  <c r="K234" i="111" s="1"/>
  <c r="J233" i="111"/>
  <c r="K233" i="111" s="1"/>
  <c r="J232" i="111"/>
  <c r="K232" i="111" s="1"/>
  <c r="J231" i="111"/>
  <c r="K231" i="111" s="1"/>
  <c r="J230" i="111"/>
  <c r="K230" i="111" s="1"/>
  <c r="J229" i="111"/>
  <c r="K229" i="111" s="1"/>
  <c r="J228" i="111"/>
  <c r="K228" i="111" s="1"/>
  <c r="J227" i="111"/>
  <c r="K227" i="111" s="1"/>
  <c r="J226" i="111"/>
  <c r="K226" i="111" s="1"/>
  <c r="J225" i="111"/>
  <c r="K225" i="111" s="1"/>
  <c r="J224" i="111"/>
  <c r="K224" i="111" s="1"/>
  <c r="J223" i="111"/>
  <c r="K223" i="111" s="1"/>
  <c r="J222" i="111"/>
  <c r="K222" i="111" s="1"/>
  <c r="J221" i="111"/>
  <c r="K221" i="111" s="1"/>
  <c r="J220" i="111"/>
  <c r="K220" i="111" s="1"/>
  <c r="J219" i="111"/>
  <c r="K219" i="111" s="1"/>
  <c r="J218" i="111"/>
  <c r="K218" i="111" s="1"/>
  <c r="J217" i="111"/>
  <c r="K217" i="111" s="1"/>
  <c r="J216" i="111"/>
  <c r="K216" i="111" s="1"/>
  <c r="J215" i="111"/>
  <c r="K215" i="111" s="1"/>
  <c r="J214" i="111"/>
  <c r="K214" i="111" s="1"/>
  <c r="J213" i="111"/>
  <c r="K213" i="111" s="1"/>
  <c r="J212" i="111"/>
  <c r="K212" i="111" s="1"/>
  <c r="J211" i="111"/>
  <c r="K211" i="111" s="1"/>
  <c r="J210" i="111"/>
  <c r="K210" i="111" s="1"/>
  <c r="J209" i="111"/>
  <c r="K209" i="111" s="1"/>
  <c r="J208" i="111"/>
  <c r="K208" i="111" s="1"/>
  <c r="J207" i="111"/>
  <c r="K207" i="111" s="1"/>
  <c r="J206" i="111"/>
  <c r="K206" i="111" s="1"/>
  <c r="J205" i="111"/>
  <c r="K205" i="111" s="1"/>
  <c r="J204" i="111"/>
  <c r="K204" i="111" s="1"/>
  <c r="J203" i="111"/>
  <c r="K203" i="111" s="1"/>
  <c r="J202" i="111"/>
  <c r="K202" i="111" s="1"/>
  <c r="J201" i="111"/>
  <c r="K201" i="111" s="1"/>
  <c r="J200" i="111"/>
  <c r="K200" i="111" s="1"/>
  <c r="J199" i="111"/>
  <c r="K199" i="111" s="1"/>
  <c r="J198" i="111"/>
  <c r="K198" i="111" s="1"/>
  <c r="J197" i="111"/>
  <c r="K197" i="111" s="1"/>
  <c r="J196" i="111"/>
  <c r="K196" i="111" s="1"/>
  <c r="J195" i="111"/>
  <c r="K195" i="111" s="1"/>
  <c r="J194" i="111"/>
  <c r="K194" i="111" s="1"/>
  <c r="J193" i="111"/>
  <c r="K193" i="111" s="1"/>
  <c r="J192" i="111"/>
  <c r="K192" i="111" s="1"/>
  <c r="J191" i="111"/>
  <c r="K191" i="111" s="1"/>
  <c r="J190" i="111"/>
  <c r="K190" i="111" s="1"/>
  <c r="J189" i="111"/>
  <c r="K189" i="111" s="1"/>
  <c r="J188" i="111"/>
  <c r="K188" i="111" s="1"/>
  <c r="J187" i="111"/>
  <c r="K187" i="111" s="1"/>
  <c r="J186" i="111"/>
  <c r="K186" i="111" s="1"/>
  <c r="J185" i="111"/>
  <c r="K185" i="111" s="1"/>
  <c r="J184" i="111"/>
  <c r="K184" i="111" s="1"/>
  <c r="J183" i="111"/>
  <c r="K183" i="111" s="1"/>
  <c r="J182" i="111"/>
  <c r="K182" i="111" s="1"/>
  <c r="J181" i="111"/>
  <c r="K181" i="111" s="1"/>
  <c r="J180" i="111"/>
  <c r="K180" i="111" s="1"/>
  <c r="J179" i="111"/>
  <c r="K179" i="111" s="1"/>
  <c r="J178" i="111"/>
  <c r="K178" i="111" s="1"/>
  <c r="J177" i="111"/>
  <c r="K177" i="111" s="1"/>
  <c r="J176" i="111"/>
  <c r="K176" i="111" s="1"/>
  <c r="J175" i="111"/>
  <c r="K175" i="111" s="1"/>
  <c r="J174" i="111"/>
  <c r="K174" i="111" s="1"/>
  <c r="J173" i="111"/>
  <c r="J172" i="111"/>
  <c r="K172" i="111" s="1"/>
  <c r="J171" i="111"/>
  <c r="K171" i="111" s="1"/>
  <c r="J170" i="111"/>
  <c r="K170" i="111" s="1"/>
  <c r="J169" i="111"/>
  <c r="K169" i="111" s="1"/>
  <c r="J168" i="111"/>
  <c r="K168" i="111" s="1"/>
  <c r="J167" i="111"/>
  <c r="K167" i="111" s="1"/>
  <c r="J166" i="111"/>
  <c r="K166" i="111" s="1"/>
  <c r="J165" i="111"/>
  <c r="K165" i="111" s="1"/>
  <c r="J164" i="111"/>
  <c r="K164" i="111" s="1"/>
  <c r="J163" i="111"/>
  <c r="K163" i="111" s="1"/>
  <c r="J162" i="111"/>
  <c r="K162" i="111" s="1"/>
  <c r="J161" i="111"/>
  <c r="K161" i="111" s="1"/>
  <c r="J160" i="111"/>
  <c r="K160" i="111" s="1"/>
  <c r="J159" i="111"/>
  <c r="K159" i="111" s="1"/>
  <c r="J158" i="111"/>
  <c r="K158" i="111" s="1"/>
  <c r="J157" i="111"/>
  <c r="K157" i="111" s="1"/>
  <c r="J156" i="111"/>
  <c r="K156" i="111" s="1"/>
  <c r="J155" i="111"/>
  <c r="K155" i="111" s="1"/>
  <c r="J154" i="111"/>
  <c r="K154" i="111" s="1"/>
  <c r="J153" i="111"/>
  <c r="K153" i="111" s="1"/>
  <c r="J152" i="111"/>
  <c r="K152" i="111" s="1"/>
  <c r="J151" i="111"/>
  <c r="K151" i="111" s="1"/>
  <c r="J150" i="111"/>
  <c r="K150" i="111" s="1"/>
  <c r="J149" i="111"/>
  <c r="K149" i="111" s="1"/>
  <c r="J148" i="111"/>
  <c r="K148" i="111" s="1"/>
  <c r="J147" i="111"/>
  <c r="K147" i="111" s="1"/>
  <c r="J146" i="111"/>
  <c r="K146" i="111" s="1"/>
  <c r="J145" i="111"/>
  <c r="K145" i="111" s="1"/>
  <c r="J144" i="111"/>
  <c r="K144" i="111" s="1"/>
  <c r="J143" i="111"/>
  <c r="K143" i="111" s="1"/>
  <c r="J142" i="111"/>
  <c r="K142" i="111" s="1"/>
  <c r="J141" i="111"/>
  <c r="K141" i="111" s="1"/>
  <c r="J140" i="111"/>
  <c r="K140" i="111" s="1"/>
  <c r="J139" i="111"/>
  <c r="K139" i="111" s="1"/>
  <c r="J138" i="111"/>
  <c r="K138" i="111" s="1"/>
  <c r="J137" i="111"/>
  <c r="K137" i="111" s="1"/>
  <c r="J136" i="111"/>
  <c r="K136" i="111" s="1"/>
  <c r="J135" i="111"/>
  <c r="K135" i="111" s="1"/>
  <c r="J134" i="111"/>
  <c r="K134" i="111" s="1"/>
  <c r="J133" i="111"/>
  <c r="K133" i="111" s="1"/>
  <c r="J132" i="111"/>
  <c r="K132" i="111" s="1"/>
  <c r="J131" i="111"/>
  <c r="K131" i="111" s="1"/>
  <c r="J130" i="111"/>
  <c r="K130" i="111" s="1"/>
  <c r="J129" i="111"/>
  <c r="K129" i="111" s="1"/>
  <c r="J128" i="111"/>
  <c r="K128" i="111" s="1"/>
  <c r="J127" i="111"/>
  <c r="K127" i="111" s="1"/>
  <c r="J126" i="111"/>
  <c r="K126" i="111" s="1"/>
  <c r="J125" i="111"/>
  <c r="K125" i="111" s="1"/>
  <c r="J124" i="111"/>
  <c r="K124" i="111" s="1"/>
  <c r="J123" i="111"/>
  <c r="K123" i="111" s="1"/>
  <c r="J122" i="111"/>
  <c r="K122" i="111" s="1"/>
  <c r="J121" i="111"/>
  <c r="K121" i="111" s="1"/>
  <c r="J120" i="111"/>
  <c r="K120" i="111" s="1"/>
  <c r="J119" i="111"/>
  <c r="K119" i="111" s="1"/>
  <c r="J118" i="111"/>
  <c r="K118" i="111" s="1"/>
  <c r="J117" i="111"/>
  <c r="K117" i="111" s="1"/>
  <c r="J116" i="111"/>
  <c r="K116" i="111" s="1"/>
  <c r="J115" i="111"/>
  <c r="K115" i="111" s="1"/>
  <c r="J114" i="111"/>
  <c r="K114" i="111" s="1"/>
  <c r="J113" i="111"/>
  <c r="K113" i="111" s="1"/>
  <c r="J112" i="111"/>
  <c r="K112" i="111" s="1"/>
  <c r="J111" i="111"/>
  <c r="K111" i="111" s="1"/>
  <c r="J110" i="111"/>
  <c r="K110" i="111" s="1"/>
  <c r="J109" i="111"/>
  <c r="K109" i="111" s="1"/>
  <c r="J108" i="111"/>
  <c r="K108" i="111" s="1"/>
  <c r="J107" i="111"/>
  <c r="K107" i="111" s="1"/>
  <c r="J106" i="111"/>
  <c r="K106" i="111" s="1"/>
  <c r="J105" i="111"/>
  <c r="K105" i="111" s="1"/>
  <c r="J104" i="111"/>
  <c r="K104" i="111" s="1"/>
  <c r="J103" i="111"/>
  <c r="K103" i="111" s="1"/>
  <c r="J102" i="111"/>
  <c r="K102" i="111" s="1"/>
  <c r="J101" i="111"/>
  <c r="K101" i="111" s="1"/>
  <c r="J100" i="111"/>
  <c r="K100" i="111" s="1"/>
  <c r="J99" i="111"/>
  <c r="K99" i="111" s="1"/>
  <c r="J98" i="111"/>
  <c r="K98" i="111" s="1"/>
  <c r="J97" i="111"/>
  <c r="K97" i="111" s="1"/>
  <c r="J96" i="111"/>
  <c r="K96" i="111" s="1"/>
  <c r="J95" i="111"/>
  <c r="K95" i="111" s="1"/>
  <c r="J94" i="111"/>
  <c r="K94" i="111" s="1"/>
  <c r="J93" i="111"/>
  <c r="K93" i="111" s="1"/>
  <c r="J92" i="111"/>
  <c r="K92" i="111" s="1"/>
  <c r="J91" i="111"/>
  <c r="K91" i="111" s="1"/>
  <c r="J90" i="111"/>
  <c r="K90" i="111" s="1"/>
  <c r="J89" i="111"/>
  <c r="K89" i="111" s="1"/>
  <c r="J88" i="111"/>
  <c r="K88" i="111" s="1"/>
  <c r="J87" i="111"/>
  <c r="K87" i="111" s="1"/>
  <c r="J86" i="111"/>
  <c r="K86" i="111" s="1"/>
  <c r="J85" i="111"/>
  <c r="K85" i="111" s="1"/>
  <c r="J84" i="111"/>
  <c r="K84" i="111" s="1"/>
  <c r="J83" i="111"/>
  <c r="K83" i="111" s="1"/>
  <c r="J82" i="111"/>
  <c r="K82" i="111" s="1"/>
  <c r="J81" i="111"/>
  <c r="K81" i="111" s="1"/>
  <c r="J80" i="111"/>
  <c r="K80" i="111" s="1"/>
  <c r="J79" i="111"/>
  <c r="K79" i="111" s="1"/>
  <c r="J78" i="111"/>
  <c r="K78" i="111" s="1"/>
  <c r="J77" i="111"/>
  <c r="K77" i="111" s="1"/>
  <c r="J76" i="111"/>
  <c r="K76" i="111" s="1"/>
  <c r="J75" i="111"/>
  <c r="K75" i="111" s="1"/>
  <c r="J74" i="111"/>
  <c r="K74" i="111" s="1"/>
  <c r="J73" i="111"/>
  <c r="K73" i="111" s="1"/>
  <c r="J72" i="111"/>
  <c r="K72" i="111" s="1"/>
  <c r="J71" i="111"/>
  <c r="K71" i="111" s="1"/>
  <c r="J70" i="111"/>
  <c r="K70" i="111" s="1"/>
  <c r="J69" i="111"/>
  <c r="K69" i="111" s="1"/>
  <c r="J68" i="111"/>
  <c r="K68" i="111" s="1"/>
  <c r="J67" i="111"/>
  <c r="K67" i="111" s="1"/>
  <c r="J66" i="111"/>
  <c r="K66" i="111" s="1"/>
  <c r="J65" i="111"/>
  <c r="K65" i="111" s="1"/>
  <c r="J64" i="111"/>
  <c r="K64" i="111" s="1"/>
  <c r="J63" i="111"/>
  <c r="K63" i="111" s="1"/>
  <c r="J62" i="111"/>
  <c r="K62" i="111" s="1"/>
  <c r="J61" i="111"/>
  <c r="K61" i="111" s="1"/>
  <c r="J60" i="111"/>
  <c r="K60" i="111" s="1"/>
  <c r="J59" i="111"/>
  <c r="K59" i="111" s="1"/>
  <c r="J58" i="111"/>
  <c r="K58" i="111" s="1"/>
  <c r="J57" i="111"/>
  <c r="K57" i="111" s="1"/>
  <c r="J56" i="111"/>
  <c r="K56" i="111" s="1"/>
  <c r="J55" i="111"/>
  <c r="K55" i="111" s="1"/>
  <c r="J54" i="111"/>
  <c r="K54" i="111" s="1"/>
  <c r="J53" i="111"/>
  <c r="K53" i="111" s="1"/>
  <c r="J52" i="111"/>
  <c r="K52" i="111" s="1"/>
  <c r="J51" i="111"/>
  <c r="K51" i="111" s="1"/>
  <c r="J50" i="111"/>
  <c r="K50" i="111" s="1"/>
  <c r="J49" i="111"/>
  <c r="K49" i="111" s="1"/>
  <c r="J48" i="111"/>
  <c r="K48" i="111" s="1"/>
  <c r="J47" i="111"/>
  <c r="K47" i="111" s="1"/>
  <c r="J46" i="111"/>
  <c r="K46" i="111" s="1"/>
  <c r="J45" i="111"/>
  <c r="K45" i="111" s="1"/>
  <c r="J44" i="111"/>
  <c r="K44" i="111" s="1"/>
  <c r="J43" i="111"/>
  <c r="K43" i="111" s="1"/>
  <c r="J42" i="111"/>
  <c r="K42" i="111" s="1"/>
  <c r="J41" i="111"/>
  <c r="K41" i="111" s="1"/>
  <c r="J40" i="111"/>
  <c r="K40" i="111" s="1"/>
  <c r="J39" i="111"/>
  <c r="K39" i="111" s="1"/>
  <c r="J38" i="111"/>
  <c r="K38" i="111" s="1"/>
  <c r="J37" i="111"/>
  <c r="K37" i="111" s="1"/>
  <c r="J36" i="111"/>
  <c r="K36" i="111" s="1"/>
  <c r="J35" i="111"/>
  <c r="K35" i="111" s="1"/>
  <c r="J34" i="111"/>
  <c r="K34" i="111" s="1"/>
  <c r="J33" i="111"/>
  <c r="K33" i="111" s="1"/>
  <c r="J32" i="111"/>
  <c r="K32" i="111" s="1"/>
  <c r="J31" i="111"/>
  <c r="K31" i="111" s="1"/>
  <c r="J30" i="111"/>
  <c r="K30" i="111" s="1"/>
  <c r="J29" i="111"/>
  <c r="K29" i="111" s="1"/>
  <c r="J28" i="111"/>
  <c r="K28" i="111" s="1"/>
  <c r="J27" i="111"/>
  <c r="K27" i="111" s="1"/>
  <c r="J26" i="111"/>
  <c r="K26" i="111" s="1"/>
  <c r="J25" i="111"/>
  <c r="K25" i="111" s="1"/>
  <c r="J24" i="111"/>
  <c r="K24" i="111" s="1"/>
  <c r="J23" i="111"/>
  <c r="K23" i="111" s="1"/>
  <c r="J22" i="111"/>
  <c r="K22" i="111" s="1"/>
  <c r="J21" i="111"/>
  <c r="K21" i="111" s="1"/>
  <c r="J20" i="111"/>
  <c r="K20" i="111" s="1"/>
  <c r="J19" i="111"/>
  <c r="K19" i="111" s="1"/>
  <c r="J18" i="111"/>
  <c r="K18" i="111" s="1"/>
  <c r="J17" i="111"/>
  <c r="K17" i="111" s="1"/>
  <c r="J16" i="111"/>
  <c r="K16" i="111" s="1"/>
  <c r="J15" i="111"/>
  <c r="K15" i="111" s="1"/>
  <c r="J14" i="111"/>
  <c r="K14" i="111" s="1"/>
  <c r="J13" i="111"/>
  <c r="K13" i="111" s="1"/>
  <c r="J12" i="111"/>
  <c r="K12" i="111" s="1"/>
  <c r="J11" i="111"/>
  <c r="J10" i="111"/>
  <c r="K10" i="111" s="1"/>
  <c r="J9" i="111"/>
  <c r="K9" i="111" s="1"/>
  <c r="J8" i="111"/>
  <c r="K8" i="111" s="1"/>
  <c r="J7" i="111"/>
  <c r="K7" i="111" s="1"/>
  <c r="J6" i="111"/>
  <c r="K6" i="111" s="1"/>
  <c r="J5" i="111"/>
  <c r="K5" i="111" s="1"/>
  <c r="J4" i="111"/>
  <c r="K4" i="111" s="1"/>
  <c r="J248" i="105"/>
  <c r="K248" i="105" s="1"/>
  <c r="J247" i="105"/>
  <c r="K247" i="105" s="1"/>
  <c r="J246" i="105"/>
  <c r="K246" i="105" s="1"/>
  <c r="J245" i="105"/>
  <c r="K245" i="105" s="1"/>
  <c r="J244" i="105"/>
  <c r="K244" i="105" s="1"/>
  <c r="J243" i="105"/>
  <c r="K243" i="105" s="1"/>
  <c r="J242" i="105"/>
  <c r="K242" i="105" s="1"/>
  <c r="J241" i="105"/>
  <c r="K241" i="105" s="1"/>
  <c r="J240" i="105"/>
  <c r="K240" i="105" s="1"/>
  <c r="J239" i="105"/>
  <c r="K239" i="105" s="1"/>
  <c r="J238" i="105"/>
  <c r="K238" i="105" s="1"/>
  <c r="J237" i="105"/>
  <c r="K237" i="105" s="1"/>
  <c r="J236" i="105"/>
  <c r="K236" i="105" s="1"/>
  <c r="J235" i="105"/>
  <c r="K235" i="105" s="1"/>
  <c r="J234" i="105"/>
  <c r="K234" i="105" s="1"/>
  <c r="J233" i="105"/>
  <c r="K233" i="105" s="1"/>
  <c r="J232" i="105"/>
  <c r="K232" i="105" s="1"/>
  <c r="J231" i="105"/>
  <c r="K231" i="105" s="1"/>
  <c r="J230" i="105"/>
  <c r="K230" i="105" s="1"/>
  <c r="J229" i="105"/>
  <c r="K229" i="105" s="1"/>
  <c r="J228" i="105"/>
  <c r="K228" i="105" s="1"/>
  <c r="J227" i="105"/>
  <c r="K227" i="105" s="1"/>
  <c r="J226" i="105"/>
  <c r="K226" i="105" s="1"/>
  <c r="J225" i="105"/>
  <c r="K225" i="105" s="1"/>
  <c r="J224" i="105"/>
  <c r="K224" i="105" s="1"/>
  <c r="J223" i="105"/>
  <c r="K223" i="105" s="1"/>
  <c r="J222" i="105"/>
  <c r="K222" i="105" s="1"/>
  <c r="J221" i="105"/>
  <c r="K221" i="105" s="1"/>
  <c r="J220" i="105"/>
  <c r="K220" i="105" s="1"/>
  <c r="J219" i="105"/>
  <c r="K219" i="105" s="1"/>
  <c r="J218" i="105"/>
  <c r="K218" i="105" s="1"/>
  <c r="J217" i="105"/>
  <c r="K217" i="105" s="1"/>
  <c r="J216" i="105"/>
  <c r="K216" i="105" s="1"/>
  <c r="J215" i="105"/>
  <c r="K215" i="105" s="1"/>
  <c r="J214" i="105"/>
  <c r="K214" i="105" s="1"/>
  <c r="J213" i="105"/>
  <c r="K213" i="105" s="1"/>
  <c r="J212" i="105"/>
  <c r="K212" i="105" s="1"/>
  <c r="J211" i="105"/>
  <c r="K211" i="105" s="1"/>
  <c r="J210" i="105"/>
  <c r="K210" i="105" s="1"/>
  <c r="J209" i="105"/>
  <c r="K209" i="105" s="1"/>
  <c r="J208" i="105"/>
  <c r="K208" i="105" s="1"/>
  <c r="J207" i="105"/>
  <c r="K207" i="105" s="1"/>
  <c r="J206" i="105"/>
  <c r="K206" i="105" s="1"/>
  <c r="J205" i="105"/>
  <c r="K205" i="105" s="1"/>
  <c r="J204" i="105"/>
  <c r="K204" i="105" s="1"/>
  <c r="J203" i="105"/>
  <c r="K203" i="105" s="1"/>
  <c r="J202" i="105"/>
  <c r="K202" i="105" s="1"/>
  <c r="J201" i="105"/>
  <c r="K201" i="105" s="1"/>
  <c r="J200" i="105"/>
  <c r="K200" i="105" s="1"/>
  <c r="J199" i="105"/>
  <c r="K199" i="105" s="1"/>
  <c r="J198" i="105"/>
  <c r="K198" i="105" s="1"/>
  <c r="J197" i="105"/>
  <c r="K197" i="105" s="1"/>
  <c r="J196" i="105"/>
  <c r="K196" i="105" s="1"/>
  <c r="J195" i="105"/>
  <c r="K195" i="105" s="1"/>
  <c r="J194" i="105"/>
  <c r="K194" i="105" s="1"/>
  <c r="J193" i="105"/>
  <c r="K193" i="105" s="1"/>
  <c r="J192" i="105"/>
  <c r="K192" i="105" s="1"/>
  <c r="J191" i="105"/>
  <c r="K191" i="105" s="1"/>
  <c r="J190" i="105"/>
  <c r="K190" i="105" s="1"/>
  <c r="J189" i="105"/>
  <c r="K189" i="105" s="1"/>
  <c r="J188" i="105"/>
  <c r="K188" i="105" s="1"/>
  <c r="J187" i="105"/>
  <c r="K187" i="105" s="1"/>
  <c r="J186" i="105"/>
  <c r="K186" i="105" s="1"/>
  <c r="J185" i="105"/>
  <c r="K185" i="105" s="1"/>
  <c r="J184" i="105"/>
  <c r="K184" i="105" s="1"/>
  <c r="J183" i="105"/>
  <c r="K183" i="105" s="1"/>
  <c r="J182" i="105"/>
  <c r="K182" i="105" s="1"/>
  <c r="J181" i="105"/>
  <c r="K181" i="105" s="1"/>
  <c r="J180" i="105"/>
  <c r="K180" i="105" s="1"/>
  <c r="J179" i="105"/>
  <c r="K179" i="105" s="1"/>
  <c r="J178" i="105"/>
  <c r="K178" i="105" s="1"/>
  <c r="J177" i="105"/>
  <c r="K177" i="105" s="1"/>
  <c r="J176" i="105"/>
  <c r="K176" i="105" s="1"/>
  <c r="J175" i="105"/>
  <c r="K175" i="105" s="1"/>
  <c r="J174" i="105"/>
  <c r="K174" i="105" s="1"/>
  <c r="J173" i="105"/>
  <c r="K173" i="105" s="1"/>
  <c r="J172" i="105"/>
  <c r="K172" i="105" s="1"/>
  <c r="J171" i="105"/>
  <c r="K171" i="105" s="1"/>
  <c r="J170" i="105"/>
  <c r="K170" i="105" s="1"/>
  <c r="J169" i="105"/>
  <c r="K169" i="105" s="1"/>
  <c r="J168" i="105"/>
  <c r="K168" i="105" s="1"/>
  <c r="J167" i="105"/>
  <c r="K167" i="105" s="1"/>
  <c r="J166" i="105"/>
  <c r="K166" i="105" s="1"/>
  <c r="J165" i="105"/>
  <c r="K165" i="105" s="1"/>
  <c r="J164" i="105"/>
  <c r="K164" i="105" s="1"/>
  <c r="J163" i="105"/>
  <c r="K163" i="105" s="1"/>
  <c r="J162" i="105"/>
  <c r="K162" i="105" s="1"/>
  <c r="J161" i="105"/>
  <c r="K161" i="105" s="1"/>
  <c r="J160" i="105"/>
  <c r="K160" i="105" s="1"/>
  <c r="J159" i="105"/>
  <c r="K159" i="105" s="1"/>
  <c r="J158" i="105"/>
  <c r="K158" i="105" s="1"/>
  <c r="J157" i="105"/>
  <c r="K157" i="105" s="1"/>
  <c r="J156" i="105"/>
  <c r="K156" i="105" s="1"/>
  <c r="J155" i="105"/>
  <c r="K155" i="105" s="1"/>
  <c r="J154" i="105"/>
  <c r="K154" i="105" s="1"/>
  <c r="J153" i="105"/>
  <c r="K153" i="105" s="1"/>
  <c r="J152" i="105"/>
  <c r="K152" i="105" s="1"/>
  <c r="J151" i="105"/>
  <c r="K151" i="105" s="1"/>
  <c r="J150" i="105"/>
  <c r="K150" i="105" s="1"/>
  <c r="J149" i="105"/>
  <c r="K149" i="105" s="1"/>
  <c r="J148" i="105"/>
  <c r="K148" i="105" s="1"/>
  <c r="J147" i="105"/>
  <c r="K147" i="105" s="1"/>
  <c r="J146" i="105"/>
  <c r="K146" i="105" s="1"/>
  <c r="J145" i="105"/>
  <c r="K145" i="105" s="1"/>
  <c r="J144" i="105"/>
  <c r="K144" i="105" s="1"/>
  <c r="J143" i="105"/>
  <c r="K143" i="105" s="1"/>
  <c r="J142" i="105"/>
  <c r="K142" i="105" s="1"/>
  <c r="J141" i="105"/>
  <c r="K141" i="105" s="1"/>
  <c r="J140" i="105"/>
  <c r="K140" i="105" s="1"/>
  <c r="J139" i="105"/>
  <c r="K139" i="105" s="1"/>
  <c r="J138" i="105"/>
  <c r="K138" i="105" s="1"/>
  <c r="J137" i="105"/>
  <c r="K137" i="105" s="1"/>
  <c r="J136" i="105"/>
  <c r="K136" i="105" s="1"/>
  <c r="J135" i="105"/>
  <c r="K135" i="105" s="1"/>
  <c r="J134" i="105"/>
  <c r="K134" i="105" s="1"/>
  <c r="J133" i="105"/>
  <c r="K133" i="105" s="1"/>
  <c r="J132" i="105"/>
  <c r="K132" i="105" s="1"/>
  <c r="J131" i="105"/>
  <c r="K131" i="105" s="1"/>
  <c r="J130" i="105"/>
  <c r="K130" i="105" s="1"/>
  <c r="J129" i="105"/>
  <c r="K129" i="105" s="1"/>
  <c r="J128" i="105"/>
  <c r="K128" i="105" s="1"/>
  <c r="J127" i="105"/>
  <c r="K127" i="105" s="1"/>
  <c r="J126" i="105"/>
  <c r="K126" i="105" s="1"/>
  <c r="J125" i="105"/>
  <c r="K125" i="105" s="1"/>
  <c r="J124" i="105"/>
  <c r="K124" i="105" s="1"/>
  <c r="J123" i="105"/>
  <c r="K123" i="105" s="1"/>
  <c r="J122" i="105"/>
  <c r="K122" i="105" s="1"/>
  <c r="J121" i="105"/>
  <c r="K121" i="105" s="1"/>
  <c r="J120" i="105"/>
  <c r="K120" i="105" s="1"/>
  <c r="J119" i="105"/>
  <c r="K119" i="105" s="1"/>
  <c r="J118" i="105"/>
  <c r="K118" i="105" s="1"/>
  <c r="J117" i="105"/>
  <c r="K117" i="105" s="1"/>
  <c r="J116" i="105"/>
  <c r="K116" i="105" s="1"/>
  <c r="J115" i="105"/>
  <c r="K115" i="105" s="1"/>
  <c r="J114" i="105"/>
  <c r="K114" i="105" s="1"/>
  <c r="J113" i="105"/>
  <c r="K113" i="105" s="1"/>
  <c r="J112" i="105"/>
  <c r="K112" i="105" s="1"/>
  <c r="J111" i="105"/>
  <c r="K111" i="105" s="1"/>
  <c r="J110" i="105"/>
  <c r="K110" i="105" s="1"/>
  <c r="J109" i="105"/>
  <c r="K109" i="105" s="1"/>
  <c r="J108" i="105"/>
  <c r="K108" i="105" s="1"/>
  <c r="J107" i="105"/>
  <c r="K107" i="105" s="1"/>
  <c r="J106" i="105"/>
  <c r="K106" i="105" s="1"/>
  <c r="J105" i="105"/>
  <c r="K105" i="105" s="1"/>
  <c r="J104" i="105"/>
  <c r="K104" i="105" s="1"/>
  <c r="J103" i="105"/>
  <c r="K103" i="105" s="1"/>
  <c r="J102" i="105"/>
  <c r="K102" i="105" s="1"/>
  <c r="J101" i="105"/>
  <c r="K101" i="105" s="1"/>
  <c r="J100" i="105"/>
  <c r="K100" i="105" s="1"/>
  <c r="J99" i="105"/>
  <c r="K99" i="105" s="1"/>
  <c r="J98" i="105"/>
  <c r="K98" i="105" s="1"/>
  <c r="J97" i="105"/>
  <c r="K97" i="105" s="1"/>
  <c r="J96" i="105"/>
  <c r="K96" i="105" s="1"/>
  <c r="J95" i="105"/>
  <c r="K95" i="105" s="1"/>
  <c r="J94" i="105"/>
  <c r="K94" i="105" s="1"/>
  <c r="J93" i="105"/>
  <c r="K93" i="105" s="1"/>
  <c r="J92" i="105"/>
  <c r="K92" i="105" s="1"/>
  <c r="J91" i="105"/>
  <c r="K91" i="105" s="1"/>
  <c r="J90" i="105"/>
  <c r="K90" i="105" s="1"/>
  <c r="J89" i="105"/>
  <c r="K89" i="105" s="1"/>
  <c r="J88" i="105"/>
  <c r="K88" i="105" s="1"/>
  <c r="J87" i="105"/>
  <c r="K87" i="105" s="1"/>
  <c r="J86" i="105"/>
  <c r="K86" i="105" s="1"/>
  <c r="J85" i="105"/>
  <c r="K85" i="105" s="1"/>
  <c r="J84" i="105"/>
  <c r="K84" i="105" s="1"/>
  <c r="J83" i="105"/>
  <c r="K83" i="105" s="1"/>
  <c r="J82" i="105"/>
  <c r="K82" i="105" s="1"/>
  <c r="J81" i="105"/>
  <c r="K81" i="105" s="1"/>
  <c r="J80" i="105"/>
  <c r="K80" i="105" s="1"/>
  <c r="J79" i="105"/>
  <c r="K79" i="105" s="1"/>
  <c r="J78" i="105"/>
  <c r="K78" i="105" s="1"/>
  <c r="J77" i="105"/>
  <c r="K77" i="105" s="1"/>
  <c r="J76" i="105"/>
  <c r="K76" i="105" s="1"/>
  <c r="J75" i="105"/>
  <c r="K75" i="105" s="1"/>
  <c r="J74" i="105"/>
  <c r="K74" i="105" s="1"/>
  <c r="J73" i="105"/>
  <c r="K73" i="105" s="1"/>
  <c r="J72" i="105"/>
  <c r="K72" i="105" s="1"/>
  <c r="J71" i="105"/>
  <c r="K71" i="105" s="1"/>
  <c r="J70" i="105"/>
  <c r="K70" i="105" s="1"/>
  <c r="J69" i="105"/>
  <c r="K69" i="105" s="1"/>
  <c r="J68" i="105"/>
  <c r="K68" i="105" s="1"/>
  <c r="J67" i="105"/>
  <c r="K67" i="105" s="1"/>
  <c r="J66" i="105"/>
  <c r="K66" i="105" s="1"/>
  <c r="J65" i="105"/>
  <c r="K65" i="105" s="1"/>
  <c r="J64" i="105"/>
  <c r="K64" i="105" s="1"/>
  <c r="J63" i="105"/>
  <c r="K63" i="105" s="1"/>
  <c r="J62" i="105"/>
  <c r="K62" i="105" s="1"/>
  <c r="J61" i="105"/>
  <c r="K61" i="105" s="1"/>
  <c r="J60" i="105"/>
  <c r="K60" i="105" s="1"/>
  <c r="J59" i="105"/>
  <c r="K59" i="105" s="1"/>
  <c r="J58" i="105"/>
  <c r="K58" i="105" s="1"/>
  <c r="J57" i="105"/>
  <c r="K57" i="105" s="1"/>
  <c r="J56" i="105"/>
  <c r="K56" i="105" s="1"/>
  <c r="J55" i="105"/>
  <c r="K55" i="105" s="1"/>
  <c r="J54" i="105"/>
  <c r="K54" i="105" s="1"/>
  <c r="J53" i="105"/>
  <c r="K53" i="105" s="1"/>
  <c r="J52" i="105"/>
  <c r="K52" i="105" s="1"/>
  <c r="J51" i="105"/>
  <c r="K51" i="105" s="1"/>
  <c r="J50" i="105"/>
  <c r="K50" i="105" s="1"/>
  <c r="J49" i="105"/>
  <c r="K49" i="105" s="1"/>
  <c r="J48" i="105"/>
  <c r="K48" i="105" s="1"/>
  <c r="J47" i="105"/>
  <c r="K47" i="105" s="1"/>
  <c r="J46" i="105"/>
  <c r="K46" i="105" s="1"/>
  <c r="J45" i="105"/>
  <c r="K45" i="105" s="1"/>
  <c r="J44" i="105"/>
  <c r="K44" i="105" s="1"/>
  <c r="J43" i="105"/>
  <c r="K43" i="105" s="1"/>
  <c r="J42" i="105"/>
  <c r="K42" i="105" s="1"/>
  <c r="J41" i="105"/>
  <c r="K41" i="105" s="1"/>
  <c r="J40" i="105"/>
  <c r="K40" i="105" s="1"/>
  <c r="J39" i="105"/>
  <c r="K39" i="105" s="1"/>
  <c r="J38" i="105"/>
  <c r="K38" i="105" s="1"/>
  <c r="J37" i="105"/>
  <c r="K37" i="105" s="1"/>
  <c r="J36" i="105"/>
  <c r="K36" i="105" s="1"/>
  <c r="J35" i="105"/>
  <c r="K35" i="105" s="1"/>
  <c r="J34" i="105"/>
  <c r="K34" i="105" s="1"/>
  <c r="J33" i="105"/>
  <c r="K33" i="105" s="1"/>
  <c r="J32" i="105"/>
  <c r="K32" i="105" s="1"/>
  <c r="J31" i="105"/>
  <c r="K31" i="105" s="1"/>
  <c r="J30" i="105"/>
  <c r="K30" i="105" s="1"/>
  <c r="J29" i="105"/>
  <c r="K29" i="105" s="1"/>
  <c r="J28" i="105"/>
  <c r="K28" i="105" s="1"/>
  <c r="J27" i="105"/>
  <c r="K27" i="105" s="1"/>
  <c r="J26" i="105"/>
  <c r="K26" i="105" s="1"/>
  <c r="J25" i="105"/>
  <c r="K25" i="105" s="1"/>
  <c r="J24" i="105"/>
  <c r="K24" i="105" s="1"/>
  <c r="J23" i="105"/>
  <c r="K23" i="105" s="1"/>
  <c r="J22" i="105"/>
  <c r="K22" i="105" s="1"/>
  <c r="J21" i="105"/>
  <c r="K21" i="105" s="1"/>
  <c r="J20" i="105"/>
  <c r="K20" i="105" s="1"/>
  <c r="J19" i="105"/>
  <c r="K19" i="105" s="1"/>
  <c r="J18" i="105"/>
  <c r="K18" i="105" s="1"/>
  <c r="J17" i="105"/>
  <c r="K17" i="105" s="1"/>
  <c r="J16" i="105"/>
  <c r="K16" i="105" s="1"/>
  <c r="J15" i="105"/>
  <c r="K15" i="105" s="1"/>
  <c r="J14" i="105"/>
  <c r="K14" i="105" s="1"/>
  <c r="J13" i="105"/>
  <c r="K13" i="105" s="1"/>
  <c r="J12" i="105"/>
  <c r="K12" i="105" s="1"/>
  <c r="J11" i="105"/>
  <c r="K11" i="105" s="1"/>
  <c r="J10" i="105"/>
  <c r="K10" i="105" s="1"/>
  <c r="J9" i="105"/>
  <c r="K9" i="105" s="1"/>
  <c r="J8" i="105"/>
  <c r="K8" i="105" s="1"/>
  <c r="J7" i="105"/>
  <c r="K7" i="105" s="1"/>
  <c r="J6" i="105"/>
  <c r="K6" i="105" s="1"/>
  <c r="J5" i="105"/>
  <c r="K5" i="105" s="1"/>
  <c r="J4" i="105"/>
  <c r="K4" i="105" s="1"/>
  <c r="J248" i="129"/>
  <c r="K248" i="129" s="1"/>
  <c r="J247" i="129"/>
  <c r="K247" i="129" s="1"/>
  <c r="J246" i="129"/>
  <c r="K246" i="129" s="1"/>
  <c r="J245" i="129"/>
  <c r="K245" i="129" s="1"/>
  <c r="J244" i="129"/>
  <c r="K244" i="129" s="1"/>
  <c r="J243" i="129"/>
  <c r="K243" i="129" s="1"/>
  <c r="J242" i="129"/>
  <c r="K242" i="129" s="1"/>
  <c r="J241" i="129"/>
  <c r="K241" i="129" s="1"/>
  <c r="J240" i="129"/>
  <c r="K240" i="129" s="1"/>
  <c r="J239" i="129"/>
  <c r="K239" i="129" s="1"/>
  <c r="J238" i="129"/>
  <c r="K238" i="129" s="1"/>
  <c r="J237" i="129"/>
  <c r="K237" i="129" s="1"/>
  <c r="J236" i="129"/>
  <c r="K236" i="129" s="1"/>
  <c r="J235" i="129"/>
  <c r="K235" i="129" s="1"/>
  <c r="J234" i="129"/>
  <c r="K234" i="129" s="1"/>
  <c r="J233" i="129"/>
  <c r="K233" i="129" s="1"/>
  <c r="K232" i="129"/>
  <c r="J232" i="129"/>
  <c r="J231" i="129"/>
  <c r="K231" i="129" s="1"/>
  <c r="J230" i="129"/>
  <c r="K230" i="129" s="1"/>
  <c r="J229" i="129"/>
  <c r="K229" i="129" s="1"/>
  <c r="J228" i="129"/>
  <c r="K228" i="129" s="1"/>
  <c r="J227" i="129"/>
  <c r="K227" i="129" s="1"/>
  <c r="J226" i="129"/>
  <c r="K226" i="129" s="1"/>
  <c r="J225" i="129"/>
  <c r="K225" i="129" s="1"/>
  <c r="J224" i="129"/>
  <c r="K224" i="129" s="1"/>
  <c r="J223" i="129"/>
  <c r="K223" i="129" s="1"/>
  <c r="J222" i="129"/>
  <c r="K222" i="129" s="1"/>
  <c r="J221" i="129"/>
  <c r="K221" i="129" s="1"/>
  <c r="J220" i="129"/>
  <c r="K220" i="129" s="1"/>
  <c r="J219" i="129"/>
  <c r="K219" i="129" s="1"/>
  <c r="J218" i="129"/>
  <c r="K218" i="129" s="1"/>
  <c r="J217" i="129"/>
  <c r="K217" i="129" s="1"/>
  <c r="J216" i="129"/>
  <c r="K216" i="129" s="1"/>
  <c r="J215" i="129"/>
  <c r="K215" i="129" s="1"/>
  <c r="K214" i="129"/>
  <c r="J214" i="129"/>
  <c r="J213" i="129"/>
  <c r="K213" i="129" s="1"/>
  <c r="J212" i="129"/>
  <c r="K212" i="129" s="1"/>
  <c r="J211" i="129"/>
  <c r="K211" i="129" s="1"/>
  <c r="J210" i="129"/>
  <c r="K210" i="129" s="1"/>
  <c r="J209" i="129"/>
  <c r="K209" i="129" s="1"/>
  <c r="J208" i="129"/>
  <c r="K208" i="129" s="1"/>
  <c r="J207" i="129"/>
  <c r="K207" i="129" s="1"/>
  <c r="J206" i="129"/>
  <c r="K206" i="129" s="1"/>
  <c r="J205" i="129"/>
  <c r="K205" i="129" s="1"/>
  <c r="J204" i="129"/>
  <c r="K204" i="129" s="1"/>
  <c r="J203" i="129"/>
  <c r="K203" i="129" s="1"/>
  <c r="J202" i="129"/>
  <c r="K202" i="129" s="1"/>
  <c r="J201" i="129"/>
  <c r="K201" i="129" s="1"/>
  <c r="J200" i="129"/>
  <c r="K200" i="129" s="1"/>
  <c r="J199" i="129"/>
  <c r="K199" i="129" s="1"/>
  <c r="J198" i="129"/>
  <c r="K198" i="129" s="1"/>
  <c r="J197" i="129"/>
  <c r="K197" i="129" s="1"/>
  <c r="J196" i="129"/>
  <c r="K196" i="129" s="1"/>
  <c r="J195" i="129"/>
  <c r="K195" i="129" s="1"/>
  <c r="J194" i="129"/>
  <c r="K194" i="129" s="1"/>
  <c r="J193" i="129"/>
  <c r="K193" i="129" s="1"/>
  <c r="J192" i="129"/>
  <c r="K192" i="129" s="1"/>
  <c r="J191" i="129"/>
  <c r="K191" i="129" s="1"/>
  <c r="J190" i="129"/>
  <c r="K190" i="129" s="1"/>
  <c r="J189" i="129"/>
  <c r="K189" i="129" s="1"/>
  <c r="J188" i="129"/>
  <c r="K188" i="129" s="1"/>
  <c r="J187" i="129"/>
  <c r="K187" i="129" s="1"/>
  <c r="J186" i="129"/>
  <c r="K186" i="129" s="1"/>
  <c r="J185" i="129"/>
  <c r="K185" i="129" s="1"/>
  <c r="J184" i="129"/>
  <c r="K184" i="129" s="1"/>
  <c r="J183" i="129"/>
  <c r="K183" i="129" s="1"/>
  <c r="J182" i="129"/>
  <c r="K182" i="129" s="1"/>
  <c r="J181" i="129"/>
  <c r="K181" i="129" s="1"/>
  <c r="J180" i="129"/>
  <c r="K180" i="129" s="1"/>
  <c r="J179" i="129"/>
  <c r="K179" i="129" s="1"/>
  <c r="K178" i="129"/>
  <c r="J178" i="129"/>
  <c r="J177" i="129"/>
  <c r="K177" i="129" s="1"/>
  <c r="J176" i="129"/>
  <c r="K176" i="129" s="1"/>
  <c r="J175" i="129"/>
  <c r="K175" i="129" s="1"/>
  <c r="J174" i="129"/>
  <c r="K174" i="129" s="1"/>
  <c r="J173" i="129"/>
  <c r="K173" i="129" s="1"/>
  <c r="J172" i="129"/>
  <c r="K172" i="129" s="1"/>
  <c r="J171" i="129"/>
  <c r="K171" i="129" s="1"/>
  <c r="J170" i="129"/>
  <c r="K170" i="129" s="1"/>
  <c r="J169" i="129"/>
  <c r="K169" i="129" s="1"/>
  <c r="J168" i="129"/>
  <c r="K168" i="129" s="1"/>
  <c r="J167" i="129"/>
  <c r="K167" i="129" s="1"/>
  <c r="J166" i="129"/>
  <c r="K166" i="129" s="1"/>
  <c r="J165" i="129"/>
  <c r="K165" i="129" s="1"/>
  <c r="J164" i="129"/>
  <c r="K164" i="129" s="1"/>
  <c r="J163" i="129"/>
  <c r="K163" i="129" s="1"/>
  <c r="J162" i="129"/>
  <c r="K162" i="129" s="1"/>
  <c r="J161" i="129"/>
  <c r="K161" i="129" s="1"/>
  <c r="K160" i="129"/>
  <c r="J160" i="129"/>
  <c r="J159" i="129"/>
  <c r="K159" i="129" s="1"/>
  <c r="J158" i="129"/>
  <c r="K158" i="129" s="1"/>
  <c r="J157" i="129"/>
  <c r="K157" i="129" s="1"/>
  <c r="J156" i="129"/>
  <c r="K156" i="129" s="1"/>
  <c r="J155" i="129"/>
  <c r="K155" i="129" s="1"/>
  <c r="J154" i="129"/>
  <c r="K154" i="129" s="1"/>
  <c r="J153" i="129"/>
  <c r="K153" i="129" s="1"/>
  <c r="J152" i="129"/>
  <c r="K152" i="129" s="1"/>
  <c r="J151" i="129"/>
  <c r="K151" i="129" s="1"/>
  <c r="J150" i="129"/>
  <c r="K150" i="129" s="1"/>
  <c r="J149" i="129"/>
  <c r="K149" i="129" s="1"/>
  <c r="J148" i="129"/>
  <c r="K148" i="129" s="1"/>
  <c r="J147" i="129"/>
  <c r="K147" i="129" s="1"/>
  <c r="J146" i="129"/>
  <c r="K146" i="129" s="1"/>
  <c r="J145" i="129"/>
  <c r="K145" i="129" s="1"/>
  <c r="J144" i="129"/>
  <c r="K144" i="129" s="1"/>
  <c r="J143" i="129"/>
  <c r="K143" i="129" s="1"/>
  <c r="J142" i="129"/>
  <c r="K142" i="129" s="1"/>
  <c r="J141" i="129"/>
  <c r="K141" i="129" s="1"/>
  <c r="J140" i="129"/>
  <c r="K140" i="129" s="1"/>
  <c r="J139" i="129"/>
  <c r="K139" i="129" s="1"/>
  <c r="J138" i="129"/>
  <c r="K138" i="129" s="1"/>
  <c r="J137" i="129"/>
  <c r="K137" i="129" s="1"/>
  <c r="J136" i="129"/>
  <c r="K136" i="129" s="1"/>
  <c r="J135" i="129"/>
  <c r="K135" i="129" s="1"/>
  <c r="J134" i="129"/>
  <c r="K134" i="129" s="1"/>
  <c r="J133" i="129"/>
  <c r="K133" i="129" s="1"/>
  <c r="J132" i="129"/>
  <c r="K132" i="129" s="1"/>
  <c r="J131" i="129"/>
  <c r="K131" i="129" s="1"/>
  <c r="J130" i="129"/>
  <c r="K130" i="129" s="1"/>
  <c r="J129" i="129"/>
  <c r="K129" i="129" s="1"/>
  <c r="J128" i="129"/>
  <c r="K128" i="129" s="1"/>
  <c r="J127" i="129"/>
  <c r="K127" i="129" s="1"/>
  <c r="J126" i="129"/>
  <c r="K126" i="129" s="1"/>
  <c r="J125" i="129"/>
  <c r="K125" i="129" s="1"/>
  <c r="K124" i="129"/>
  <c r="J124" i="129"/>
  <c r="J123" i="129"/>
  <c r="K123" i="129" s="1"/>
  <c r="J122" i="129"/>
  <c r="K122" i="129" s="1"/>
  <c r="J121" i="129"/>
  <c r="K121" i="129" s="1"/>
  <c r="J120" i="129"/>
  <c r="K120" i="129" s="1"/>
  <c r="J119" i="129"/>
  <c r="K119" i="129" s="1"/>
  <c r="J118" i="129"/>
  <c r="K118" i="129" s="1"/>
  <c r="J117" i="129"/>
  <c r="K117" i="129" s="1"/>
  <c r="J116" i="129"/>
  <c r="K116" i="129" s="1"/>
  <c r="J115" i="129"/>
  <c r="K115" i="129" s="1"/>
  <c r="J114" i="129"/>
  <c r="K114" i="129" s="1"/>
  <c r="J113" i="129"/>
  <c r="K113" i="129" s="1"/>
  <c r="J112" i="129"/>
  <c r="K112" i="129" s="1"/>
  <c r="J111" i="129"/>
  <c r="K111" i="129" s="1"/>
  <c r="J110" i="129"/>
  <c r="K110" i="129" s="1"/>
  <c r="J109" i="129"/>
  <c r="K109" i="129" s="1"/>
  <c r="J108" i="129"/>
  <c r="K108" i="129" s="1"/>
  <c r="J107" i="129"/>
  <c r="K107" i="129" s="1"/>
  <c r="K106" i="129"/>
  <c r="J106" i="129"/>
  <c r="J105" i="129"/>
  <c r="K105" i="129" s="1"/>
  <c r="J104" i="129"/>
  <c r="K104" i="129" s="1"/>
  <c r="J103" i="129"/>
  <c r="K103" i="129" s="1"/>
  <c r="J102" i="129"/>
  <c r="K102" i="129" s="1"/>
  <c r="J101" i="129"/>
  <c r="K101" i="129" s="1"/>
  <c r="J100" i="129"/>
  <c r="K100" i="129" s="1"/>
  <c r="J99" i="129"/>
  <c r="K99" i="129" s="1"/>
  <c r="J98" i="129"/>
  <c r="K98" i="129" s="1"/>
  <c r="J97" i="129"/>
  <c r="K97" i="129" s="1"/>
  <c r="J96" i="129"/>
  <c r="K96" i="129" s="1"/>
  <c r="J95" i="129"/>
  <c r="K95" i="129" s="1"/>
  <c r="J94" i="129"/>
  <c r="K94" i="129" s="1"/>
  <c r="J93" i="129"/>
  <c r="K93" i="129" s="1"/>
  <c r="J92" i="129"/>
  <c r="K92" i="129" s="1"/>
  <c r="J91" i="129"/>
  <c r="K91" i="129" s="1"/>
  <c r="J90" i="129"/>
  <c r="K90" i="129" s="1"/>
  <c r="J89" i="129"/>
  <c r="K89" i="129" s="1"/>
  <c r="J88" i="129"/>
  <c r="K88" i="129" s="1"/>
  <c r="J87" i="129"/>
  <c r="K87" i="129" s="1"/>
  <c r="J86" i="129"/>
  <c r="K86" i="129" s="1"/>
  <c r="J85" i="129"/>
  <c r="K85" i="129" s="1"/>
  <c r="J84" i="129"/>
  <c r="K84" i="129" s="1"/>
  <c r="J83" i="129"/>
  <c r="K83" i="129" s="1"/>
  <c r="J82" i="129"/>
  <c r="K82" i="129" s="1"/>
  <c r="J81" i="129"/>
  <c r="K81" i="129" s="1"/>
  <c r="J80" i="129"/>
  <c r="K80" i="129" s="1"/>
  <c r="J79" i="129"/>
  <c r="K79" i="129" s="1"/>
  <c r="J78" i="129"/>
  <c r="K78" i="129" s="1"/>
  <c r="J77" i="129"/>
  <c r="K77" i="129" s="1"/>
  <c r="J76" i="129"/>
  <c r="K76" i="129" s="1"/>
  <c r="J75" i="129"/>
  <c r="K75" i="129" s="1"/>
  <c r="J74" i="129"/>
  <c r="K74" i="129" s="1"/>
  <c r="J73" i="129"/>
  <c r="K73" i="129" s="1"/>
  <c r="J72" i="129"/>
  <c r="K72" i="129" s="1"/>
  <c r="J71" i="129"/>
  <c r="K71" i="129" s="1"/>
  <c r="K70" i="129"/>
  <c r="J70" i="129"/>
  <c r="J69" i="129"/>
  <c r="K69" i="129" s="1"/>
  <c r="J68" i="129"/>
  <c r="K68" i="129" s="1"/>
  <c r="J67" i="129"/>
  <c r="K67" i="129" s="1"/>
  <c r="J66" i="129"/>
  <c r="K66" i="129" s="1"/>
  <c r="J65" i="129"/>
  <c r="K65" i="129" s="1"/>
  <c r="J64" i="129"/>
  <c r="K64" i="129" s="1"/>
  <c r="J63" i="129"/>
  <c r="K63" i="129" s="1"/>
  <c r="J62" i="129"/>
  <c r="K62" i="129" s="1"/>
  <c r="J61" i="129"/>
  <c r="K61" i="129" s="1"/>
  <c r="J60" i="129"/>
  <c r="K60" i="129" s="1"/>
  <c r="J59" i="129"/>
  <c r="K59" i="129" s="1"/>
  <c r="J58" i="129"/>
  <c r="K58" i="129" s="1"/>
  <c r="J57" i="129"/>
  <c r="K57" i="129" s="1"/>
  <c r="J56" i="129"/>
  <c r="K56" i="129" s="1"/>
  <c r="J55" i="129"/>
  <c r="K55" i="129" s="1"/>
  <c r="J54" i="129"/>
  <c r="K54" i="129" s="1"/>
  <c r="J53" i="129"/>
  <c r="K53" i="129" s="1"/>
  <c r="K52" i="129"/>
  <c r="J52" i="129"/>
  <c r="J51" i="129"/>
  <c r="K51" i="129" s="1"/>
  <c r="J50" i="129"/>
  <c r="K50" i="129" s="1"/>
  <c r="J49" i="129"/>
  <c r="K49" i="129" s="1"/>
  <c r="J48" i="129"/>
  <c r="K48" i="129" s="1"/>
  <c r="J47" i="129"/>
  <c r="K47" i="129" s="1"/>
  <c r="J46" i="129"/>
  <c r="K46" i="129" s="1"/>
  <c r="J45" i="129"/>
  <c r="K45" i="129" s="1"/>
  <c r="J44" i="129"/>
  <c r="K44" i="129" s="1"/>
  <c r="J43" i="129"/>
  <c r="K43" i="129" s="1"/>
  <c r="J42" i="129"/>
  <c r="K42" i="129" s="1"/>
  <c r="J41" i="129"/>
  <c r="K41" i="129" s="1"/>
  <c r="J40" i="129"/>
  <c r="K40" i="129" s="1"/>
  <c r="J39" i="129"/>
  <c r="K39" i="129" s="1"/>
  <c r="J38" i="129"/>
  <c r="K38" i="129" s="1"/>
  <c r="J37" i="129"/>
  <c r="K37" i="129" s="1"/>
  <c r="J36" i="129"/>
  <c r="K36" i="129" s="1"/>
  <c r="J35" i="129"/>
  <c r="K35" i="129" s="1"/>
  <c r="J34" i="129"/>
  <c r="K34" i="129" s="1"/>
  <c r="J33" i="129"/>
  <c r="K33" i="129" s="1"/>
  <c r="J32" i="129"/>
  <c r="K32" i="129" s="1"/>
  <c r="J31" i="129"/>
  <c r="K31" i="129" s="1"/>
  <c r="J30" i="129"/>
  <c r="K30" i="129" s="1"/>
  <c r="J29" i="129"/>
  <c r="K29" i="129" s="1"/>
  <c r="J28" i="129"/>
  <c r="K28" i="129" s="1"/>
  <c r="J27" i="129"/>
  <c r="K27" i="129" s="1"/>
  <c r="J26" i="129"/>
  <c r="K26" i="129" s="1"/>
  <c r="J25" i="129"/>
  <c r="K25" i="129" s="1"/>
  <c r="J24" i="129"/>
  <c r="K24" i="129" s="1"/>
  <c r="J23" i="129"/>
  <c r="K23" i="129" s="1"/>
  <c r="J22" i="129"/>
  <c r="K22" i="129" s="1"/>
  <c r="J21" i="129"/>
  <c r="K21" i="129" s="1"/>
  <c r="J20" i="129"/>
  <c r="K20" i="129" s="1"/>
  <c r="J19" i="129"/>
  <c r="K19" i="129" s="1"/>
  <c r="J18" i="129"/>
  <c r="K18" i="129" s="1"/>
  <c r="J17" i="129"/>
  <c r="K17" i="129" s="1"/>
  <c r="J16" i="129"/>
  <c r="K16" i="129" s="1"/>
  <c r="J15" i="129"/>
  <c r="K15" i="129" s="1"/>
  <c r="J14" i="129"/>
  <c r="K14" i="129" s="1"/>
  <c r="J13" i="129"/>
  <c r="K13" i="129" s="1"/>
  <c r="J12" i="129"/>
  <c r="K12" i="129" s="1"/>
  <c r="J11" i="129"/>
  <c r="K11" i="129" s="1"/>
  <c r="K10" i="129"/>
  <c r="J10" i="129"/>
  <c r="J9" i="129"/>
  <c r="K9" i="129" s="1"/>
  <c r="J8" i="129"/>
  <c r="K8" i="129" s="1"/>
  <c r="J7" i="129"/>
  <c r="K7" i="129" s="1"/>
  <c r="J6" i="129"/>
  <c r="K6" i="129" s="1"/>
  <c r="J5" i="129"/>
  <c r="K5" i="129" s="1"/>
  <c r="J4" i="129"/>
  <c r="K4" i="129" s="1"/>
  <c r="J223" i="113"/>
  <c r="J224" i="113"/>
  <c r="J225" i="113"/>
  <c r="J226" i="113"/>
  <c r="K226" i="113" s="1"/>
  <c r="J227" i="113"/>
  <c r="K227" i="113" s="1"/>
  <c r="J228" i="113"/>
  <c r="J229" i="113"/>
  <c r="J230" i="113"/>
  <c r="J231" i="113"/>
  <c r="J232" i="113"/>
  <c r="J233" i="113"/>
  <c r="J234" i="113"/>
  <c r="J235" i="113"/>
  <c r="K235" i="113" s="1"/>
  <c r="J236" i="113"/>
  <c r="J237" i="113"/>
  <c r="K237" i="113" s="1"/>
  <c r="J238" i="113"/>
  <c r="J239" i="113"/>
  <c r="K239" i="113" s="1"/>
  <c r="J240" i="113"/>
  <c r="K240" i="113" s="1"/>
  <c r="J241" i="113"/>
  <c r="K241" i="113" s="1"/>
  <c r="J242" i="113"/>
  <c r="J243" i="113"/>
  <c r="J244" i="113"/>
  <c r="J245" i="113"/>
  <c r="J246" i="113"/>
  <c r="K246" i="113" s="1"/>
  <c r="J247" i="113"/>
  <c r="J219" i="113"/>
  <c r="J201" i="113"/>
  <c r="J202" i="113"/>
  <c r="J203" i="113"/>
  <c r="J204" i="113"/>
  <c r="J205" i="113"/>
  <c r="K205" i="113" s="1"/>
  <c r="J206" i="113"/>
  <c r="K206" i="113" s="1"/>
  <c r="J207" i="113"/>
  <c r="J208" i="113"/>
  <c r="J209" i="113"/>
  <c r="J210" i="113"/>
  <c r="J211" i="113"/>
  <c r="J212" i="113"/>
  <c r="J213" i="113"/>
  <c r="J214" i="113"/>
  <c r="J215" i="113"/>
  <c r="J216" i="113"/>
  <c r="J217" i="113"/>
  <c r="J196" i="113"/>
  <c r="J197" i="113"/>
  <c r="K197" i="113" s="1"/>
  <c r="J198" i="113"/>
  <c r="J133" i="113"/>
  <c r="K133" i="113" s="1"/>
  <c r="J89" i="113"/>
  <c r="K89" i="113" s="1"/>
  <c r="J90" i="113"/>
  <c r="K90" i="113" s="1"/>
  <c r="J91" i="113"/>
  <c r="K91" i="113" s="1"/>
  <c r="J92" i="113"/>
  <c r="K92" i="113" s="1"/>
  <c r="J93" i="113"/>
  <c r="K93" i="113" s="1"/>
  <c r="J94" i="113"/>
  <c r="K94" i="113" s="1"/>
  <c r="J95" i="113"/>
  <c r="K95" i="113" s="1"/>
  <c r="J96" i="113"/>
  <c r="K96" i="113" s="1"/>
  <c r="J97" i="113"/>
  <c r="K97" i="113" s="1"/>
  <c r="J98" i="113"/>
  <c r="K98" i="113" s="1"/>
  <c r="J15" i="113"/>
  <c r="K15" i="113" s="1"/>
  <c r="J16" i="113"/>
  <c r="K16" i="113" s="1"/>
  <c r="J17" i="113"/>
  <c r="K17" i="113" s="1"/>
  <c r="J18" i="113"/>
  <c r="K18" i="113" s="1"/>
  <c r="J19" i="113"/>
  <c r="K19" i="113" s="1"/>
  <c r="J20" i="113"/>
  <c r="K20" i="113" s="1"/>
  <c r="J21" i="113"/>
  <c r="K21" i="113" s="1"/>
  <c r="J22" i="113"/>
  <c r="K22" i="113" s="1"/>
  <c r="J23" i="113"/>
  <c r="K23" i="113" s="1"/>
  <c r="J24" i="113"/>
  <c r="K24" i="113" s="1"/>
  <c r="J25" i="113"/>
  <c r="K25" i="113" s="1"/>
  <c r="J26" i="113"/>
  <c r="K26" i="113" s="1"/>
  <c r="J27" i="113"/>
  <c r="K27" i="113" s="1"/>
  <c r="J28" i="113"/>
  <c r="K28" i="113" s="1"/>
  <c r="J29" i="113"/>
  <c r="K29" i="113" s="1"/>
  <c r="J30" i="113"/>
  <c r="K30" i="113" s="1"/>
  <c r="J31" i="113"/>
  <c r="K31" i="113" s="1"/>
  <c r="J32" i="113"/>
  <c r="K32" i="113" s="1"/>
  <c r="J33" i="113"/>
  <c r="K33" i="113" s="1"/>
  <c r="J34" i="113"/>
  <c r="K34" i="113" s="1"/>
  <c r="J35" i="113"/>
  <c r="K35" i="113" s="1"/>
  <c r="J36" i="113"/>
  <c r="K36" i="113" s="1"/>
  <c r="J37" i="113"/>
  <c r="K37" i="113" s="1"/>
  <c r="J38" i="113"/>
  <c r="K38" i="113" s="1"/>
  <c r="J39" i="113"/>
  <c r="K39" i="113" s="1"/>
  <c r="J40" i="113"/>
  <c r="K40" i="113" s="1"/>
  <c r="J41" i="113"/>
  <c r="K41" i="113" s="1"/>
  <c r="J42" i="113"/>
  <c r="K42" i="113" s="1"/>
  <c r="J43" i="113"/>
  <c r="K43" i="113" s="1"/>
  <c r="J44" i="113"/>
  <c r="K44" i="113" s="1"/>
  <c r="J45" i="113"/>
  <c r="K45" i="113" s="1"/>
  <c r="J46" i="113"/>
  <c r="K46" i="113" s="1"/>
  <c r="J47" i="113"/>
  <c r="K47" i="113" s="1"/>
  <c r="J48" i="113"/>
  <c r="K48" i="113" s="1"/>
  <c r="J49" i="113"/>
  <c r="K49" i="113" s="1"/>
  <c r="J50" i="113"/>
  <c r="K50" i="113" s="1"/>
  <c r="J51" i="113"/>
  <c r="K51" i="113" s="1"/>
  <c r="J52" i="113"/>
  <c r="K52" i="113" s="1"/>
  <c r="J53" i="113"/>
  <c r="K53" i="113" s="1"/>
  <c r="J54" i="113"/>
  <c r="K54" i="113" s="1"/>
  <c r="J55" i="113"/>
  <c r="K55" i="113" s="1"/>
  <c r="J56" i="113"/>
  <c r="K56" i="113" s="1"/>
  <c r="J57" i="113"/>
  <c r="K57" i="113" s="1"/>
  <c r="J58" i="113"/>
  <c r="K58" i="113" s="1"/>
  <c r="J59" i="113"/>
  <c r="K59" i="113" s="1"/>
  <c r="J60" i="113"/>
  <c r="K60" i="113" s="1"/>
  <c r="J61" i="113"/>
  <c r="K61" i="113" s="1"/>
  <c r="J62" i="113"/>
  <c r="K62" i="113" s="1"/>
  <c r="J63" i="113"/>
  <c r="K63" i="113" s="1"/>
  <c r="J64" i="113"/>
  <c r="K64" i="113" s="1"/>
  <c r="J65" i="113"/>
  <c r="K65" i="113" s="1"/>
  <c r="J66" i="113"/>
  <c r="K66" i="113" s="1"/>
  <c r="J67" i="113"/>
  <c r="K67" i="113" s="1"/>
  <c r="J68" i="113"/>
  <c r="K68" i="113" s="1"/>
  <c r="J69" i="113"/>
  <c r="K69" i="113" s="1"/>
  <c r="J70" i="113"/>
  <c r="K70" i="113" s="1"/>
  <c r="J71" i="113"/>
  <c r="K71" i="113" s="1"/>
  <c r="J72" i="113"/>
  <c r="K72" i="113" s="1"/>
  <c r="J73" i="113"/>
  <c r="K73" i="113" s="1"/>
  <c r="J74" i="113"/>
  <c r="K74" i="113" s="1"/>
  <c r="J75" i="113"/>
  <c r="K75" i="113" s="1"/>
  <c r="J76" i="113"/>
  <c r="K76" i="113" s="1"/>
  <c r="J77" i="113"/>
  <c r="K77" i="113" s="1"/>
  <c r="J78" i="113"/>
  <c r="K78" i="113" s="1"/>
  <c r="J79" i="113"/>
  <c r="K79" i="113" s="1"/>
  <c r="J80" i="113"/>
  <c r="K80" i="113" s="1"/>
  <c r="J81" i="113"/>
  <c r="K81" i="113" s="1"/>
  <c r="K4" i="117" l="1"/>
  <c r="J249" i="117"/>
  <c r="K4" i="110"/>
  <c r="J249" i="110"/>
  <c r="I243" i="128"/>
  <c r="M243" i="128" s="1"/>
  <c r="I231" i="128"/>
  <c r="M231" i="128" s="1"/>
  <c r="I247" i="128"/>
  <c r="M247" i="128" s="1"/>
  <c r="I229" i="128"/>
  <c r="J229" i="128" s="1"/>
  <c r="I223" i="128"/>
  <c r="M223" i="128" s="1"/>
  <c r="I197" i="128"/>
  <c r="M197" i="128" s="1"/>
  <c r="I225" i="128"/>
  <c r="J225" i="128" s="1"/>
  <c r="I210" i="128"/>
  <c r="M210" i="128" s="1"/>
  <c r="I93" i="128"/>
  <c r="M93" i="128" s="1"/>
  <c r="I198" i="128"/>
  <c r="J198" i="128" s="1"/>
  <c r="K216" i="113"/>
  <c r="I216" i="128"/>
  <c r="K198" i="113"/>
  <c r="K213" i="113"/>
  <c r="I213" i="128"/>
  <c r="K207" i="113"/>
  <c r="I207" i="128"/>
  <c r="K201" i="113"/>
  <c r="I201" i="128"/>
  <c r="K244" i="113"/>
  <c r="I244" i="128"/>
  <c r="K238" i="113"/>
  <c r="I238" i="128"/>
  <c r="K232" i="113"/>
  <c r="I232" i="128"/>
  <c r="K223" i="113"/>
  <c r="I239" i="128"/>
  <c r="J239" i="128" s="1"/>
  <c r="I98" i="128"/>
  <c r="M98" i="128" s="1"/>
  <c r="I92" i="128"/>
  <c r="M92" i="128" s="1"/>
  <c r="I80" i="128"/>
  <c r="M80" i="128" s="1"/>
  <c r="I74" i="128"/>
  <c r="M74" i="128" s="1"/>
  <c r="I68" i="128"/>
  <c r="M68" i="128" s="1"/>
  <c r="I62" i="128"/>
  <c r="M62" i="128" s="1"/>
  <c r="I56" i="128"/>
  <c r="M56" i="128" s="1"/>
  <c r="I50" i="128"/>
  <c r="M50" i="128" s="1"/>
  <c r="I43" i="128"/>
  <c r="M43" i="128" s="1"/>
  <c r="I37" i="128"/>
  <c r="M37" i="128" s="1"/>
  <c r="I31" i="128"/>
  <c r="M31" i="128" s="1"/>
  <c r="I25" i="128"/>
  <c r="M25" i="128" s="1"/>
  <c r="I19" i="128"/>
  <c r="M19" i="128" s="1"/>
  <c r="I97" i="128"/>
  <c r="M97" i="128" s="1"/>
  <c r="I91" i="128"/>
  <c r="M91" i="128" s="1"/>
  <c r="I79" i="128"/>
  <c r="M79" i="128" s="1"/>
  <c r="I73" i="128"/>
  <c r="M73" i="128" s="1"/>
  <c r="I67" i="128"/>
  <c r="M67" i="128" s="1"/>
  <c r="I61" i="128"/>
  <c r="M61" i="128" s="1"/>
  <c r="I55" i="128"/>
  <c r="M55" i="128" s="1"/>
  <c r="I49" i="128"/>
  <c r="M49" i="128" s="1"/>
  <c r="I42" i="128"/>
  <c r="M42" i="128" s="1"/>
  <c r="I36" i="128"/>
  <c r="M36" i="128" s="1"/>
  <c r="I30" i="128"/>
  <c r="M30" i="128" s="1"/>
  <c r="I24" i="128"/>
  <c r="M24" i="128" s="1"/>
  <c r="I18" i="128"/>
  <c r="M18" i="128" s="1"/>
  <c r="K212" i="113"/>
  <c r="I212" i="128"/>
  <c r="K210" i="113"/>
  <c r="K217" i="113"/>
  <c r="I217" i="128"/>
  <c r="J217" i="128" s="1"/>
  <c r="K211" i="113"/>
  <c r="I211" i="128"/>
  <c r="K219" i="113"/>
  <c r="I219" i="128"/>
  <c r="K242" i="113"/>
  <c r="I242" i="128"/>
  <c r="K236" i="113"/>
  <c r="I236" i="128"/>
  <c r="K230" i="113"/>
  <c r="I230" i="128"/>
  <c r="K224" i="113"/>
  <c r="I224" i="128"/>
  <c r="I96" i="128"/>
  <c r="M96" i="128" s="1"/>
  <c r="I90" i="128"/>
  <c r="M90" i="128" s="1"/>
  <c r="I78" i="128"/>
  <c r="M78" i="128" s="1"/>
  <c r="I72" i="128"/>
  <c r="M72" i="128" s="1"/>
  <c r="I66" i="128"/>
  <c r="M66" i="128" s="1"/>
  <c r="I60" i="128"/>
  <c r="M60" i="128" s="1"/>
  <c r="I54" i="128"/>
  <c r="M54" i="128" s="1"/>
  <c r="I48" i="128"/>
  <c r="M48" i="128" s="1"/>
  <c r="I41" i="128"/>
  <c r="M41" i="128" s="1"/>
  <c r="I35" i="128"/>
  <c r="M35" i="128" s="1"/>
  <c r="I29" i="128"/>
  <c r="M29" i="128" s="1"/>
  <c r="I23" i="128"/>
  <c r="M23" i="128" s="1"/>
  <c r="I16" i="128"/>
  <c r="M16" i="128" s="1"/>
  <c r="K204" i="113"/>
  <c r="I204" i="128"/>
  <c r="K231" i="113"/>
  <c r="I227" i="128"/>
  <c r="J227" i="128" s="1"/>
  <c r="I133" i="128"/>
  <c r="I95" i="128"/>
  <c r="M95" i="128" s="1"/>
  <c r="I89" i="128"/>
  <c r="M89" i="128" s="1"/>
  <c r="I77" i="128"/>
  <c r="M77" i="128" s="1"/>
  <c r="I71" i="128"/>
  <c r="M71" i="128" s="1"/>
  <c r="I65" i="128"/>
  <c r="M65" i="128" s="1"/>
  <c r="I59" i="128"/>
  <c r="M59" i="128" s="1"/>
  <c r="I53" i="128"/>
  <c r="M53" i="128" s="1"/>
  <c r="I47" i="128"/>
  <c r="M47" i="128" s="1"/>
  <c r="I40" i="128"/>
  <c r="M40" i="128" s="1"/>
  <c r="I34" i="128"/>
  <c r="M34" i="128" s="1"/>
  <c r="I28" i="128"/>
  <c r="M28" i="128" s="1"/>
  <c r="I22" i="128"/>
  <c r="M22" i="128" s="1"/>
  <c r="I15" i="128"/>
  <c r="K215" i="113"/>
  <c r="I215" i="128"/>
  <c r="K209" i="113"/>
  <c r="I209" i="128"/>
  <c r="K203" i="113"/>
  <c r="I203" i="128"/>
  <c r="K234" i="113"/>
  <c r="I234" i="128"/>
  <c r="K228" i="113"/>
  <c r="I228" i="128"/>
  <c r="K247" i="113"/>
  <c r="K229" i="113"/>
  <c r="I94" i="128"/>
  <c r="M94" i="128" s="1"/>
  <c r="I76" i="128"/>
  <c r="M76" i="128" s="1"/>
  <c r="I70" i="128"/>
  <c r="M70" i="128" s="1"/>
  <c r="I64" i="128"/>
  <c r="M64" i="128" s="1"/>
  <c r="I58" i="128"/>
  <c r="M58" i="128" s="1"/>
  <c r="I52" i="128"/>
  <c r="M52" i="128" s="1"/>
  <c r="I46" i="128"/>
  <c r="M46" i="128" s="1"/>
  <c r="I39" i="128"/>
  <c r="M39" i="128" s="1"/>
  <c r="I33" i="128"/>
  <c r="M33" i="128" s="1"/>
  <c r="I27" i="128"/>
  <c r="M27" i="128" s="1"/>
  <c r="I21" i="128"/>
  <c r="M21" i="128" s="1"/>
  <c r="K196" i="113"/>
  <c r="I196" i="128"/>
  <c r="K214" i="113"/>
  <c r="I214" i="128"/>
  <c r="K208" i="113"/>
  <c r="I208" i="128"/>
  <c r="K202" i="113"/>
  <c r="I202" i="128"/>
  <c r="K245" i="113"/>
  <c r="I245" i="128"/>
  <c r="K233" i="113"/>
  <c r="I233" i="128"/>
  <c r="K243" i="113"/>
  <c r="K225" i="113"/>
  <c r="I81" i="128"/>
  <c r="M81" i="128" s="1"/>
  <c r="I75" i="128"/>
  <c r="M75" i="128" s="1"/>
  <c r="I69" i="128"/>
  <c r="M69" i="128" s="1"/>
  <c r="I63" i="128"/>
  <c r="M63" i="128" s="1"/>
  <c r="I57" i="128"/>
  <c r="M57" i="128" s="1"/>
  <c r="I51" i="128"/>
  <c r="M51" i="128" s="1"/>
  <c r="I45" i="128"/>
  <c r="M45" i="128" s="1"/>
  <c r="I38" i="128"/>
  <c r="M38" i="128" s="1"/>
  <c r="I32" i="128"/>
  <c r="M32" i="128" s="1"/>
  <c r="I26" i="128"/>
  <c r="M26" i="128" s="1"/>
  <c r="I20" i="128"/>
  <c r="M20" i="128" s="1"/>
  <c r="I44" i="128"/>
  <c r="M44" i="128" s="1"/>
  <c r="K181" i="121"/>
  <c r="K246" i="121"/>
  <c r="I246" i="128"/>
  <c r="K182" i="121"/>
  <c r="K173" i="111"/>
  <c r="K241" i="117"/>
  <c r="I241" i="128"/>
  <c r="K240" i="117"/>
  <c r="I240" i="128"/>
  <c r="K239" i="117"/>
  <c r="K237" i="117"/>
  <c r="I237" i="128"/>
  <c r="K235" i="117"/>
  <c r="I235" i="128"/>
  <c r="K226" i="117"/>
  <c r="I226" i="128"/>
  <c r="K206" i="117"/>
  <c r="I206" i="128"/>
  <c r="K205" i="117"/>
  <c r="I205" i="128"/>
  <c r="K190" i="117"/>
  <c r="K185" i="117"/>
  <c r="I17" i="128"/>
  <c r="M17" i="128" s="1"/>
  <c r="K11" i="111"/>
  <c r="L21" i="128"/>
  <c r="L75" i="128"/>
  <c r="L104" i="128"/>
  <c r="L97" i="128"/>
  <c r="L91" i="128"/>
  <c r="L96" i="128"/>
  <c r="L90" i="128"/>
  <c r="J77" i="128" l="1"/>
  <c r="J93" i="128"/>
  <c r="J98" i="128"/>
  <c r="J23" i="128"/>
  <c r="J66" i="128"/>
  <c r="J29" i="128"/>
  <c r="J68" i="128"/>
  <c r="J67" i="128"/>
  <c r="M225" i="128"/>
  <c r="J74" i="128"/>
  <c r="J40" i="128"/>
  <c r="M239" i="128"/>
  <c r="J25" i="128"/>
  <c r="J62" i="128"/>
  <c r="J247" i="128"/>
  <c r="J231" i="128"/>
  <c r="J31" i="128"/>
  <c r="J210" i="128"/>
  <c r="J243" i="128"/>
  <c r="J24" i="128"/>
  <c r="J61" i="128"/>
  <c r="J30" i="128"/>
  <c r="M229" i="128"/>
  <c r="J71" i="128"/>
  <c r="J34" i="128"/>
  <c r="J223" i="128"/>
  <c r="J52" i="128"/>
  <c r="J20" i="128"/>
  <c r="J57" i="128"/>
  <c r="J56" i="128"/>
  <c r="J55" i="128"/>
  <c r="J197" i="128"/>
  <c r="J19" i="128"/>
  <c r="J92" i="128"/>
  <c r="J50" i="128"/>
  <c r="J65" i="128"/>
  <c r="J49" i="128"/>
  <c r="J39" i="128"/>
  <c r="J18" i="128"/>
  <c r="J97" i="128"/>
  <c r="J91" i="128"/>
  <c r="J80" i="128"/>
  <c r="J96" i="128"/>
  <c r="J43" i="128"/>
  <c r="J37" i="128"/>
  <c r="J79" i="128"/>
  <c r="J28" i="128"/>
  <c r="J78" i="128"/>
  <c r="J53" i="128"/>
  <c r="J64" i="128"/>
  <c r="J54" i="128"/>
  <c r="J16" i="128"/>
  <c r="J76" i="128"/>
  <c r="J48" i="128"/>
  <c r="J45" i="128"/>
  <c r="J90" i="128"/>
  <c r="J36" i="128"/>
  <c r="J95" i="128"/>
  <c r="J42" i="128"/>
  <c r="J46" i="128"/>
  <c r="J41" i="128"/>
  <c r="J60" i="128"/>
  <c r="J69" i="128"/>
  <c r="J72" i="128"/>
  <c r="J73" i="128"/>
  <c r="J35" i="128"/>
  <c r="J22" i="128"/>
  <c r="J47" i="128"/>
  <c r="J32" i="128"/>
  <c r="J81" i="128"/>
  <c r="M227" i="128"/>
  <c r="J59" i="128"/>
  <c r="J70" i="128"/>
  <c r="J27" i="128"/>
  <c r="J33" i="128"/>
  <c r="J89" i="128"/>
  <c r="J51" i="128"/>
  <c r="J17" i="128"/>
  <c r="J94" i="128"/>
  <c r="M202" i="128"/>
  <c r="J202" i="128"/>
  <c r="M196" i="128"/>
  <c r="J196" i="128"/>
  <c r="J228" i="128"/>
  <c r="M228" i="128"/>
  <c r="M209" i="128"/>
  <c r="J209" i="128"/>
  <c r="M212" i="128"/>
  <c r="J212" i="128"/>
  <c r="J38" i="128"/>
  <c r="M236" i="128"/>
  <c r="J236" i="128"/>
  <c r="M211" i="128"/>
  <c r="J211" i="128"/>
  <c r="M244" i="128"/>
  <c r="J244" i="128"/>
  <c r="M213" i="128"/>
  <c r="J213" i="128"/>
  <c r="M208" i="128"/>
  <c r="J208" i="128"/>
  <c r="J234" i="128"/>
  <c r="M234" i="128"/>
  <c r="M215" i="128"/>
  <c r="J215" i="128"/>
  <c r="M233" i="128"/>
  <c r="J233" i="128"/>
  <c r="J63" i="128"/>
  <c r="J75" i="128"/>
  <c r="M224" i="128"/>
  <c r="J224" i="128"/>
  <c r="M242" i="128"/>
  <c r="J242" i="128"/>
  <c r="M232" i="128"/>
  <c r="J232" i="128"/>
  <c r="M201" i="128"/>
  <c r="J201" i="128"/>
  <c r="M245" i="128"/>
  <c r="J245" i="128"/>
  <c r="M214" i="128"/>
  <c r="J214" i="128"/>
  <c r="M203" i="128"/>
  <c r="J203" i="128"/>
  <c r="M204" i="128"/>
  <c r="J204" i="128"/>
  <c r="M216" i="128"/>
  <c r="J216" i="128"/>
  <c r="J58" i="128"/>
  <c r="J26" i="128"/>
  <c r="J230" i="128"/>
  <c r="M230" i="128"/>
  <c r="M219" i="128"/>
  <c r="J219" i="128"/>
  <c r="J21" i="128"/>
  <c r="J238" i="128"/>
  <c r="M238" i="128"/>
  <c r="M207" i="128"/>
  <c r="J207" i="128"/>
  <c r="J44" i="128"/>
  <c r="M246" i="128"/>
  <c r="J246" i="128"/>
  <c r="M241" i="128"/>
  <c r="J241" i="128"/>
  <c r="M240" i="128"/>
  <c r="J240" i="128"/>
  <c r="M237" i="128"/>
  <c r="J237" i="128"/>
  <c r="M235" i="128"/>
  <c r="J235" i="128"/>
  <c r="J226" i="128"/>
  <c r="M226" i="128"/>
  <c r="M206" i="128"/>
  <c r="J206" i="128"/>
  <c r="M205" i="128"/>
  <c r="J205" i="128"/>
  <c r="J222" i="113"/>
  <c r="J178" i="113"/>
  <c r="J179" i="113"/>
  <c r="J180" i="113"/>
  <c r="J181" i="113"/>
  <c r="J182" i="113"/>
  <c r="J183" i="113"/>
  <c r="J184" i="113"/>
  <c r="J185" i="113"/>
  <c r="J186" i="113"/>
  <c r="J187" i="113"/>
  <c r="J188" i="113"/>
  <c r="J189" i="113"/>
  <c r="J190" i="113"/>
  <c r="J191" i="113"/>
  <c r="J192" i="113"/>
  <c r="J193" i="113"/>
  <c r="J194" i="113"/>
  <c r="J195" i="113"/>
  <c r="J199" i="113"/>
  <c r="J200" i="113"/>
  <c r="J140" i="113"/>
  <c r="I140" i="128" s="1"/>
  <c r="J141" i="113"/>
  <c r="I141" i="128" s="1"/>
  <c r="J142" i="113"/>
  <c r="I142" i="128" s="1"/>
  <c r="J143" i="113"/>
  <c r="I143" i="128" s="1"/>
  <c r="J144" i="113"/>
  <c r="I144" i="128" s="1"/>
  <c r="J145" i="113"/>
  <c r="I145" i="128" s="1"/>
  <c r="J146" i="113"/>
  <c r="I146" i="128" s="1"/>
  <c r="J147" i="113"/>
  <c r="I147" i="128" s="1"/>
  <c r="J148" i="113"/>
  <c r="J149" i="113"/>
  <c r="J150" i="113"/>
  <c r="J151" i="113"/>
  <c r="J152" i="113"/>
  <c r="J153" i="113"/>
  <c r="J154" i="113"/>
  <c r="J155" i="113"/>
  <c r="J156" i="113"/>
  <c r="J157" i="113"/>
  <c r="J158" i="113"/>
  <c r="J159" i="113"/>
  <c r="J160" i="113"/>
  <c r="J161" i="113"/>
  <c r="J162" i="113"/>
  <c r="J163" i="113"/>
  <c r="J164" i="113"/>
  <c r="J165" i="113"/>
  <c r="J166" i="113"/>
  <c r="J167" i="113"/>
  <c r="J168" i="113"/>
  <c r="J169" i="113"/>
  <c r="J170" i="113"/>
  <c r="J171" i="113"/>
  <c r="J172" i="113"/>
  <c r="K171" i="113" l="1"/>
  <c r="I171" i="128"/>
  <c r="K165" i="113"/>
  <c r="I165" i="128"/>
  <c r="K159" i="113"/>
  <c r="I159" i="128"/>
  <c r="K153" i="113"/>
  <c r="I153" i="128"/>
  <c r="K193" i="113"/>
  <c r="I193" i="128"/>
  <c r="K169" i="113"/>
  <c r="I169" i="128"/>
  <c r="K157" i="113"/>
  <c r="I157" i="128"/>
  <c r="K200" i="113"/>
  <c r="I200" i="128"/>
  <c r="J200" i="128" s="1"/>
  <c r="K199" i="113"/>
  <c r="I199" i="128"/>
  <c r="J199" i="128" s="1"/>
  <c r="K190" i="113"/>
  <c r="I190" i="128"/>
  <c r="K184" i="113"/>
  <c r="I184" i="128"/>
  <c r="K178" i="113"/>
  <c r="I178" i="128"/>
  <c r="K181" i="113"/>
  <c r="I181" i="128"/>
  <c r="K163" i="113"/>
  <c r="I163" i="128"/>
  <c r="K151" i="113"/>
  <c r="I151" i="128"/>
  <c r="K191" i="113"/>
  <c r="I191" i="128"/>
  <c r="K179" i="113"/>
  <c r="I179" i="128"/>
  <c r="K195" i="113"/>
  <c r="I195" i="128"/>
  <c r="K189" i="113"/>
  <c r="I189" i="128"/>
  <c r="K183" i="113"/>
  <c r="I183" i="128"/>
  <c r="K222" i="113"/>
  <c r="I222" i="128"/>
  <c r="K185" i="113"/>
  <c r="I185" i="128"/>
  <c r="K168" i="113"/>
  <c r="I168" i="128"/>
  <c r="K162" i="113"/>
  <c r="I162" i="128"/>
  <c r="K156" i="113"/>
  <c r="I156" i="128"/>
  <c r="K150" i="113"/>
  <c r="I150" i="128"/>
  <c r="K167" i="113"/>
  <c r="I167" i="128"/>
  <c r="K161" i="113"/>
  <c r="I161" i="128"/>
  <c r="K155" i="113"/>
  <c r="I155" i="128"/>
  <c r="K149" i="113"/>
  <c r="I149" i="128"/>
  <c r="K172" i="113"/>
  <c r="I172" i="128"/>
  <c r="K166" i="113"/>
  <c r="I166" i="128"/>
  <c r="K160" i="113"/>
  <c r="I160" i="128"/>
  <c r="K154" i="113"/>
  <c r="I154" i="128"/>
  <c r="K148" i="113"/>
  <c r="I148" i="128"/>
  <c r="K194" i="113"/>
  <c r="I194" i="128"/>
  <c r="K188" i="113"/>
  <c r="I188" i="128"/>
  <c r="K182" i="113"/>
  <c r="I182" i="128"/>
  <c r="K187" i="113"/>
  <c r="I187" i="128"/>
  <c r="K170" i="113"/>
  <c r="I170" i="128"/>
  <c r="K164" i="113"/>
  <c r="I164" i="128"/>
  <c r="K158" i="113"/>
  <c r="I158" i="128"/>
  <c r="K152" i="113"/>
  <c r="I152" i="128"/>
  <c r="K192" i="113"/>
  <c r="I192" i="128"/>
  <c r="K186" i="113"/>
  <c r="I186" i="128"/>
  <c r="K180" i="113"/>
  <c r="I180" i="128"/>
  <c r="J4" i="113"/>
  <c r="M222" i="128" l="1"/>
  <c r="J222" i="128"/>
  <c r="M195" i="128"/>
  <c r="J195" i="128"/>
  <c r="M171" i="128"/>
  <c r="J171" i="128"/>
  <c r="K249" i="128"/>
  <c r="L176" i="128"/>
  <c r="L179" i="128"/>
  <c r="L181" i="128"/>
  <c r="L185" i="128"/>
  <c r="L186" i="128"/>
  <c r="L191" i="128"/>
  <c r="L193" i="128"/>
  <c r="L200" i="128"/>
  <c r="L218" i="128"/>
  <c r="L221" i="128"/>
  <c r="L192" i="128" l="1"/>
  <c r="L180" i="128"/>
  <c r="L187" i="128"/>
  <c r="L194" i="128"/>
  <c r="L188" i="128"/>
  <c r="L182" i="128"/>
  <c r="L173" i="128"/>
  <c r="L217" i="128"/>
  <c r="L189" i="128"/>
  <c r="L183" i="128"/>
  <c r="L177" i="128"/>
  <c r="L174" i="128"/>
  <c r="L199" i="128"/>
  <c r="L190" i="128"/>
  <c r="L184" i="128"/>
  <c r="L178" i="128"/>
  <c r="L175" i="128"/>
  <c r="J139" i="113" l="1"/>
  <c r="I139" i="128" s="1"/>
  <c r="J173" i="113"/>
  <c r="I173" i="128" s="1"/>
  <c r="J174" i="113"/>
  <c r="I174" i="128" s="1"/>
  <c r="J175" i="113"/>
  <c r="I175" i="128" s="1"/>
  <c r="J176" i="113"/>
  <c r="I176" i="128" s="1"/>
  <c r="J177" i="113"/>
  <c r="I177" i="128" s="1"/>
  <c r="J218" i="113"/>
  <c r="I218" i="128" s="1"/>
  <c r="J218" i="128" s="1"/>
  <c r="J220" i="113"/>
  <c r="I220" i="128" s="1"/>
  <c r="J221" i="113"/>
  <c r="I221" i="128" s="1"/>
  <c r="J221" i="128" s="1"/>
  <c r="J248" i="113"/>
  <c r="I248" i="128" s="1"/>
  <c r="J248" i="128" l="1"/>
  <c r="M248" i="128"/>
  <c r="M220" i="128"/>
  <c r="J220" i="128"/>
  <c r="K174" i="113"/>
  <c r="K141" i="113"/>
  <c r="K146" i="113"/>
  <c r="M193" i="128"/>
  <c r="J193" i="128"/>
  <c r="K175" i="113"/>
  <c r="K142" i="113"/>
  <c r="M187" i="128"/>
  <c r="J187" i="128"/>
  <c r="M178" i="128"/>
  <c r="J178" i="128"/>
  <c r="K145" i="113"/>
  <c r="M175" i="128"/>
  <c r="J175" i="128"/>
  <c r="M199" i="128"/>
  <c r="K248" i="113"/>
  <c r="K177" i="113"/>
  <c r="K173" i="113"/>
  <c r="K144" i="113"/>
  <c r="K140" i="113"/>
  <c r="M190" i="128"/>
  <c r="J190" i="128"/>
  <c r="M184" i="128"/>
  <c r="J184" i="128"/>
  <c r="K221" i="113"/>
  <c r="M181" i="128"/>
  <c r="J181" i="128"/>
  <c r="K139" i="113"/>
  <c r="K220" i="113"/>
  <c r="K218" i="113"/>
  <c r="K176" i="113"/>
  <c r="K147" i="113"/>
  <c r="K143" i="113"/>
  <c r="M221" i="128" l="1"/>
  <c r="J186" i="128"/>
  <c r="M186" i="128"/>
  <c r="M182" i="128"/>
  <c r="J182" i="128"/>
  <c r="M188" i="128"/>
  <c r="J188" i="128"/>
  <c r="M183" i="128"/>
  <c r="J183" i="128"/>
  <c r="M180" i="128"/>
  <c r="J180" i="128"/>
  <c r="M218" i="128"/>
  <c r="M194" i="128"/>
  <c r="J194" i="128"/>
  <c r="J176" i="128"/>
  <c r="M176" i="128"/>
  <c r="M192" i="128"/>
  <c r="J192" i="128"/>
  <c r="M174" i="128"/>
  <c r="J174" i="128"/>
  <c r="M177" i="128"/>
  <c r="J177" i="128"/>
  <c r="M198" i="128"/>
  <c r="M217" i="128"/>
  <c r="M189" i="128"/>
  <c r="J189" i="128"/>
  <c r="M173" i="128"/>
  <c r="J173" i="128"/>
  <c r="J185" i="128"/>
  <c r="M185" i="128"/>
  <c r="M200" i="128"/>
  <c r="J191" i="128"/>
  <c r="M191" i="128"/>
  <c r="J179" i="128"/>
  <c r="M179" i="128"/>
  <c r="H253" i="128" l="1"/>
  <c r="H252" i="128"/>
  <c r="H251" i="128"/>
  <c r="L12" i="128"/>
  <c r="L13" i="128"/>
  <c r="L14" i="128"/>
  <c r="L15" i="128"/>
  <c r="L110" i="128"/>
  <c r="L111" i="128"/>
  <c r="L112" i="128"/>
  <c r="L113" i="128"/>
  <c r="L114" i="128"/>
  <c r="L115" i="128"/>
  <c r="L116" i="128"/>
  <c r="L117" i="128"/>
  <c r="L118" i="128"/>
  <c r="L119" i="128"/>
  <c r="L120" i="128"/>
  <c r="L121" i="128"/>
  <c r="L122" i="128"/>
  <c r="L123" i="128"/>
  <c r="L124" i="128"/>
  <c r="L125" i="128"/>
  <c r="L126" i="128"/>
  <c r="L127" i="128"/>
  <c r="L128" i="128"/>
  <c r="L129" i="128"/>
  <c r="L130" i="128"/>
  <c r="L131" i="128"/>
  <c r="L132" i="128"/>
  <c r="L133" i="128"/>
  <c r="L134" i="128"/>
  <c r="L135" i="128"/>
  <c r="L136" i="128"/>
  <c r="L137" i="128"/>
  <c r="L138" i="128"/>
  <c r="L139" i="128"/>
  <c r="L140" i="128"/>
  <c r="L141" i="128"/>
  <c r="L142" i="128"/>
  <c r="L143" i="128"/>
  <c r="L144" i="128"/>
  <c r="L145" i="128"/>
  <c r="L146" i="128"/>
  <c r="L147" i="128"/>
  <c r="L148" i="128"/>
  <c r="L149" i="128"/>
  <c r="L150" i="128"/>
  <c r="L151" i="128"/>
  <c r="L152" i="128"/>
  <c r="L153" i="128"/>
  <c r="L154" i="128"/>
  <c r="L155" i="128"/>
  <c r="L156" i="128"/>
  <c r="L157" i="128"/>
  <c r="L158" i="128"/>
  <c r="L159" i="128"/>
  <c r="L160" i="128"/>
  <c r="L161" i="128"/>
  <c r="L162" i="128"/>
  <c r="L163" i="128"/>
  <c r="L164" i="128"/>
  <c r="L165" i="128"/>
  <c r="L166" i="128"/>
  <c r="L167" i="128"/>
  <c r="L168" i="128"/>
  <c r="L169" i="128"/>
  <c r="L170" i="128"/>
  <c r="L172" i="128"/>
  <c r="L7" i="128" l="1"/>
  <c r="L6" i="128"/>
  <c r="L11" i="128"/>
  <c r="L5" i="128"/>
  <c r="L10" i="128"/>
  <c r="L9" i="128"/>
  <c r="L8" i="128"/>
  <c r="H4" i="128"/>
  <c r="J5" i="113"/>
  <c r="I5" i="128" s="1"/>
  <c r="J6" i="113"/>
  <c r="I6" i="128" s="1"/>
  <c r="J7" i="113"/>
  <c r="I7" i="128" s="1"/>
  <c r="J8" i="113"/>
  <c r="I8" i="128" s="1"/>
  <c r="J9" i="113"/>
  <c r="I9" i="128" s="1"/>
  <c r="J10" i="113"/>
  <c r="I10" i="128" s="1"/>
  <c r="J11" i="113"/>
  <c r="I11" i="128" s="1"/>
  <c r="J12" i="113"/>
  <c r="I12" i="128" s="1"/>
  <c r="J13" i="113"/>
  <c r="J14" i="113"/>
  <c r="J15" i="128"/>
  <c r="J82" i="113"/>
  <c r="I82" i="128" s="1"/>
  <c r="J83" i="113"/>
  <c r="I83" i="128" s="1"/>
  <c r="J84" i="113"/>
  <c r="I84" i="128" s="1"/>
  <c r="J85" i="113"/>
  <c r="I85" i="128" s="1"/>
  <c r="J86" i="113"/>
  <c r="I86" i="128" s="1"/>
  <c r="J87" i="113"/>
  <c r="I87" i="128" s="1"/>
  <c r="J88" i="113"/>
  <c r="I88" i="128" s="1"/>
  <c r="J88" i="128" s="1"/>
  <c r="J99" i="113"/>
  <c r="I99" i="128" s="1"/>
  <c r="J99" i="128" s="1"/>
  <c r="J100" i="113"/>
  <c r="I100" i="128" s="1"/>
  <c r="J100" i="128" s="1"/>
  <c r="J101" i="113"/>
  <c r="I101" i="128" s="1"/>
  <c r="J101" i="128" s="1"/>
  <c r="J102" i="113"/>
  <c r="I102" i="128" s="1"/>
  <c r="J102" i="128" s="1"/>
  <c r="J103" i="113"/>
  <c r="I103" i="128" s="1"/>
  <c r="J103" i="128" s="1"/>
  <c r="J104" i="113"/>
  <c r="I104" i="128" s="1"/>
  <c r="J104" i="128" s="1"/>
  <c r="J105" i="113"/>
  <c r="I105" i="128" s="1"/>
  <c r="J106" i="113"/>
  <c r="I106" i="128" s="1"/>
  <c r="J107" i="113"/>
  <c r="I107" i="128" s="1"/>
  <c r="J108" i="113"/>
  <c r="I108" i="128" s="1"/>
  <c r="J109" i="113"/>
  <c r="I109" i="128" s="1"/>
  <c r="J110" i="113"/>
  <c r="I110" i="128" s="1"/>
  <c r="J111" i="113"/>
  <c r="I111" i="128" s="1"/>
  <c r="J112" i="113"/>
  <c r="I112" i="128" s="1"/>
  <c r="J113" i="113"/>
  <c r="I113" i="128" s="1"/>
  <c r="J114" i="113"/>
  <c r="I114" i="128" s="1"/>
  <c r="J115" i="113"/>
  <c r="I115" i="128" s="1"/>
  <c r="J116" i="113"/>
  <c r="I116" i="128" s="1"/>
  <c r="J117" i="113"/>
  <c r="I117" i="128" s="1"/>
  <c r="J118" i="113"/>
  <c r="I118" i="128" s="1"/>
  <c r="J119" i="113"/>
  <c r="I119" i="128" s="1"/>
  <c r="J120" i="113"/>
  <c r="I120" i="128" s="1"/>
  <c r="J121" i="113"/>
  <c r="I121" i="128" s="1"/>
  <c r="J122" i="113"/>
  <c r="I122" i="128" s="1"/>
  <c r="J123" i="113"/>
  <c r="I123" i="128" s="1"/>
  <c r="J124" i="113"/>
  <c r="I124" i="128" s="1"/>
  <c r="J125" i="113"/>
  <c r="I125" i="128" s="1"/>
  <c r="J126" i="113"/>
  <c r="I126" i="128" s="1"/>
  <c r="J127" i="113"/>
  <c r="I127" i="128" s="1"/>
  <c r="J128" i="113"/>
  <c r="I128" i="128" s="1"/>
  <c r="J129" i="113"/>
  <c r="I129" i="128" s="1"/>
  <c r="J130" i="113"/>
  <c r="I130" i="128" s="1"/>
  <c r="J131" i="113"/>
  <c r="I131" i="128" s="1"/>
  <c r="J132" i="113"/>
  <c r="I132" i="128" s="1"/>
  <c r="J134" i="113"/>
  <c r="I134" i="128" s="1"/>
  <c r="J135" i="113"/>
  <c r="I135" i="128" s="1"/>
  <c r="J136" i="113"/>
  <c r="I136" i="128" s="1"/>
  <c r="J136" i="128" s="1"/>
  <c r="J137" i="113"/>
  <c r="I137" i="128" s="1"/>
  <c r="J137" i="128" s="1"/>
  <c r="J138" i="113"/>
  <c r="I138" i="128" s="1"/>
  <c r="I4" i="128"/>
  <c r="M4" i="128" s="1"/>
  <c r="M85" i="128" l="1"/>
  <c r="J85" i="128"/>
  <c r="I14" i="128"/>
  <c r="J14" i="128" s="1"/>
  <c r="M84" i="128"/>
  <c r="J84" i="128"/>
  <c r="J12" i="128"/>
  <c r="I13" i="128"/>
  <c r="J13" i="128" s="1"/>
  <c r="M83" i="128"/>
  <c r="J83" i="128"/>
  <c r="M82" i="128"/>
  <c r="J82" i="128"/>
  <c r="M87" i="128"/>
  <c r="J87" i="128"/>
  <c r="M86" i="128"/>
  <c r="J86" i="128"/>
  <c r="L4" i="128"/>
  <c r="L249" i="128" s="1"/>
  <c r="M254" i="128" s="1"/>
  <c r="K137" i="113"/>
  <c r="K130" i="113"/>
  <c r="K122" i="113"/>
  <c r="K118" i="113"/>
  <c r="K110" i="113"/>
  <c r="K108" i="113"/>
  <c r="K104" i="113"/>
  <c r="K99" i="113"/>
  <c r="K136" i="113"/>
  <c r="K134" i="113"/>
  <c r="K129" i="113"/>
  <c r="K125" i="113"/>
  <c r="K121" i="113"/>
  <c r="K117" i="113"/>
  <c r="K113" i="113"/>
  <c r="K107" i="113"/>
  <c r="K103" i="113"/>
  <c r="K102" i="113"/>
  <c r="K88" i="113"/>
  <c r="K85" i="113"/>
  <c r="K11" i="113"/>
  <c r="J11" i="128"/>
  <c r="K7" i="113"/>
  <c r="J7" i="128"/>
  <c r="K124" i="113"/>
  <c r="K116" i="113"/>
  <c r="K84" i="113"/>
  <c r="K14" i="113"/>
  <c r="K10" i="113"/>
  <c r="J10" i="128"/>
  <c r="K6" i="113"/>
  <c r="J6" i="128"/>
  <c r="K132" i="113"/>
  <c r="K128" i="113"/>
  <c r="K120" i="113"/>
  <c r="K112" i="113"/>
  <c r="K106" i="113"/>
  <c r="K101" i="113"/>
  <c r="K138" i="113"/>
  <c r="K131" i="113"/>
  <c r="K127" i="113"/>
  <c r="K123" i="113"/>
  <c r="K119" i="113"/>
  <c r="K115" i="113"/>
  <c r="K111" i="113"/>
  <c r="K109" i="113"/>
  <c r="K105" i="113"/>
  <c r="K100" i="113"/>
  <c r="K87" i="113"/>
  <c r="K83" i="113"/>
  <c r="K13" i="113"/>
  <c r="K9" i="113"/>
  <c r="J9" i="128"/>
  <c r="K5" i="113"/>
  <c r="J5" i="128"/>
  <c r="K135" i="113"/>
  <c r="K126" i="113"/>
  <c r="K114" i="113"/>
  <c r="K86" i="113"/>
  <c r="K82" i="113"/>
  <c r="K12" i="113"/>
  <c r="K8" i="113"/>
  <c r="J8" i="128"/>
  <c r="M8" i="128" l="1"/>
  <c r="J169" i="128"/>
  <c r="M169" i="128"/>
  <c r="J163" i="128"/>
  <c r="M163" i="128"/>
  <c r="M9" i="128"/>
  <c r="J128" i="128"/>
  <c r="M128" i="128"/>
  <c r="J140" i="128"/>
  <c r="M140" i="128"/>
  <c r="J164" i="128"/>
  <c r="M164" i="128"/>
  <c r="M6" i="128"/>
  <c r="M101" i="128"/>
  <c r="J125" i="128"/>
  <c r="M125" i="128"/>
  <c r="M11" i="128"/>
  <c r="M14" i="128"/>
  <c r="J107" i="128"/>
  <c r="M107" i="128"/>
  <c r="J118" i="128"/>
  <c r="M118" i="128"/>
  <c r="J130" i="128"/>
  <c r="M130" i="128"/>
  <c r="J142" i="128"/>
  <c r="M142" i="128"/>
  <c r="J154" i="128"/>
  <c r="M154" i="128"/>
  <c r="J166" i="128"/>
  <c r="M166" i="128"/>
  <c r="J123" i="128"/>
  <c r="M123" i="128"/>
  <c r="J139" i="128"/>
  <c r="M139" i="128"/>
  <c r="J159" i="128"/>
  <c r="M159" i="128"/>
  <c r="J145" i="128"/>
  <c r="M145" i="128"/>
  <c r="M15" i="128"/>
  <c r="M99" i="128"/>
  <c r="J108" i="128"/>
  <c r="M108" i="128"/>
  <c r="J127" i="128"/>
  <c r="M127" i="128"/>
  <c r="M12" i="128"/>
  <c r="J105" i="128"/>
  <c r="M105" i="128"/>
  <c r="J116" i="128"/>
  <c r="M116" i="128"/>
  <c r="J152" i="128"/>
  <c r="M152" i="128"/>
  <c r="J129" i="128"/>
  <c r="M129" i="128"/>
  <c r="J147" i="128"/>
  <c r="M147" i="128"/>
  <c r="J109" i="128"/>
  <c r="M109" i="128"/>
  <c r="J120" i="128"/>
  <c r="M120" i="128"/>
  <c r="J156" i="128"/>
  <c r="M156" i="128"/>
  <c r="J106" i="128"/>
  <c r="M106" i="128"/>
  <c r="J113" i="128"/>
  <c r="M113" i="128"/>
  <c r="M137" i="128"/>
  <c r="J149" i="128"/>
  <c r="M149" i="128"/>
  <c r="M10" i="128"/>
  <c r="J133" i="128"/>
  <c r="M133" i="128"/>
  <c r="J110" i="128"/>
  <c r="M110" i="128"/>
  <c r="J122" i="128"/>
  <c r="M122" i="128"/>
  <c r="J134" i="128"/>
  <c r="M134" i="128"/>
  <c r="J146" i="128"/>
  <c r="M146" i="128"/>
  <c r="J158" i="128"/>
  <c r="M158" i="128"/>
  <c r="J170" i="128"/>
  <c r="M170" i="128"/>
  <c r="M104" i="128"/>
  <c r="J111" i="128"/>
  <c r="M111" i="128"/>
  <c r="J131" i="128"/>
  <c r="M131" i="128"/>
  <c r="J143" i="128"/>
  <c r="M143" i="128"/>
  <c r="J167" i="128"/>
  <c r="M167" i="128"/>
  <c r="J165" i="128"/>
  <c r="M165" i="128"/>
  <c r="J172" i="128"/>
  <c r="M172" i="128"/>
  <c r="J153" i="128"/>
  <c r="M153" i="128"/>
  <c r="J132" i="128"/>
  <c r="M132" i="128"/>
  <c r="J144" i="128"/>
  <c r="M144" i="128"/>
  <c r="J168" i="128"/>
  <c r="M168" i="128"/>
  <c r="M13" i="128"/>
  <c r="J141" i="128"/>
  <c r="M141" i="128"/>
  <c r="M88" i="128"/>
  <c r="J155" i="128"/>
  <c r="M155" i="128"/>
  <c r="M5" i="128"/>
  <c r="J124" i="128"/>
  <c r="M124" i="128"/>
  <c r="J160" i="128"/>
  <c r="M160" i="128"/>
  <c r="J121" i="128"/>
  <c r="M121" i="128"/>
  <c r="J161" i="128"/>
  <c r="M161" i="128"/>
  <c r="J157" i="128"/>
  <c r="M157" i="128"/>
  <c r="M102" i="128"/>
  <c r="M103" i="128"/>
  <c r="J126" i="128"/>
  <c r="M126" i="128"/>
  <c r="J138" i="128"/>
  <c r="M138" i="128"/>
  <c r="J150" i="128"/>
  <c r="M150" i="128"/>
  <c r="J162" i="128"/>
  <c r="M162" i="128"/>
  <c r="J115" i="128"/>
  <c r="M115" i="128"/>
  <c r="J135" i="128"/>
  <c r="M135" i="128"/>
  <c r="J151" i="128"/>
  <c r="M151" i="128"/>
  <c r="J119" i="128"/>
  <c r="M119" i="128"/>
  <c r="M100" i="128"/>
  <c r="J112" i="128"/>
  <c r="M112" i="128"/>
  <c r="M136" i="128"/>
  <c r="J148" i="128"/>
  <c r="M148" i="128"/>
  <c r="J117" i="128"/>
  <c r="M117" i="128"/>
  <c r="M7" i="128"/>
  <c r="J114" i="128"/>
  <c r="M114" i="128"/>
  <c r="J4" i="128"/>
  <c r="M249" i="128" l="1"/>
  <c r="M255" i="128" s="1"/>
  <c r="K4" i="113"/>
  <c r="M257"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LETICIA KOSLOWSKY MEES MATTOS</author>
  </authors>
  <commentList>
    <comment ref="I107" authorId="0" shapeId="0" xr:uid="{00ED62F1-0EC0-4735-B4D1-1CFCF69DD7D7}">
      <text>
        <r>
          <rPr>
            <b/>
            <sz val="9"/>
            <color indexed="81"/>
            <rFont val="Segoe UI"/>
            <family val="2"/>
          </rPr>
          <t>PAULO EDISON DE LIMA:</t>
        </r>
        <r>
          <rPr>
            <sz val="9"/>
            <color indexed="81"/>
            <rFont val="Segoe UI"/>
            <family val="2"/>
          </rPr>
          <t xml:space="preserve">
+2 cedidos pelo CEART 28/11/2023</t>
        </r>
      </text>
    </comment>
    <comment ref="D191" authorId="1" shapeId="0" xr:uid="{A59F69DD-6244-48C6-9D3F-0B1976BAC4B0}">
      <text>
        <r>
          <rPr>
            <b/>
            <sz val="9"/>
            <color indexed="81"/>
            <rFont val="Segoe UI"/>
            <family val="2"/>
          </rPr>
          <t>LETICIA - SEGECON FPOLIS:</t>
        </r>
        <r>
          <rPr>
            <sz val="9"/>
            <color indexed="81"/>
            <rFont val="Segoe UI"/>
            <family val="2"/>
          </rPr>
          <t xml:space="preserve">
08/12/2023: APOSTILAMENTO - alterado de ''COR a escolher'' para CRUA ou BRANCA".</t>
        </r>
      </text>
    </comment>
    <comment ref="F191" authorId="1" shapeId="0" xr:uid="{4B46B274-1709-45B5-9D78-854461BEFBA1}">
      <text>
        <r>
          <rPr>
            <b/>
            <sz val="9"/>
            <color indexed="81"/>
            <rFont val="Segoe UI"/>
            <family val="2"/>
          </rPr>
          <t>LETÍCIA - SEGECON FPOLIS:</t>
        </r>
        <r>
          <rPr>
            <sz val="9"/>
            <color indexed="81"/>
            <rFont val="Segoe UI"/>
            <family val="2"/>
          </rPr>
          <t xml:space="preserve">
08/12/2023: APOSTILAMENTO - alterado de M² para PEÇA.</t>
        </r>
      </text>
    </comment>
    <comment ref="I232" authorId="0" shapeId="0" xr:uid="{EF1E0E7D-8099-47D4-9BDE-F0C43DC5280E}">
      <text>
        <r>
          <rPr>
            <b/>
            <sz val="9"/>
            <color indexed="81"/>
            <rFont val="Segoe UI"/>
            <family val="2"/>
          </rPr>
          <t>PAULO EDISON DE LIMA:</t>
        </r>
        <r>
          <rPr>
            <sz val="9"/>
            <color indexed="81"/>
            <rFont val="Segoe UI"/>
            <family val="2"/>
          </rPr>
          <t xml:space="preserve">
+10 cedidos pelo CEART 28/11/2023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LETICIA KOSLOWSKY MEES MATTOS</author>
    <author>CAMILA DE ALMEIDA LUCA</author>
  </authors>
  <commentList>
    <comment ref="I44" authorId="0" shapeId="0" xr:uid="{54184AF2-4F89-4DDD-9AD2-32155F309CF1}">
      <text>
        <r>
          <rPr>
            <b/>
            <sz val="9"/>
            <color indexed="81"/>
            <rFont val="Segoe UI"/>
            <family val="2"/>
          </rPr>
          <t>PAULO EDISON DE LIMA:</t>
        </r>
        <r>
          <rPr>
            <sz val="9"/>
            <color indexed="81"/>
            <rFont val="Segoe UI"/>
            <family val="2"/>
          </rPr>
          <t xml:space="preserve">
-10 cedidos ao CESFI 18/08/2023
-5 cedidas ao CEFID 25/08/2023</t>
        </r>
      </text>
    </comment>
    <comment ref="I86" authorId="1" shapeId="0" xr:uid="{6DB87C50-A88F-4AC8-9F7F-18A7FD548E55}">
      <text>
        <r>
          <rPr>
            <b/>
            <sz val="9"/>
            <color indexed="81"/>
            <rFont val="Segoe UI"/>
            <family val="2"/>
          </rPr>
          <t>LETICIA KOSLOWSKY MEES MATTOS:</t>
        </r>
        <r>
          <rPr>
            <sz val="9"/>
            <color indexed="81"/>
            <rFont val="Segoe UI"/>
            <family val="2"/>
          </rPr>
          <t xml:space="preserve">
27/03/2024: CEDIDO AO CEFID: 01.</t>
        </r>
      </text>
    </comment>
    <comment ref="I108" authorId="0" shapeId="0" xr:uid="{1198C362-C185-4A2B-92B3-B3DF1CDEC5D2}">
      <text>
        <r>
          <rPr>
            <b/>
            <sz val="9"/>
            <color indexed="81"/>
            <rFont val="Segoe UI"/>
            <family val="2"/>
          </rPr>
          <t>PAULO EDISON DE LIMA:</t>
        </r>
        <r>
          <rPr>
            <sz val="9"/>
            <color indexed="81"/>
            <rFont val="Segoe UI"/>
            <family val="2"/>
          </rPr>
          <t xml:space="preserve">
-10 cedidos a FAED 23/05/2023</t>
        </r>
      </text>
    </comment>
    <comment ref="I114" authorId="2" shapeId="0" xr:uid="{799F86CF-609D-4E11-9250-5C16B7059888}">
      <text>
        <r>
          <rPr>
            <b/>
            <sz val="9"/>
            <color indexed="81"/>
            <rFont val="Segoe UI"/>
            <family val="2"/>
          </rPr>
          <t>CAMILA DE ALMEIDA LUCA:</t>
        </r>
        <r>
          <rPr>
            <sz val="9"/>
            <color indexed="81"/>
            <rFont val="Segoe UI"/>
            <family val="2"/>
          </rPr>
          <t xml:space="preserve">
Cedido 06 unidades CEFID - 19/02/2024
</t>
        </r>
      </text>
    </comment>
    <comment ref="I118" authorId="2" shapeId="0" xr:uid="{83E52568-A5F5-4D63-B943-9ABD9504C3F2}">
      <text>
        <r>
          <rPr>
            <b/>
            <sz val="9"/>
            <color indexed="81"/>
            <rFont val="Segoe UI"/>
            <family val="2"/>
          </rPr>
          <t>CAMILA DE ALMEIDA LUCA:</t>
        </r>
        <r>
          <rPr>
            <sz val="9"/>
            <color indexed="81"/>
            <rFont val="Segoe UI"/>
            <family val="2"/>
          </rPr>
          <t xml:space="preserve">
Recebeu 06 unid CEFID - 19/02/2024
</t>
        </r>
      </text>
    </comment>
    <comment ref="I211" authorId="1" shapeId="0" xr:uid="{F595B20A-DCF1-4E90-81D4-E8B784BED463}">
      <text>
        <r>
          <rPr>
            <b/>
            <sz val="9"/>
            <color indexed="81"/>
            <rFont val="Segoe UI"/>
            <family val="2"/>
          </rPr>
          <t>LETICIA KOSLOWSKY MEES MATTOS:</t>
        </r>
        <r>
          <rPr>
            <sz val="9"/>
            <color indexed="81"/>
            <rFont val="Segoe UI"/>
            <family val="2"/>
          </rPr>
          <t xml:space="preserve">
29/02/2024: CEDIDO AO CEAD: 01.</t>
        </r>
      </text>
    </comment>
    <comment ref="I248" authorId="0" shapeId="0" xr:uid="{85E111BE-D313-4786-ADDE-EF4065CA1B7F}">
      <text>
        <r>
          <rPr>
            <b/>
            <sz val="9"/>
            <color indexed="81"/>
            <rFont val="Segoe UI"/>
            <family val="2"/>
          </rPr>
          <t>PAULO EDISON DE LIMA:</t>
        </r>
        <r>
          <rPr>
            <sz val="9"/>
            <color indexed="81"/>
            <rFont val="Segoe UI"/>
            <family val="2"/>
          </rPr>
          <t xml:space="preserve">
-4 cedido ao CERES 26/10/2023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PAULO EDISON DE LIMA</author>
    <author>BRUNA OLIVEIRA RODRIGUES MAIA</author>
  </authors>
  <commentList>
    <comment ref="I120" authorId="0" shapeId="0" xr:uid="{8C6C082E-307C-4FE5-9184-F319EA89522D}">
      <text>
        <r>
          <rPr>
            <b/>
            <sz val="9"/>
            <color indexed="81"/>
            <rFont val="Segoe UI"/>
            <family val="2"/>
          </rPr>
          <t>LETICIA KOSLOWSKY MEES MATTOS:</t>
        </r>
        <r>
          <rPr>
            <sz val="9"/>
            <color indexed="81"/>
            <rFont val="Segoe UI"/>
            <family val="2"/>
          </rPr>
          <t xml:space="preserve">
06/03/2024: CEDIDO AO CEAVI: 01.</t>
        </r>
      </text>
    </comment>
    <comment ref="I211" authorId="0" shapeId="0" xr:uid="{FAC52B6D-4248-4F25-B926-E7F254D90E13}">
      <text>
        <r>
          <rPr>
            <b/>
            <sz val="9"/>
            <color indexed="81"/>
            <rFont val="Segoe UI"/>
            <family val="2"/>
          </rPr>
          <t>LETICIA KOSLOWSKY MEES MATTOS:</t>
        </r>
        <r>
          <rPr>
            <sz val="9"/>
            <color indexed="81"/>
            <rFont val="Segoe UI"/>
            <family val="2"/>
          </rPr>
          <t xml:space="preserve">
29/02/2024: RECEBIDO DA ESAG: 01.</t>
        </r>
      </text>
    </comment>
    <comment ref="I231" authorId="1" shapeId="0" xr:uid="{23A96644-09AA-41B1-8530-DCBC70431827}">
      <text>
        <r>
          <rPr>
            <b/>
            <sz val="9"/>
            <color indexed="81"/>
            <rFont val="Segoe UI"/>
            <family val="2"/>
          </rPr>
          <t>PAULO EDISON DE LIMA:</t>
        </r>
        <r>
          <rPr>
            <sz val="9"/>
            <color indexed="81"/>
            <rFont val="Segoe UI"/>
            <family val="2"/>
          </rPr>
          <t xml:space="preserve">
+1 cedido pelo CEART 26/01/2024</t>
        </r>
      </text>
    </comment>
    <comment ref="N231" authorId="2" shapeId="0" xr:uid="{B1F2877B-5ECC-4BEA-AFFB-ABE304A80DC2}">
      <text>
        <r>
          <rPr>
            <b/>
            <sz val="9"/>
            <color indexed="81"/>
            <rFont val="Segoe UI"/>
            <family val="2"/>
          </rPr>
          <t>BRUNA: Uma unidade cedida pelo CEART com email do dia 26/01/2024</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LETICIA KOSLOWSKY MEES MATTOS</author>
  </authors>
  <commentList>
    <comment ref="I11" authorId="0" shapeId="0" xr:uid="{BD364BB4-B8AC-495D-B40B-9979206E65F2}">
      <text>
        <r>
          <rPr>
            <b/>
            <sz val="9"/>
            <color indexed="81"/>
            <rFont val="Segoe UI"/>
            <family val="2"/>
          </rPr>
          <t>PAULO EDISON DE LIMA:</t>
        </r>
        <r>
          <rPr>
            <sz val="9"/>
            <color indexed="81"/>
            <rFont val="Segoe UI"/>
            <family val="2"/>
          </rPr>
          <t xml:space="preserve">
-1 cedido ao CEAVI 18/05/2023
- 5 cedido ao CERES 22/08/2023</t>
        </r>
      </text>
    </comment>
    <comment ref="I107" authorId="0" shapeId="0" xr:uid="{679D6E8A-691D-4CCF-91ED-C14BCBF6E051}">
      <text>
        <r>
          <rPr>
            <b/>
            <sz val="9"/>
            <color indexed="81"/>
            <rFont val="Segoe UI"/>
            <family val="2"/>
          </rPr>
          <t>PAULO EDISON DE LIMA:</t>
        </r>
        <r>
          <rPr>
            <sz val="9"/>
            <color indexed="81"/>
            <rFont val="Segoe UI"/>
            <family val="2"/>
          </rPr>
          <t xml:space="preserve">
-2 cedidos a Reitoria 28/11/2023</t>
        </r>
      </text>
    </comment>
    <comment ref="I148" authorId="0" shapeId="0" xr:uid="{1703E074-10EA-4356-90A3-F87A7BBDAD1E}">
      <text>
        <r>
          <rPr>
            <b/>
            <sz val="9"/>
            <color indexed="81"/>
            <rFont val="Segoe UI"/>
            <family val="2"/>
          </rPr>
          <t>PAULO EDISON DE LIMA:</t>
        </r>
        <r>
          <rPr>
            <sz val="9"/>
            <color indexed="81"/>
            <rFont val="Segoe UI"/>
            <family val="2"/>
          </rPr>
          <t xml:space="preserve">
-3 cedidos ao CERES 31/05/2023</t>
        </r>
      </text>
    </comment>
    <comment ref="I149" authorId="0" shapeId="0" xr:uid="{3B8FE20C-2B92-4F42-A3A3-8504C1D05A21}">
      <text>
        <r>
          <rPr>
            <b/>
            <sz val="9"/>
            <color indexed="81"/>
            <rFont val="Segoe UI"/>
            <family val="2"/>
          </rPr>
          <t>PAULO EDISON DE LIMA:</t>
        </r>
        <r>
          <rPr>
            <sz val="9"/>
            <color indexed="81"/>
            <rFont val="Segoe UI"/>
            <family val="2"/>
          </rPr>
          <t xml:space="preserve">
-3 cedidos ao CERES 31/05/2023</t>
        </r>
      </text>
    </comment>
    <comment ref="I173" authorId="1" shapeId="0" xr:uid="{1CE51448-3145-4112-B481-3E9A4D773E67}">
      <text>
        <r>
          <rPr>
            <b/>
            <sz val="9"/>
            <color indexed="81"/>
            <rFont val="Segoe UI"/>
            <family val="2"/>
          </rPr>
          <t>CAMILA DE ALMEIDA LUCA:</t>
        </r>
        <r>
          <rPr>
            <sz val="9"/>
            <color indexed="81"/>
            <rFont val="Segoe UI"/>
            <family val="2"/>
          </rPr>
          <t xml:space="preserve">
Cedido 10 unidades ao CESFI em 28/07/2023
Cedido 10 unidades para o CESFI em 11/01/2024.</t>
        </r>
      </text>
    </comment>
    <comment ref="I219" authorId="2" shapeId="0" xr:uid="{C40886C5-7869-4227-AE44-19A3A4DCC506}">
      <text>
        <r>
          <rPr>
            <b/>
            <sz val="9"/>
            <color indexed="81"/>
            <rFont val="Segoe UI"/>
            <family val="2"/>
          </rPr>
          <t>LETICIA KOSLOWSKY MEES MATTOS:</t>
        </r>
        <r>
          <rPr>
            <sz val="9"/>
            <color indexed="81"/>
            <rFont val="Segoe UI"/>
            <family val="2"/>
          </rPr>
          <t xml:space="preserve">
05/03/2024: CEDIDO À FAED: 02.</t>
        </r>
      </text>
    </comment>
    <comment ref="I220" authorId="2" shapeId="0" xr:uid="{5A832F16-2844-4386-ACDC-9541AE6C0E99}">
      <text>
        <r>
          <rPr>
            <b/>
            <sz val="9"/>
            <color indexed="81"/>
            <rFont val="Segoe UI"/>
            <family val="2"/>
          </rPr>
          <t>LETICIA KOSLOWSKY MEES MATTOS:</t>
        </r>
        <r>
          <rPr>
            <sz val="9"/>
            <color indexed="81"/>
            <rFont val="Segoe UI"/>
            <family val="2"/>
          </rPr>
          <t xml:space="preserve">
05/03/2024: CEDIDO À FAED: 02.</t>
        </r>
      </text>
    </comment>
    <comment ref="I231" authorId="0" shapeId="0" xr:uid="{81E6B84D-D301-4F3E-9001-491F8163AD55}">
      <text>
        <r>
          <rPr>
            <b/>
            <sz val="9"/>
            <color indexed="81"/>
            <rFont val="Segoe UI"/>
            <family val="2"/>
          </rPr>
          <t>PAULO EDISON DE LIMA:</t>
        </r>
        <r>
          <rPr>
            <sz val="9"/>
            <color indexed="81"/>
            <rFont val="Segoe UI"/>
            <family val="2"/>
          </rPr>
          <t xml:space="preserve">
-1 cedido ao CEAD 26/01/2024</t>
        </r>
      </text>
    </comment>
    <comment ref="I233" authorId="0" shapeId="0" xr:uid="{6473FFE4-D572-4E60-89A8-52FBD2DFD63B}">
      <text>
        <r>
          <rPr>
            <b/>
            <sz val="9"/>
            <color indexed="81"/>
            <rFont val="Segoe UI"/>
            <family val="2"/>
          </rPr>
          <t>PAULO EDISON DE LIMA:</t>
        </r>
        <r>
          <rPr>
            <sz val="9"/>
            <color indexed="81"/>
            <rFont val="Segoe UI"/>
            <family val="2"/>
          </rPr>
          <t xml:space="preserve">
-10 cedidos a Reitoria 28/11/2023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 BATISTA</author>
    <author>LETICIA KOSLOWSKY MEES MATTOS</author>
  </authors>
  <commentList>
    <comment ref="I108" authorId="0" shapeId="0" xr:uid="{05831766-62BF-4833-820B-83777EB32E54}">
      <text>
        <r>
          <rPr>
            <b/>
            <sz val="9"/>
            <color indexed="81"/>
            <rFont val="Segoe UI"/>
            <family val="2"/>
          </rPr>
          <t>PAULO EDISON DE LIMA:</t>
        </r>
        <r>
          <rPr>
            <sz val="9"/>
            <color indexed="81"/>
            <rFont val="Segoe UI"/>
            <family val="2"/>
          </rPr>
          <t xml:space="preserve">
+10 cedidos pela ESAG 23/05/2023</t>
        </r>
      </text>
    </comment>
    <comment ref="I167" authorId="0" shapeId="0" xr:uid="{61D337E3-3D58-4397-A886-A1C654C3AF5F}">
      <text>
        <r>
          <rPr>
            <b/>
            <sz val="9"/>
            <color indexed="81"/>
            <rFont val="Segoe UI"/>
            <family val="2"/>
          </rPr>
          <t>PAULO EDISON DE LIMA:</t>
        </r>
        <r>
          <rPr>
            <sz val="9"/>
            <color indexed="81"/>
            <rFont val="Segoe UI"/>
            <family val="2"/>
          </rPr>
          <t xml:space="preserve">
+6 cedidos pelo CEFID 24/10/2023</t>
        </r>
      </text>
    </comment>
    <comment ref="I173" authorId="1" shapeId="0" xr:uid="{AFB71B00-937C-41C4-A82D-BCFB31392467}">
      <text>
        <r>
          <rPr>
            <b/>
            <sz val="9"/>
            <color indexed="81"/>
            <rFont val="Segoe UI"/>
            <family val="2"/>
          </rPr>
          <t>CAMILA DE ALMEIDA LUCA BATISTA:</t>
        </r>
        <r>
          <rPr>
            <sz val="9"/>
            <color indexed="81"/>
            <rFont val="Segoe UI"/>
            <family val="2"/>
          </rPr>
          <t xml:space="preserve">
Cedido ao CESFI 10 unidades em 09/01/2024</t>
        </r>
      </text>
    </comment>
    <comment ref="I219" authorId="2" shapeId="0" xr:uid="{0BBE1CC9-A711-4BCF-9644-EE829F68FDA4}">
      <text>
        <r>
          <rPr>
            <b/>
            <sz val="9"/>
            <color indexed="81"/>
            <rFont val="Segoe UI"/>
            <family val="2"/>
          </rPr>
          <t>LETICIA KOSLOWSKY MEES MATTOS:</t>
        </r>
        <r>
          <rPr>
            <sz val="9"/>
            <color indexed="81"/>
            <rFont val="Segoe UI"/>
            <family val="2"/>
          </rPr>
          <t xml:space="preserve">
05/03/2024: RECEBIDO DO CEART: 02.</t>
        </r>
      </text>
    </comment>
    <comment ref="I220" authorId="2" shapeId="0" xr:uid="{51BC83D6-1621-4F9E-9972-91B7B6106A23}">
      <text>
        <r>
          <rPr>
            <b/>
            <sz val="9"/>
            <color indexed="81"/>
            <rFont val="Segoe UI"/>
            <family val="2"/>
          </rPr>
          <t>LETICIA KOSLOWSKY MEES MATTOS:</t>
        </r>
        <r>
          <rPr>
            <sz val="9"/>
            <color indexed="81"/>
            <rFont val="Segoe UI"/>
            <family val="2"/>
          </rPr>
          <t xml:space="preserve">
05/03/2024: RECEBIDO DO CEART: 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LETICIA - SEGECON FPOLIS</author>
    <author>PAULO EDISON DE LIMA</author>
    <author>LETICIA KOSLOWSKY MEES MATTOS</author>
    <author>CAMILA DE ALMEIDA LUCA</author>
  </authors>
  <commentList>
    <comment ref="I31" authorId="0" shapeId="0" xr:uid="{46D560D1-88D9-41E2-8992-03E733A9F093}">
      <text>
        <r>
          <rPr>
            <b/>
            <sz val="9"/>
            <color indexed="81"/>
            <rFont val="Segoe UI"/>
            <family val="2"/>
          </rPr>
          <t>LETICIA - SEGECON FPOLIS:</t>
        </r>
        <r>
          <rPr>
            <sz val="9"/>
            <color indexed="81"/>
            <rFont val="Segoe UI"/>
            <family val="2"/>
          </rPr>
          <t xml:space="preserve">
24/05/2024: CEDIDO PARA ESAG: 10.</t>
        </r>
      </text>
    </comment>
    <comment ref="I44" authorId="1" shapeId="0" xr:uid="{F37235A3-B8B3-40B0-9A0C-5D08987200CA}">
      <text>
        <r>
          <rPr>
            <b/>
            <sz val="9"/>
            <color indexed="81"/>
            <rFont val="Segoe UI"/>
            <family val="2"/>
          </rPr>
          <t>PAULO EDISON DE LIMA:</t>
        </r>
        <r>
          <rPr>
            <sz val="9"/>
            <color indexed="81"/>
            <rFont val="Segoe UI"/>
            <family val="2"/>
          </rPr>
          <t xml:space="preserve">
+ 5 cedidas pela ESAG 25/08/2023</t>
        </r>
      </text>
    </comment>
    <comment ref="I86" authorId="2" shapeId="0" xr:uid="{B1194775-AED1-4EE0-9B34-87990AEE15FE}">
      <text>
        <r>
          <rPr>
            <b/>
            <sz val="9"/>
            <color indexed="81"/>
            <rFont val="Segoe UI"/>
            <family val="2"/>
          </rPr>
          <t>LETICIA KOSLOWSKY MEES MATTOS:</t>
        </r>
        <r>
          <rPr>
            <sz val="9"/>
            <color indexed="81"/>
            <rFont val="Segoe UI"/>
            <family val="2"/>
          </rPr>
          <t xml:space="preserve">
27/03/2024: RECEBIDO DA ESAG: 01.</t>
        </r>
      </text>
    </comment>
    <comment ref="I114" authorId="3" shapeId="0" xr:uid="{450CFCB9-3CD1-4D53-85BE-43FB74B9E83E}">
      <text>
        <r>
          <rPr>
            <b/>
            <sz val="9"/>
            <color indexed="81"/>
            <rFont val="Segoe UI"/>
            <family val="2"/>
          </rPr>
          <t>CAMILA DE ALMEIDA LUCA:</t>
        </r>
        <r>
          <rPr>
            <sz val="9"/>
            <color indexed="81"/>
            <rFont val="Segoe UI"/>
            <family val="2"/>
          </rPr>
          <t xml:space="preserve">
Cedido ESAG - 06 unidades - 19/02/2024
</t>
        </r>
      </text>
    </comment>
    <comment ref="I116" authorId="1" shapeId="0" xr:uid="{FC7A2DDE-E150-4FF7-AB37-D8ED3994C2F5}">
      <text>
        <r>
          <rPr>
            <b/>
            <sz val="9"/>
            <color indexed="81"/>
            <rFont val="Segoe UI"/>
            <family val="2"/>
          </rPr>
          <t>PAULO EDISON DE LIMA:</t>
        </r>
        <r>
          <rPr>
            <sz val="9"/>
            <color indexed="81"/>
            <rFont val="Segoe UI"/>
            <family val="2"/>
          </rPr>
          <t xml:space="preserve">
-10 cedidas ao CERES 24/10/2023</t>
        </r>
      </text>
    </comment>
    <comment ref="I118" authorId="3" shapeId="0" xr:uid="{20F7D929-1F6C-4445-A4A2-FDC70E55A00A}">
      <text>
        <r>
          <rPr>
            <b/>
            <sz val="9"/>
            <color indexed="81"/>
            <rFont val="Segoe UI"/>
            <family val="2"/>
          </rPr>
          <t>CAMILA DE ALMEIDA LUCA:</t>
        </r>
        <r>
          <rPr>
            <sz val="9"/>
            <color indexed="81"/>
            <rFont val="Segoe UI"/>
            <family val="2"/>
          </rPr>
          <t xml:space="preserve">
Cedido ESAG - 06 unidades - 19/02/2024.
</t>
        </r>
      </text>
    </comment>
    <comment ref="I167" authorId="1" shapeId="0" xr:uid="{180E1741-58A0-4A57-9FD3-5DF44606D19A}">
      <text>
        <r>
          <rPr>
            <b/>
            <sz val="9"/>
            <color indexed="81"/>
            <rFont val="Segoe UI"/>
            <family val="2"/>
          </rPr>
          <t>PAULO EDISON DE LIMA:</t>
        </r>
        <r>
          <rPr>
            <sz val="9"/>
            <color indexed="81"/>
            <rFont val="Segoe UI"/>
            <family val="2"/>
          </rPr>
          <t xml:space="preserve">
-6 cedidos a FAED 24/10/2023</t>
        </r>
      </text>
    </comment>
    <comment ref="I181" authorId="1" shapeId="0" xr:uid="{7508CECC-D37B-4119-A3C7-C56418B7678B}">
      <text>
        <r>
          <rPr>
            <b/>
            <sz val="9"/>
            <color indexed="81"/>
            <rFont val="Segoe UI"/>
            <family val="2"/>
          </rPr>
          <t>PAULO EDISON DE LIMA:</t>
        </r>
        <r>
          <rPr>
            <sz val="9"/>
            <color indexed="81"/>
            <rFont val="Segoe UI"/>
            <family val="2"/>
          </rPr>
          <t xml:space="preserve">
+2 cedidos pelo CESFI 14/08/2023</t>
        </r>
      </text>
    </comment>
    <comment ref="I182" authorId="1" shapeId="0" xr:uid="{8E651CED-B4F2-408E-9B9B-A6A540538034}">
      <text>
        <r>
          <rPr>
            <b/>
            <sz val="9"/>
            <color indexed="81"/>
            <rFont val="Segoe UI"/>
            <family val="2"/>
          </rPr>
          <t>PAULO EDISON DE LIMA:</t>
        </r>
        <r>
          <rPr>
            <sz val="9"/>
            <color indexed="81"/>
            <rFont val="Segoe UI"/>
            <family val="2"/>
          </rPr>
          <t xml:space="preserve">
+2 cedidos pelo CESFI 08/08/2023</t>
        </r>
      </text>
    </comment>
    <comment ref="I246" authorId="1" shapeId="0" xr:uid="{A7601CFA-3176-4D6F-9F13-969D8BF35BD9}">
      <text>
        <r>
          <rPr>
            <b/>
            <sz val="9"/>
            <color indexed="81"/>
            <rFont val="Segoe UI"/>
            <family val="2"/>
          </rPr>
          <t>PAULO EDISON DE LIMA:</t>
        </r>
        <r>
          <rPr>
            <sz val="9"/>
            <color indexed="81"/>
            <rFont val="Segoe UI"/>
            <family val="2"/>
          </rPr>
          <t xml:space="preserve">
+2 cedidos pelo CESFI 08/08/2023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0" authorId="0" shapeId="0" xr:uid="{E8B74DDE-F368-45A2-A85F-FCB77EDE550F}">
      <text>
        <r>
          <rPr>
            <b/>
            <sz val="9"/>
            <color indexed="81"/>
            <rFont val="Segoe UI"/>
            <family val="2"/>
          </rPr>
          <t>PAULO EDISON DE LIMA:</t>
        </r>
        <r>
          <rPr>
            <sz val="9"/>
            <color indexed="81"/>
            <rFont val="Segoe UI"/>
            <family val="2"/>
          </rPr>
          <t xml:space="preserve">
-1 cedido ao CEAVI 24/05/2023</t>
        </r>
      </text>
    </comment>
    <comment ref="I11" authorId="0" shapeId="0" xr:uid="{B1875C61-5D21-4382-8784-25256413365D}">
      <text>
        <r>
          <rPr>
            <b/>
            <sz val="9"/>
            <color indexed="81"/>
            <rFont val="Segoe UI"/>
            <family val="2"/>
          </rPr>
          <t>PAULO EDISON DE LIMA:</t>
        </r>
        <r>
          <rPr>
            <sz val="9"/>
            <color indexed="81"/>
            <rFont val="Segoe UI"/>
            <family val="2"/>
          </rPr>
          <t xml:space="preserve">
+5 cedidos pelo CEART 22/08/2023</t>
        </r>
      </text>
    </comment>
    <comment ref="I17" authorId="0" shapeId="0" xr:uid="{FABA9811-A6BF-4FA3-87F2-31E127B2A6AC}">
      <text>
        <r>
          <rPr>
            <b/>
            <sz val="9"/>
            <color indexed="81"/>
            <rFont val="Segoe UI"/>
            <family val="2"/>
          </rPr>
          <t>PAULO EDISON DE LIMA:</t>
        </r>
        <r>
          <rPr>
            <sz val="9"/>
            <color indexed="81"/>
            <rFont val="Segoe UI"/>
            <family val="2"/>
          </rPr>
          <t xml:space="preserve">
-1 cedido ao CEAVI 24/05/2023</t>
        </r>
      </text>
    </comment>
    <comment ref="I107" authorId="0" shapeId="0" xr:uid="{7E313D5E-2415-4ECE-B013-DB157385762D}">
      <text>
        <r>
          <rPr>
            <b/>
            <sz val="9"/>
            <color indexed="81"/>
            <rFont val="Segoe UI"/>
            <family val="2"/>
          </rPr>
          <t>PAULO EDISON DE LIMA:</t>
        </r>
        <r>
          <rPr>
            <sz val="9"/>
            <color indexed="81"/>
            <rFont val="Segoe UI"/>
            <family val="2"/>
          </rPr>
          <t xml:space="preserve">
-1 cedido ao CEAVI 24/05/2023</t>
        </r>
      </text>
    </comment>
    <comment ref="I115" authorId="0" shapeId="0" xr:uid="{D3C669BD-5DD3-4B75-B870-35559484FF2B}">
      <text>
        <r>
          <rPr>
            <b/>
            <sz val="9"/>
            <color indexed="81"/>
            <rFont val="Segoe UI"/>
            <family val="2"/>
          </rPr>
          <t>PAULO EDISON DE LIMA:</t>
        </r>
        <r>
          <rPr>
            <sz val="9"/>
            <color indexed="81"/>
            <rFont val="Segoe UI"/>
            <family val="2"/>
          </rPr>
          <t xml:space="preserve">
-2 cedido ao CEAVI 24/05/2023</t>
        </r>
      </text>
    </comment>
    <comment ref="I116" authorId="0" shapeId="0" xr:uid="{5DBDA168-ED62-48AE-B5B4-52F3E28B97B3}">
      <text>
        <r>
          <rPr>
            <b/>
            <sz val="9"/>
            <color indexed="81"/>
            <rFont val="Segoe UI"/>
            <family val="2"/>
          </rPr>
          <t>PAULO EDISON DE LIMA:</t>
        </r>
        <r>
          <rPr>
            <sz val="9"/>
            <color indexed="81"/>
            <rFont val="Segoe UI"/>
            <family val="2"/>
          </rPr>
          <t xml:space="preserve">
+10 cedidas pelo CEFID 24/10/2023</t>
        </r>
      </text>
    </comment>
    <comment ref="I126" authorId="0" shapeId="0" xr:uid="{97F5D377-670A-4D7D-A4B1-F494CB710B75}">
      <text>
        <r>
          <rPr>
            <b/>
            <sz val="9"/>
            <color indexed="81"/>
            <rFont val="Segoe UI"/>
            <family val="2"/>
          </rPr>
          <t>PAULO EDISON DE LIMA:</t>
        </r>
        <r>
          <rPr>
            <sz val="9"/>
            <color indexed="81"/>
            <rFont val="Segoe UI"/>
            <family val="2"/>
          </rPr>
          <t xml:space="preserve">
-1 Cedida ao CESFI em 13/06/2023</t>
        </r>
      </text>
    </comment>
    <comment ref="I136" authorId="0" shapeId="0" xr:uid="{ED4FC8E8-CCB8-42DB-B9EE-D5A78566824D}">
      <text>
        <r>
          <rPr>
            <b/>
            <sz val="9"/>
            <color indexed="81"/>
            <rFont val="Segoe UI"/>
            <family val="2"/>
          </rPr>
          <t>PAULO EDISON DE LIMA:</t>
        </r>
        <r>
          <rPr>
            <sz val="9"/>
            <color indexed="81"/>
            <rFont val="Segoe UI"/>
            <family val="2"/>
          </rPr>
          <t xml:space="preserve">
-1 cedido ao CEAVI 24/05/2023</t>
        </r>
      </text>
    </comment>
    <comment ref="I137" authorId="0" shapeId="0" xr:uid="{A34170CC-5228-402E-8C60-CFCABC830AC7}">
      <text>
        <r>
          <rPr>
            <b/>
            <sz val="9"/>
            <color indexed="81"/>
            <rFont val="Segoe UI"/>
            <family val="2"/>
          </rPr>
          <t>PAULO EDISON DE LIMA:</t>
        </r>
        <r>
          <rPr>
            <sz val="9"/>
            <color indexed="81"/>
            <rFont val="Segoe UI"/>
            <family val="2"/>
          </rPr>
          <t xml:space="preserve">
-1 cedido ao CEAVI 24/05/2023</t>
        </r>
      </text>
    </comment>
    <comment ref="I138" authorId="0" shapeId="0" xr:uid="{AA13ED4F-71CB-49CB-ABAC-1911B45835CF}">
      <text>
        <r>
          <rPr>
            <b/>
            <sz val="9"/>
            <color indexed="81"/>
            <rFont val="Segoe UI"/>
            <family val="2"/>
          </rPr>
          <t>PAULO EDISON DE LIMA:</t>
        </r>
        <r>
          <rPr>
            <sz val="9"/>
            <color indexed="81"/>
            <rFont val="Segoe UI"/>
            <family val="2"/>
          </rPr>
          <t xml:space="preserve">
-2 cedido ao CEAVI 24/05/2023</t>
        </r>
      </text>
    </comment>
    <comment ref="I147" authorId="0" shapeId="0" xr:uid="{071A57EA-A74E-475B-9A23-9C76FADF0897}">
      <text>
        <r>
          <rPr>
            <b/>
            <sz val="9"/>
            <color indexed="81"/>
            <rFont val="Segoe UI"/>
            <family val="2"/>
          </rPr>
          <t>PAULO EDISON DE LIMA:</t>
        </r>
        <r>
          <rPr>
            <sz val="9"/>
            <color indexed="81"/>
            <rFont val="Segoe UI"/>
            <family val="2"/>
          </rPr>
          <t xml:space="preserve">
-1 cedido ao CEAVI 24/05/2023</t>
        </r>
      </text>
    </comment>
    <comment ref="I148" authorId="0" shapeId="0" xr:uid="{BAD5BFAB-ECBA-4F94-9C11-224C991D4692}">
      <text>
        <r>
          <rPr>
            <b/>
            <sz val="9"/>
            <color indexed="81"/>
            <rFont val="Segoe UI"/>
            <family val="2"/>
          </rPr>
          <t>PAULO EDISON DE LIMA:</t>
        </r>
        <r>
          <rPr>
            <sz val="9"/>
            <color indexed="81"/>
            <rFont val="Segoe UI"/>
            <family val="2"/>
          </rPr>
          <t xml:space="preserve">
+3 cedidos pelo CEART 31/05/2023</t>
        </r>
      </text>
    </comment>
    <comment ref="I149" authorId="0" shapeId="0" xr:uid="{EAE0648F-D35F-4AFB-8401-EA1B1253C201}">
      <text>
        <r>
          <rPr>
            <b/>
            <sz val="9"/>
            <color indexed="81"/>
            <rFont val="Segoe UI"/>
            <family val="2"/>
          </rPr>
          <t>PAULO EDISON DE LIMA:</t>
        </r>
        <r>
          <rPr>
            <sz val="9"/>
            <color indexed="81"/>
            <rFont val="Segoe UI"/>
            <family val="2"/>
          </rPr>
          <t xml:space="preserve">
+3 cedidos pelo CEART 31/05/2023</t>
        </r>
      </text>
    </comment>
    <comment ref="I151" authorId="0" shapeId="0" xr:uid="{272B2AF8-F0C8-4886-BA16-78E7187D344B}">
      <text>
        <r>
          <rPr>
            <b/>
            <sz val="9"/>
            <color indexed="81"/>
            <rFont val="Segoe UI"/>
            <family val="2"/>
          </rPr>
          <t>PAULO EDISON DE LIMA:</t>
        </r>
        <r>
          <rPr>
            <sz val="9"/>
            <color indexed="81"/>
            <rFont val="Segoe UI"/>
            <family val="2"/>
          </rPr>
          <t xml:space="preserve">
-2 cedido ao CEAVI 24/05/2023</t>
        </r>
      </text>
    </comment>
    <comment ref="I152" authorId="0" shapeId="0" xr:uid="{0737AB88-9913-41F8-ADBC-909D3C632E91}">
      <text>
        <r>
          <rPr>
            <b/>
            <sz val="9"/>
            <color indexed="81"/>
            <rFont val="Segoe UI"/>
            <family val="2"/>
          </rPr>
          <t>PAULO EDISON DE LIMA:</t>
        </r>
        <r>
          <rPr>
            <sz val="9"/>
            <color indexed="81"/>
            <rFont val="Segoe UI"/>
            <family val="2"/>
          </rPr>
          <t xml:space="preserve">
-1 cedido ao CEAVI 24/05/2023</t>
        </r>
      </text>
    </comment>
    <comment ref="I164" authorId="0" shapeId="0" xr:uid="{CDF12A83-5697-4ED9-B144-8C0431BDACD6}">
      <text>
        <r>
          <rPr>
            <b/>
            <sz val="9"/>
            <color indexed="81"/>
            <rFont val="Segoe UI"/>
            <family val="2"/>
          </rPr>
          <t>PAULO EDISON DE LIMA:</t>
        </r>
        <r>
          <rPr>
            <sz val="9"/>
            <color indexed="81"/>
            <rFont val="Segoe UI"/>
            <family val="2"/>
          </rPr>
          <t xml:space="preserve">
+30 cedidos pelo CESFI 30/10/2023</t>
        </r>
      </text>
    </comment>
    <comment ref="I165" authorId="0" shapeId="0" xr:uid="{2C93B146-9CA9-4DA1-8F4D-A2A46E4E58A8}">
      <text>
        <r>
          <rPr>
            <b/>
            <sz val="9"/>
            <color indexed="81"/>
            <rFont val="Segoe UI"/>
            <family val="2"/>
          </rPr>
          <t>PAULO EDISON DE LIMA:</t>
        </r>
        <r>
          <rPr>
            <sz val="9"/>
            <color indexed="81"/>
            <rFont val="Segoe UI"/>
            <family val="2"/>
          </rPr>
          <t xml:space="preserve">
+30 cedidos pelo CESFI 30/10/2023</t>
        </r>
      </text>
    </comment>
    <comment ref="I185" authorId="0" shapeId="0" xr:uid="{8805F112-00CC-4019-AE25-6451A83F3F0C}">
      <text>
        <r>
          <rPr>
            <b/>
            <sz val="9"/>
            <color indexed="81"/>
            <rFont val="Segoe UI"/>
            <family val="2"/>
          </rPr>
          <t>PAULO EDISON DE LIMA:</t>
        </r>
        <r>
          <rPr>
            <sz val="9"/>
            <color indexed="81"/>
            <rFont val="Segoe UI"/>
            <family val="2"/>
          </rPr>
          <t xml:space="preserve">
-4 cedido ao CEAVI 24/05/2023</t>
        </r>
      </text>
    </comment>
    <comment ref="I190" authorId="0" shapeId="0" xr:uid="{7CEAD053-7BD2-4A04-9FEA-D9D16485DCFA}">
      <text>
        <r>
          <rPr>
            <b/>
            <sz val="9"/>
            <color indexed="81"/>
            <rFont val="Segoe UI"/>
            <family val="2"/>
          </rPr>
          <t>PAULO EDISON DE LIMA:</t>
        </r>
        <r>
          <rPr>
            <sz val="9"/>
            <color indexed="81"/>
            <rFont val="Segoe UI"/>
            <family val="2"/>
          </rPr>
          <t xml:space="preserve">
-2 cedido ao CEAVI 24/05/2023</t>
        </r>
      </text>
    </comment>
    <comment ref="I205" authorId="0" shapeId="0" xr:uid="{AE3DB49B-86AF-40F1-8939-B872DCA00952}">
      <text>
        <r>
          <rPr>
            <b/>
            <sz val="9"/>
            <color indexed="81"/>
            <rFont val="Segoe UI"/>
            <family val="2"/>
          </rPr>
          <t>PAULO EDISON DE LIMA:</t>
        </r>
        <r>
          <rPr>
            <sz val="9"/>
            <color indexed="81"/>
            <rFont val="Segoe UI"/>
            <family val="2"/>
          </rPr>
          <t xml:space="preserve">
-10 cedido ao CEAVI 24/05/2023</t>
        </r>
      </text>
    </comment>
    <comment ref="I206" authorId="0" shapeId="0" xr:uid="{60273CBF-E6C1-4683-B77A-13B802C6DF8C}">
      <text>
        <r>
          <rPr>
            <b/>
            <sz val="9"/>
            <color indexed="81"/>
            <rFont val="Segoe UI"/>
            <family val="2"/>
          </rPr>
          <t>PAULO EDISON DE LIMA:</t>
        </r>
        <r>
          <rPr>
            <sz val="9"/>
            <color indexed="81"/>
            <rFont val="Segoe UI"/>
            <family val="2"/>
          </rPr>
          <t xml:space="preserve">
-10 cedido ao CEAVI 24/05/2023</t>
        </r>
      </text>
    </comment>
    <comment ref="I226" authorId="0" shapeId="0" xr:uid="{70153996-4FBE-4ED6-93FB-937B9DF95461}">
      <text>
        <r>
          <rPr>
            <b/>
            <sz val="9"/>
            <color indexed="81"/>
            <rFont val="Segoe UI"/>
            <family val="2"/>
          </rPr>
          <t>PAULO EDISON DE LIMA:</t>
        </r>
        <r>
          <rPr>
            <sz val="9"/>
            <color indexed="81"/>
            <rFont val="Segoe UI"/>
            <family val="2"/>
          </rPr>
          <t xml:space="preserve">
-3 cedido ao CEAVI 24/05/2023</t>
        </r>
      </text>
    </comment>
    <comment ref="I227" authorId="0" shapeId="0" xr:uid="{1F1D6242-5ABB-43BC-94A7-771F85768509}">
      <text>
        <r>
          <rPr>
            <b/>
            <sz val="9"/>
            <color indexed="81"/>
            <rFont val="Segoe UI"/>
            <family val="2"/>
          </rPr>
          <t>PAULO EDISON DE LIMA:</t>
        </r>
        <r>
          <rPr>
            <sz val="9"/>
            <color indexed="81"/>
            <rFont val="Segoe UI"/>
            <family val="2"/>
          </rPr>
          <t xml:space="preserve">
-3 cedido ao CEAVI 24/05/2023</t>
        </r>
      </text>
    </comment>
    <comment ref="I235" authorId="0" shapeId="0" xr:uid="{F8D5D829-FDBF-4F37-8FB5-8480EB68A7B3}">
      <text>
        <r>
          <rPr>
            <b/>
            <sz val="9"/>
            <color indexed="81"/>
            <rFont val="Segoe UI"/>
            <family val="2"/>
          </rPr>
          <t>PAULO EDISON DE LIMA:</t>
        </r>
        <r>
          <rPr>
            <sz val="9"/>
            <color indexed="81"/>
            <rFont val="Segoe UI"/>
            <family val="2"/>
          </rPr>
          <t xml:space="preserve">
-6 cedido ao CEAVI 24/05/2023</t>
        </r>
      </text>
    </comment>
    <comment ref="I237" authorId="0" shapeId="0" xr:uid="{94C233C7-F6E8-43BB-9218-0172188E6BB5}">
      <text>
        <r>
          <rPr>
            <b/>
            <sz val="9"/>
            <color indexed="81"/>
            <rFont val="Segoe UI"/>
            <family val="2"/>
          </rPr>
          <t>PAULO EDISON DE LIMA:</t>
        </r>
        <r>
          <rPr>
            <sz val="9"/>
            <color indexed="81"/>
            <rFont val="Segoe UI"/>
            <family val="2"/>
          </rPr>
          <t xml:space="preserve">
-3 cedido ao CEAVI 24/05/2023</t>
        </r>
      </text>
    </comment>
    <comment ref="I239" authorId="0" shapeId="0" xr:uid="{ED7618D4-6BFA-4B53-AB8E-57DD1530A74E}">
      <text>
        <r>
          <rPr>
            <b/>
            <sz val="9"/>
            <color indexed="81"/>
            <rFont val="Segoe UI"/>
            <family val="2"/>
          </rPr>
          <t>PAULO EDISON DE LIMA:</t>
        </r>
        <r>
          <rPr>
            <sz val="9"/>
            <color indexed="81"/>
            <rFont val="Segoe UI"/>
            <family val="2"/>
          </rPr>
          <t xml:space="preserve">
-5 cedido ao CEAVI 24/05/2023</t>
        </r>
      </text>
    </comment>
    <comment ref="I240" authorId="0" shapeId="0" xr:uid="{A86BD607-6764-4D5C-8038-3845A7B04347}">
      <text>
        <r>
          <rPr>
            <b/>
            <sz val="9"/>
            <color indexed="81"/>
            <rFont val="Segoe UI"/>
            <family val="2"/>
          </rPr>
          <t>PAULO EDISON DE LIMA:</t>
        </r>
        <r>
          <rPr>
            <sz val="9"/>
            <color indexed="81"/>
            <rFont val="Segoe UI"/>
            <family val="2"/>
          </rPr>
          <t xml:space="preserve">
-5 cedido ao CEAVI 24/05/2023</t>
        </r>
      </text>
    </comment>
    <comment ref="I241" authorId="0" shapeId="0" xr:uid="{7E1BCFE8-8EAE-4BAF-AFAD-38979ACDF262}">
      <text>
        <r>
          <rPr>
            <b/>
            <sz val="9"/>
            <color indexed="81"/>
            <rFont val="Segoe UI"/>
            <family val="2"/>
          </rPr>
          <t>PAULO EDISON DE LIMA:</t>
        </r>
        <r>
          <rPr>
            <sz val="9"/>
            <color indexed="81"/>
            <rFont val="Segoe UI"/>
            <family val="2"/>
          </rPr>
          <t xml:space="preserve">
-2 cedido ao CEAVI 24/05/2023</t>
        </r>
      </text>
    </comment>
    <comment ref="I248" authorId="0" shapeId="0" xr:uid="{D27EAC3C-2784-4974-929F-B74AF5254E2E}">
      <text>
        <r>
          <rPr>
            <b/>
            <sz val="9"/>
            <color indexed="81"/>
            <rFont val="Segoe UI"/>
            <family val="2"/>
          </rPr>
          <t>PAULO EDISON DE LIMA:</t>
        </r>
        <r>
          <rPr>
            <sz val="9"/>
            <color indexed="81"/>
            <rFont val="Segoe UI"/>
            <family val="2"/>
          </rPr>
          <t xml:space="preserve">
+4 cedidos pela ESAG 26/10/2023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PAULO EDISON DE LIMA</author>
    <author>LETICIA KOSLOWSKY MEES MATTOS</author>
    <author>CAMILA DE ALMEIDA LUCA</author>
  </authors>
  <commentList>
    <comment ref="I44" authorId="0" shapeId="0" xr:uid="{04414238-E23E-4A9C-96A4-E3ADFCC946BD}">
      <text>
        <r>
          <rPr>
            <b/>
            <sz val="9"/>
            <color indexed="81"/>
            <rFont val="Segoe UI"/>
            <family val="2"/>
          </rPr>
          <t>PAULO EDISON DE LIMA:</t>
        </r>
        <r>
          <rPr>
            <sz val="9"/>
            <color indexed="81"/>
            <rFont val="Segoe UI"/>
            <family val="2"/>
          </rPr>
          <t xml:space="preserve">
+10 cedidos pela ESAG 18/08/2023</t>
        </r>
      </text>
    </comment>
    <comment ref="I56" authorId="1" shapeId="0" xr:uid="{0FD37A7F-CEDB-4EA0-B73E-3C89B7774B19}">
      <text>
        <r>
          <rPr>
            <b/>
            <sz val="9"/>
            <color indexed="81"/>
            <rFont val="Segoe UI"/>
            <family val="2"/>
          </rPr>
          <t>LETICIA KOSLOWSKY MEES MATTOS:</t>
        </r>
        <r>
          <rPr>
            <sz val="9"/>
            <color indexed="81"/>
            <rFont val="Segoe UI"/>
            <family val="2"/>
          </rPr>
          <t xml:space="preserve">
07/03/2024: CEDIDO AO CEPLAN: 15.</t>
        </r>
      </text>
    </comment>
    <comment ref="I126" authorId="0" shapeId="0" xr:uid="{A0947101-3FA1-40DD-BD03-FFEBA2126E6F}">
      <text>
        <r>
          <rPr>
            <b/>
            <sz val="9"/>
            <color indexed="81"/>
            <rFont val="Segoe UI"/>
            <family val="2"/>
          </rPr>
          <t>PAULO EDISON DE LIMA:</t>
        </r>
        <r>
          <rPr>
            <sz val="9"/>
            <color indexed="81"/>
            <rFont val="Segoe UI"/>
            <family val="2"/>
          </rPr>
          <t xml:space="preserve">
+1 cedida pelo CERES em 13/06/2023</t>
        </r>
      </text>
    </comment>
    <comment ref="I164" authorId="0" shapeId="0" xr:uid="{3F0EAC79-C0B5-4A4C-8A6F-18E8D0DAF26D}">
      <text>
        <r>
          <rPr>
            <b/>
            <sz val="9"/>
            <color indexed="81"/>
            <rFont val="Segoe UI"/>
            <family val="2"/>
          </rPr>
          <t>PAULO EDISON DE LIMA:</t>
        </r>
        <r>
          <rPr>
            <sz val="9"/>
            <color indexed="81"/>
            <rFont val="Segoe UI"/>
            <family val="2"/>
          </rPr>
          <t xml:space="preserve">
-30 cedidos ao CERES 30/10/2023</t>
        </r>
      </text>
    </comment>
    <comment ref="I165" authorId="0" shapeId="0" xr:uid="{D4E93434-8D3F-4739-9F80-031D7B97F75E}">
      <text>
        <r>
          <rPr>
            <b/>
            <sz val="9"/>
            <color indexed="81"/>
            <rFont val="Segoe UI"/>
            <family val="2"/>
          </rPr>
          <t>PAULO EDISON DE LIMA:</t>
        </r>
        <r>
          <rPr>
            <sz val="9"/>
            <color indexed="81"/>
            <rFont val="Segoe UI"/>
            <family val="2"/>
          </rPr>
          <t xml:space="preserve">
-30 cedidos ao CERES 30/10/2023</t>
        </r>
      </text>
    </comment>
    <comment ref="I173" authorId="2" shapeId="0" xr:uid="{D0D141E6-C467-425A-9390-0033FAC993DE}">
      <text>
        <r>
          <rPr>
            <b/>
            <sz val="9"/>
            <color indexed="81"/>
            <rFont val="Segoe UI"/>
            <family val="2"/>
          </rPr>
          <t>CAMILA DE ALMEIDA LUCA:</t>
        </r>
        <r>
          <rPr>
            <sz val="9"/>
            <color indexed="81"/>
            <rFont val="Segoe UI"/>
            <family val="2"/>
          </rPr>
          <t xml:space="preserve">
Recebido do CEART 10 unidades em 28/07/2023
Recebido da FAED 10 UNIDADES EM 09/01/2024
Recebido do CEART 10 unidades em 11/01/2024.</t>
        </r>
      </text>
    </comment>
    <comment ref="I181" authorId="0" shapeId="0" xr:uid="{3A36AFE2-90EF-4AE1-9812-326CF8C77963}">
      <text>
        <r>
          <rPr>
            <b/>
            <sz val="9"/>
            <color indexed="81"/>
            <rFont val="Segoe UI"/>
            <family val="2"/>
          </rPr>
          <t>PAULO EDISON DE LIMA:</t>
        </r>
        <r>
          <rPr>
            <sz val="9"/>
            <color indexed="81"/>
            <rFont val="Segoe UI"/>
            <family val="2"/>
          </rPr>
          <t xml:space="preserve">
-2 cedidos ao CEFID 14/08/2023</t>
        </r>
      </text>
    </comment>
    <comment ref="I182" authorId="0" shapeId="0" xr:uid="{786E95DC-21BC-40A9-878D-AD34D3C9E860}">
      <text>
        <r>
          <rPr>
            <b/>
            <sz val="9"/>
            <color indexed="81"/>
            <rFont val="Segoe UI"/>
            <family val="2"/>
          </rPr>
          <t>PAULO EDISON DE LIMA:</t>
        </r>
        <r>
          <rPr>
            <sz val="9"/>
            <color indexed="81"/>
            <rFont val="Segoe UI"/>
            <family val="2"/>
          </rPr>
          <t xml:space="preserve">
-2 cedidos ao CEFID 08/08/2023</t>
        </r>
      </text>
    </comment>
    <comment ref="I246" authorId="0" shapeId="0" xr:uid="{852BB916-6535-4C22-9657-0BBFA6DC6BE4}">
      <text>
        <r>
          <rPr>
            <b/>
            <sz val="9"/>
            <color indexed="81"/>
            <rFont val="Segoe UI"/>
            <family val="2"/>
          </rPr>
          <t>PAULO EDISON DE LIMA:</t>
        </r>
        <r>
          <rPr>
            <sz val="9"/>
            <color indexed="81"/>
            <rFont val="Segoe UI"/>
            <family val="2"/>
          </rPr>
          <t xml:space="preserve">
-2 cedidos ao CEFID 08/08/2023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H10" authorId="0" shapeId="0" xr:uid="{19CDE813-F6B6-42B3-AC34-BD6FFB4BC485}">
      <text>
        <r>
          <rPr>
            <b/>
            <sz val="9"/>
            <color indexed="81"/>
            <rFont val="Segoe UI"/>
            <family val="2"/>
          </rPr>
          <t>PAULO EDISON DE LIMA:</t>
        </r>
        <r>
          <rPr>
            <sz val="9"/>
            <color indexed="81"/>
            <rFont val="Segoe UI"/>
            <family val="2"/>
          </rPr>
          <t xml:space="preserve">
referente a cedencia do CEART para o CEAVI 18/05/2023</t>
        </r>
      </text>
    </comment>
    <comment ref="H11" authorId="0" shapeId="0" xr:uid="{E3C0DA39-1212-4D77-851E-0B1AB8E6E521}">
      <text>
        <r>
          <rPr>
            <b/>
            <sz val="9"/>
            <color indexed="81"/>
            <rFont val="Segoe UI"/>
            <family val="2"/>
          </rPr>
          <t>PAULO EDISON DE LIMA:</t>
        </r>
        <r>
          <rPr>
            <sz val="9"/>
            <color indexed="81"/>
            <rFont val="Segoe UI"/>
            <family val="2"/>
          </rPr>
          <t xml:space="preserve">
referente a cedencia do CERES para o CEAVI 24/05/2023</t>
        </r>
      </text>
    </comment>
    <comment ref="H17" authorId="0" shapeId="0" xr:uid="{1254D611-E729-4411-95BD-24F408CC81BA}">
      <text>
        <r>
          <rPr>
            <b/>
            <sz val="9"/>
            <color indexed="81"/>
            <rFont val="Segoe UI"/>
            <family val="2"/>
          </rPr>
          <t>PAULO EDISON DE LIMA:</t>
        </r>
        <r>
          <rPr>
            <sz val="9"/>
            <color indexed="81"/>
            <rFont val="Segoe UI"/>
            <family val="2"/>
          </rPr>
          <t xml:space="preserve">
referente a cedencia do CERES para o CEAVI 24/05/2023</t>
        </r>
      </text>
    </comment>
    <comment ref="H107" authorId="0" shapeId="0" xr:uid="{508EFD95-6DD1-468C-ADE8-12F09533EF10}">
      <text>
        <r>
          <rPr>
            <b/>
            <sz val="9"/>
            <color indexed="81"/>
            <rFont val="Segoe UI"/>
            <family val="2"/>
          </rPr>
          <t>PAULO EDISON DE LIMA:</t>
        </r>
        <r>
          <rPr>
            <sz val="9"/>
            <color indexed="81"/>
            <rFont val="Segoe UI"/>
            <family val="2"/>
          </rPr>
          <t xml:space="preserve">
referente a cedencia do CERES para o CEAVI 24/05/2023</t>
        </r>
      </text>
    </comment>
    <comment ref="H115" authorId="0" shapeId="0" xr:uid="{FEAFAA19-F16F-4FDA-9563-6C04DAA9B2D4}">
      <text>
        <r>
          <rPr>
            <b/>
            <sz val="9"/>
            <color indexed="81"/>
            <rFont val="Segoe UI"/>
            <family val="2"/>
          </rPr>
          <t>PAULO EDISON DE LIMA:</t>
        </r>
        <r>
          <rPr>
            <sz val="9"/>
            <color indexed="81"/>
            <rFont val="Segoe UI"/>
            <family val="2"/>
          </rPr>
          <t xml:space="preserve">
referente a cedencia do CERES para o CEAVI 24/05/2023</t>
        </r>
      </text>
    </comment>
    <comment ref="H136" authorId="0" shapeId="0" xr:uid="{6E16DFF2-7198-48F8-A8E1-BF3D78899BC3}">
      <text>
        <r>
          <rPr>
            <b/>
            <sz val="9"/>
            <color indexed="81"/>
            <rFont val="Segoe UI"/>
            <family val="2"/>
          </rPr>
          <t>PAULO EDISON DE LIMA:</t>
        </r>
        <r>
          <rPr>
            <sz val="9"/>
            <color indexed="81"/>
            <rFont val="Segoe UI"/>
            <family val="2"/>
          </rPr>
          <t xml:space="preserve">
referente a cedencia do CERES para o CEAVI 24/05/2023</t>
        </r>
      </text>
    </comment>
    <comment ref="H137" authorId="0" shapeId="0" xr:uid="{31C3B4FF-9041-44D3-9426-3FB54F806A92}">
      <text>
        <r>
          <rPr>
            <b/>
            <sz val="9"/>
            <color indexed="81"/>
            <rFont val="Segoe UI"/>
            <family val="2"/>
          </rPr>
          <t>PAULO EDISON DE LIMA:</t>
        </r>
        <r>
          <rPr>
            <sz val="9"/>
            <color indexed="81"/>
            <rFont val="Segoe UI"/>
            <family val="2"/>
          </rPr>
          <t xml:space="preserve">
referente a cedencia do CERES para o CEAVI 24/05/2023</t>
        </r>
      </text>
    </comment>
    <comment ref="H138" authorId="0" shapeId="0" xr:uid="{B7B2388C-BFB5-4502-9207-03D85DA72DD9}">
      <text>
        <r>
          <rPr>
            <b/>
            <sz val="9"/>
            <color indexed="81"/>
            <rFont val="Segoe UI"/>
            <family val="2"/>
          </rPr>
          <t>PAULO EDISON DE LIMA:</t>
        </r>
        <r>
          <rPr>
            <sz val="9"/>
            <color indexed="81"/>
            <rFont val="Segoe UI"/>
            <family val="2"/>
          </rPr>
          <t xml:space="preserve">
referente a cedencia do CERES para o CEAVI 24/05/2023</t>
        </r>
      </text>
    </comment>
    <comment ref="H147" authorId="0" shapeId="0" xr:uid="{F07A5FD5-8E83-43DB-8E00-CEE6CB90A949}">
      <text>
        <r>
          <rPr>
            <b/>
            <sz val="9"/>
            <color indexed="81"/>
            <rFont val="Segoe UI"/>
            <family val="2"/>
          </rPr>
          <t>PAULO EDISON DE LIMA:</t>
        </r>
        <r>
          <rPr>
            <sz val="9"/>
            <color indexed="81"/>
            <rFont val="Segoe UI"/>
            <family val="2"/>
          </rPr>
          <t xml:space="preserve">
referente a cedencia do CERES para o CEAVI 24/05/2023</t>
        </r>
      </text>
    </comment>
    <comment ref="H151" authorId="0" shapeId="0" xr:uid="{9BEAA0B9-CD2C-4F0A-A094-AFC3277C767D}">
      <text>
        <r>
          <rPr>
            <b/>
            <sz val="9"/>
            <color indexed="81"/>
            <rFont val="Segoe UI"/>
            <family val="2"/>
          </rPr>
          <t>PAULO EDISON DE LIMA:</t>
        </r>
        <r>
          <rPr>
            <sz val="9"/>
            <color indexed="81"/>
            <rFont val="Segoe UI"/>
            <family val="2"/>
          </rPr>
          <t xml:space="preserve">
referente a cedencia do CERES para o CEAVI 24/05/2023</t>
        </r>
      </text>
    </comment>
    <comment ref="H152" authorId="0" shapeId="0" xr:uid="{DEE93440-F164-411B-9BF6-FC9EA2BFF3A1}">
      <text>
        <r>
          <rPr>
            <b/>
            <sz val="9"/>
            <color indexed="81"/>
            <rFont val="Segoe UI"/>
            <family val="2"/>
          </rPr>
          <t>PAULO EDISON DE LIMA:</t>
        </r>
        <r>
          <rPr>
            <sz val="9"/>
            <color indexed="81"/>
            <rFont val="Segoe UI"/>
            <family val="2"/>
          </rPr>
          <t xml:space="preserve">
referente a cedencia do CERES para o CEAVI 24/05/2023</t>
        </r>
      </text>
    </comment>
    <comment ref="H185" authorId="0" shapeId="0" xr:uid="{A508F7CC-CAE8-4940-A797-C1429ECFCA64}">
      <text>
        <r>
          <rPr>
            <b/>
            <sz val="9"/>
            <color indexed="81"/>
            <rFont val="Segoe UI"/>
            <family val="2"/>
          </rPr>
          <t>PAULO EDISON DE LIMA:</t>
        </r>
        <r>
          <rPr>
            <sz val="9"/>
            <color indexed="81"/>
            <rFont val="Segoe UI"/>
            <family val="2"/>
          </rPr>
          <t xml:space="preserve">
referente a cedencia do CERES para o CEAVI 24/05/2023</t>
        </r>
      </text>
    </comment>
    <comment ref="H190" authorId="0" shapeId="0" xr:uid="{80B4AA68-59AF-4697-AE63-7C40A105E063}">
      <text>
        <r>
          <rPr>
            <b/>
            <sz val="9"/>
            <color indexed="81"/>
            <rFont val="Segoe UI"/>
            <family val="2"/>
          </rPr>
          <t>PAULO EDISON DE LIMA:</t>
        </r>
        <r>
          <rPr>
            <sz val="9"/>
            <color indexed="81"/>
            <rFont val="Segoe UI"/>
            <family val="2"/>
          </rPr>
          <t xml:space="preserve">
referente a cedencia do CERES para o CEAVI 24/05/2023</t>
        </r>
      </text>
    </comment>
    <comment ref="H205" authorId="0" shapeId="0" xr:uid="{9A0A75A7-8707-432B-AC16-A54B599309A0}">
      <text>
        <r>
          <rPr>
            <b/>
            <sz val="9"/>
            <color indexed="81"/>
            <rFont val="Segoe UI"/>
            <family val="2"/>
          </rPr>
          <t>PAULO EDISON DE LIMA:</t>
        </r>
        <r>
          <rPr>
            <sz val="9"/>
            <color indexed="81"/>
            <rFont val="Segoe UI"/>
            <family val="2"/>
          </rPr>
          <t xml:space="preserve">
referente a cedencia do CERES para o CEAVI 24/05/2023</t>
        </r>
      </text>
    </comment>
    <comment ref="H206" authorId="0" shapeId="0" xr:uid="{8FF6C1CD-D679-4A98-A1CF-DA3F348BA239}">
      <text>
        <r>
          <rPr>
            <b/>
            <sz val="9"/>
            <color indexed="81"/>
            <rFont val="Segoe UI"/>
            <family val="2"/>
          </rPr>
          <t>PAULO EDISON DE LIMA:</t>
        </r>
        <r>
          <rPr>
            <sz val="9"/>
            <color indexed="81"/>
            <rFont val="Segoe UI"/>
            <family val="2"/>
          </rPr>
          <t xml:space="preserve">
referente a cedencia do CERES para o CEAVI 24/05/2023</t>
        </r>
      </text>
    </comment>
    <comment ref="H226" authorId="0" shapeId="0" xr:uid="{AAFB1509-8EFC-479C-A594-FBC26BC9FE56}">
      <text>
        <r>
          <rPr>
            <b/>
            <sz val="9"/>
            <color indexed="81"/>
            <rFont val="Segoe UI"/>
            <family val="2"/>
          </rPr>
          <t>PAULO EDISON DE LIMA:</t>
        </r>
        <r>
          <rPr>
            <sz val="9"/>
            <color indexed="81"/>
            <rFont val="Segoe UI"/>
            <family val="2"/>
          </rPr>
          <t xml:space="preserve">
referente a cedencia do CERES para o CEAVI 24/05/2023</t>
        </r>
      </text>
    </comment>
    <comment ref="H227" authorId="0" shapeId="0" xr:uid="{FB6C5025-943C-4CA0-A6CC-2BB44520E1FB}">
      <text>
        <r>
          <rPr>
            <b/>
            <sz val="9"/>
            <color indexed="81"/>
            <rFont val="Segoe UI"/>
            <family val="2"/>
          </rPr>
          <t>PAULO EDISON DE LIMA:</t>
        </r>
        <r>
          <rPr>
            <sz val="9"/>
            <color indexed="81"/>
            <rFont val="Segoe UI"/>
            <family val="2"/>
          </rPr>
          <t xml:space="preserve">
referente a cedencia do CERES para o CEAVI 24/05/2023</t>
        </r>
      </text>
    </comment>
    <comment ref="H235" authorId="0" shapeId="0" xr:uid="{3625675C-DD9C-420B-854E-9D034CF775D5}">
      <text>
        <r>
          <rPr>
            <b/>
            <sz val="9"/>
            <color indexed="81"/>
            <rFont val="Segoe UI"/>
            <family val="2"/>
          </rPr>
          <t>PAULO EDISON DE LIMA:</t>
        </r>
        <r>
          <rPr>
            <sz val="9"/>
            <color indexed="81"/>
            <rFont val="Segoe UI"/>
            <family val="2"/>
          </rPr>
          <t xml:space="preserve">
referente a cedencia do CERES para o CEAVI 24/05/2023</t>
        </r>
      </text>
    </comment>
    <comment ref="H237" authorId="0" shapeId="0" xr:uid="{772914F1-1547-47B6-9DB4-79D9CFD6969D}">
      <text>
        <r>
          <rPr>
            <b/>
            <sz val="9"/>
            <color indexed="81"/>
            <rFont val="Segoe UI"/>
            <family val="2"/>
          </rPr>
          <t>PAULO EDISON DE LIMA:</t>
        </r>
        <r>
          <rPr>
            <sz val="9"/>
            <color indexed="81"/>
            <rFont val="Segoe UI"/>
            <family val="2"/>
          </rPr>
          <t xml:space="preserve">
referente a cedencia do CERES para o CEAVI 24/05/2023</t>
        </r>
      </text>
    </comment>
    <comment ref="H239" authorId="0" shapeId="0" xr:uid="{B0E12600-7ADF-4981-8AE8-2D21F4D8FBFA}">
      <text>
        <r>
          <rPr>
            <b/>
            <sz val="9"/>
            <color indexed="81"/>
            <rFont val="Segoe UI"/>
            <family val="2"/>
          </rPr>
          <t>PAULO EDISON DE LIMA:</t>
        </r>
        <r>
          <rPr>
            <sz val="9"/>
            <color indexed="81"/>
            <rFont val="Segoe UI"/>
            <family val="2"/>
          </rPr>
          <t xml:space="preserve">
referente a cedencia do CERES para o CEAVI 24/05/2023</t>
        </r>
      </text>
    </comment>
    <comment ref="H240" authorId="0" shapeId="0" xr:uid="{1C328172-21EA-46AA-A060-F7E1B9EE6CC9}">
      <text>
        <r>
          <rPr>
            <b/>
            <sz val="9"/>
            <color indexed="81"/>
            <rFont val="Segoe UI"/>
            <family val="2"/>
          </rPr>
          <t>PAULO EDISON DE LIMA:</t>
        </r>
        <r>
          <rPr>
            <sz val="9"/>
            <color indexed="81"/>
            <rFont val="Segoe UI"/>
            <family val="2"/>
          </rPr>
          <t xml:space="preserve">
referente a cedencia do CERES para o CEAVI 24/05/2023</t>
        </r>
      </text>
    </comment>
    <comment ref="H241" authorId="0" shapeId="0" xr:uid="{78F84FBF-BF30-44BA-BE98-75E9FC021A7F}">
      <text>
        <r>
          <rPr>
            <b/>
            <sz val="9"/>
            <color indexed="81"/>
            <rFont val="Segoe UI"/>
            <family val="2"/>
          </rPr>
          <t>PAULO EDISON DE LIMA:</t>
        </r>
        <r>
          <rPr>
            <sz val="9"/>
            <color indexed="81"/>
            <rFont val="Segoe UI"/>
            <family val="2"/>
          </rPr>
          <t xml:space="preserve">
referente a cedencia do CERES para o CEAVI 24/05/2023</t>
        </r>
      </text>
    </comment>
  </commentList>
</comments>
</file>

<file path=xl/sharedStrings.xml><?xml version="1.0" encoding="utf-8"?>
<sst xmlns="http://schemas.openxmlformats.org/spreadsheetml/2006/main" count="10465" uniqueCount="579">
  <si>
    <t>Saldo / Automático</t>
  </si>
  <si>
    <t>...../...../......</t>
  </si>
  <si>
    <t>ALERTA</t>
  </si>
  <si>
    <t>Unidade</t>
  </si>
  <si>
    <t>SALDO</t>
  </si>
  <si>
    <t>Qtde Registrada</t>
  </si>
  <si>
    <t>Valor Total Utilizado</t>
  </si>
  <si>
    <t>Valor Utilizado</t>
  </si>
  <si>
    <t>% Aditivos</t>
  </si>
  <si>
    <t>% Utilizado</t>
  </si>
  <si>
    <t>Qtde Utilizada</t>
  </si>
  <si>
    <t>Rolo</t>
  </si>
  <si>
    <t>Pacote</t>
  </si>
  <si>
    <t>Peça</t>
  </si>
  <si>
    <t>339030.28</t>
  </si>
  <si>
    <t>339030.24</t>
  </si>
  <si>
    <t>Kg</t>
  </si>
  <si>
    <t>Galão</t>
  </si>
  <si>
    <t>Litro</t>
  </si>
  <si>
    <t>Lata</t>
  </si>
  <si>
    <t>Frasco</t>
  </si>
  <si>
    <t>Bisnaga</t>
  </si>
  <si>
    <t>339030.42</t>
  </si>
  <si>
    <t>m³</t>
  </si>
  <si>
    <t>Saco</t>
  </si>
  <si>
    <t>m²</t>
  </si>
  <si>
    <t>Metro</t>
  </si>
  <si>
    <t>Jogo</t>
  </si>
  <si>
    <t>339030.25</t>
  </si>
  <si>
    <t>Par</t>
  </si>
  <si>
    <t>339030.22</t>
  </si>
  <si>
    <t>339030.19</t>
  </si>
  <si>
    <t>Conjunto</t>
  </si>
  <si>
    <t>449052.42</t>
  </si>
  <si>
    <t>Valor Total da Ata</t>
  </si>
  <si>
    <t>CENTRO PARTICIPANTE:</t>
  </si>
  <si>
    <t>Empresa</t>
  </si>
  <si>
    <t>Especificação</t>
  </si>
  <si>
    <t>Marca</t>
  </si>
  <si>
    <t>Detalhamento</t>
  </si>
  <si>
    <t xml:space="preserve">Valor Unitário </t>
  </si>
  <si>
    <t xml:space="preserve">Total Registrado </t>
  </si>
  <si>
    <t>LOTE</t>
  </si>
  <si>
    <t>ITEM</t>
  </si>
  <si>
    <t>VALOR UNIT</t>
  </si>
  <si>
    <t>VONDER</t>
  </si>
  <si>
    <t>TEKBOND</t>
  </si>
  <si>
    <t>QTDADE</t>
  </si>
  <si>
    <t>ABRAÇADEIRA, PLÁSTICA 15CM, PACOTE COM 100 UNIDADES. PARA FIO, COR PRETA OU BRANCA. EMBALAGEM COM 100 PEÇAS - LARGURA 3MM X 15CM DE COMPRIMENTO.</t>
  </si>
  <si>
    <t>CONEX</t>
  </si>
  <si>
    <t>ADESIVO PARA PVC, PARA TUBOS DE PVC RÍGIDO. COMPOSIÇÃO: RESINA PVC E SOLVENTE, APARÊNCIA INCOLOR, BISNAGA COM 75G.</t>
  </si>
  <si>
    <t>COLA BICOMPONENTE, À BASE DE RESINA EPÓXI, POLIAMIDA E CARGAS MINERAIS ( TIPO "DUREPOXI"). EMBALAGEM COM 100G.</t>
  </si>
  <si>
    <t>DUREPOX</t>
  </si>
  <si>
    <t>COLA TIPO SUPER BONDER, ADESIVO INSTANTÂNEO. PRODUTO MONOCOMPONENTE A BASE DE CIANOACRILATO. EMBALAGEM COM 20G.</t>
  </si>
  <si>
    <t xml:space="preserve">MASSA COLA PLÁSTICA CINZA COM CATALISADOR, EMBALAGEM DE 1KG. </t>
  </si>
  <si>
    <t>ÓLEO DESENGRIPANTE EM SPRAY, PARA FERRAGENS, EMBALAGEM COM NO MÍNIMO 300ML, VALIDADE MÍNIMA DE 12 MESES.</t>
  </si>
  <si>
    <t>GRAXA, DE ROLAMENTO, EMBALAGEM DE 1 KG., GRAXA PARA PINOS E ROLAMENTOS MP-2</t>
  </si>
  <si>
    <t>339030.39</t>
  </si>
  <si>
    <t>339030.03</t>
  </si>
  <si>
    <t>TRAMONTINA</t>
  </si>
  <si>
    <t>ARCO COM SERRA, TAMANHO MINI, COM LÂMINA DE 10". CABO ERGONÔMICO INJETADO. TAMANHO: 10". MARCA DE REFERÊNCIA: TRAMONTINA.</t>
  </si>
  <si>
    <t xml:space="preserve">ENXADA COM CABO DE MADEIRA; FORJADA EM AÇO CARBONO, TEMPERADA EM TODO O CORPO DA PEÇA, DIMENSÕES APROXIMADAS 22 X 22 X 130CM. </t>
  </si>
  <si>
    <t>ESTILETE DE CORTE, COM 18MM, DE PRECISÃO COM GUIA DE AÇO.</t>
  </si>
  <si>
    <t>MARTELO UNIVERSAL TIPO UNHA, 25MM, EM AÇO FORJADO E TEMPERADO, ACABAMENTO POLIDO, CABO DE MADEIRA COM APROXIMADAMENTE 30CM.</t>
  </si>
  <si>
    <t>PÁ DE BICO COM CABO EM MADEIRA. MEDIDAS APROXIMADAS: COMPRIMENTO TOTAL: 150,3CM; TAMANHO DO CABO: 120CM; LARGURA DA PÁ: 27CM.</t>
  </si>
  <si>
    <t xml:space="preserve">PISTOLA PARA APLICACAO DE SILICONE EM BISNAGA, ESPESSURA 0,75MM, PARA TUBOS DE 300G  </t>
  </si>
  <si>
    <t>ARAME DE AÇO, GALVANIZADO, FIO 16.</t>
  </si>
  <si>
    <t>AREIA MÉDIA</t>
  </si>
  <si>
    <t>ARGAMASSA, SACA 20KG</t>
  </si>
  <si>
    <t>REJUNTE, CINZA, SACO 1KG</t>
  </si>
  <si>
    <t>BARRA DE FERRO 5/16", 8MM, 12M</t>
  </si>
  <si>
    <t xml:space="preserve">CHAPA DE MDF, COR A ESCOLHER, TAMANHO (A X L) 2750 X 1830MM, ESPESSURA 15MM, PESO 54 KG, MADEIRA EUCALIPTO, ACABAMENTO REVESTIDO, GARANTIA 6 MESES, CERTIFICAÇÃO ECO </t>
  </si>
  <si>
    <t>ESPUMA EXPANSIVA DE POLIURETANO 500 ML</t>
  </si>
  <si>
    <t>CIMENTO COLA, AC2, SACA DE 20KG</t>
  </si>
  <si>
    <t>CIMENTO, SACO COM 50 KG, CIMENTO CPIV</t>
  </si>
  <si>
    <t>MANGUEIRA DE NÍVEL 5/16" CRISTAL</t>
  </si>
  <si>
    <t>Metros</t>
  </si>
  <si>
    <t xml:space="preserve">MANTA BIDIM FEITO COM FIBRAS DE POLIPROPILENO DE UTILIZAÇÃO NA CONSTRUÇÃO CIVIL PARA IMPERMEABILIZAÇÃO - pedido por metro quadrado. </t>
  </si>
  <si>
    <t>NÍVEL DE ALUMÍNIO 3 BOLHAS 300MM/12"</t>
  </si>
  <si>
    <t>MASSA P/ VEDACAO, MASSA DE CALAFETAR, para TELHADOS DE FIBRA CIMENTO, Massa para telha, 350 gramas</t>
  </si>
  <si>
    <t>Barra roscada 1/2 polegada 13 fios, 1 metro</t>
  </si>
  <si>
    <t>Chapa de compensado 15mm, cor crua, dimensões 2,2mx1,6m</t>
  </si>
  <si>
    <t>ASSENTO SANITÁRIO OVAL/REDONDO EM PVC, ALTA RESISTÊNCIA, ALMOFADADO COM TAMPA, SIMILAR À MARCA TIGRE.</t>
  </si>
  <si>
    <t>CUBA OVAL, NA COR BRANCA, DE SOBREPOR, PARA BANHEIRO - MEDIDAS MÁXIMAS: 44,50CM DE LARGURA – 32,50CM DE COMPRIMENTO – 15CM DE ALTURA.</t>
  </si>
  <si>
    <t xml:space="preserve">Fechadura 40mm Externa Espelho Acabamento Inox </t>
  </si>
  <si>
    <t>TÁBUA EM MADEIRA DE ANGELIM PEDRA - PLAINADA - MEDIDA 2,5CM X 15CM X 6M.</t>
  </si>
  <si>
    <t>TÁBUA EM MADEIRA DE ANGELIM PEDRA - PLAINADA - MEDIDA 2,5CM X 30CM X 6M.</t>
  </si>
  <si>
    <t>CAIBRO EM MADEIRA DE ANGELIM PEDRA - PLAINADO - MEDIDA 5CM X 10CM X 6M.</t>
  </si>
  <si>
    <t xml:space="preserve">MANGUEIRA DE JARDIM 30M REVESTIDA, pressão de trabalho de  até 10 bar. </t>
  </si>
  <si>
    <t>BROCA DE AÇO RÁPIDO, MEDINDO 2MM</t>
  </si>
  <si>
    <t>BROCA DE AÇO RÁPIDO, MEDINDO 4MM</t>
  </si>
  <si>
    <t>BROCA DE AÇO RÁPIDO, MEDINDO 5MM</t>
  </si>
  <si>
    <t>BROCA DE AÇO RÁPIDO, MEDINDO 8MM</t>
  </si>
  <si>
    <t>BROCA DE VIDEA, MEDINDO 10MM</t>
  </si>
  <si>
    <t>BROCA DE VIDEA, MEDINDO 4MM</t>
  </si>
  <si>
    <t>BROCA DE VIDEA, MEDINDO 5MM</t>
  </si>
  <si>
    <t>BROCA DE VIDEA, MEDINDO 6MM</t>
  </si>
  <si>
    <t>BROCA DE VIDEA, MEDINDO 7MM</t>
  </si>
  <si>
    <t>BROCA DE VIDEA, MEDINDO 8MM</t>
  </si>
  <si>
    <t>BUCHA PLÁSTICA PARA FIXAÇÃO, DE NYLON 8MM. PACOTE COM 100 UNIDADES</t>
  </si>
  <si>
    <t xml:space="preserve">Pacote </t>
  </si>
  <si>
    <t xml:space="preserve">JOGO COM 09 (NOVE) CHAVES ALLEN PONTAS ABAULADAS, FABRICADAS E AÇO CROMO VANÁDIO TEMPERADA E ACABAMENTO FOSFATIZADO. NORMA DIN ISO 2936. CONTENDO CHAVE DE  2MM, 3MM, 4MM, 5MM, 6MM, 8MM,  10MM, 1.5MM E 2.5 MM. </t>
  </si>
  <si>
    <t>PARAFUSO METÁLICO, PHILLIPS, DIMENSÕES: 4.0 X 25MM. Caixa com 100 unidades</t>
  </si>
  <si>
    <t>JOMARCA</t>
  </si>
  <si>
    <t xml:space="preserve">Caixa </t>
  </si>
  <si>
    <t xml:space="preserve">PARAFUSO METÁLICO, PHILLIPS, DIMENSÕES: 4.0 X 40MM. Caixa com 100 unidades </t>
  </si>
  <si>
    <t>PARAFUSO PARA VASO SANITÁRIO S10.</t>
  </si>
  <si>
    <t>PREGO DE AÇO, 10 X 10, COM CABEÇA, POLIDO. PACOTE DE 1KG.</t>
  </si>
  <si>
    <t>PREGO DE AÇO, 12 X 12, COM CABEÇA, ZINCADO, PACOTE COM 1KG.</t>
  </si>
  <si>
    <t>PREGO DE AÇO, 17 X 27, COM CABEÇA, GALVANIZADO. PACOTE DE 1KG.</t>
  </si>
  <si>
    <t>DISCO DE CORTE PARA AÇO, MEDINDO 115 X 1 X 22,23MM</t>
  </si>
  <si>
    <t>RODA PNEUMÁTICA ROLAMENTADA 3.50" X 8", PNEU COMPOSTO POR 4 LONAS. ALTA RESISTÊNCIA À CARGAS MAIS PESADAS, SUPORTANDO ATÉ 200KG. USO INDICADO PARA VEÍCULOS NÃO MOTORIZADOS, COMO CARRINHOS DE MÃO E CARRINHOS PLATAFORMA</t>
  </si>
  <si>
    <t>CÂMARA DE AR RESISTENTE PARA PNEU TAMANHO 3,25 X 8" (PARA CARRINHO DE TRANSPORTE)</t>
  </si>
  <si>
    <t xml:space="preserve">CARRINHO DE MÃO COM PNEU E CÂMARA DE AR 8" E ESTRUTURA METÁLICA, CAPACIDADE MÍNIMA 55L. </t>
  </si>
  <si>
    <t>BOIA ELÉTRICA (CHAVE DE NÍVEL) DE 15A COM 1,5M. SIMILAR MARCA MARGIRIUS CB-2001.</t>
  </si>
  <si>
    <t xml:space="preserve">INSTALAÇÕES HIDRÁULICAS/SANITÁRIAS, ADAPTADOR CURTO SOLDÁVEL 40 X 1. 1/2" </t>
  </si>
  <si>
    <t>INSTALAÇÕES HIDRÁULICAS/SANITÁRIAS, ENGATE PLÁSTICO DE 1/2", COM 40CM DE COMPRIMENTO.</t>
  </si>
  <si>
    <t>INSTALAÇÕES HIDRÁULICAS/SANITÁRIAS, JOELHO 45 SOLDÁVEL 60MM ÁGUA</t>
  </si>
  <si>
    <t>INSTALAÇÕES HIDRÁULICAS/SANITÁRIAS, JOELHO 90 BRANCO COM ANEL 40 X 1.1/2"</t>
  </si>
  <si>
    <t>INSTALAÇÕES HIDRÁULICAS/SANITÁRIAS, JOELHO 90 SOLDÁVEL 25</t>
  </si>
  <si>
    <t>INSTALAÇÕES HIDRÁULICAS/SANITÁRIAS, JOELHO 90 SOLDÁVEL 60MM ÁGUA</t>
  </si>
  <si>
    <t xml:space="preserve">INSTALAÇÕES HIDRÁULICAS/SANITÁRIAS, LUVA DE CORRER PARA ESGOTO DE 100MM </t>
  </si>
  <si>
    <t>INSTALAÇÕES HIDRÁULICAS/SANITÁRIAS, LUVA SIMPLES SOLDÁVEL 25MM</t>
  </si>
  <si>
    <t>INSTALAÇÕES HIDRÁULICAS/SANITÁRIAS, PARA ÁGUA, ADAPTADOR SOLDÁVEL CURTO 32MM X 1"</t>
  </si>
  <si>
    <t xml:space="preserve">INSTALAÇÕES HIDRÁULICAS/SANITÁRIAS, PARA ÁGUA, ADAPTADOR SOLDÁVEL CURTO 50MM X 1.1/2" </t>
  </si>
  <si>
    <t>INSTALAÇÕES HIDRÁULICAS/SANITÁRIAS, PARA ÁGUA, PLUG ROSCÁVEL 1/2"</t>
  </si>
  <si>
    <t>INSTALAÇÕES HIDRÁULICAS/SANITÁRIAS, PARA ÁGUA, TAMPÃO ROSCÁVEL 1/2"</t>
  </si>
  <si>
    <t>INSTALAÇÕES HIDRÁULICAS/SANITÁRIAS, PARA ÁGUA, TAMPÃO SOLDÁVEL 1/2"</t>
  </si>
  <si>
    <t>INSTALAÇÕES HIDRÁULICAS/SANITÁRIAS, PARA ÁGUA, UNIÃO SOLDÁVEL 32MM</t>
  </si>
  <si>
    <t>SIFÃO MULTIUSO, COMPONENTES PRODUZIDOS EM POLIPROPILENO COM ADITIVO ANTIFUNGO, BUCHA DE REDUÇÃO PARA ACOPLAMENTO DE VÁLVULAS DE DIÂMETROS 7/8, 1, 1.1/4 E 1.1/2", PARA PIA, TANQUE E LAVATÓRIO.</t>
  </si>
  <si>
    <t>TUBO DE LIGAÇÃO AJUSTÁVEL CROMADO PARA VASO SANITÁRIO</t>
  </si>
  <si>
    <t>TUBO PLÁSTICO, PVC, PARA ÁGUA, 25MM, BARRA COM 6M.</t>
  </si>
  <si>
    <t>TUBO PLÁSTICO, PVC, PARA ÁGUA, 32MM, BARRA COM 6M.</t>
  </si>
  <si>
    <t>INSTALAÇÕES HIDRÁULICAS/SANITÁRIAS, ENGATE PLÁSTICO FLEXIVEL 60CM 1/2"</t>
  </si>
  <si>
    <t>ROMA</t>
  </si>
  <si>
    <t>TAMPA DESCARGA, COMPATÍVEL COM HYDRA BITOLA 1.1/2" E 1.1/4”. MARCA DE REFERÊNCIA: DOCOL.</t>
  </si>
  <si>
    <t>TANQUE SIMPLES DE PLÁSTICO BRANCO 20L.</t>
  </si>
  <si>
    <t>Reparo válvula completo para caixa de descarga acoplada</t>
  </si>
  <si>
    <t xml:space="preserve">Boia para caixa d'água de alta vazão </t>
  </si>
  <si>
    <t>Fita veda rosca, medindo 18mm X 10m, para tubos e conexões em PVC, roscável.</t>
  </si>
  <si>
    <t>NACIONAL</t>
  </si>
  <si>
    <t>Reparo completo para caixa de descarga acoplada. Acionamento superior.</t>
  </si>
  <si>
    <t>339030.26</t>
  </si>
  <si>
    <t>CORANTE PARA TINTA, FRASCO 50ML. COR A DEFINIR NA AF.</t>
  </si>
  <si>
    <t>RESICOLOR</t>
  </si>
  <si>
    <t>ROLO DE ESPONJA PARA PINTURA, MEDINDO 9CM COM CABO.</t>
  </si>
  <si>
    <t>ROLO DE ESPUMA PARA PINTURA, MEDINDO 23CM COM GARFO.</t>
  </si>
  <si>
    <t>ROLO DE LÃ PARA PINTURA, MEDINDO 15CM, ANTI-GOTA. COM GARFO.</t>
  </si>
  <si>
    <t>ROLO DE LÃ PARA PINTURA, MEDINDO 23CM, ANTI-GOTA. COM GARFO.</t>
  </si>
  <si>
    <t>SOLVENTE AGUARRÁS PARA DILUIÇÃO DE ESMALTE SINTÉTICO, TINTA A ÓLEO E VERNIZES, PARA LIMPEZA DE EQUIPAMENTOS DE PINTURA. FRASCO COM 900ML.</t>
  </si>
  <si>
    <t>THINNER ACRÍLICO, FRASCO COM 900ML.</t>
  </si>
  <si>
    <t>THINNER PARA DILUIÇÃO, 5L.</t>
  </si>
  <si>
    <t>TINTA ACRÍLICA FOSCA, GALÃO 3,6L. LINHA PREMIUM. COR A DEFINIR NA AF. VALIDADE MÍNIMA DE 12 MESES.</t>
  </si>
  <si>
    <t>ALESSI</t>
  </si>
  <si>
    <t>TINTA ACRÍLICA P/ SINALIZAÇÃO (DEMARCAÇÃO) VIÁRIA, BASE DE RESINA ACRÍLICA, 18L, EMULS. EM ÁGUA, TINTA PARA SINALIZAÇÃO DE RODOVIAS E VIAS URBANAS. CORES A DEFINIR NA AF - AMARELO, AZUL, BRANCA.</t>
  </si>
  <si>
    <t>TINTA ACRÍLICA, GALÃO DE 18L, PARA USO EXTERNO,  LIMPEZA FÁCIL. LINHA PREMIUM. ACABAMENTO SEMI-BRILHO. COR A DEFINIR NA AF. VALIDADE MÍNIMA DE 12 MESES.</t>
  </si>
  <si>
    <t>TINTA ACRÍLICA, PARA PISO E ACIMENTADOS, COR CINZA, GALÃO DE 18L, TINTA PISO PARA CIMENTADO, ACABAMENTO LISO. COR CONCRETO. VALIDADE MÍNIMA DE 12 MESES.</t>
  </si>
  <si>
    <t>TINTA ACRÍLICA, SEMI-BRILHO, PREMIUM. GALÃO 3,6L. COR A DEFINIR NA AF. VALIDADE MÍNIMA DE 12 MESES.</t>
  </si>
  <si>
    <t>TINTA ESMALTE, GALÃO COM 3,6L. ESMALTE SINTÉTICO BRILHANTE NA COR A DEFINIR NA AF.</t>
  </si>
  <si>
    <t>TINTA SPRAY FOSCA, NO MINIMO 300ML, COR A DEFINIR NA AF.</t>
  </si>
  <si>
    <t>MISTER</t>
  </si>
  <si>
    <t>VERNIZ PARA MADEIRA. FRASCO COM NO MÍNIMO 900ML.</t>
  </si>
  <si>
    <t>PINCEL, CERDA PELO SINTÉTICO, MEDIDA 2"</t>
  </si>
  <si>
    <t>PINCEL , CERDA PELO SINTÉTICO, MEDIDA 3"</t>
  </si>
  <si>
    <t>CAL HIDRATADO, EMBALAGEM COM 20 KG</t>
  </si>
  <si>
    <t>Massa corrida acrílica para uso em superfície externa em alvenaria. Galão (3,6 litros). Validade mínima de 12 meses.</t>
  </si>
  <si>
    <t>LONA POLIETILENO 6 X 5M AZUL 150 MICRAS MÉDIA</t>
  </si>
  <si>
    <t>PROCESSO: 0597/2023/UDESC</t>
  </si>
  <si>
    <t>OBJETO: AQUISIÇÃO DE FERRAMENTAS E MATERIAIS DE REPAROS CAMPUS I, CERES E CESFI DA UDESC,</t>
  </si>
  <si>
    <t>VIGÊNCIA DA ATA: 18/04/2023 até 18/04/2024</t>
  </si>
  <si>
    <t xml:space="preserve"> AF/OS nº  xxxx/2023 Qtde. DT</t>
  </si>
  <si>
    <t>Marca/Modelo</t>
  </si>
  <si>
    <t>mister</t>
  </si>
  <si>
    <t>sao gabriel</t>
  </si>
  <si>
    <t>unifort</t>
  </si>
  <si>
    <t>maccaferi</t>
  </si>
  <si>
    <t>SUPORTE PARA PRATELEIRA, MÃO FRANCESA, 25CM X 30CM, COR BRANCO, MATERIAL AÇO, PINTURA ELETROSTÁTICA</t>
  </si>
  <si>
    <t>dtools</t>
  </si>
  <si>
    <t>herc</t>
  </si>
  <si>
    <t>IMPERMEABILIZANTE, ASFALTICO, Impermeabilizante tipo emulsão asfáltica. Embalagem 3,6 Lt.</t>
  </si>
  <si>
    <t>primer</t>
  </si>
  <si>
    <t>Manta Asfáltica Adesiva Aluminizada - 45cm X 10m</t>
  </si>
  <si>
    <t>aluprime</t>
  </si>
  <si>
    <t>VALDELI CECILIO DOS SANTOS EIRELI - EPP</t>
  </si>
  <si>
    <t xml:space="preserve">Chapa/folha de alumínio liso com 100 cm de largura e espessuras de 0,4 mm - metro </t>
  </si>
  <si>
    <t>gibafer</t>
  </si>
  <si>
    <t xml:space="preserve">Chapa/folha de alumínio liso com 80 cm de largura e espessuras de 0,4 mm - metro </t>
  </si>
  <si>
    <t>alumasa</t>
  </si>
  <si>
    <t>icasa</t>
  </si>
  <si>
    <t>latonado</t>
  </si>
  <si>
    <t>plastubo</t>
  </si>
  <si>
    <t>krona</t>
  </si>
  <si>
    <t>amanco</t>
  </si>
  <si>
    <t>blukit</t>
  </si>
  <si>
    <t>docol</t>
  </si>
  <si>
    <t>egaplast</t>
  </si>
  <si>
    <t>nacional</t>
  </si>
  <si>
    <t>Torneira Cozinha Metal Cromado 1/4 Volta Bica Móvel - Parede</t>
  </si>
  <si>
    <t>Reparo para torneira 1/4 de volta</t>
  </si>
  <si>
    <t>loren</t>
  </si>
  <si>
    <t>Joelho, pvc, 90 graus, de esgoto, branco, 40mm</t>
  </si>
  <si>
    <t xml:space="preserve">Válvula para caixa de descarga, válvula para mictório, válvula para mictório, acionamento hidromecânico com leve pressão manual, com tubo metálico flexível para bitola de 1/2". </t>
  </si>
  <si>
    <t>Cap, em pvc rígido, na cor marrom, diâmetro nominal de 3/4 polegada, diâmetro externo 25mm, tipo de conexão: soldável, conforme norma NBR 5648, PN 6,3 - 750kpa, para condução de água fria em sistemas prediais</t>
  </si>
  <si>
    <t xml:space="preserve">Cap, em pvc rígido, na cor marrom, diâmetro externo 40mm, tipo de conexão: soldável, conforme norma NBR 5648, para condução de água fria em sistemas prediais </t>
  </si>
  <si>
    <t>Cap, em pvc rígido, na cor marrom, diâmetro nominal de 1.1/2” polegada, diâmetro externo 50mm, tipo de conexão: soldável, conforme norma NBR 5648, para condução de água fria em sistemas prediais</t>
  </si>
  <si>
    <t>Cap, em pvc rígido, na cor marrom, diâmetro externo 110mm, tipo de conexão: soldável, conforme norma NBR 5648, para condução de água fria em sistemas prediais</t>
  </si>
  <si>
    <t>Cap, em pvc rígido, na cor branca, diâmetro externo 40mm, para esgoto</t>
  </si>
  <si>
    <t>Cap, em pvc rígido, na cor branca, diâmetro externo 50mm, para esgoto</t>
  </si>
  <si>
    <t>Cap, em pvc rígido, na cor branca, diâmetro externo 100mm, para esgoto.</t>
  </si>
  <si>
    <t>Tubo plástico, cano em pvc 40mm, cor marrom, para encanamento de água - barra com 6 metros</t>
  </si>
  <si>
    <t>Tubo plástico, cano em pvc 50mm, cor marrom, para encanamento de água - barra com 6 metros</t>
  </si>
  <si>
    <t>Tubo plástico, cano em pvc 40mm, cor branca, para esgoto - barra com 6 metros</t>
  </si>
  <si>
    <t>Tubo plástico, cano em pvc 50mm, cor branca, para esgoto - barra com 6 metros</t>
  </si>
  <si>
    <t>Tubo plástico, cano em pvc 100mm, cor branca, para esgoto - barra com 6 metros</t>
  </si>
  <si>
    <t>INSTALAÇÕES HIDRÁULICAS/SANITÁRIAS, PARA ÁGUA, Anel de vedação para para instalação de mictório, fabricado em borracha,  garantia mínima de 90 dias</t>
  </si>
  <si>
    <t>doitool</t>
  </si>
  <si>
    <t>INSTALAÇÕES HIDRÁULICAS/SANITÁRIAS, PARA ÁGUA, Anel de vedação para instalação de vaso SANITÁRIO fabricado em borracha, sistema universal para vaso sanitário com guia, garantia mínima de 90 dias.</t>
  </si>
  <si>
    <t>INSTALAÇÕES HIDRÁULICAS/SANITÁRIAS, PARA ÁGUA, Curva em PVC 90º soldável esgoto secundário 25mm, com pressão de água em até 75 m.c.a. Cor: marrom, altura 2,5cm. Largura 2,5cm, Atende à Norma NBR 5648 e NBR 5626</t>
  </si>
  <si>
    <t>INSTALAÇÕES HIDRÁULICAS/SANITÁRIAS, PARA ÁGUA, Curva eM PVC 45º soldável esgoto secundário 25mm, Cor: Marrom, Suporta pressão de serviço de até 75 m.c.a. Atende norma NBR 5648</t>
  </si>
  <si>
    <t>INSTALAÇÕES HIDRÁULICAS/SANITÁRIAS, PARA ÁGUA, Joelho em PVC 45º soldável esgoto primário 25mm,  Cor: Marrom, Suporta pressão de serviço de até 75 m.c.a, atende às normas NBR 5648 - NBR 5626</t>
  </si>
  <si>
    <t>INSTALAÇÕES HIDRÁULICAS/SANITÁRIAS, PARA ÁGUA, Te em PVC soldável esgoto primário de 25mm , Cor: Marrom. Suporta pressão de serviço de até 75 m.c.a, atende às normas NBR 5648 - NBR 5626</t>
  </si>
  <si>
    <t>INSTALAÇÕES HIDRÁULICAS/SANITÁRIAS, PARA ÁGUA, Luva em PVC soldável esgoto primário de 40mm, Cor: Marrom.  Suporta pressão de serviço de até 75 m.c.a, atende às normas NBR 5648 - NBR 5626</t>
  </si>
  <si>
    <t>INSTALAÇÕES HIDRÁULICAS/SANITÁRIAS, PARA ÁGUA, Tampão (Cap) em PVC soldável esgoto primário de 25mm. Cor: Marrom. Atende às normas NBR 5648 - NBR 5626</t>
  </si>
  <si>
    <t>INSTALAÇÕES HIDRÁULICAS/SANITÁRIAS, PARA ÁGUA, Tampão em PVC esgoto primário de 32mm.  Cor: Marrom. Atende às normas NBR 5648 - NBR 5626</t>
  </si>
  <si>
    <t>INSTALAÇÕES HIDRÁULICAS/SANITÁRIAS, PARA ÁGUA, Torneira em PVC 1/2 com Adaptador 3/4 para jardim . Garantia: 90 dias</t>
  </si>
  <si>
    <t>INSTALAÇÕES HIDRÁULICAS/SANITÁRIAS, válvula para mictorio Cromada. VÁLVULA DE DESCARGA AUTOMÁTICA PARA MICTÓRIO EM METAL CROMADO.  sistema de acionamento automático, e mecanismo temporizado. Acompanha: Canopla De Acionamento Do Sistema 2 Acabamentos e Tubo De Ligação Flexível de no mínimo 20 cm. Garantia mínima: 5 anos</t>
  </si>
  <si>
    <t>INSTALAÇÕES HIDRÁULICAS/SANITÁRIAS, Conjunto ralo e porta-grelha quadrada de plástico 15x15cm branco. Fabricação em PVC de alto impacto. Garantia mínima de 01 ano.</t>
  </si>
  <si>
    <t>jogo</t>
  </si>
  <si>
    <t>INSTALAÇÕES HIDRÁULICAS/SANITÁRIAS, luva para água, 25mm com rosca</t>
  </si>
  <si>
    <t>PEÇA</t>
  </si>
  <si>
    <t>INSTALAÇÕES HIDRÁULICAS/SANITÁRIAS, luva para água, 32mm soldável</t>
  </si>
  <si>
    <t>INSTALAÇÕES HIDRÁULICAS/SANITÁRIAS, luva para água, 40mm soldável</t>
  </si>
  <si>
    <t>INSTALAÇÕES HIDRÁULICAS/SANITÁRIAS, luva para água, 50mm soldável</t>
  </si>
  <si>
    <t>INSTALAÇÕES HIDRÁULICAS/SANITÁRIAS, luva para esgoto 50mm soldável</t>
  </si>
  <si>
    <t>INSTALAÇÕES HIDRÁULICAS/SANITÁRIAS, tee de 25mm, agua, soldável</t>
  </si>
  <si>
    <t>INSTALAÇÕES HIDRÁULICAS/SANITÁRIAS, tee de 32mm, agua, soldável</t>
  </si>
  <si>
    <t>INSTALAÇÕES HIDRÁULICAS/SANITÁRIAS, tee de 100mm, soldável, esgoto</t>
  </si>
  <si>
    <t>INSTALAÇÕES HIDRÁULICAS/SANITÁRIAS, joelho soldável de 90° 50mm para esgoto</t>
  </si>
  <si>
    <t>INSTALAÇÕES HIDRÁULICAS/SANITÁRIAS, joelho soldável de 90° 40mm para agua</t>
  </si>
  <si>
    <t>INSTALAÇÕES HIDRÁULICAS/SANITÁRIAS, luva de correr 1/2 para agua</t>
  </si>
  <si>
    <t>INSTALAÇÕES HIDRÁULICAS/SANITÁRIAS, luva de correr 3/4 para agua</t>
  </si>
  <si>
    <t>INSTALAÇÕES HIDRÁULICAS/SANITÁRIAS, luva de pvc solda/rosca 40mm X 1.1/4</t>
  </si>
  <si>
    <t>INSTALAÇÕES HIDRÁULICAS/SANITÁRIAS, luva de pvc solda/rosca 32mm X 1"</t>
  </si>
  <si>
    <t>INSTALAÇÕES HIDRÁULICAS/SANITÁRIAS, luva de pvc solda/rosca 50mm X 1.1/2</t>
  </si>
  <si>
    <t>INSTALAÇÕES HIDRÁULICAS/SANITÁRIAS, luva 25 X 1/2 redução soldável bucha latão</t>
  </si>
  <si>
    <t>INSTALAÇÕES HIDRÁULICAS/SANITÁRIAS, registro esfera 50mm soldável</t>
  </si>
  <si>
    <t>uniforte</t>
  </si>
  <si>
    <t>Vaso sanitário em louça, convencional, cor branca, para tampa oval</t>
  </si>
  <si>
    <t>peça</t>
  </si>
  <si>
    <t>SUPERA BLOCOS LICITAÇÕES LTDA</t>
  </si>
  <si>
    <t>Jogo de Serras Copo Multi Vídea 22 a 68mm 11 Peças - modelo referência Bosch</t>
  </si>
  <si>
    <t>BROCA DIAMANTADA a úmido de encaixe cilíndrico (fura pisos, cerâmicas e pedras), MEDINDO 08mm, dimensões 140 X 64 X 22mm (14" X 6,4" X 2,2")</t>
  </si>
  <si>
    <t>tramontina</t>
  </si>
  <si>
    <t>YNOV DISTRIBUICAO DE PRODUTOS LTDA ME</t>
  </si>
  <si>
    <t>Aliança</t>
  </si>
  <si>
    <t>Mola Hidráulica Aérea para porta 60 a 850 mm, peso até 50KG. Duas válvulas independentes: uma que controla a velocidade de fechamento de 180° até 20° e, a outra, o fechamento final de 20° até 0°. Reversível: pode ser instalada em portas à esquerda ou  à direita, não sendo necessários inverter o mecanismo. Revestimento em esmalte sintético (poliuretano) - cor a definir. Medidas aproximadas: 26 cm compr. x 7,6 cm alt. x 8,5 cm larg.</t>
  </si>
  <si>
    <t>Lions</t>
  </si>
  <si>
    <t>Fechadura tubular para portas de divisória. Cor branca. Estrutura reforçada. Itens obrigatórios: fechadura tubular 90mm, 03 chaves, 02 parafusos, material de instrução. Garantia mínima 03 meses.</t>
  </si>
  <si>
    <t>Abc maior</t>
  </si>
  <si>
    <t>Cadeado metálico, 30mm</t>
  </si>
  <si>
    <t>Lotus</t>
  </si>
  <si>
    <t>Cadeado metálico, 40mm</t>
  </si>
  <si>
    <t>Stam</t>
  </si>
  <si>
    <t>Cadeado metálico, 50mm</t>
  </si>
  <si>
    <t>Wlofdog</t>
  </si>
  <si>
    <t>GEZIANE CUNHA FURLAN - ME</t>
  </si>
  <si>
    <t>SILICONE, COM BICO DOSADOR, TUBO COM 208G, INCOLOR.</t>
  </si>
  <si>
    <t>sg</t>
  </si>
  <si>
    <t>Firmex</t>
  </si>
  <si>
    <t>ADESIVO SELANTE MONOCOMPONENTE – À BASE DE POLIURETANO – QUE CURA EM CONTATO COM O AR, PARA A FIXAÇÃO E VEDAÇÃO DE CUBAS EM AÇO INOX E PORCELANA EM PIAS DE MÁRMORE OU GRANITO. 310ML.</t>
  </si>
  <si>
    <t>Tytan</t>
  </si>
  <si>
    <t>MAXXI</t>
  </si>
  <si>
    <t>Cola de contato para piso tátil – lata com 2,8 Kg</t>
  </si>
  <si>
    <t>Cola adesiva para cano, com PINCEL aplicador, 175g</t>
  </si>
  <si>
    <t>FIRMEX</t>
  </si>
  <si>
    <t>339030.16</t>
  </si>
  <si>
    <t xml:space="preserve">GLOBAL COMERCIO VAREJISTA DE MATERIAIS DE CONSTRUCAO LTDA </t>
  </si>
  <si>
    <t>PROPRIA</t>
  </si>
  <si>
    <t>FECHADURA DIGITAL DE SOBREPOR. Para portas até pelo menos 50mm de espessura, teclado touch screen, até pelo menos 9 senhas de acesso e cadastro de até 100 tags; funcionamento com 4 pilhas AA;  Modelo de referência FD 2000 intelbras.  Garantia de 1 ano.</t>
  </si>
  <si>
    <t>TAG DE ACESSO - TAG RFID, funcionamento por aproximação, memória de 64bits, modulação ASK, frequencia de operação 125KHz, material plástico ABS. Modelo referencia TH 1000</t>
  </si>
  <si>
    <t>339030.42 </t>
  </si>
  <si>
    <t>Matalpama</t>
  </si>
  <si>
    <r>
      <rPr>
        <b/>
        <sz val="10"/>
        <rFont val="Arial"/>
        <family val="2"/>
      </rPr>
      <t>FECHADURA DIGITAL DE SOBREPOR COM BIOMETRIA E MAÇANETA</t>
    </r>
    <r>
      <rPr>
        <sz val="10"/>
        <rFont val="Arial"/>
        <family val="2"/>
      </rPr>
      <t>.  Especificações técnicas Tensão: 12VCC Corrente de operação: 345mA Potência: 4,14W  Dimensões APROXIMADAS : 47 x 145 x 28(AxLxP)mm Força de Tração: 150kgf .  Modelo de referência FR300 D.  Inclui: 1 fechadura digital 1 mecanismo de tranca 1 chapa de fixação, 3 tags adesivas, 8 pilhas alcalinas AA parafusos de fixação.</t>
    </r>
  </si>
  <si>
    <r>
      <rPr>
        <b/>
        <sz val="10"/>
        <rFont val="Arial"/>
        <family val="2"/>
      </rPr>
      <t>Andaime tubular para até 10 metros de altura em aço SAE-1020</t>
    </r>
    <r>
      <rPr>
        <sz val="10"/>
        <rFont val="Arial"/>
        <family val="2"/>
      </rPr>
      <t xml:space="preserve">, painéis de 1,00mt x 1,50mt, piso metálico antiderrapante de 1,50mt x 370mm guarda corpo com porta e rodapé, rodas em poliuretano com travas,
escada marinheiro, barras de travamento </t>
    </r>
  </si>
  <si>
    <t>IDEIA BRASIL COMÉRCIO E SERVIÇOS EIRELI</t>
  </si>
  <si>
    <t>MAQTRON</t>
  </si>
  <si>
    <t>MOTOMIL</t>
  </si>
  <si>
    <t>DWT</t>
  </si>
  <si>
    <r>
      <rPr>
        <b/>
        <sz val="10"/>
        <rFont val="Arial"/>
        <family val="2"/>
      </rPr>
      <t>Betoneira com rodas</t>
    </r>
    <r>
      <rPr>
        <sz val="10"/>
        <rFont val="Arial"/>
        <family val="2"/>
      </rPr>
      <t>, de no mínimo 120 litros, com Protetor de Cremalheira e Chave de Emergência. Tensão 220V, Capacidade mínimo de tambor 120L, e capacidade mínima de mistura de 50L, de rotação mínima de 32rpm e Frequencia de 60hz</t>
    </r>
  </si>
  <si>
    <r>
      <rPr>
        <b/>
        <sz val="10"/>
        <rFont val="Arial"/>
        <family val="2"/>
      </rPr>
      <t>Moto Esmeril 385mm</t>
    </r>
    <r>
      <rPr>
        <sz val="10"/>
        <rFont val="Arial"/>
        <family val="2"/>
      </rPr>
      <t>.  Tensão: 220V  :: Potência: 550W :: Rotações por min.: 2.850 RPM (50Hz)/3.450 RPM (60Hz):: Capacidade: 395mm:: Rebolo: 205mm (8"):: Eixo: 15,88mm:: Larg Rebolo Direito: 19mm:: Larg Rebolo Esquerdo: 19mm :: Massa(peso): 20,5 kg. modelo de Referência: GB801-220V</t>
    </r>
  </si>
  <si>
    <r>
      <rPr>
        <b/>
        <sz val="10"/>
        <rFont val="Arial"/>
        <family val="2"/>
      </rPr>
      <t>Esmerilhadeira angular de 9 polegadas</t>
    </r>
    <r>
      <rPr>
        <sz val="10"/>
        <rFont val="Arial"/>
        <family val="2"/>
      </rPr>
      <t xml:space="preserve">. 2200W - Marca e modelo de referência: BOSCH-GWS22-230. Especificações técnicas: :: Tensão: 220V :: Potência absorvida: 2200 W :: Número de rotações (sem carga): 6600 r.p.m :: Rosca do eixo de esmerilhamento: M 14 :: Diâmetro do disco: 230 mm (9 polegadas) :: Peso: menor ou igual a 5 kg - Garantia mínima de 12 meses </t>
    </r>
  </si>
  <si>
    <r>
      <rPr>
        <b/>
        <sz val="10"/>
        <rFont val="Arial"/>
        <family val="2"/>
      </rPr>
      <t>LIXADEIRA ORBITAL ELÉTRICA - 300 WATTS</t>
    </r>
    <r>
      <rPr>
        <sz val="10"/>
        <rFont val="Arial"/>
        <family val="2"/>
      </rPr>
      <t>; 220V, BASE DE 1/4" DE FOLHA DE LIXA, SISTEMA DE CONTRA PESO - BOLSA COLETORA DE PÓ -  DIAMETRO DA ÓRBITA DE 1/16" .</t>
    </r>
  </si>
  <si>
    <t>449052.38</t>
  </si>
  <si>
    <t>449052.40 </t>
  </si>
  <si>
    <t>Torno de bancada para madeira, 220V, distância entre centros de 450 a 1000mm, potência 3/4CV, Chave inversora, cabeçote fixo, área útil de torneamento: D230mm, velocidades de 650 a 3800 rpm.</t>
  </si>
  <si>
    <t>MANROD</t>
  </si>
  <si>
    <t>Dewalt</t>
  </si>
  <si>
    <t>Stanley</t>
  </si>
  <si>
    <t>Motomil</t>
  </si>
  <si>
    <t>Nagano</t>
  </si>
  <si>
    <t>Makita</t>
  </si>
  <si>
    <r>
      <rPr>
        <b/>
        <sz val="11"/>
        <rFont val="Arial"/>
        <family val="2"/>
      </rPr>
      <t>Furadeira de Impacto Industrial.</t>
    </r>
    <r>
      <rPr>
        <sz val="11"/>
        <rFont val="Arial"/>
        <family val="2"/>
      </rPr>
      <t xml:space="preserve">  - empunhadura lateral de 360 graus. 220v. Potência: 1100W. - RPM: 0 a 1.200/0 a 3.500. - Mandril: 1/2" (13 mm). - Peso: 2,8 kg. Modelo de referência: DWD520 DeWalt</t>
    </r>
  </si>
  <si>
    <r>
      <rPr>
        <b/>
        <sz val="11"/>
        <rFont val="Arial"/>
        <family val="2"/>
      </rPr>
      <t xml:space="preserve">Serra De Mesa/bancada  </t>
    </r>
    <r>
      <rPr>
        <sz val="11"/>
        <rFont val="Arial"/>
        <family val="2"/>
      </rPr>
      <t>1800w 220 V Com Disco - rotações sem carga: 4.300 rpm, - Potência: 1800W, - Profundidade de corte 90º - 80mm / 45º - 55 mm, - Comprimento do cabo: 2m, - Capacidade de corte: 545 mm, - Diâmetro do disco: 254 mm (10"), - Diâmetro do furo: 30 mm, - Tamanho mesa principal: 555 X 555 mm, - Tamanho da extensão da mesa: 265 mm, - Peso : 24,4 Kg, -  modelo  referência Ref.: BOSCH-39637
Voltagem: 220V</t>
    </r>
  </si>
  <si>
    <r>
      <rPr>
        <b/>
        <sz val="11"/>
        <rFont val="Arial"/>
        <family val="2"/>
      </rPr>
      <t xml:space="preserve">Furadeira de Bancada Eletrônica 5/8 Pol. 1/2HP. </t>
    </r>
    <r>
      <rPr>
        <sz val="11"/>
        <rFont val="Arial"/>
        <family val="2"/>
      </rPr>
      <t xml:space="preserve"> mandril de 16 mm, mesa giratória e inclinável, suporte de chave do mandril,  Modelo de referência MOTOMIL-FBM-160RE</t>
    </r>
  </si>
  <si>
    <r>
      <rPr>
        <b/>
        <sz val="11"/>
        <rFont val="Arial"/>
        <family val="2"/>
      </rPr>
      <t xml:space="preserve">Martelo Demolidor Industrial 1700W </t>
    </r>
    <r>
      <rPr>
        <sz val="11"/>
        <rFont val="Arial"/>
        <family val="2"/>
      </rPr>
      <t xml:space="preserve"> Especificações Técnicas: :: Tensão/Frequência Nominal: 220V~60Hz, Potência de entrada: 1700W ,Taxa de impacto: 1850 rpm, Energia de Impacto: 60J,  Encaixe do Mandril: Hex30. Conteúdo da Embalagem: 1 Martelete, 1 Ponteira, 1 Talhadeira, 1 Lubrificante, 1 Chave Tipo Cachimbo, 1 Maleta de Acondicionament. 220v. Modelo de referência - DEKO-DKDB17LD60</t>
    </r>
  </si>
  <si>
    <r>
      <rPr>
        <b/>
        <sz val="11"/>
        <rFont val="Arial"/>
        <family val="2"/>
      </rPr>
      <t>PARAFUSADEIRA</t>
    </r>
    <r>
      <rPr>
        <sz val="11"/>
        <rFont val="Arial"/>
        <family val="2"/>
      </rPr>
      <t xml:space="preserve"> - Torque máximo (em materiais duros) 27nm, Torque máximo (em materiais macios) 11nm, Nº de rotações sem carga 0 – 400 / 1.200 r.p.m., Amplitude de aperto da bucha mín./máx. 1 / 10 mm, voltagem 12V, bateria 1,6 Ah, 2 x 12 V (1,5 Ah), Mandril sem chave 1 - 10mm, Máxima perfuração em madeira 23mm, Máxima perfuração em aço 12mm, Máx. Ø de parafusos 7mm, Rotação reversível direita/esquerda. Com bateria.</t>
    </r>
  </si>
  <si>
    <t>449052.38 </t>
  </si>
  <si>
    <t>INFRACORP COMERCIO E SERVIÇO EIRELI</t>
  </si>
  <si>
    <t>makita</t>
  </si>
  <si>
    <r>
      <rPr>
        <b/>
        <sz val="10"/>
        <rFont val="Arial"/>
        <family val="2"/>
      </rPr>
      <t xml:space="preserve"> Roçadeira lateral à bateria 36V com 4 baterias</t>
    </r>
    <r>
      <rPr>
        <sz val="10"/>
        <rFont val="Arial"/>
        <family val="2"/>
      </rPr>
      <t>.  modelo de refência  Makita DUR365UZ 18</t>
    </r>
  </si>
  <si>
    <r>
      <t xml:space="preserve">Roçadeira 36V com 2 Baterias 5,0Ah </t>
    </r>
    <r>
      <rPr>
        <sz val="10"/>
        <color rgb="FF212529"/>
        <rFont val="Arial"/>
        <family val="2"/>
      </rPr>
      <t>e Carregador Duplo  3 velocidades eletrônicas -modelo de referência MAKITA-DUR368LPT2</t>
    </r>
  </si>
  <si>
    <t>449052.40</t>
  </si>
  <si>
    <t>WORKER</t>
  </si>
  <si>
    <t>NOVE54</t>
  </si>
  <si>
    <t>MONFORT</t>
  </si>
  <si>
    <t>COLLINS</t>
  </si>
  <si>
    <t>Enxada Estreita em Aço com Cabo de Madeira 130 cm. Temperada em todo o corpo da peça. Fabricada em aço carbono especial. Pintura eletrostática a pó. Olho de 38 mm de diâmetro. Lâmina tamanho 2.0. Cabo com acabamento envernizado. Sistema de encabamento com bucha plástica.</t>
  </si>
  <si>
    <t>Ferro de Solda 220v, 70w. Modelo de referencia: Tramontina 43752</t>
  </si>
  <si>
    <t>WELLER 80W</t>
  </si>
  <si>
    <t>Suporte com Esponja Metálica para Ferro de Solda</t>
  </si>
  <si>
    <t xml:space="preserve">VONDER 	</t>
  </si>
  <si>
    <t>Estanho em Fio Tubinho 1mm 25g para Solda</t>
  </si>
  <si>
    <t>339030.11 </t>
  </si>
  <si>
    <t>Tesoura de poda profissional com lâminas em aço especial temperado, ajuste de aproximação entre das lâminas, estrutura maciça em alumínio injetado, cabo anatômico e ergonômico revestido plástico e trava de segurança para fechamento das lâminas quando não estão em uso. Tecnologia bypass. Medidas: 3 cm alt. x 6 cm larg. x 21 cm compr.</t>
  </si>
  <si>
    <t>Pazinha larga para jardinagem fabricada em aço carbono especial de alta qualidade, com pintura eletrostática a pó e cabo de madeira com acabamento envernizado. Medidas: 6,4 cm alt. x 8,3 cm larg. x 30,2 cm compr.</t>
  </si>
  <si>
    <t>Pá de Bico Pequena em aço carbono, temperada em todo o corpo da peça, com pintura eletrostática a pó, cabo de madeira 45 cm com empunhadura plástica reta ergonômica. Medidas: 7 cm alt. x 15 cm larg. x 63,2 cm compr.</t>
  </si>
  <si>
    <t>Engate Rápido em Plástico para Mangueiras 1/2". Conexão por sistema de fixação rosqueado à mangueira de 1/2". Conexão tipo click aos acessórios de irrigação, através de 2 garras.</t>
  </si>
  <si>
    <t>Conector para 2 Engates Rápidos para Mangueiras 1/2", 5/8" e 3/4"</t>
  </si>
  <si>
    <t>Hidropistola 6 tipos de jato para Engate Rápido Multifunção. 6 tipos de jato d’água. Cabo anatômico. Hidropistola conectável a mangueiras de 1/2″, 5/8″ e 3/4″ através de sistema de engate rápido. Trava para fluxo contínuo de água. Regulagem da vazão d’água acessível na própria mão.</t>
  </si>
  <si>
    <t>Conjunto de irrigação. Produto fabricado em plástico resistente. Embalagem com 04 peças mínimas: 01 esguicho com jato regulável; 01 engate rápido para mangueira 1/2; 01 adaptador fêmea com rosca 3/4 e redução 1/2 para torneira; e 01 engate rápido para mangueira 1/2. Garantia mínima de 03 meses.</t>
  </si>
  <si>
    <t>KALA</t>
  </si>
  <si>
    <t>Carretel completo compatível com aparador elétrico de grama Garten Gam-1000w</t>
  </si>
  <si>
    <t>GMEC</t>
  </si>
  <si>
    <t>Bobina de nylon para aparador/roçadeira, redondo, com 1,8mm de espessura e 500m de comprimento</t>
  </si>
  <si>
    <t>JACARÉ</t>
  </si>
  <si>
    <t>Carretel completo compatível com roçadeira a gasolina Garthen 43cc cg4300</t>
  </si>
  <si>
    <t>CNX</t>
  </si>
  <si>
    <t>Bobina de nylon para roçadeira, quadrado, com 3mm de espessura e 200m de comprimento</t>
  </si>
  <si>
    <t>Escova em aço compatível com roçadeira a gasolina Garthen 43cc cg4300, com no mínimo 24 lâminas</t>
  </si>
  <si>
    <t>Vassoura metálica para jardinagem, com 22 dentes, cabo de madeira com 120cm de comprimento. Corpo em aço carbono, pintura eletroestática em pó para proteção contra oxidação, com regulagem de distância entre os dentes.</t>
  </si>
  <si>
    <t>santos</t>
  </si>
  <si>
    <t>Tábua de pinus tratado autoclave 2 X 9 X 300 cm</t>
  </si>
  <si>
    <t>Ripa de pinus tratado autoclave 3 X 4,5 X 300 cm</t>
  </si>
  <si>
    <t>Areia fina</t>
  </si>
  <si>
    <t>am</t>
  </si>
  <si>
    <t>Brita tamanho 4</t>
  </si>
  <si>
    <t>tjf</t>
  </si>
  <si>
    <t>TIJOLO CERÂMICO 6 FUROS</t>
  </si>
  <si>
    <t>js</t>
  </si>
  <si>
    <t>argasens</t>
  </si>
  <si>
    <t>supremo</t>
  </si>
  <si>
    <t>calcem</t>
  </si>
  <si>
    <t>inkor</t>
  </si>
  <si>
    <t>CIMENTO COLA, AC3, SACA DE 20KG</t>
  </si>
  <si>
    <t>TELHA, DE FIBROCIMENTO ONDULADO, 6MM, Telha ondulada em fibrocimento, medindo 1,10m X 2,44m X 6mm.</t>
  </si>
  <si>
    <t>multilit</t>
  </si>
  <si>
    <t>TIJOLO, COM 6 FUROS, De barro de primeira linha, tamanho minimo 9x14x25</t>
  </si>
  <si>
    <t>tupy</t>
  </si>
  <si>
    <t>MANTA LÍQUIDA ASFÁLTICA impermeabilizante 18Kg aplicação a frio, pronta para uso, a base de poliuretano.</t>
  </si>
  <si>
    <t>herr</t>
  </si>
  <si>
    <t>Piso tipo paver - Piso cimentício intertravado retangular Cinza Natural 10x20x06cm</t>
  </si>
  <si>
    <t>piramide</t>
  </si>
  <si>
    <t>REVESTIMENTO CERÂMICO PARA PAREDE BOLD APROX 30X60 CM</t>
  </si>
  <si>
    <t>incepa</t>
  </si>
  <si>
    <t>m2</t>
  </si>
  <si>
    <t>PISO CERÂMICO BOLD APROX 60X60 CM</t>
  </si>
  <si>
    <t>pisofort</t>
  </si>
  <si>
    <t>Colher de pedreiro, colher de pedreiro canto oval, nº 8</t>
  </si>
  <si>
    <t>Desempenadeira de aço para construção, desempenadeira dentada, com cabo de madeira, dimensões aproximadas: 400mm x 120mm</t>
  </si>
  <si>
    <t>benort</t>
  </si>
  <si>
    <t>guerdau</t>
  </si>
  <si>
    <t>Mangueira Ar E Água Pt 300 Psi ¾ - constituída de borracha e lonas sintéticas resistente a água e ao ar, e coberta por borracha sintética resistente ao tempo e a intempéries.</t>
  </si>
  <si>
    <t>Mourão em concreto, curvo, entre 3,00 e 3,10 metros de altura</t>
  </si>
  <si>
    <t>jk</t>
  </si>
  <si>
    <t>Tela de segurança, 1,20m de altura, fio 1,9mm, malha 10x5cm, rolo com 25m</t>
  </si>
  <si>
    <t>paperplas</t>
  </si>
  <si>
    <t>margirius</t>
  </si>
  <si>
    <t>nove54</t>
  </si>
  <si>
    <t>339030.27</t>
  </si>
  <si>
    <t>339030.29</t>
  </si>
  <si>
    <t>339030.30</t>
  </si>
  <si>
    <t>duratex</t>
  </si>
  <si>
    <t>madpuava</t>
  </si>
  <si>
    <t xml:space="preserve">MDF , 20 MM, 2F, 184 cm X 275 cm,cor a definir. Referência - DURATEX PINUS/EUCAL  DURATEX PINUS/EUCAL </t>
  </si>
  <si>
    <t xml:space="preserve">MDF, 25 MM, 2F, 184 cm X 275 cm, cor a definir. Referência - DURATEX PINUS/EUCAL </t>
  </si>
  <si>
    <t>RBM DISTRIBUIDORA E COMÉRCIO LTDA</t>
  </si>
  <si>
    <t>MICRÔMETRO EXTERNO ANALÓGICO 0-25mm CENTESIMAL: Micrômetro Analógico com Arco fabricado em aço. Tambor, bainha e catraca em metal cromado fosco. Fuso em aço temperado com Ø6,5mm. Alavanca de fixação do fuso. Protetores termoisolantes. Faces de medição em metal duro micro lapidadas. Pressão de medição através de catraca na extremidade do tambor. Faixa de medição de 0 a 25mm. Graduação/Resolução: 0,01mm.</t>
  </si>
  <si>
    <t>Digimess</t>
  </si>
  <si>
    <t>MICRÔMETRO EXTERNO ANALÓGICO 0-25mm MILESIMAL: Micrômetro Analógico com Arco fabricado em aço. Tambor, bainha e catraca em metal cromado fosco. Fuso em aço temperado com Ø6,5mm. Alavanca de fixação do fuso. Protetores termoisolantes. Faces de medição em metal duro micro lapidadas. Pressão de medição através de catraca na extremidade do tambor. Faixa de medição de 0 a 25mm. Graduação/Resolução: 0,001mm.</t>
  </si>
  <si>
    <t>MICRÔMETRO EXTERNO MILESIMAL DIGITAL 0-25mm: Micrômetro digital com Arco fabricado em metal com proteção anticorrosão com Protetores termoisolantes. Fuso em aço temperado Ø6,5mm. Faces de medição em metal duro micro lapidadas. Pressão de medição através de catraca no corpo do tambor. Alavanca de fixação do fuso. Tecla liga/desliga. Tecla para zeragem em qualquer ponto. Tecla de conversão de leitura absoluta/incremental. Tecla de conversão milímetro/polegada. Desligamento automático após 5 minutos sem uso, ligando novamente ao mover-se o tambor.  Nível de proteção IP40 conforme norma IEC-60529, contra partículas de poeira. Resolução de 0,001mm.</t>
  </si>
  <si>
    <t>SUPORTE MAGNÉTICO (BASE MAGNÉTICA) COM AJUSTE FINO PARA RELÓGIO COMPARADOR: Base magnética com chave liga/desliga do magnético e com ajuste fino. Braço articulado 190mm. Altura total de 230mm. Base prismática, 50x60x55mm (largura x profundidade x altura) para fixação em superfícies planas ou cilíndricas. Força magnética de fixação de 60kgf (na vertical). Encaixe tipo rabo de andorinha para canhão ou haste de Ø8mm.</t>
  </si>
  <si>
    <t>PAQUÍMETRO UNIVERSAL COM GRADUAÇÃO 0,02mm: Paquímetro analógico Quadrimensional. Fabricado em aço inoxidável temperado. Cursor monobloco. Escala e cursor com acabamento cromado fosco. Parafuso de fixação da medida. Faces de medição lapidadas. Deslize do cursor sobre guias ressaltadas, impedindo o desgaste da gravação. Faixa de medição de 0 a 150mm. Resolução 0,02mm (1/50).</t>
  </si>
  <si>
    <t>Paquímetro universal de 150 mm. Fabricado em aço carbono cromado fosco. Deve ter parafuso de fixação de medida e faces de medição lapidas com escala e cursor com acabamento cromado fosco ou superior. O trilho deve ter guias ressaltadas para minimizar o desgaste da gravação. Deve ter precisão igual ou superior a 0,05 mm - 1/128". Deve acompanhar estojo.</t>
  </si>
  <si>
    <t>KingTools</t>
  </si>
  <si>
    <t>449052.04 </t>
  </si>
  <si>
    <t>domec</t>
  </si>
  <si>
    <t>Abraçadeira plástica 30cm, pacote com 100 unidades. Para fio, cor preta ou branca. Embalagem com 100 peças. Largura 3mm x 30cm de comprimento</t>
  </si>
  <si>
    <t>BENORT</t>
  </si>
  <si>
    <t>Parafuso francês com porca sextavada 1/2 x 6 polegadas, polido, pacote/caixa com 50 peças</t>
  </si>
  <si>
    <t>Bucha para acartonados, bucha para gesso e drywall, com aba de fixação para parede, tamanho 08 mm, de polietileno. Pacote com 100 unidades</t>
  </si>
  <si>
    <t>USAF</t>
  </si>
  <si>
    <t>Bucha para acartonados, bucha para gesso e drywall, sem aba, tamanho 08 mm, de nylon ou polietileno. Pacote com 100 unidades</t>
  </si>
  <si>
    <t>Disco de corte diamantado. para corte pisos, mármores, granitos, ladrilhos. Diâmetro 125mm rotação máxima 12200 rpm</t>
  </si>
  <si>
    <t>STARRET</t>
  </si>
  <si>
    <t>Ponto de ancoragem. Carga máxima 40kn. Fabricado em aço inox, certificado 316l. Dimensões aproximadas (mm) 97x75x20. Furação ø17mm. Fixação 5/8”</t>
  </si>
  <si>
    <t>BONIER</t>
  </si>
  <si>
    <t>Parafusos autobrocantes 1" 1/2 (ponta agulha) para madeira, pacote com 100</t>
  </si>
  <si>
    <t>BUCHA PLÁSTICA PARA FIXAÇÃO, DE NYLON 6mm, com anel. PACOTE COM 100 UNIDADES</t>
  </si>
  <si>
    <t>Espuma de vedação 40mm, rolo com 10 metros</t>
  </si>
  <si>
    <t>COBERCHAPAS</t>
  </si>
  <si>
    <t>deck&amp;deck</t>
  </si>
  <si>
    <r>
      <rPr>
        <b/>
        <sz val="10"/>
        <rFont val="Arial"/>
        <family val="2"/>
      </rPr>
      <t>Mini DECK MODULAR</t>
    </r>
    <r>
      <rPr>
        <sz val="10"/>
        <rFont val="Arial"/>
        <family val="2"/>
      </rPr>
      <t xml:space="preserve"> EM MADEIRA PINUS/EUCALIPTO AUTOCLAVADO 30x30cm - com base plástica.</t>
    </r>
  </si>
  <si>
    <r>
      <rPr>
        <b/>
        <sz val="11"/>
        <color rgb="FF000000"/>
        <rFont val="Calibri"/>
        <family val="2"/>
        <scheme val="minor"/>
      </rPr>
      <t>Pallet de plástico vazado</t>
    </r>
    <r>
      <rPr>
        <sz val="11"/>
        <color rgb="FF000000"/>
        <rFont val="Calibri"/>
        <family val="2"/>
        <scheme val="minor"/>
      </rPr>
      <t>, empilhável, fabricado em PP (polipropileno) ou PEAD (polietileno de alta densidade), na cor preta, com as seguintes dimensões: 1 metro X 1,20 metro X 15cm (largura X comprimento X altura). Capacidade de carga dinâmica: mínima de 1000 kg. Capacidade de carga estática: mínima de 2000 kg. Temperatura de trabalho de -40°C a 40°C;</t>
    </r>
  </si>
  <si>
    <t>Gruplast</t>
  </si>
  <si>
    <r>
      <rPr>
        <b/>
        <sz val="11"/>
        <color rgb="FF000000"/>
        <rFont val="Calibri"/>
        <family val="2"/>
        <scheme val="minor"/>
      </rPr>
      <t>Pallet de plástico vazado,</t>
    </r>
    <r>
      <rPr>
        <sz val="11"/>
        <color rgb="FF000000"/>
        <rFont val="Calibri"/>
        <family val="2"/>
        <scheme val="minor"/>
      </rPr>
      <t xml:space="preserve"> empilhável, fabricado em PP (polipropileno) ou PEAD (polietileno de alta densidade), na cor preta, com as seguintes dimensões: 80cm X 1 metro X 15cm (largura X comprimento X altura). Capacidade de carga dinâmica: mínima de 1000 kg. Capacidade de carga estática: mínima de 2000 kg. Temperatura de trabalho de -40°C a 40°C</t>
    </r>
  </si>
  <si>
    <t>Bancada de trabalho para marceneiro com duas morsas 0,90 x 0,55 x 1,60 cm - Características mínimas: Estrutura em madeira maciça resistente, com tampão de 40mm de espessura.</t>
  </si>
  <si>
    <t>sb</t>
  </si>
  <si>
    <t>Conjunto de ferramentas com carro   - Características mínimas: - Estrutura metálica com pintura eletrostática; - As gavetas com corrediça tipo telescópica; Contendo: - 01 Alicate corte diagonal 6"; - 02 Alicate de pressão 10"; - 01 Alicate meia cana 6"; - 02 Alicates para anéis interno reto 5" – 7”; - 02 Alicate para anéis externo reto 5" – 7”; - 01 Alicate universal 8"; - 01 Cabo T 10"; - 01 Chave catraca 10"; - 01 Chave ajustável 10"; - 14 Chaves combinadas: 19 - 18 - 17 – 16 - 15 - 14 - 13 - 12 - 11 - 10 – 9 - 8 - 7 – 6 mm; - 10 Chaves fixa 19 x 22 / 17 x 19 / 20 x 22 / 18 x 19 / 16 x 17 / 14 x 15 / 12 x 13 / 10 x 11 / 8 x 9 / 6 x 7 mm; - 03 Chaves de fenda simples EASY GRIP: 5 x 100 / 6 x 150 / 3 x 75mm; - 03 Chaves de fenda cruzada EASY GRIP: 5 x 100 / 6 x 150 / 3 x 75mm; - 01 Chaves de fenda simples toco EASY GRIP: 5 x 38mm; - 01 Chaves de fenda cruzada toco EASY GRIP: 5 x 38mm; - 18 Chaves hexagonais em milímetro(02 unidades de cada tamanho): 1,5 - 2 - 2,5 - 3 - 4 - 5 - 6 - 8 - 10mm; - 09 Chaves hexagonais em polegada: 1/16" - 5/64" - 3/32" - 1/8" - 5/32" - 3/16" - 1/4" - 5/16" - 3/8"; - 09 Chaves hexagonais abauladas: 1,5 - 2 - 2,5 - 3 - 4 - 5 - 6 - 8 - 10mm; - 09 Chaves trafix: T10 - T15 - T20 - T25 - T27 - T30 -  T40 - T45 - T50; - 01 Extensão 10"; - 01 Extensão 05"; - 01 Martelo de borda plástica em ABS; - 01 Martelo de pena; - 01 Punção de centro; - 02 Saca pino paralelo; - 02 Saca pino cônico; - 16 Soquetes sextavado com encaixe de 1/2": 10 - 11 - 12 - 13 - 14 - 15 - 16 - 17 - 18 - 19 - 21 - 22 – 24 – 27 – 30 – 32 mm; - 01 Talhadeira.</t>
  </si>
  <si>
    <t>ANJO</t>
  </si>
  <si>
    <t>Massa corrida acrílica para uso em superfície interna em alvenaria. Galão (25 Kg) Validade mínima de 12 meses.</t>
  </si>
  <si>
    <t>Caçamba para pintura, capacidade 10 litros. Com alça e gancho para fixação. Dimensões aproximadas: altura 20mm x largura 260mm x comprimento 345mm</t>
  </si>
  <si>
    <t>Massa corrida pva e interiores. Galão com 3,6 litros. Pronta para uso sem diluição. Para aplicação em reboco, gesso, fibrocimento, concreto aparente e paredes pintadas com tinta pva ou acrílica para acabamento mais liso</t>
  </si>
  <si>
    <t>Espátula de aço, com 10 cm, espátula de aço inox 10 cm</t>
  </si>
  <si>
    <t>Desempenadeira de aço para construção, desempenadeira lisa, com cabo de madeira, dimensões aproximadas: 400mm x 120mm</t>
  </si>
  <si>
    <t>MAX</t>
  </si>
  <si>
    <t>Espátula plástica para aplicação de massa corrida, medidas aproximadas 13cm x 9cm</t>
  </si>
  <si>
    <t>ROLO DE Lã PARA PINTURA, MEDINDO 9CM COM CABO.</t>
  </si>
  <si>
    <t xml:space="preserve"> AF nº 971/2023 Qtde. DT</t>
  </si>
  <si>
    <t>AF nº 987/2023 Qtde. DT</t>
  </si>
  <si>
    <t>AF nº 988/2023 Qtde. DT</t>
  </si>
  <si>
    <t>AF nº 989/2023 Qtde. DT</t>
  </si>
  <si>
    <t>AF nº 990/2023 Qtde. DT</t>
  </si>
  <si>
    <t xml:space="preserve"> AF/OS nº  769/2023 Qtde. DT</t>
  </si>
  <si>
    <t xml:space="preserve"> AF/OS nº  768/2023 Qtde. DT</t>
  </si>
  <si>
    <t xml:space="preserve"> AF/OS nº  770/2023 Qtde. DT</t>
  </si>
  <si>
    <t xml:space="preserve"> AF/OS nº  766/2023 Qtde. DT</t>
  </si>
  <si>
    <t xml:space="preserve"> AF/OS nº  767/2023 Qtde. DT</t>
  </si>
  <si>
    <t xml:space="preserve"> AF/OS nº  1371/2023 Qtde. DT</t>
  </si>
  <si>
    <t xml:space="preserve"> AF/OS nº  1374/2023 Qtde. DT</t>
  </si>
  <si>
    <t xml:space="preserve"> AF/OS nº  1375/2023 Qtde. DT</t>
  </si>
  <si>
    <t>05/07/203</t>
  </si>
  <si>
    <t xml:space="preserve"> AF/OS nº  1980/2023 Qtde. DT</t>
  </si>
  <si>
    <t xml:space="preserve"> AF/OS nº  2082/2023 Qtde. DT</t>
  </si>
  <si>
    <t xml:space="preserve"> AF/OS nº  2083/2023 Qtde. DT</t>
  </si>
  <si>
    <t xml:space="preserve"> AF/OS nº  2078/2023 Qtde. DT</t>
  </si>
  <si>
    <t xml:space="preserve"> AF/OS nº  2177/2023 Qtde. DT</t>
  </si>
  <si>
    <t xml:space="preserve"> AF/OS nº  2178/2023 Qtde. DT</t>
  </si>
  <si>
    <t xml:space="preserve"> AF/OS nº  1487/2023 Qtde. DT</t>
  </si>
  <si>
    <t xml:space="preserve"> AF/OS nº  1459/2023 Qtde. DT</t>
  </si>
  <si>
    <t>AF/OS nº  1607/2023 Qtde. DT</t>
  </si>
  <si>
    <t xml:space="preserve"> AF/OS nº  698/2023 </t>
  </si>
  <si>
    <t xml:space="preserve"> AF/OS nº  704/2023 </t>
  </si>
  <si>
    <t xml:space="preserve"> AF/OS nº  744/2023 </t>
  </si>
  <si>
    <t xml:space="preserve"> AF/OS nº  1106/2023</t>
  </si>
  <si>
    <t xml:space="preserve"> AF/OS nº  1181/2023</t>
  </si>
  <si>
    <t xml:space="preserve"> AF/OS nº 1262/2023</t>
  </si>
  <si>
    <t xml:space="preserve"> AF/OS nº  1415/2023 </t>
  </si>
  <si>
    <t xml:space="preserve"> AF/OS nº  1416/2023 </t>
  </si>
  <si>
    <t xml:space="preserve"> AF/OS nº  1892/2023 </t>
  </si>
  <si>
    <t xml:space="preserve"> AF/OS nº  712/2023 Qtde. DT</t>
  </si>
  <si>
    <t xml:space="preserve"> AF/OS nº  1116/2023 Qtde. DT</t>
  </si>
  <si>
    <t xml:space="preserve"> AF/OS nº  1562/2023 Qtde. DT</t>
  </si>
  <si>
    <t xml:space="preserve"> AF/OS nº  2042/2023 Qtde. DT</t>
  </si>
  <si>
    <t xml:space="preserve"> AF/OS nº  2044/2023 Qtde. DT</t>
  </si>
  <si>
    <t xml:space="preserve"> AF/OS nº  2045/2023 Qtde. DT</t>
  </si>
  <si>
    <t xml:space="preserve"> AF/OS nº  2046/2023 Qtde. DT</t>
  </si>
  <si>
    <t xml:space="preserve"> AF/OS nº  2047/2023 Qtde. DT</t>
  </si>
  <si>
    <t xml:space="preserve"> AF/OS nº  2048/2023 Qtde. DT</t>
  </si>
  <si>
    <t xml:space="preserve"> AF/OS nº  2049/2023 Qtde. DT</t>
  </si>
  <si>
    <t xml:space="preserve"> AF/OS nº 0715/2023 Qtde. DT</t>
  </si>
  <si>
    <t xml:space="preserve"> AF/OS nº 0915/2023 Qtde. DT</t>
  </si>
  <si>
    <t xml:space="preserve"> AF/OS nº  0994/2023 Qtde. DT</t>
  </si>
  <si>
    <t xml:space="preserve"> AF/OS nº  0995/2023 Qtde. DT</t>
  </si>
  <si>
    <t xml:space="preserve"> AF/OS nº  1051/2023 Qtde. DT</t>
  </si>
  <si>
    <t xml:space="preserve"> AF/OS nº 1175/2023 Qtde. DT</t>
  </si>
  <si>
    <t xml:space="preserve"> AF/OS nº  1259/2023 Qtde. DT</t>
  </si>
  <si>
    <t xml:space="preserve"> AF/OS nº 1652/2023 Qtde. DT</t>
  </si>
  <si>
    <t xml:space="preserve"> AF/OS nº  1848/2023 Qtde. DT</t>
  </si>
  <si>
    <t>Carona em Ata - Item 104 - 05 unidades pelo DETRAN SC - SGPe DETRAN/97577/2023</t>
  </si>
  <si>
    <r>
      <rPr>
        <b/>
        <sz val="11"/>
        <rFont val="Calibri"/>
        <family val="2"/>
        <scheme val="minor"/>
      </rPr>
      <t>Pallet de plástico vazado</t>
    </r>
    <r>
      <rPr>
        <sz val="11"/>
        <rFont val="Calibri"/>
        <family val="2"/>
        <scheme val="minor"/>
      </rPr>
      <t>, empilhável, fabricado em PP (polipropileno) ou PEAD (polietileno de alta densidade), na cor preta, com as seguintes dimensões: 1 metro X 1,20 metro X 15cm (largura X comprimento X altura). Capacidade de carga dinâmica: mínima de 1000 kg. Capacidade de carga estática: mínima de 2000 kg. Temperatura de trabalho de -40°C a 40°C;</t>
    </r>
  </si>
  <si>
    <r>
      <rPr>
        <b/>
        <sz val="11"/>
        <rFont val="Calibri"/>
        <family val="2"/>
        <scheme val="minor"/>
      </rPr>
      <t>Pallet de plástico vazado,</t>
    </r>
    <r>
      <rPr>
        <sz val="11"/>
        <rFont val="Calibri"/>
        <family val="2"/>
        <scheme val="minor"/>
      </rPr>
      <t xml:space="preserve"> empilhável, fabricado em PP (polipropileno) ou PEAD (polietileno de alta densidade), na cor preta, com as seguintes dimensões: 80cm X 1 metro X 15cm (largura X comprimento X altura). Capacidade de carga dinâmica: mínima de 1000 kg. Capacidade de carga estática: mínima de 2000 kg. Temperatura de trabalho de -40°C a 40°C</t>
    </r>
  </si>
  <si>
    <t>CENTRO PARTICIPANTE: REITORIA/SEMS</t>
  </si>
  <si>
    <t>AF nº 24/2024 Qtde. DT</t>
  </si>
  <si>
    <r>
      <t>339030.</t>
    </r>
    <r>
      <rPr>
        <b/>
        <sz val="10"/>
        <rFont val="Arial"/>
        <family val="2"/>
      </rPr>
      <t>42</t>
    </r>
  </si>
  <si>
    <r>
      <t xml:space="preserve">CHAPA DE MDF, </t>
    </r>
    <r>
      <rPr>
        <b/>
        <sz val="10"/>
        <rFont val="Arial"/>
        <family val="2"/>
      </rPr>
      <t>COR CRUA OU BRANCA</t>
    </r>
    <r>
      <rPr>
        <sz val="10"/>
        <rFont val="Arial"/>
        <family val="2"/>
      </rPr>
      <t xml:space="preserve">, TAMANHO (A X L) 2750 X 1830MM, ESPESSURA 15MM, PESO 54 KG, MADEIRA EUCALIPTO, ACABAMENTO REVESTIDO, GARANTIA 6 MESES, CERTIFICAÇÃO ECO </t>
    </r>
  </si>
  <si>
    <t>CENTRO PARTICIPANTE: REITORIA/MUSEU</t>
  </si>
  <si>
    <t>OBJETO: AQUISIÇÃO DE FERRAMENTAS E MATERIAIS DE REPAROS CAMPUS I, CERES E CESFI DA UDESC</t>
  </si>
  <si>
    <t xml:space="preserve"> AF/OS nº  2565/2023 Qtde. DT</t>
  </si>
  <si>
    <t xml:space="preserve"> AF/OS nº  2576/2023 Qtde. DT</t>
  </si>
  <si>
    <t xml:space="preserve"> AF nº  1662/2023 Qtde. DT</t>
  </si>
  <si>
    <t xml:space="preserve"> AF/OS nº  1946/2023 Qtde. DT</t>
  </si>
  <si>
    <t xml:space="preserve"> AF/OS nº  1947/2023 Qtde. DT</t>
  </si>
  <si>
    <t xml:space="preserve"> AF/OS nº  2050/2023 Qtde. DT</t>
  </si>
  <si>
    <t xml:space="preserve"> AF/OS nº  2128/2023 Qtde. DT</t>
  </si>
  <si>
    <t xml:space="preserve"> AF/OS nº  44/2024 Qtde. DT      </t>
  </si>
  <si>
    <t xml:space="preserve"> AF/OS nº  81/2024 Qtde. DT</t>
  </si>
  <si>
    <t xml:space="preserve"> AF/OS nº  124/2024 Qtde. DT   </t>
  </si>
  <si>
    <t xml:space="preserve"> AF/OS nº  316/2024 Qtde. DT      </t>
  </si>
  <si>
    <t xml:space="preserve"> AF/OS nº  594/2024 Qtde. DT </t>
  </si>
  <si>
    <t xml:space="preserve"> AF/OS nº  634/2024  Qtde. DT</t>
  </si>
  <si>
    <t xml:space="preserve"> AF/OS nº  636/2024 Qtde. DT</t>
  </si>
  <si>
    <t xml:space="preserve"> AF nº  2584/2023 Qtde. DT</t>
  </si>
  <si>
    <t xml:space="preserve"> AF nº  
2585/2023 
Qtde. DT</t>
  </si>
  <si>
    <t xml:space="preserve"> AF/OS nº 
2832/2023 
Qtde. DT</t>
  </si>
  <si>
    <t xml:space="preserve"> AF/OS nº  
2798/2023 
Qtde. DT</t>
  </si>
  <si>
    <t xml:space="preserve"> </t>
  </si>
  <si>
    <t xml:space="preserve"> AF nº  
259/2024 
Qtde. DT</t>
  </si>
  <si>
    <t xml:space="preserve"> AF nº
 268/2024 
Qtde. DT</t>
  </si>
  <si>
    <t xml:space="preserve"> AF nº
270/2024 
Qtde. DT</t>
  </si>
  <si>
    <t xml:space="preserve"> AF nº
 271/2024 
Qtde. DT</t>
  </si>
  <si>
    <t xml:space="preserve"> AF nº
 272/2024 
Qtde. DT</t>
  </si>
  <si>
    <t xml:space="preserve"> AF nº
 273/2024 
Qtde. DT</t>
  </si>
  <si>
    <t xml:space="preserve"> AF nº
299/2024 Qtde. DT</t>
  </si>
  <si>
    <t xml:space="preserve">27/02/2024
</t>
  </si>
  <si>
    <t xml:space="preserve">28/02/2024
</t>
  </si>
  <si>
    <t xml:space="preserve"> AFnº  
425/2024
 Qtde. DT</t>
  </si>
  <si>
    <t xml:space="preserve"> AF nº 
589 /2024 VALDELI</t>
  </si>
  <si>
    <t xml:space="preserve"> AFnº   
630/2024 
Qtde. DT</t>
  </si>
  <si>
    <t xml:space="preserve"> AF nº
635/2024 
Qtde. DT</t>
  </si>
  <si>
    <t xml:space="preserve"> AF/OS nº  2933/2023 Qtde. DT</t>
  </si>
  <si>
    <t xml:space="preserve"> AF/OS nº  78/2024 Qtde. DT</t>
  </si>
  <si>
    <t xml:space="preserve"> AF/OS nº  607/2024 Qtde. DT</t>
  </si>
  <si>
    <t xml:space="preserve"> AF/OS nº  848/2023 Qtde. DT</t>
  </si>
  <si>
    <t xml:space="preserve"> AF/OS nº  985/2023 Qtde. DT</t>
  </si>
  <si>
    <t xml:space="preserve"> AF/OS nº  1425/2023 Qtde. DT</t>
  </si>
  <si>
    <t xml:space="preserve"> AF/OS nº  1458/2023 Qtde. DT</t>
  </si>
  <si>
    <t xml:space="preserve"> AF/OS nº  2553/2023 Qtde. DT</t>
  </si>
  <si>
    <t xml:space="preserve"> AF/OS nº  2811/2023 Qtde. DT</t>
  </si>
  <si>
    <t xml:space="preserve"> AF/OS nº  429/2024 Qtde. DT</t>
  </si>
  <si>
    <t xml:space="preserve"> AF/OS nº  529/2024 Qtde. DT</t>
  </si>
  <si>
    <t xml:space="preserve"> AF/OS nº  535/2024 Qtde. DT</t>
  </si>
  <si>
    <t xml:space="preserve"> AF/OS nº  679/2024 Qtde. DT</t>
  </si>
  <si>
    <t xml:space="preserve"> AF/OS nº  2441/2023 Qtde. DT</t>
  </si>
  <si>
    <t xml:space="preserve"> AF/OS nº  2442/2023 Qtde. DT</t>
  </si>
  <si>
    <t xml:space="preserve"> AF/OS 1735/2023</t>
  </si>
  <si>
    <t xml:space="preserve"> AF/OS 1746/2023</t>
  </si>
  <si>
    <t xml:space="preserve"> AF/OS nº  2642/2023 </t>
  </si>
  <si>
    <t xml:space="preserve"> AF/OS nº  2717/2023 </t>
  </si>
  <si>
    <t xml:space="preserve"> AF/OS nº  2847/2023</t>
  </si>
  <si>
    <t xml:space="preserve"> AF/OS nº  2852/2023</t>
  </si>
  <si>
    <t xml:space="preserve"> AF/OS 2854/2023</t>
  </si>
  <si>
    <t xml:space="preserve"> AF/OS nº  2871/2023</t>
  </si>
  <si>
    <t xml:space="preserve"> AF/OS nº  2880/2023</t>
  </si>
  <si>
    <t xml:space="preserve"> AF/OS nº  2888/2023</t>
  </si>
  <si>
    <t>AF 97/2024</t>
  </si>
  <si>
    <t>AF 312/2024</t>
  </si>
  <si>
    <t>AF 313/2024</t>
  </si>
  <si>
    <t>AF 468/2024</t>
  </si>
  <si>
    <t>AF 470/2024</t>
  </si>
  <si>
    <t>AF 483/2024</t>
  </si>
  <si>
    <t>AF 689/2024 Valdeli</t>
  </si>
  <si>
    <t>AF 695/2024 Geziane</t>
  </si>
  <si>
    <t>AF 696/2024 Global Comercio</t>
  </si>
  <si>
    <t xml:space="preserve"> AF/OS nº  2383/2023 Qtde. DT</t>
  </si>
  <si>
    <t xml:space="preserve"> AF/OS nº  2582/2023 Qtde. DT</t>
  </si>
  <si>
    <t xml:space="preserve"> AF/OS nº  2587/2023 Qtde. DT</t>
  </si>
  <si>
    <t xml:space="preserve"> AF/OS nº  2588/2023 Qtde. DT</t>
  </si>
  <si>
    <t xml:space="preserve"> AF/OS nº  2589/2023 Qtde. DT</t>
  </si>
  <si>
    <t xml:space="preserve"> AF/OS nº  2613/2023 Qtde. DT</t>
  </si>
  <si>
    <t xml:space="preserve"> AF/OS nº  2614/2023 Qtde. DT</t>
  </si>
  <si>
    <t xml:space="preserve"> AF/OS nº  2615/2023 Qtde. DT</t>
  </si>
  <si>
    <t xml:space="preserve"> AF/OS nº  2618/2023 Qtde. DT</t>
  </si>
  <si>
    <t xml:space="preserve"> AF/OS nº  2690/2023 Qtde. DT</t>
  </si>
  <si>
    <t xml:space="preserve"> AF/OS nº  2696/2023 Qtde. DT</t>
  </si>
  <si>
    <t xml:space="preserve"> AF/OS nº  431/2024 Qtde. DT</t>
  </si>
  <si>
    <t xml:space="preserve"> AF/OS nº  678/2024 Qtde. DT</t>
  </si>
  <si>
    <t xml:space="preserve"> AF/OS nº  680/2024 Qtde. DT</t>
  </si>
  <si>
    <t xml:space="preserve"> AF/OS nº  681/2024 Qtde. DT</t>
  </si>
  <si>
    <t xml:space="preserve"> AF/OS nº  682/2024 Qtde. DT</t>
  </si>
  <si>
    <t xml:space="preserve"> AF/OS nº  2664/2023 Qtde. DT</t>
  </si>
  <si>
    <t xml:space="preserve"> AF/OS nº  2714/2023 Qtde. DT</t>
  </si>
  <si>
    <t xml:space="preserve"> AF/OS nº  16/2024     Qtde. DT</t>
  </si>
  <si>
    <t xml:space="preserve"> AF/OS nº  0170/2024 Qtde. DT</t>
  </si>
  <si>
    <t xml:space="preserve"> AF/OS nº  0171/2024 Qtde. DT</t>
  </si>
  <si>
    <t xml:space="preserve"> AF/OS nº  0174/2024 Qtde. DT</t>
  </si>
  <si>
    <t xml:space="preserve"> AF/OS nº  0186/2024  Qtde. DT</t>
  </si>
  <si>
    <t>CENTRO PARTICIPANTE: CEFID</t>
  </si>
  <si>
    <r>
      <t xml:space="preserve">CENTRO PARTICIPANTE: </t>
    </r>
    <r>
      <rPr>
        <b/>
        <sz val="11"/>
        <rFont val="Calibri"/>
        <family val="2"/>
        <scheme val="minor"/>
      </rPr>
      <t>GESTOR</t>
    </r>
  </si>
  <si>
    <t>Atualizado em 27/09/2024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</si>
</sst>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20"/>
      <color theme="1"/>
      <name val="Calibri"/>
      <family val="2"/>
      <scheme val="minor"/>
    </font>
    <font>
      <sz val="20"/>
      <name val="Calibri"/>
      <family val="2"/>
      <scheme val="minor"/>
    </font>
    <font>
      <b/>
      <sz val="8"/>
      <color theme="1"/>
      <name val="Calibri"/>
      <family val="2"/>
      <scheme val="minor"/>
    </font>
    <font>
      <sz val="8"/>
      <name val="Calibri"/>
      <family val="2"/>
      <scheme val="minor"/>
    </font>
    <font>
      <b/>
      <sz val="10"/>
      <name val="Arial"/>
      <family val="2"/>
    </font>
    <font>
      <b/>
      <sz val="11"/>
      <name val="Calibri"/>
      <family val="2"/>
      <scheme val="minor"/>
    </font>
    <font>
      <sz val="10"/>
      <name val="Arial"/>
      <family val="2"/>
    </font>
    <font>
      <sz val="10"/>
      <color rgb="FF000000"/>
      <name val="Calibri"/>
      <family val="2"/>
      <scheme val="minor"/>
    </font>
    <font>
      <sz val="11"/>
      <name val="Arial"/>
      <family val="2"/>
    </font>
    <font>
      <b/>
      <sz val="11"/>
      <name val="Arial"/>
      <family val="2"/>
    </font>
    <font>
      <sz val="10"/>
      <color rgb="FF212529"/>
      <name val="Arial"/>
      <family val="2"/>
    </font>
    <font>
      <b/>
      <sz val="11"/>
      <color rgb="FF000000"/>
      <name val="Calibri"/>
      <family val="2"/>
      <scheme val="minor"/>
    </font>
    <font>
      <sz val="11"/>
      <color rgb="FF000000"/>
      <name val="Calibri"/>
      <family val="2"/>
      <scheme val="minor"/>
    </font>
    <font>
      <sz val="9"/>
      <color indexed="81"/>
      <name val="Segoe UI"/>
      <family val="2"/>
    </font>
    <font>
      <b/>
      <sz val="9"/>
      <color indexed="81"/>
      <name val="Segoe UI"/>
      <family val="2"/>
    </font>
    <font>
      <sz val="11"/>
      <color rgb="FFFF0000"/>
      <name val="Calibri"/>
      <family val="2"/>
      <scheme val="minor"/>
    </font>
    <font>
      <b/>
      <sz val="18"/>
      <color theme="1"/>
      <name val="Calibri"/>
      <family val="2"/>
      <scheme val="minor"/>
    </font>
    <font>
      <b/>
      <sz val="16"/>
      <color theme="1"/>
      <name val="Calibri"/>
      <family val="2"/>
      <scheme val="minor"/>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26"/>
      </patternFill>
    </fill>
    <fill>
      <patternFill patternType="solid">
        <fgColor rgb="FFFFC000"/>
        <b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s>
  <cellStyleXfs count="81">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19"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cellStyleXfs>
  <cellXfs count="320">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2" fontId="11" fillId="9" borderId="3" xfId="1" applyNumberFormat="1" applyFont="1" applyFill="1" applyBorder="1" applyAlignment="1">
      <alignment horizontal="right"/>
    </xf>
    <xf numFmtId="0" fontId="11" fillId="9" borderId="8" xfId="1" applyFont="1" applyFill="1" applyBorder="1" applyAlignment="1" applyProtection="1">
      <alignment horizontal="left"/>
      <protection locked="0"/>
    </xf>
    <xf numFmtId="0" fontId="11" fillId="9" borderId="14"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0" fontId="11" fillId="9" borderId="13" xfId="1" applyFont="1" applyFill="1" applyBorder="1" applyAlignment="1" applyProtection="1">
      <alignment horizontal="left"/>
      <protection locked="0"/>
    </xf>
    <xf numFmtId="3" fontId="9" fillId="0" borderId="1" xfId="1" applyNumberFormat="1"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0" fontId="9" fillId="2" borderId="1" xfId="1" applyNumberFormat="1" applyFont="1" applyFill="1" applyBorder="1" applyAlignment="1" applyProtection="1">
      <alignment horizontal="center" vertical="center" wrapText="1"/>
      <protection locked="0"/>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0" fontId="0" fillId="0" borderId="1" xfId="0" applyFont="1" applyBorder="1" applyAlignment="1">
      <alignment horizontal="center" vertical="center" wrapText="1"/>
    </xf>
    <xf numFmtId="0" fontId="0" fillId="11" borderId="1"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4" fontId="11" fillId="0" borderId="0" xfId="1" applyNumberFormat="1" applyFont="1" applyFill="1" applyAlignment="1">
      <alignment horizontal="center" vertical="center" wrapText="1"/>
    </xf>
    <xf numFmtId="0" fontId="14" fillId="0" borderId="0" xfId="1" applyFont="1" applyFill="1" applyAlignment="1">
      <alignment horizontal="center" vertical="center" wrapText="1"/>
    </xf>
    <xf numFmtId="0" fontId="12" fillId="13" borderId="15" xfId="0" applyFont="1" applyFill="1" applyBorder="1" applyAlignment="1">
      <alignment horizontal="center" vertical="center"/>
    </xf>
    <xf numFmtId="0" fontId="12" fillId="13" borderId="1" xfId="0" applyFont="1" applyFill="1" applyBorder="1" applyAlignment="1">
      <alignment horizontal="center" vertical="center"/>
    </xf>
    <xf numFmtId="0" fontId="12" fillId="13" borderId="1" xfId="0" applyFont="1" applyFill="1" applyBorder="1" applyAlignment="1">
      <alignment horizontal="center" vertical="center" wrapText="1"/>
    </xf>
    <xf numFmtId="0" fontId="9" fillId="13" borderId="0" xfId="1" applyFont="1" applyFill="1" applyAlignment="1">
      <alignment horizontal="center" vertical="center" wrapText="1"/>
    </xf>
    <xf numFmtId="0" fontId="12" fillId="11" borderId="1" xfId="0" applyFont="1" applyFill="1" applyBorder="1" applyAlignment="1">
      <alignment horizontal="center" vertical="center" wrapText="1"/>
    </xf>
    <xf numFmtId="0" fontId="0" fillId="0" borderId="1" xfId="0" applyFont="1" applyBorder="1" applyAlignment="1">
      <alignment horizontal="center" vertical="center"/>
    </xf>
    <xf numFmtId="0" fontId="12" fillId="0" borderId="1" xfId="0" applyFont="1" applyBorder="1" applyAlignment="1">
      <alignment horizontal="center" vertical="center"/>
    </xf>
    <xf numFmtId="0" fontId="12" fillId="11"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16" fillId="0" borderId="0" xfId="1" applyFont="1" applyFill="1" applyAlignment="1">
      <alignment horizontal="center" vertical="center"/>
    </xf>
    <xf numFmtId="44" fontId="0" fillId="11" borderId="1" xfId="5" applyFont="1" applyFill="1" applyBorder="1" applyAlignment="1">
      <alignment horizontal="center" vertical="center" wrapText="1"/>
    </xf>
    <xf numFmtId="44" fontId="0" fillId="11" borderId="1" xfId="5" applyFont="1" applyFill="1" applyBorder="1" applyAlignment="1">
      <alignment horizontal="center" vertical="center"/>
    </xf>
    <xf numFmtId="44" fontId="0" fillId="12" borderId="1" xfId="5" applyFont="1" applyFill="1" applyBorder="1" applyAlignment="1">
      <alignment horizontal="center" vertical="center"/>
    </xf>
    <xf numFmtId="44" fontId="0" fillId="12" borderId="1" xfId="5" applyFont="1" applyFill="1" applyBorder="1" applyAlignment="1">
      <alignment horizontal="center" vertical="center" wrapText="1"/>
    </xf>
    <xf numFmtId="0" fontId="16" fillId="0" borderId="0" xfId="1" applyFont="1" applyFill="1" applyAlignment="1">
      <alignment horizontal="center" vertical="center" wrapText="1"/>
    </xf>
    <xf numFmtId="166" fontId="9" fillId="13" borderId="1" xfId="1" applyNumberFormat="1" applyFont="1" applyFill="1" applyBorder="1" applyAlignment="1">
      <alignment horizontal="center" vertical="center" wrapText="1"/>
    </xf>
    <xf numFmtId="0" fontId="9" fillId="13" borderId="1" xfId="1" applyFont="1" applyFill="1" applyBorder="1" applyAlignment="1" applyProtection="1">
      <alignment horizontal="center" vertical="center" wrapText="1"/>
      <protection locked="0"/>
    </xf>
    <xf numFmtId="0" fontId="11" fillId="9" borderId="5" xfId="1" applyFont="1" applyFill="1" applyBorder="1" applyAlignment="1" applyProtection="1">
      <protection locked="0"/>
    </xf>
    <xf numFmtId="0" fontId="11" fillId="9" borderId="6" xfId="1" applyFont="1" applyFill="1" applyBorder="1" applyAlignment="1" applyProtection="1">
      <protection locked="0"/>
    </xf>
    <xf numFmtId="0" fontId="11" fillId="9" borderId="7" xfId="1" applyFont="1" applyFill="1" applyBorder="1" applyAlignment="1" applyProtection="1">
      <protection locked="0"/>
    </xf>
    <xf numFmtId="44" fontId="9" fillId="0" borderId="0" xfId="1" applyNumberFormat="1" applyFont="1" applyAlignment="1">
      <alignment wrapText="1"/>
    </xf>
    <xf numFmtId="44" fontId="9" fillId="0" borderId="0" xfId="9" applyFont="1" applyAlignment="1" applyProtection="1">
      <alignment wrapText="1"/>
      <protection locked="0"/>
    </xf>
    <xf numFmtId="0" fontId="13" fillId="12" borderId="15" xfId="0" applyFont="1" applyFill="1" applyBorder="1" applyAlignment="1">
      <alignment horizontal="center" vertical="center"/>
    </xf>
    <xf numFmtId="0" fontId="13" fillId="11" borderId="15" xfId="0" applyFont="1" applyFill="1" applyBorder="1" applyAlignment="1">
      <alignment horizontal="center" vertical="center"/>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13" fillId="12" borderId="16" xfId="0" applyFont="1" applyFill="1" applyBorder="1" applyAlignment="1">
      <alignment horizontal="center" vertical="center"/>
    </xf>
    <xf numFmtId="0" fontId="17" fillId="0" borderId="1" xfId="0" applyFont="1" applyFill="1" applyBorder="1" applyAlignment="1">
      <alignment horizontal="center" vertical="center"/>
    </xf>
    <xf numFmtId="0" fontId="17" fillId="12" borderId="1" xfId="0" applyFont="1" applyFill="1" applyBorder="1" applyAlignment="1">
      <alignment horizontal="center" vertical="center"/>
    </xf>
    <xf numFmtId="44" fontId="9" fillId="0" borderId="1" xfId="18" applyFont="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3" fontId="9" fillId="0" borderId="1" xfId="1" applyNumberFormat="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0" fontId="13" fillId="12" borderId="16"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9" fillId="11" borderId="1" xfId="1" applyFont="1" applyFill="1" applyBorder="1" applyAlignment="1">
      <alignment wrapText="1"/>
    </xf>
    <xf numFmtId="0" fontId="9" fillId="11" borderId="1" xfId="1" applyFont="1" applyFill="1" applyBorder="1" applyAlignment="1">
      <alignment horizontal="center" vertical="center" wrapText="1"/>
    </xf>
    <xf numFmtId="0" fontId="0" fillId="0" borderId="1" xfId="0" applyFont="1" applyFill="1" applyBorder="1" applyAlignment="1">
      <alignment horizontal="center" vertical="center"/>
    </xf>
    <xf numFmtId="0" fontId="13" fillId="12" borderId="1" xfId="0" applyFont="1" applyFill="1" applyBorder="1" applyAlignment="1">
      <alignment vertical="center" wrapText="1"/>
    </xf>
    <xf numFmtId="0" fontId="13" fillId="12"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0" fillId="1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left" vertical="center" wrapText="1"/>
    </xf>
    <xf numFmtId="0" fontId="7"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0" borderId="1" xfId="0" applyFont="1" applyFill="1" applyBorder="1" applyAlignment="1">
      <alignment horizontal="center" vertical="center"/>
    </xf>
    <xf numFmtId="44" fontId="7" fillId="11" borderId="1" xfId="5" applyFont="1" applyFill="1" applyBorder="1" applyAlignment="1">
      <alignment horizontal="center" vertical="center" wrapText="1"/>
    </xf>
    <xf numFmtId="44" fontId="7" fillId="11" borderId="1" xfId="5" applyFont="1" applyFill="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44" fontId="7" fillId="12" borderId="1" xfId="5" applyFont="1" applyFill="1" applyBorder="1" applyAlignment="1">
      <alignment horizontal="center" vertical="center"/>
    </xf>
    <xf numFmtId="0" fontId="20" fillId="11" borderId="1" xfId="0" applyFont="1" applyFill="1" applyBorder="1" applyAlignment="1">
      <alignment horizontal="left" vertical="center"/>
    </xf>
    <xf numFmtId="0" fontId="20"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20" fillId="11"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1" fillId="12" borderId="1" xfId="0" applyFont="1" applyFill="1" applyBorder="1" applyAlignment="1">
      <alignment horizontal="center" vertical="center" wrapText="1"/>
    </xf>
    <xf numFmtId="0" fontId="0" fillId="11" borderId="1" xfId="0" applyFont="1" applyFill="1" applyBorder="1" applyAlignment="1">
      <alignment horizontal="left" vertical="center" wrapText="1"/>
    </xf>
    <xf numFmtId="49" fontId="0" fillId="12"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12" borderId="1" xfId="0" applyFont="1" applyFill="1" applyBorder="1" applyAlignment="1">
      <alignment horizontal="left" vertical="center"/>
    </xf>
    <xf numFmtId="0" fontId="9" fillId="0" borderId="1" xfId="0" applyFont="1" applyFill="1" applyBorder="1" applyAlignment="1">
      <alignment horizontal="left" vertical="center"/>
    </xf>
    <xf numFmtId="0" fontId="0" fillId="0" borderId="1" xfId="0" applyFont="1" applyFill="1" applyBorder="1" applyAlignment="1">
      <alignment horizontal="left" vertical="center"/>
    </xf>
    <xf numFmtId="0" fontId="17" fillId="0" borderId="1" xfId="0" applyFont="1" applyBorder="1" applyAlignment="1">
      <alignment horizontal="center" vertical="center"/>
    </xf>
    <xf numFmtId="0" fontId="12" fillId="11" borderId="4" xfId="0" applyFont="1" applyFill="1" applyBorder="1" applyAlignment="1">
      <alignment horizontal="center" vertical="center"/>
    </xf>
    <xf numFmtId="0" fontId="7" fillId="12" borderId="1" xfId="0" applyFont="1" applyFill="1" applyBorder="1" applyAlignment="1">
      <alignment horizontal="left" vertical="center"/>
    </xf>
    <xf numFmtId="0" fontId="17" fillId="11" borderId="1" xfId="0" applyFont="1" applyFill="1" applyBorder="1" applyAlignment="1">
      <alignment horizontal="center" vertical="center"/>
    </xf>
    <xf numFmtId="0" fontId="17" fillId="14" borderId="1" xfId="0" applyFont="1" applyFill="1" applyBorder="1" applyAlignment="1">
      <alignment horizontal="center" vertical="center"/>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44" fontId="9" fillId="0" borderId="1" xfId="55" applyFont="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0" fontId="9" fillId="7" borderId="1" xfId="1" applyFont="1" applyFill="1" applyBorder="1" applyAlignment="1" applyProtection="1">
      <alignment horizontal="center" wrapText="1"/>
      <protection locked="0"/>
    </xf>
    <xf numFmtId="0" fontId="0" fillId="0" borderId="0" xfId="0"/>
    <xf numFmtId="3" fontId="9" fillId="0" borderId="1" xfId="1" applyNumberFormat="1" applyFont="1" applyBorder="1" applyAlignment="1" applyProtection="1">
      <alignment horizontal="center" vertical="center" wrapText="1"/>
      <protection locked="0"/>
    </xf>
    <xf numFmtId="44" fontId="9" fillId="0" borderId="1" xfId="55" applyFont="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3" fontId="18" fillId="0" borderId="1" xfId="1" applyNumberFormat="1" applyFont="1" applyBorder="1" applyAlignment="1" applyProtection="1">
      <alignment horizontal="center" vertical="center" wrapText="1"/>
      <protection locked="0"/>
    </xf>
    <xf numFmtId="0" fontId="18" fillId="0" borderId="1" xfId="1" applyFont="1" applyBorder="1" applyAlignment="1" applyProtection="1">
      <alignment horizontal="center" vertical="center" wrapText="1"/>
      <protection locked="0"/>
    </xf>
    <xf numFmtId="0" fontId="18" fillId="7" borderId="1" xfId="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0" fontId="9" fillId="0" borderId="1" xfId="1" applyFont="1" applyBorder="1" applyAlignment="1" applyProtection="1">
      <alignment wrapText="1"/>
      <protection locked="0"/>
    </xf>
    <xf numFmtId="0" fontId="9" fillId="0" borderId="1" xfId="1" applyFont="1" applyBorder="1" applyAlignment="1" applyProtection="1">
      <alignment horizontal="center" vertical="center" wrapText="1"/>
      <protection locked="0"/>
    </xf>
    <xf numFmtId="0" fontId="9" fillId="11" borderId="1" xfId="1" applyFont="1" applyFill="1" applyBorder="1" applyAlignment="1" applyProtection="1">
      <alignment horizontal="center" vertical="center" wrapText="1"/>
      <protection locked="0"/>
    </xf>
    <xf numFmtId="3" fontId="9" fillId="15" borderId="1" xfId="1" applyNumberFormat="1" applyFont="1" applyFill="1" applyBorder="1" applyAlignment="1" applyProtection="1">
      <alignment horizontal="center" vertical="center" wrapText="1"/>
      <protection locked="0"/>
    </xf>
    <xf numFmtId="3" fontId="18" fillId="7" borderId="1" xfId="1" applyNumberFormat="1" applyFont="1" applyFill="1" applyBorder="1" applyAlignment="1" applyProtection="1">
      <alignment horizontal="center" vertical="center" wrapText="1"/>
      <protection locked="0"/>
    </xf>
    <xf numFmtId="0" fontId="28" fillId="0" borderId="1" xfId="1" applyFont="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0" fontId="9" fillId="7" borderId="1" xfId="1" applyFont="1" applyFill="1" applyBorder="1" applyAlignment="1" applyProtection="1">
      <alignment horizontal="center" vertical="center" wrapText="1"/>
      <protection locked="0"/>
    </xf>
    <xf numFmtId="0" fontId="0" fillId="0" borderId="0" xfId="0"/>
    <xf numFmtId="0" fontId="9" fillId="0" borderId="1" xfId="1" applyFont="1" applyBorder="1" applyAlignment="1">
      <alignment wrapText="1"/>
    </xf>
    <xf numFmtId="0" fontId="9" fillId="11" borderId="1" xfId="1" applyFont="1" applyFill="1" applyBorder="1" applyAlignment="1">
      <alignment wrapText="1"/>
    </xf>
    <xf numFmtId="0" fontId="18" fillId="7"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9" fillId="7" borderId="1" xfId="1" applyFont="1" applyFill="1" applyBorder="1" applyAlignment="1">
      <alignment wrapText="1"/>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0" fontId="9" fillId="0" borderId="1" xfId="1" applyFont="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0" fontId="18" fillId="7" borderId="1" xfId="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44" fontId="9" fillId="0" borderId="1" xfId="55"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0" fontId="9" fillId="7" borderId="1" xfId="1" applyFont="1" applyFill="1" applyBorder="1" applyAlignment="1" applyProtection="1">
      <alignment wrapText="1"/>
      <protection locked="0"/>
    </xf>
    <xf numFmtId="0" fontId="9" fillId="7" borderId="1" xfId="1" applyFont="1" applyFill="1" applyBorder="1" applyAlignment="1" applyProtection="1">
      <alignment horizontal="center" wrapText="1"/>
      <protection locked="0"/>
    </xf>
    <xf numFmtId="0" fontId="9" fillId="0" borderId="1" xfId="1" applyFont="1" applyFill="1" applyBorder="1" applyAlignment="1" applyProtection="1">
      <alignment wrapText="1"/>
      <protection locked="0"/>
    </xf>
    <xf numFmtId="0" fontId="1" fillId="11" borderId="1" xfId="1" applyFont="1" applyFill="1" applyBorder="1" applyAlignment="1" applyProtection="1">
      <alignment wrapText="1"/>
      <protection locked="0"/>
    </xf>
    <xf numFmtId="0" fontId="9" fillId="0" borderId="1" xfId="1" applyFont="1" applyBorder="1" applyAlignment="1" applyProtection="1">
      <alignment wrapText="1"/>
      <protection locked="0"/>
    </xf>
    <xf numFmtId="3" fontId="9" fillId="0" borderId="1" xfId="1" applyNumberFormat="1" applyFont="1" applyBorder="1" applyAlignment="1" applyProtection="1">
      <alignment horizontal="center" vertical="center" wrapText="1"/>
      <protection locked="0"/>
    </xf>
    <xf numFmtId="44" fontId="9" fillId="0" borderId="1" xfId="55" applyFont="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14" fontId="9" fillId="2" borderId="1" xfId="1" applyNumberFormat="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4" fontId="9" fillId="0" borderId="1" xfId="1" applyNumberFormat="1" applyFont="1" applyFill="1" applyBorder="1" applyAlignment="1" applyProtection="1">
      <alignment horizontal="center" vertical="center"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vertical="center" wrapText="1"/>
      <protection locked="0"/>
    </xf>
    <xf numFmtId="0" fontId="9" fillId="11" borderId="1" xfId="1" applyFont="1" applyFill="1" applyBorder="1" applyAlignment="1" applyProtection="1">
      <alignment horizontal="center" vertical="center" wrapText="1"/>
      <protection locked="0"/>
    </xf>
    <xf numFmtId="3"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wrapText="1"/>
      <protection locked="0"/>
    </xf>
    <xf numFmtId="4" fontId="9" fillId="0" borderId="1" xfId="1" applyNumberFormat="1" applyFont="1" applyBorder="1" applyAlignment="1" applyProtection="1">
      <alignment horizontal="center" vertical="center" wrapText="1"/>
      <protection locked="0"/>
    </xf>
    <xf numFmtId="44" fontId="9" fillId="11" borderId="1" xfId="1" applyNumberFormat="1" applyFont="1" applyFill="1" applyBorder="1" applyAlignment="1" applyProtection="1">
      <alignment wrapText="1"/>
      <protection locked="0"/>
    </xf>
    <xf numFmtId="0" fontId="9" fillId="11" borderId="1" xfId="1" applyFont="1" applyFill="1" applyBorder="1" applyAlignment="1" applyProtection="1">
      <alignment wrapText="1"/>
      <protection locked="0"/>
    </xf>
    <xf numFmtId="0" fontId="9" fillId="11" borderId="1" xfId="1" applyFont="1" applyFill="1" applyBorder="1" applyAlignment="1" applyProtection="1">
      <alignment horizontal="center" wrapText="1"/>
      <protection locked="0"/>
    </xf>
    <xf numFmtId="14" fontId="9" fillId="2" borderId="1" xfId="1" applyNumberFormat="1" applyFont="1" applyFill="1" applyBorder="1" applyAlignment="1" applyProtection="1">
      <alignment horizontal="center" vertical="center" wrapText="1"/>
      <protection locked="0"/>
    </xf>
    <xf numFmtId="0" fontId="18" fillId="7" borderId="1" xfId="1" applyFont="1" applyFill="1" applyBorder="1" applyAlignment="1" applyProtection="1">
      <alignment horizontal="center" vertical="center" wrapText="1"/>
      <protection locked="0"/>
    </xf>
    <xf numFmtId="0" fontId="9" fillId="0" borderId="1" xfId="55"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18" fillId="11" borderId="1" xfId="0" applyFont="1" applyFill="1" applyBorder="1" applyAlignment="1">
      <alignment horizontal="center" vertical="center"/>
    </xf>
    <xf numFmtId="0" fontId="18" fillId="11" borderId="1" xfId="0" applyFont="1" applyFill="1" applyBorder="1" applyAlignment="1">
      <alignment horizontal="center" vertical="center" wrapText="1"/>
    </xf>
    <xf numFmtId="14" fontId="18" fillId="2" borderId="1" xfId="1" applyNumberFormat="1" applyFont="1" applyFill="1" applyBorder="1" applyAlignment="1" applyProtection="1">
      <alignment horizontal="center" vertical="center" wrapText="1"/>
      <protection locked="0"/>
    </xf>
    <xf numFmtId="44" fontId="9" fillId="0" borderId="0" xfId="5" applyFont="1" applyAlignment="1" applyProtection="1">
      <alignment wrapText="1"/>
      <protection locked="0"/>
    </xf>
    <xf numFmtId="0" fontId="0" fillId="11" borderId="1" xfId="0" applyFill="1" applyBorder="1" applyAlignment="1">
      <alignment horizontal="center" vertical="center" wrapText="1"/>
    </xf>
    <xf numFmtId="0" fontId="17" fillId="11"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18" fillId="2" borderId="1" xfId="1" applyFont="1" applyFill="1" applyBorder="1" applyAlignment="1" applyProtection="1">
      <alignment horizontal="center" vertical="center" wrapText="1"/>
      <protection locked="0"/>
    </xf>
    <xf numFmtId="44" fontId="14" fillId="0" borderId="0" xfId="5" applyFont="1" applyFill="1" applyAlignment="1">
      <alignment horizontal="center" vertical="center" wrapText="1"/>
    </xf>
    <xf numFmtId="44" fontId="11" fillId="0" borderId="0" xfId="5" applyFont="1" applyFill="1" applyAlignment="1">
      <alignment horizontal="center" vertical="center" wrapText="1"/>
    </xf>
    <xf numFmtId="44" fontId="16" fillId="0" borderId="0" xfId="5" applyFont="1" applyFill="1" applyAlignment="1">
      <alignment horizontal="center" vertical="center"/>
    </xf>
    <xf numFmtId="44" fontId="16" fillId="0" borderId="0" xfId="5" applyFont="1" applyFill="1" applyAlignment="1">
      <alignment horizontal="center" vertical="center" wrapText="1"/>
    </xf>
    <xf numFmtId="44" fontId="9" fillId="0" borderId="0" xfId="5" applyFont="1" applyFill="1" applyAlignment="1" applyProtection="1">
      <alignment wrapText="1"/>
      <protection locked="0"/>
    </xf>
    <xf numFmtId="44" fontId="9" fillId="0" borderId="0" xfId="5" applyFont="1" applyAlignment="1">
      <alignment wrapText="1"/>
    </xf>
    <xf numFmtId="44" fontId="18" fillId="0" borderId="0" xfId="5" applyFont="1" applyAlignment="1">
      <alignment wrapText="1"/>
    </xf>
    <xf numFmtId="0" fontId="18" fillId="11" borderId="1" xfId="1" applyFont="1" applyFill="1" applyBorder="1" applyAlignment="1">
      <alignment horizontal="center" vertical="center" wrapText="1"/>
    </xf>
    <xf numFmtId="0" fontId="9" fillId="7" borderId="1" xfId="1" applyFont="1" applyFill="1" applyBorder="1" applyAlignment="1">
      <alignment horizontal="center" wrapText="1"/>
    </xf>
    <xf numFmtId="44" fontId="9" fillId="0" borderId="0" xfId="9" applyFont="1" applyAlignment="1" applyProtection="1">
      <alignment horizontal="center" vertical="center" wrapText="1"/>
      <protection locked="0"/>
    </xf>
    <xf numFmtId="44" fontId="9" fillId="11" borderId="0" xfId="9" applyFont="1" applyFill="1" applyAlignment="1" applyProtection="1">
      <alignment horizontal="center" vertical="center" wrapText="1"/>
      <protection locked="0"/>
    </xf>
    <xf numFmtId="0" fontId="9" fillId="0" borderId="0" xfId="1" applyFont="1" applyAlignment="1">
      <alignment horizontal="center" vertical="center" wrapText="1"/>
    </xf>
    <xf numFmtId="0" fontId="9" fillId="0" borderId="1" xfId="1" applyFont="1" applyBorder="1" applyAlignment="1">
      <alignment horizontal="center" wrapText="1"/>
    </xf>
    <xf numFmtId="0" fontId="9" fillId="0" borderId="0" xfId="1" applyFont="1" applyAlignment="1">
      <alignment horizontal="center" wrapText="1"/>
    </xf>
    <xf numFmtId="14" fontId="18" fillId="2" borderId="1" xfId="1" applyNumberFormat="1" applyFont="1" applyFill="1" applyBorder="1" applyAlignment="1" applyProtection="1">
      <alignment horizontal="center" wrapText="1"/>
      <protection locked="0"/>
    </xf>
    <xf numFmtId="0" fontId="18" fillId="7" borderId="1" xfId="1" applyFont="1" applyFill="1" applyBorder="1" applyAlignment="1">
      <alignment horizontal="center" wrapText="1"/>
    </xf>
    <xf numFmtId="44" fontId="9" fillId="0" borderId="0" xfId="1" applyNumberFormat="1" applyFont="1" applyAlignment="1">
      <alignment horizontal="center" vertical="center" wrapText="1"/>
    </xf>
    <xf numFmtId="44" fontId="9" fillId="0" borderId="0" xfId="1" applyNumberFormat="1" applyFont="1" applyAlignment="1">
      <alignment horizontal="center" wrapText="1"/>
    </xf>
    <xf numFmtId="44" fontId="9" fillId="0" borderId="0" xfId="9" applyFont="1" applyFill="1" applyAlignment="1" applyProtection="1">
      <alignment horizontal="center" vertical="center" wrapText="1"/>
      <protection locked="0"/>
    </xf>
    <xf numFmtId="0" fontId="18" fillId="11" borderId="1" xfId="1" applyFont="1" applyFill="1" applyBorder="1" applyAlignment="1" applyProtection="1">
      <alignment wrapText="1"/>
      <protection locked="0"/>
    </xf>
    <xf numFmtId="44" fontId="18" fillId="0" borderId="0" xfId="9" applyFont="1" applyAlignment="1" applyProtection="1">
      <alignment wrapText="1"/>
      <protection locked="0"/>
    </xf>
    <xf numFmtId="0" fontId="18" fillId="0" borderId="0" xfId="1" applyFont="1" applyAlignment="1" applyProtection="1">
      <alignment wrapText="1"/>
      <protection locked="0"/>
    </xf>
    <xf numFmtId="0" fontId="18" fillId="0" borderId="1" xfId="1" applyFont="1" applyBorder="1" applyAlignment="1">
      <alignment wrapText="1"/>
    </xf>
    <xf numFmtId="0" fontId="18" fillId="7" borderId="1" xfId="1" applyFont="1" applyFill="1" applyBorder="1" applyAlignment="1">
      <alignment wrapText="1"/>
    </xf>
    <xf numFmtId="0" fontId="18" fillId="0" borderId="0" xfId="1" applyFont="1" applyAlignment="1">
      <alignment wrapText="1"/>
    </xf>
    <xf numFmtId="44" fontId="18" fillId="0" borderId="0" xfId="5" applyFont="1" applyAlignment="1" applyProtection="1">
      <alignment wrapText="1"/>
      <protection locked="0"/>
    </xf>
    <xf numFmtId="166" fontId="9" fillId="0" borderId="0" xfId="1" applyNumberFormat="1" applyFont="1" applyFill="1" applyAlignment="1" applyProtection="1">
      <alignment wrapText="1"/>
      <protection locked="0"/>
    </xf>
    <xf numFmtId="0" fontId="12" fillId="15" borderId="1" xfId="0" applyFont="1" applyFill="1" applyBorder="1" applyAlignment="1">
      <alignment horizontal="center" vertical="center" wrapText="1"/>
    </xf>
    <xf numFmtId="0" fontId="0" fillId="15" borderId="1" xfId="0" applyFont="1" applyFill="1" applyBorder="1" applyAlignment="1">
      <alignment horizontal="left" vertical="center" wrapText="1"/>
    </xf>
    <xf numFmtId="0" fontId="0" fillId="15" borderId="1" xfId="0" applyFont="1" applyFill="1" applyBorder="1" applyAlignment="1">
      <alignment horizontal="center" vertical="center" wrapText="1"/>
    </xf>
    <xf numFmtId="0" fontId="0" fillId="15" borderId="1" xfId="0" applyFont="1" applyFill="1" applyBorder="1" applyAlignment="1">
      <alignment horizontal="center" vertical="center"/>
    </xf>
    <xf numFmtId="44" fontId="0" fillId="15" borderId="1" xfId="5" applyFont="1" applyFill="1" applyBorder="1" applyAlignment="1">
      <alignment horizontal="center" vertical="center" wrapText="1"/>
    </xf>
    <xf numFmtId="0" fontId="9" fillId="15" borderId="1" xfId="1" applyFont="1" applyFill="1" applyBorder="1" applyAlignment="1">
      <alignment wrapText="1"/>
    </xf>
    <xf numFmtId="44" fontId="9" fillId="11" borderId="0" xfId="5" applyFont="1" applyFill="1" applyAlignment="1" applyProtection="1">
      <alignment wrapText="1"/>
      <protection locked="0"/>
    </xf>
    <xf numFmtId="166" fontId="9" fillId="0" borderId="0" xfId="0" applyNumberFormat="1" applyFont="1" applyAlignment="1">
      <alignment horizontal="center" vertical="center" wrapText="1"/>
    </xf>
    <xf numFmtId="44" fontId="18" fillId="0" borderId="0" xfId="1" applyNumberFormat="1" applyFont="1" applyAlignment="1">
      <alignment wrapText="1"/>
    </xf>
    <xf numFmtId="166" fontId="18" fillId="0" borderId="0" xfId="0" applyNumberFormat="1" applyFont="1" applyAlignment="1">
      <alignment horizontal="center" vertical="center" wrapText="1"/>
    </xf>
    <xf numFmtId="0" fontId="18" fillId="0" borderId="1" xfId="1" applyFont="1" applyBorder="1" applyAlignment="1">
      <alignment horizontal="center" vertical="center" wrapText="1"/>
    </xf>
    <xf numFmtId="169" fontId="18" fillId="0" borderId="0" xfId="1" applyNumberFormat="1" applyFont="1" applyAlignment="1" applyProtection="1">
      <alignment wrapText="1"/>
      <protection locked="0"/>
    </xf>
    <xf numFmtId="44" fontId="9" fillId="15" borderId="0" xfId="1" applyNumberFormat="1" applyFont="1" applyFill="1" applyAlignment="1">
      <alignment wrapText="1"/>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11" borderId="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16" xfId="0" applyFont="1" applyFill="1" applyBorder="1" applyAlignment="1">
      <alignment horizontal="center" vertical="center"/>
    </xf>
    <xf numFmtId="0" fontId="13" fillId="11" borderId="18" xfId="0" applyFont="1" applyFill="1" applyBorder="1" applyAlignment="1">
      <alignment horizontal="center" vertical="center"/>
    </xf>
    <xf numFmtId="0" fontId="13" fillId="12" borderId="16" xfId="0" applyFont="1" applyFill="1" applyBorder="1" applyAlignment="1">
      <alignment horizontal="center" vertical="center"/>
    </xf>
    <xf numFmtId="0" fontId="13" fillId="12" borderId="17"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3" fillId="12" borderId="4"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3" fontId="9" fillId="5" borderId="1" xfId="1" applyNumberFormat="1" applyFont="1" applyFill="1" applyBorder="1" applyAlignment="1" applyProtection="1">
      <alignment horizontal="center" vertical="center" wrapText="1"/>
      <protection locked="0"/>
    </xf>
    <xf numFmtId="0" fontId="9" fillId="8" borderId="1" xfId="0" applyNumberFormat="1" applyFont="1" applyFill="1" applyBorder="1" applyAlignment="1">
      <alignment horizontal="left" vertical="center" wrapText="1"/>
    </xf>
    <xf numFmtId="3" fontId="18" fillId="5" borderId="1" xfId="1"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12" borderId="9" xfId="0" applyFont="1" applyFill="1" applyBorder="1" applyAlignment="1">
      <alignment horizontal="center" vertical="center"/>
    </xf>
    <xf numFmtId="0" fontId="13" fillId="12" borderId="12" xfId="0" applyFont="1" applyFill="1" applyBorder="1" applyAlignment="1">
      <alignment horizontal="center" vertical="center"/>
    </xf>
    <xf numFmtId="0" fontId="9" fillId="6" borderId="1" xfId="0" applyNumberFormat="1" applyFont="1" applyFill="1" applyBorder="1" applyAlignment="1">
      <alignment horizontal="left" vertical="center" wrapText="1"/>
    </xf>
    <xf numFmtId="3" fontId="18" fillId="16" borderId="1" xfId="1" applyNumberFormat="1" applyFont="1" applyFill="1" applyBorder="1" applyAlignment="1" applyProtection="1">
      <alignment horizontal="center" vertical="center" wrapText="1"/>
      <protection locked="0"/>
    </xf>
    <xf numFmtId="3" fontId="18" fillId="5" borderId="2" xfId="1" applyNumberFormat="1" applyFont="1" applyFill="1" applyBorder="1" applyAlignment="1" applyProtection="1">
      <alignment horizontal="center" vertical="center" wrapText="1"/>
      <protection locked="0"/>
    </xf>
    <xf numFmtId="3" fontId="18" fillId="5" borderId="4" xfId="1" applyNumberFormat="1" applyFont="1" applyFill="1" applyBorder="1" applyAlignment="1" applyProtection="1">
      <alignment horizontal="center" vertical="center" wrapText="1"/>
      <protection locked="0"/>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3" fontId="9" fillId="16" borderId="1" xfId="1" applyNumberFormat="1" applyFont="1" applyFill="1" applyBorder="1" applyAlignment="1" applyProtection="1">
      <alignment horizontal="center" vertical="center" wrapText="1"/>
      <protection locked="0"/>
    </xf>
    <xf numFmtId="3" fontId="9" fillId="16" borderId="2" xfId="1" applyNumberFormat="1" applyFont="1" applyFill="1" applyBorder="1" applyAlignment="1" applyProtection="1">
      <alignment horizontal="center" vertical="center" wrapText="1"/>
      <protection locked="0"/>
    </xf>
    <xf numFmtId="3" fontId="9" fillId="16" borderId="4" xfId="1" applyNumberFormat="1" applyFont="1" applyFill="1" applyBorder="1" applyAlignment="1" applyProtection="1">
      <alignment horizontal="center" vertical="center" wrapText="1"/>
      <protection locked="0"/>
    </xf>
    <xf numFmtId="3" fontId="9" fillId="17" borderId="1" xfId="1" applyNumberFormat="1" applyFont="1" applyFill="1" applyBorder="1" applyAlignment="1" applyProtection="1">
      <alignment horizontal="center" vertical="center" wrapText="1"/>
      <protection locked="0"/>
    </xf>
    <xf numFmtId="0" fontId="18" fillId="6" borderId="1" xfId="0" applyNumberFormat="1" applyFont="1" applyFill="1" applyBorder="1" applyAlignment="1">
      <alignment horizontal="left" vertical="center" wrapText="1"/>
    </xf>
    <xf numFmtId="0" fontId="18" fillId="5" borderId="1" xfId="1" applyFont="1" applyFill="1" applyBorder="1" applyAlignment="1" applyProtection="1">
      <alignment horizontal="center" vertical="center" wrapText="1"/>
      <protection locked="0"/>
    </xf>
    <xf numFmtId="0" fontId="11" fillId="9" borderId="1" xfId="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9" fillId="6" borderId="5" xfId="0" applyNumberFormat="1" applyFont="1" applyFill="1" applyBorder="1" applyAlignment="1">
      <alignment horizontal="center" vertical="center" wrapText="1"/>
    </xf>
    <xf numFmtId="0" fontId="9" fillId="6" borderId="5" xfId="0" applyNumberFormat="1" applyFont="1" applyFill="1" applyBorder="1" applyAlignment="1">
      <alignment horizontal="left"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9" fillId="11" borderId="3" xfId="0" applyFont="1" applyFill="1" applyBorder="1" applyAlignment="1">
      <alignment horizontal="center" vertical="center"/>
    </xf>
    <xf numFmtId="0" fontId="30" fillId="11" borderId="2"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19" xfId="0" applyFont="1" applyFill="1" applyBorder="1" applyAlignment="1">
      <alignment horizontal="center" vertical="center"/>
    </xf>
    <xf numFmtId="0" fontId="13" fillId="11" borderId="12" xfId="0" applyFont="1" applyFill="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wrapText="1"/>
    </xf>
    <xf numFmtId="44" fontId="9" fillId="8" borderId="1" xfId="1" applyNumberFormat="1" applyFont="1" applyFill="1" applyBorder="1" applyAlignment="1">
      <alignment vertical="center" wrapText="1"/>
    </xf>
    <xf numFmtId="44" fontId="9" fillId="0" borderId="19" xfId="1" applyNumberFormat="1" applyFont="1" applyBorder="1" applyAlignment="1">
      <alignment wrapText="1"/>
    </xf>
    <xf numFmtId="0" fontId="9" fillId="0" borderId="19" xfId="1" applyFont="1" applyBorder="1" applyAlignment="1">
      <alignment wrapText="1"/>
    </xf>
    <xf numFmtId="0" fontId="18" fillId="7" borderId="5" xfId="1" applyFont="1" applyFill="1" applyBorder="1" applyAlignment="1">
      <alignment horizontal="center" vertical="center" wrapText="1"/>
    </xf>
    <xf numFmtId="0" fontId="18" fillId="7" borderId="6" xfId="1" applyFont="1" applyFill="1" applyBorder="1" applyAlignment="1">
      <alignment horizontal="center" vertical="center" wrapText="1"/>
    </xf>
    <xf numFmtId="0" fontId="18" fillId="7" borderId="7" xfId="1" applyFont="1" applyFill="1" applyBorder="1" applyAlignment="1">
      <alignment horizontal="center" vertical="center" wrapText="1"/>
    </xf>
  </cellXfs>
  <cellStyles count="81">
    <cellStyle name="Moeda" xfId="5" builtinId="4"/>
    <cellStyle name="Moeda 10 2" xfId="14" xr:uid="{00000000-0005-0000-0000-000002000000}"/>
    <cellStyle name="Moeda 10 2 2" xfId="21" xr:uid="{00000000-0005-0000-0000-000002000000}"/>
    <cellStyle name="Moeda 10 2 2 2" xfId="58" xr:uid="{00000000-0005-0000-0000-000002000000}"/>
    <cellStyle name="Moeda 10 2 3" xfId="28" xr:uid="{00000000-0005-0000-0000-000001000000}"/>
    <cellStyle name="Moeda 10 2 3 2" xfId="65" xr:uid="{00000000-0005-0000-0000-000001000000}"/>
    <cellStyle name="Moeda 10 2 4" xfId="35" xr:uid="{00000000-0005-0000-0000-000002000000}"/>
    <cellStyle name="Moeda 10 2 4 2" xfId="72" xr:uid="{00000000-0005-0000-0000-000002000000}"/>
    <cellStyle name="Moeda 10 2 5" xfId="43" xr:uid="{00000000-0005-0000-0000-000002000000}"/>
    <cellStyle name="Moeda 10 2 5 2" xfId="80" xr:uid="{00000000-0005-0000-0000-000002000000}"/>
    <cellStyle name="Moeda 10 2 6" xfId="51" xr:uid="{00000000-0005-0000-0000-000002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2 2" xfId="55" xr:uid="{00000000-0005-0000-0000-000005000000}"/>
    <cellStyle name="Moeda 3 3" xfId="25" xr:uid="{00000000-0005-0000-0000-000004000000}"/>
    <cellStyle name="Moeda 3 3 2" xfId="62" xr:uid="{00000000-0005-0000-0000-000004000000}"/>
    <cellStyle name="Moeda 3 4" xfId="32" xr:uid="{00000000-0005-0000-0000-000005000000}"/>
    <cellStyle name="Moeda 3 4 2" xfId="69" xr:uid="{00000000-0005-0000-0000-000005000000}"/>
    <cellStyle name="Moeda 3 5" xfId="40" xr:uid="{00000000-0005-0000-0000-000005000000}"/>
    <cellStyle name="Moeda 3 5 2" xfId="77" xr:uid="{00000000-0005-0000-0000-000005000000}"/>
    <cellStyle name="Moeda 3 6" xfId="47" xr:uid="{00000000-0005-0000-0000-000005000000}"/>
    <cellStyle name="Moeda 4" xfId="15" xr:uid="{00000000-0005-0000-0000-00003E000000}"/>
    <cellStyle name="Moeda 4 2" xfId="52" xr:uid="{00000000-0005-0000-0000-00003E000000}"/>
    <cellStyle name="Moeda 5" xfId="22" xr:uid="{00000000-0005-0000-0000-000045000000}"/>
    <cellStyle name="Moeda 5 2" xfId="59" xr:uid="{00000000-0005-0000-0000-000045000000}"/>
    <cellStyle name="Moeda 6" xfId="29" xr:uid="{00000000-0005-0000-0000-00004C000000}"/>
    <cellStyle name="Moeda 6 2" xfId="66" xr:uid="{00000000-0005-0000-0000-00004C000000}"/>
    <cellStyle name="Moeda 7" xfId="37" xr:uid="{00000000-0005-0000-0000-000054000000}"/>
    <cellStyle name="Moeda 7 2" xfId="74" xr:uid="{00000000-0005-0000-0000-000054000000}"/>
    <cellStyle name="Moeda 8" xfId="44" xr:uid="{00000000-0005-0000-0000-00005B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2 2" xfId="57" xr:uid="{00000000-0005-0000-0000-00000B000000}"/>
    <cellStyle name="Separador de milhares 2 2 2 3" xfId="27" xr:uid="{00000000-0005-0000-0000-00000A000000}"/>
    <cellStyle name="Separador de milhares 2 2 2 3 2" xfId="64" xr:uid="{00000000-0005-0000-0000-00000A000000}"/>
    <cellStyle name="Separador de milhares 2 2 2 4" xfId="34" xr:uid="{00000000-0005-0000-0000-00000B000000}"/>
    <cellStyle name="Separador de milhares 2 2 2 4 2" xfId="71" xr:uid="{00000000-0005-0000-0000-00000B000000}"/>
    <cellStyle name="Separador de milhares 2 2 2 5" xfId="42" xr:uid="{00000000-0005-0000-0000-00000B000000}"/>
    <cellStyle name="Separador de milhares 2 2 2 5 2" xfId="79" xr:uid="{00000000-0005-0000-0000-00000B000000}"/>
    <cellStyle name="Separador de milhares 2 2 2 6" xfId="50" xr:uid="{00000000-0005-0000-0000-00000B000000}"/>
    <cellStyle name="Separador de milhares 2 2 3" xfId="17" xr:uid="{00000000-0005-0000-0000-00000A000000}"/>
    <cellStyle name="Separador de milhares 2 2 3 2" xfId="54" xr:uid="{00000000-0005-0000-0000-00000A000000}"/>
    <cellStyle name="Separador de milhares 2 2 4" xfId="24" xr:uid="{00000000-0005-0000-0000-000009000000}"/>
    <cellStyle name="Separador de milhares 2 2 4 2" xfId="61" xr:uid="{00000000-0005-0000-0000-000009000000}"/>
    <cellStyle name="Separador de milhares 2 2 5" xfId="31" xr:uid="{00000000-0005-0000-0000-00000A000000}"/>
    <cellStyle name="Separador de milhares 2 2 5 2" xfId="68" xr:uid="{00000000-0005-0000-0000-00000A000000}"/>
    <cellStyle name="Separador de milhares 2 2 6" xfId="39" xr:uid="{00000000-0005-0000-0000-00000A000000}"/>
    <cellStyle name="Separador de milhares 2 2 6 2" xfId="76" xr:uid="{00000000-0005-0000-0000-00000A000000}"/>
    <cellStyle name="Separador de milhares 2 2 7" xfId="46" xr:uid="{00000000-0005-0000-0000-00000A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2 2" xfId="56" xr:uid="{00000000-0005-0000-0000-00000D000000}"/>
    <cellStyle name="Separador de milhares 2 3 2 3" xfId="26" xr:uid="{00000000-0005-0000-0000-00000C000000}"/>
    <cellStyle name="Separador de milhares 2 3 2 3 2" xfId="63" xr:uid="{00000000-0005-0000-0000-00000C000000}"/>
    <cellStyle name="Separador de milhares 2 3 2 4" xfId="33" xr:uid="{00000000-0005-0000-0000-00000D000000}"/>
    <cellStyle name="Separador de milhares 2 3 2 4 2" xfId="70" xr:uid="{00000000-0005-0000-0000-00000D000000}"/>
    <cellStyle name="Separador de milhares 2 3 2 5" xfId="41" xr:uid="{00000000-0005-0000-0000-00000D000000}"/>
    <cellStyle name="Separador de milhares 2 3 2 5 2" xfId="78" xr:uid="{00000000-0005-0000-0000-00000D000000}"/>
    <cellStyle name="Separador de milhares 2 3 2 6" xfId="49" xr:uid="{00000000-0005-0000-0000-00000D000000}"/>
    <cellStyle name="Separador de milhares 2 3 3" xfId="16" xr:uid="{00000000-0005-0000-0000-00000C000000}"/>
    <cellStyle name="Separador de milhares 2 3 3 2" xfId="53" xr:uid="{00000000-0005-0000-0000-00000C000000}"/>
    <cellStyle name="Separador de milhares 2 3 4" xfId="23" xr:uid="{00000000-0005-0000-0000-00000B000000}"/>
    <cellStyle name="Separador de milhares 2 3 4 2" xfId="60" xr:uid="{00000000-0005-0000-0000-00000B000000}"/>
    <cellStyle name="Separador de milhares 2 3 5" xfId="30" xr:uid="{00000000-0005-0000-0000-00000C000000}"/>
    <cellStyle name="Separador de milhares 2 3 5 2" xfId="67" xr:uid="{00000000-0005-0000-0000-00000C000000}"/>
    <cellStyle name="Separador de milhares 2 3 6" xfId="38" xr:uid="{00000000-0005-0000-0000-00000C000000}"/>
    <cellStyle name="Separador de milhares 2 3 6 2" xfId="75" xr:uid="{00000000-0005-0000-0000-00000C000000}"/>
    <cellStyle name="Separador de milhares 2 3 7" xfId="45" xr:uid="{00000000-0005-0000-0000-00000C000000}"/>
    <cellStyle name="Separador de milhares 3" xfId="3" xr:uid="{00000000-0005-0000-0000-00000E000000}"/>
    <cellStyle name="Título 5" xfId="4" xr:uid="{00000000-0005-0000-0000-00000F000000}"/>
    <cellStyle name="Vírgula 2" xfId="36" xr:uid="{00000000-0005-0000-0000-000053000000}"/>
    <cellStyle name="Vírgula 2 2" xfId="73" xr:uid="{00000000-0005-0000-0000-000053000000}"/>
    <cellStyle name="Vírgula 3" xfId="48" xr:uid="{00000000-0005-0000-0000-00007F000000}"/>
  </cellStyles>
  <dxfs count="53">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auto="1"/>
      </font>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00000000-0011-0000-FFFF-FFFF00000000}"/>
  </tableStyles>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5.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C249"/>
  <sheetViews>
    <sheetView topLeftCell="A166" zoomScale="80" zoomScaleNormal="80" workbookViewId="0">
      <selection activeCell="C167" sqref="C167"/>
    </sheetView>
  </sheetViews>
  <sheetFormatPr defaultColWidth="9.7109375" defaultRowHeight="39.950000000000003" customHeight="1" x14ac:dyDescent="0.25"/>
  <cols>
    <col min="1" max="1" width="7" style="38" customWidth="1"/>
    <col min="2" max="2" width="26.42578125" style="1" customWidth="1"/>
    <col min="3" max="3" width="9.5703125" style="37" customWidth="1"/>
    <col min="4" max="4" width="38.425781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279" t="s">
        <v>167</v>
      </c>
      <c r="B1" s="279"/>
      <c r="C1" s="279"/>
      <c r="D1" s="279" t="s">
        <v>168</v>
      </c>
      <c r="E1" s="279"/>
      <c r="F1" s="279"/>
      <c r="G1" s="279"/>
      <c r="H1" s="279"/>
      <c r="I1" s="279" t="s">
        <v>169</v>
      </c>
      <c r="J1" s="279"/>
      <c r="K1" s="279"/>
      <c r="L1" s="280" t="s">
        <v>427</v>
      </c>
      <c r="M1" s="280" t="s">
        <v>428</v>
      </c>
      <c r="N1" s="280" t="s">
        <v>429</v>
      </c>
      <c r="O1" s="280" t="s">
        <v>430</v>
      </c>
      <c r="P1" s="280" t="s">
        <v>431</v>
      </c>
      <c r="Q1" s="280" t="s">
        <v>482</v>
      </c>
      <c r="R1" s="278" t="s">
        <v>170</v>
      </c>
      <c r="S1" s="278" t="s">
        <v>170</v>
      </c>
      <c r="T1" s="278" t="s">
        <v>170</v>
      </c>
      <c r="U1" s="278" t="s">
        <v>170</v>
      </c>
      <c r="V1" s="278" t="s">
        <v>170</v>
      </c>
      <c r="W1" s="278" t="s">
        <v>170</v>
      </c>
      <c r="X1" s="278" t="s">
        <v>170</v>
      </c>
      <c r="Y1" s="278" t="s">
        <v>170</v>
      </c>
      <c r="Z1" s="278" t="s">
        <v>170</v>
      </c>
      <c r="AA1" s="278" t="s">
        <v>170</v>
      </c>
      <c r="AB1" s="278" t="s">
        <v>170</v>
      </c>
      <c r="AC1" s="278" t="s">
        <v>170</v>
      </c>
    </row>
    <row r="2" spans="1:29" ht="39.950000000000003" customHeight="1" x14ac:dyDescent="0.25">
      <c r="A2" s="279" t="s">
        <v>481</v>
      </c>
      <c r="B2" s="279"/>
      <c r="C2" s="279"/>
      <c r="D2" s="279"/>
      <c r="E2" s="279"/>
      <c r="F2" s="279"/>
      <c r="G2" s="279"/>
      <c r="H2" s="279"/>
      <c r="I2" s="279"/>
      <c r="J2" s="279"/>
      <c r="K2" s="279"/>
      <c r="L2" s="280"/>
      <c r="M2" s="280"/>
      <c r="N2" s="280"/>
      <c r="O2" s="280"/>
      <c r="P2" s="280"/>
      <c r="Q2" s="280"/>
      <c r="R2" s="278"/>
      <c r="S2" s="278"/>
      <c r="T2" s="278"/>
      <c r="U2" s="278"/>
      <c r="V2" s="278"/>
      <c r="W2" s="278"/>
      <c r="X2" s="278"/>
      <c r="Y2" s="278"/>
      <c r="Z2" s="278"/>
      <c r="AA2" s="278"/>
      <c r="AB2" s="278"/>
      <c r="AC2" s="278"/>
    </row>
    <row r="3" spans="1:29"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13">
        <v>45065</v>
      </c>
      <c r="M3" s="213">
        <v>45065</v>
      </c>
      <c r="N3" s="213">
        <v>45065</v>
      </c>
      <c r="O3" s="213">
        <v>45065</v>
      </c>
      <c r="P3" s="213">
        <v>45065</v>
      </c>
      <c r="Q3" s="213">
        <v>45309</v>
      </c>
      <c r="R3" s="75" t="s">
        <v>1</v>
      </c>
      <c r="S3" s="75" t="s">
        <v>1</v>
      </c>
      <c r="T3" s="23" t="s">
        <v>1</v>
      </c>
      <c r="U3" s="23" t="s">
        <v>1</v>
      </c>
      <c r="V3" s="23" t="s">
        <v>1</v>
      </c>
      <c r="W3" s="23" t="s">
        <v>1</v>
      </c>
      <c r="X3" s="23" t="s">
        <v>1</v>
      </c>
      <c r="Y3" s="23" t="s">
        <v>1</v>
      </c>
      <c r="Z3" s="23" t="s">
        <v>1</v>
      </c>
      <c r="AA3" s="23" t="s">
        <v>1</v>
      </c>
      <c r="AB3" s="23" t="s">
        <v>1</v>
      </c>
      <c r="AC3" s="23" t="s">
        <v>1</v>
      </c>
    </row>
    <row r="4" spans="1:29" ht="39.950000000000003" customHeight="1" x14ac:dyDescent="0.25">
      <c r="A4" s="282">
        <v>1</v>
      </c>
      <c r="B4" s="281" t="s">
        <v>183</v>
      </c>
      <c r="C4" s="43">
        <v>1</v>
      </c>
      <c r="D4" s="91" t="s">
        <v>62</v>
      </c>
      <c r="E4" s="92" t="s">
        <v>172</v>
      </c>
      <c r="F4" s="92" t="s">
        <v>13</v>
      </c>
      <c r="G4" s="99" t="s">
        <v>22</v>
      </c>
      <c r="H4" s="100">
        <v>6.58</v>
      </c>
      <c r="I4" s="18">
        <v>12</v>
      </c>
      <c r="J4" s="24">
        <f>I4-(SUM(L4:AC4))</f>
        <v>0</v>
      </c>
      <c r="K4" s="25" t="str">
        <f>IF(J4&lt;0,"ATENÇÃO","OK")</f>
        <v>OK</v>
      </c>
      <c r="L4" s="133"/>
      <c r="M4" s="134"/>
      <c r="N4" s="133"/>
      <c r="O4" s="133"/>
      <c r="P4" s="133">
        <v>12</v>
      </c>
      <c r="Q4" s="201"/>
      <c r="R4" s="71"/>
      <c r="S4" s="71"/>
      <c r="T4" s="17"/>
      <c r="U4" s="17"/>
      <c r="V4" s="17"/>
      <c r="W4" s="17"/>
      <c r="X4" s="31"/>
      <c r="Y4" s="31"/>
      <c r="Z4" s="31"/>
      <c r="AA4" s="31"/>
      <c r="AB4" s="31"/>
      <c r="AC4" s="31"/>
    </row>
    <row r="5" spans="1:29" ht="39.950000000000003" customHeight="1" x14ac:dyDescent="0.25">
      <c r="A5" s="282"/>
      <c r="B5" s="281"/>
      <c r="C5" s="45">
        <v>2</v>
      </c>
      <c r="D5" s="93" t="s">
        <v>65</v>
      </c>
      <c r="E5" s="94" t="s">
        <v>173</v>
      </c>
      <c r="F5" s="94" t="s">
        <v>13</v>
      </c>
      <c r="G5" s="99" t="s">
        <v>483</v>
      </c>
      <c r="H5" s="101">
        <v>16.89</v>
      </c>
      <c r="I5" s="18">
        <v>5</v>
      </c>
      <c r="J5" s="24">
        <f t="shared" ref="J5:J12" si="0">I5-(SUM(L5:AC5))</f>
        <v>0</v>
      </c>
      <c r="K5" s="25" t="str">
        <f t="shared" ref="K5:K12" si="1">IF(J5&lt;0,"ATENÇÃO","OK")</f>
        <v>OK</v>
      </c>
      <c r="L5" s="133"/>
      <c r="M5" s="134"/>
      <c r="N5" s="133"/>
      <c r="O5" s="133"/>
      <c r="P5" s="133">
        <v>5</v>
      </c>
      <c r="Q5" s="201"/>
      <c r="R5" s="72"/>
      <c r="S5" s="71"/>
      <c r="T5" s="17"/>
      <c r="U5" s="17"/>
      <c r="V5" s="17"/>
      <c r="W5" s="17"/>
      <c r="X5" s="31"/>
      <c r="Y5" s="31"/>
      <c r="Z5" s="31"/>
      <c r="AA5" s="31"/>
      <c r="AB5" s="31"/>
      <c r="AC5" s="31"/>
    </row>
    <row r="6" spans="1:29" ht="39.950000000000003" customHeight="1" x14ac:dyDescent="0.25">
      <c r="A6" s="282"/>
      <c r="B6" s="281"/>
      <c r="C6" s="45">
        <v>3</v>
      </c>
      <c r="D6" s="93" t="s">
        <v>75</v>
      </c>
      <c r="E6" s="94" t="s">
        <v>174</v>
      </c>
      <c r="F6" s="94" t="s">
        <v>76</v>
      </c>
      <c r="G6" s="99" t="s">
        <v>28</v>
      </c>
      <c r="H6" s="101">
        <v>2.36</v>
      </c>
      <c r="I6" s="18"/>
      <c r="J6" s="24">
        <f t="shared" si="0"/>
        <v>0</v>
      </c>
      <c r="K6" s="25" t="str">
        <f t="shared" si="1"/>
        <v>OK</v>
      </c>
      <c r="L6" s="133"/>
      <c r="M6" s="134"/>
      <c r="N6" s="133"/>
      <c r="O6" s="133"/>
      <c r="P6" s="133"/>
      <c r="Q6" s="201"/>
      <c r="R6" s="72"/>
      <c r="S6" s="71"/>
      <c r="T6" s="17"/>
      <c r="U6" s="17"/>
      <c r="V6" s="17"/>
      <c r="W6" s="17"/>
      <c r="X6" s="31"/>
      <c r="Y6" s="31"/>
      <c r="Z6" s="31"/>
      <c r="AA6" s="31"/>
      <c r="AB6" s="31"/>
      <c r="AC6" s="31"/>
    </row>
    <row r="7" spans="1:29" ht="39.950000000000003" customHeight="1" x14ac:dyDescent="0.25">
      <c r="A7" s="282"/>
      <c r="B7" s="281"/>
      <c r="C7" s="45">
        <v>4</v>
      </c>
      <c r="D7" s="93" t="s">
        <v>77</v>
      </c>
      <c r="E7" s="94" t="s">
        <v>175</v>
      </c>
      <c r="F7" s="94" t="s">
        <v>26</v>
      </c>
      <c r="G7" s="99" t="s">
        <v>15</v>
      </c>
      <c r="H7" s="101">
        <v>5.94</v>
      </c>
      <c r="I7" s="18"/>
      <c r="J7" s="24">
        <f t="shared" si="0"/>
        <v>0</v>
      </c>
      <c r="K7" s="25" t="str">
        <f t="shared" si="1"/>
        <v>OK</v>
      </c>
      <c r="L7" s="133"/>
      <c r="M7" s="134"/>
      <c r="N7" s="133"/>
      <c r="O7" s="133"/>
      <c r="P7" s="133"/>
      <c r="Q7" s="201"/>
      <c r="R7" s="72"/>
      <c r="S7" s="71"/>
      <c r="T7" s="17"/>
      <c r="U7" s="17"/>
      <c r="V7" s="17"/>
      <c r="W7" s="17"/>
      <c r="X7" s="31"/>
      <c r="Y7" s="31"/>
      <c r="Z7" s="31"/>
      <c r="AA7" s="31"/>
      <c r="AB7" s="31"/>
      <c r="AC7" s="31"/>
    </row>
    <row r="8" spans="1:29" ht="39.950000000000003" customHeight="1" x14ac:dyDescent="0.25">
      <c r="A8" s="282"/>
      <c r="B8" s="281"/>
      <c r="C8" s="45">
        <v>5</v>
      </c>
      <c r="D8" s="93" t="s">
        <v>176</v>
      </c>
      <c r="E8" s="94" t="s">
        <v>177</v>
      </c>
      <c r="F8" s="94" t="s">
        <v>3</v>
      </c>
      <c r="G8" s="99" t="s">
        <v>22</v>
      </c>
      <c r="H8" s="101">
        <v>12.21</v>
      </c>
      <c r="I8" s="18"/>
      <c r="J8" s="24">
        <f t="shared" si="0"/>
        <v>0</v>
      </c>
      <c r="K8" s="25" t="str">
        <f t="shared" si="1"/>
        <v>OK</v>
      </c>
      <c r="L8" s="133"/>
      <c r="M8" s="134"/>
      <c r="N8" s="133"/>
      <c r="O8" s="133"/>
      <c r="P8" s="133"/>
      <c r="Q8" s="201"/>
      <c r="R8" s="72"/>
      <c r="S8" s="71"/>
      <c r="T8" s="17"/>
      <c r="U8" s="17"/>
      <c r="V8" s="17"/>
      <c r="W8" s="17"/>
      <c r="X8" s="31"/>
      <c r="Y8" s="31"/>
      <c r="Z8" s="31"/>
      <c r="AA8" s="31"/>
      <c r="AB8" s="31"/>
      <c r="AC8" s="31"/>
    </row>
    <row r="9" spans="1:29" ht="39.950000000000003" customHeight="1" x14ac:dyDescent="0.25">
      <c r="A9" s="282"/>
      <c r="B9" s="281"/>
      <c r="C9" s="45">
        <v>6</v>
      </c>
      <c r="D9" s="93" t="s">
        <v>136</v>
      </c>
      <c r="E9" s="94" t="s">
        <v>178</v>
      </c>
      <c r="F9" s="92" t="s">
        <v>13</v>
      </c>
      <c r="G9" s="99" t="s">
        <v>15</v>
      </c>
      <c r="H9" s="100">
        <v>80.37</v>
      </c>
      <c r="I9" s="18"/>
      <c r="J9" s="24">
        <f t="shared" si="0"/>
        <v>0</v>
      </c>
      <c r="K9" s="25" t="str">
        <f t="shared" si="1"/>
        <v>OK</v>
      </c>
      <c r="L9" s="133"/>
      <c r="M9" s="134"/>
      <c r="N9" s="133"/>
      <c r="O9" s="133"/>
      <c r="P9" s="133"/>
      <c r="Q9" s="201"/>
      <c r="R9" s="72"/>
      <c r="S9" s="71"/>
      <c r="T9" s="17"/>
      <c r="U9" s="17"/>
      <c r="V9" s="17"/>
      <c r="W9" s="17"/>
      <c r="X9" s="31"/>
      <c r="Y9" s="31"/>
      <c r="Z9" s="31"/>
      <c r="AA9" s="31"/>
      <c r="AB9" s="31"/>
      <c r="AC9" s="31"/>
    </row>
    <row r="10" spans="1:29" ht="39.950000000000003" customHeight="1" x14ac:dyDescent="0.25">
      <c r="A10" s="282"/>
      <c r="B10" s="281"/>
      <c r="C10" s="43">
        <v>7</v>
      </c>
      <c r="D10" s="95" t="s">
        <v>179</v>
      </c>
      <c r="E10" s="96" t="s">
        <v>180</v>
      </c>
      <c r="F10" s="96" t="s">
        <v>13</v>
      </c>
      <c r="G10" s="99" t="s">
        <v>15</v>
      </c>
      <c r="H10" s="101">
        <v>53.05</v>
      </c>
      <c r="I10" s="18"/>
      <c r="J10" s="24">
        <f t="shared" si="0"/>
        <v>0</v>
      </c>
      <c r="K10" s="25" t="str">
        <f t="shared" si="1"/>
        <v>OK</v>
      </c>
      <c r="L10" s="133"/>
      <c r="M10" s="134"/>
      <c r="N10" s="133"/>
      <c r="O10" s="133"/>
      <c r="P10" s="133"/>
      <c r="Q10" s="201"/>
      <c r="R10" s="71"/>
      <c r="S10" s="71"/>
      <c r="T10" s="17"/>
      <c r="U10" s="17"/>
      <c r="V10" s="17"/>
      <c r="W10" s="17"/>
      <c r="X10" s="31"/>
      <c r="Y10" s="31"/>
      <c r="Z10" s="31"/>
      <c r="AA10" s="31"/>
      <c r="AB10" s="31"/>
      <c r="AC10" s="31"/>
    </row>
    <row r="11" spans="1:29" ht="39.950000000000003" customHeight="1" x14ac:dyDescent="0.25">
      <c r="A11" s="282"/>
      <c r="B11" s="281"/>
      <c r="C11" s="43">
        <v>8</v>
      </c>
      <c r="D11" s="95" t="s">
        <v>181</v>
      </c>
      <c r="E11" s="96" t="s">
        <v>182</v>
      </c>
      <c r="F11" s="96" t="s">
        <v>11</v>
      </c>
      <c r="G11" s="99" t="s">
        <v>15</v>
      </c>
      <c r="H11" s="101">
        <v>105</v>
      </c>
      <c r="I11" s="18"/>
      <c r="J11" s="24">
        <f t="shared" si="0"/>
        <v>0</v>
      </c>
      <c r="K11" s="25" t="str">
        <f t="shared" si="1"/>
        <v>OK</v>
      </c>
      <c r="L11" s="133"/>
      <c r="M11" s="134"/>
      <c r="N11" s="133"/>
      <c r="O11" s="133"/>
      <c r="P11" s="133"/>
      <c r="Q11" s="201"/>
      <c r="R11" s="71"/>
      <c r="S11" s="71"/>
      <c r="T11" s="17"/>
      <c r="U11" s="17"/>
      <c r="V11" s="17"/>
      <c r="W11" s="17"/>
      <c r="X11" s="31"/>
      <c r="Y11" s="31"/>
      <c r="Z11" s="31"/>
      <c r="AA11" s="31"/>
      <c r="AB11" s="31"/>
      <c r="AC11" s="31"/>
    </row>
    <row r="12" spans="1:29" ht="39.950000000000003"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133"/>
      <c r="M12" s="134"/>
      <c r="N12" s="133"/>
      <c r="O12" s="133"/>
      <c r="P12" s="133"/>
      <c r="Q12" s="201"/>
      <c r="R12" s="71"/>
      <c r="S12" s="71"/>
      <c r="T12" s="17"/>
      <c r="U12" s="17"/>
      <c r="V12" s="17"/>
      <c r="W12" s="17"/>
      <c r="X12" s="31"/>
      <c r="Y12" s="31"/>
      <c r="Z12" s="31"/>
      <c r="AA12" s="31"/>
      <c r="AB12" s="31"/>
      <c r="AC12" s="31"/>
    </row>
    <row r="13" spans="1:29" ht="39.950000000000003" customHeight="1" x14ac:dyDescent="0.25">
      <c r="A13" s="284"/>
      <c r="B13" s="272"/>
      <c r="C13" s="47">
        <v>10</v>
      </c>
      <c r="D13" s="102" t="s">
        <v>186</v>
      </c>
      <c r="E13" s="103" t="s">
        <v>185</v>
      </c>
      <c r="F13" s="104" t="s">
        <v>13</v>
      </c>
      <c r="G13" s="103" t="s">
        <v>15</v>
      </c>
      <c r="H13" s="105">
        <v>62.46</v>
      </c>
      <c r="I13" s="18"/>
      <c r="J13" s="24">
        <f t="shared" ref="J13:J76" si="2">I13-(SUM(L13:AC13))</f>
        <v>0</v>
      </c>
      <c r="K13" s="25" t="str">
        <f t="shared" ref="K13:K76" si="3">IF(J13&lt;0,"ATENÇÃO","OK")</f>
        <v>OK</v>
      </c>
      <c r="L13" s="133"/>
      <c r="M13" s="133"/>
      <c r="N13" s="133"/>
      <c r="O13" s="133"/>
      <c r="P13" s="133"/>
      <c r="Q13" s="201"/>
      <c r="R13" s="71"/>
      <c r="S13" s="71"/>
      <c r="T13" s="17"/>
      <c r="U13" s="17"/>
      <c r="V13" s="17"/>
      <c r="W13" s="17"/>
      <c r="X13" s="31"/>
      <c r="Y13" s="31"/>
      <c r="Z13" s="31"/>
      <c r="AA13" s="31"/>
      <c r="AB13" s="31"/>
      <c r="AC13" s="31"/>
    </row>
    <row r="14" spans="1:29" ht="39.950000000000003" customHeight="1" x14ac:dyDescent="0.25">
      <c r="A14" s="259">
        <v>3</v>
      </c>
      <c r="B14" s="262" t="s">
        <v>183</v>
      </c>
      <c r="C14" s="46">
        <v>11</v>
      </c>
      <c r="D14" s="95" t="s">
        <v>82</v>
      </c>
      <c r="E14" s="96" t="s">
        <v>187</v>
      </c>
      <c r="F14" s="96" t="s">
        <v>13</v>
      </c>
      <c r="G14" s="96" t="s">
        <v>15</v>
      </c>
      <c r="H14" s="101">
        <v>61</v>
      </c>
      <c r="I14" s="18">
        <v>25</v>
      </c>
      <c r="J14" s="24">
        <f t="shared" si="2"/>
        <v>0</v>
      </c>
      <c r="K14" s="25" t="str">
        <f t="shared" si="3"/>
        <v>OK</v>
      </c>
      <c r="L14" s="133"/>
      <c r="M14" s="133"/>
      <c r="N14" s="133"/>
      <c r="O14" s="133"/>
      <c r="P14" s="133">
        <v>25</v>
      </c>
      <c r="Q14" s="201"/>
      <c r="R14" s="71"/>
      <c r="S14" s="71"/>
      <c r="T14" s="17"/>
      <c r="U14" s="17"/>
      <c r="V14" s="17"/>
      <c r="W14" s="17"/>
      <c r="X14" s="31"/>
      <c r="Y14" s="31"/>
      <c r="Z14" s="31"/>
      <c r="AA14" s="31"/>
      <c r="AB14" s="31"/>
      <c r="AC14" s="31"/>
    </row>
    <row r="15" spans="1:29" ht="39.950000000000003" customHeight="1" x14ac:dyDescent="0.25">
      <c r="A15" s="260"/>
      <c r="B15" s="263"/>
      <c r="C15" s="46">
        <v>12</v>
      </c>
      <c r="D15" s="95" t="s">
        <v>83</v>
      </c>
      <c r="E15" s="96" t="s">
        <v>188</v>
      </c>
      <c r="F15" s="96" t="s">
        <v>13</v>
      </c>
      <c r="G15" s="96" t="s">
        <v>15</v>
      </c>
      <c r="H15" s="101">
        <v>135.04</v>
      </c>
      <c r="I15" s="18">
        <v>2</v>
      </c>
      <c r="J15" s="24">
        <f t="shared" si="2"/>
        <v>2</v>
      </c>
      <c r="K15" s="25" t="str">
        <f t="shared" si="3"/>
        <v>OK</v>
      </c>
      <c r="L15" s="133"/>
      <c r="M15" s="133"/>
      <c r="N15" s="133"/>
      <c r="O15" s="133"/>
      <c r="P15" s="133"/>
      <c r="Q15" s="201"/>
      <c r="R15" s="74"/>
      <c r="S15" s="74"/>
      <c r="T15" s="74"/>
      <c r="U15" s="74"/>
      <c r="V15" s="74"/>
      <c r="W15" s="74"/>
      <c r="X15" s="76"/>
      <c r="Y15" s="76"/>
      <c r="Z15" s="76"/>
      <c r="AA15" s="76"/>
      <c r="AB15" s="76"/>
      <c r="AC15" s="76"/>
    </row>
    <row r="16" spans="1:29" ht="39.950000000000003" customHeight="1" x14ac:dyDescent="0.25">
      <c r="A16" s="260"/>
      <c r="B16" s="263"/>
      <c r="C16" s="46">
        <v>13</v>
      </c>
      <c r="D16" s="95" t="s">
        <v>106</v>
      </c>
      <c r="E16" s="96" t="s">
        <v>189</v>
      </c>
      <c r="F16" s="96" t="s">
        <v>29</v>
      </c>
      <c r="G16" s="96" t="s">
        <v>15</v>
      </c>
      <c r="H16" s="101">
        <v>5.82</v>
      </c>
      <c r="I16" s="18">
        <v>10</v>
      </c>
      <c r="J16" s="24">
        <f t="shared" si="2"/>
        <v>0</v>
      </c>
      <c r="K16" s="25" t="str">
        <f t="shared" si="3"/>
        <v>OK</v>
      </c>
      <c r="L16" s="133"/>
      <c r="M16" s="133"/>
      <c r="N16" s="133"/>
      <c r="O16" s="133"/>
      <c r="P16" s="133">
        <v>10</v>
      </c>
      <c r="Q16" s="201"/>
      <c r="R16" s="74"/>
      <c r="S16" s="74"/>
      <c r="T16" s="74"/>
      <c r="U16" s="74"/>
      <c r="V16" s="74"/>
      <c r="W16" s="74"/>
      <c r="X16" s="76"/>
      <c r="Y16" s="76"/>
      <c r="Z16" s="76"/>
      <c r="AA16" s="76"/>
      <c r="AB16" s="76"/>
      <c r="AC16" s="76"/>
    </row>
    <row r="17" spans="1:29" ht="39.950000000000003" customHeight="1" x14ac:dyDescent="0.25">
      <c r="A17" s="260"/>
      <c r="B17" s="263"/>
      <c r="C17" s="46">
        <v>14</v>
      </c>
      <c r="D17" s="95" t="s">
        <v>115</v>
      </c>
      <c r="E17" s="96" t="s">
        <v>190</v>
      </c>
      <c r="F17" s="96" t="s">
        <v>13</v>
      </c>
      <c r="G17" s="96" t="s">
        <v>15</v>
      </c>
      <c r="H17" s="101">
        <v>5.31</v>
      </c>
      <c r="I17" s="18"/>
      <c r="J17" s="24">
        <f t="shared" si="2"/>
        <v>0</v>
      </c>
      <c r="K17" s="25" t="str">
        <f t="shared" si="3"/>
        <v>OK</v>
      </c>
      <c r="L17" s="133"/>
      <c r="M17" s="133"/>
      <c r="N17" s="133"/>
      <c r="O17" s="133"/>
      <c r="P17" s="133"/>
      <c r="Q17" s="201"/>
      <c r="R17" s="74"/>
      <c r="S17" s="74"/>
      <c r="T17" s="74"/>
      <c r="U17" s="74"/>
      <c r="V17" s="74"/>
      <c r="W17" s="74"/>
      <c r="X17" s="76"/>
      <c r="Y17" s="76"/>
      <c r="Z17" s="76"/>
      <c r="AA17" s="76"/>
      <c r="AB17" s="76"/>
      <c r="AC17" s="76"/>
    </row>
    <row r="18" spans="1:29" ht="39.950000000000003" customHeight="1" x14ac:dyDescent="0.25">
      <c r="A18" s="260"/>
      <c r="B18" s="263"/>
      <c r="C18" s="46">
        <v>15</v>
      </c>
      <c r="D18" s="95" t="s">
        <v>116</v>
      </c>
      <c r="E18" s="96" t="s">
        <v>191</v>
      </c>
      <c r="F18" s="96" t="s">
        <v>13</v>
      </c>
      <c r="G18" s="96" t="s">
        <v>15</v>
      </c>
      <c r="H18" s="101">
        <v>3.98</v>
      </c>
      <c r="I18" s="18"/>
      <c r="J18" s="24">
        <f t="shared" si="2"/>
        <v>0</v>
      </c>
      <c r="K18" s="25" t="str">
        <f t="shared" si="3"/>
        <v>OK</v>
      </c>
      <c r="L18" s="133"/>
      <c r="M18" s="133"/>
      <c r="N18" s="133"/>
      <c r="O18" s="133"/>
      <c r="P18" s="133"/>
      <c r="Q18" s="201"/>
      <c r="R18" s="74"/>
      <c r="S18" s="74"/>
      <c r="T18" s="74"/>
      <c r="U18" s="74"/>
      <c r="V18" s="74"/>
      <c r="W18" s="74"/>
      <c r="X18" s="76"/>
      <c r="Y18" s="76"/>
      <c r="Z18" s="76"/>
      <c r="AA18" s="76"/>
      <c r="AB18" s="76"/>
      <c r="AC18" s="76"/>
    </row>
    <row r="19" spans="1:29" ht="39.950000000000003" customHeight="1" x14ac:dyDescent="0.25">
      <c r="A19" s="260"/>
      <c r="B19" s="263"/>
      <c r="C19" s="46">
        <v>16</v>
      </c>
      <c r="D19" s="95" t="s">
        <v>117</v>
      </c>
      <c r="E19" s="96" t="s">
        <v>190</v>
      </c>
      <c r="F19" s="96" t="s">
        <v>13</v>
      </c>
      <c r="G19" s="96" t="s">
        <v>15</v>
      </c>
      <c r="H19" s="101">
        <v>27.31</v>
      </c>
      <c r="I19" s="18"/>
      <c r="J19" s="24">
        <f t="shared" si="2"/>
        <v>0</v>
      </c>
      <c r="K19" s="25" t="str">
        <f t="shared" si="3"/>
        <v>OK</v>
      </c>
      <c r="L19" s="133"/>
      <c r="M19" s="133"/>
      <c r="N19" s="133"/>
      <c r="O19" s="133"/>
      <c r="P19" s="133"/>
      <c r="Q19" s="201"/>
      <c r="R19" s="74"/>
      <c r="S19" s="74"/>
      <c r="T19" s="74"/>
      <c r="U19" s="74"/>
      <c r="V19" s="74"/>
      <c r="W19" s="74"/>
      <c r="X19" s="76"/>
      <c r="Y19" s="76"/>
      <c r="Z19" s="76"/>
      <c r="AA19" s="76"/>
      <c r="AB19" s="76"/>
      <c r="AC19" s="76"/>
    </row>
    <row r="20" spans="1:29" ht="39.950000000000003" customHeight="1" x14ac:dyDescent="0.25">
      <c r="A20" s="260"/>
      <c r="B20" s="263"/>
      <c r="C20" s="46">
        <v>17</v>
      </c>
      <c r="D20" s="95" t="s">
        <v>118</v>
      </c>
      <c r="E20" s="96" t="s">
        <v>191</v>
      </c>
      <c r="F20" s="96" t="s">
        <v>13</v>
      </c>
      <c r="G20" s="96" t="s">
        <v>15</v>
      </c>
      <c r="H20" s="101">
        <v>4.47</v>
      </c>
      <c r="I20" s="18"/>
      <c r="J20" s="24">
        <f t="shared" si="2"/>
        <v>0</v>
      </c>
      <c r="K20" s="25" t="str">
        <f t="shared" si="3"/>
        <v>OK</v>
      </c>
      <c r="L20" s="133"/>
      <c r="M20" s="133"/>
      <c r="N20" s="133"/>
      <c r="O20" s="133"/>
      <c r="P20" s="133"/>
      <c r="Q20" s="201"/>
      <c r="R20" s="74"/>
      <c r="S20" s="74"/>
      <c r="T20" s="74"/>
      <c r="U20" s="74"/>
      <c r="V20" s="74"/>
      <c r="W20" s="74"/>
      <c r="X20" s="76"/>
      <c r="Y20" s="76"/>
      <c r="Z20" s="76"/>
      <c r="AA20" s="76"/>
      <c r="AB20" s="76"/>
      <c r="AC20" s="76"/>
    </row>
    <row r="21" spans="1:29" ht="39.950000000000003" customHeight="1" x14ac:dyDescent="0.25">
      <c r="A21" s="260"/>
      <c r="B21" s="263"/>
      <c r="C21" s="46">
        <v>18</v>
      </c>
      <c r="D21" s="95" t="s">
        <v>119</v>
      </c>
      <c r="E21" s="96" t="s">
        <v>190</v>
      </c>
      <c r="F21" s="96" t="s">
        <v>13</v>
      </c>
      <c r="G21" s="96" t="s">
        <v>15</v>
      </c>
      <c r="H21" s="101">
        <v>0.52</v>
      </c>
      <c r="I21" s="18"/>
      <c r="J21" s="24">
        <f t="shared" si="2"/>
        <v>0</v>
      </c>
      <c r="K21" s="25" t="str">
        <f t="shared" si="3"/>
        <v>OK</v>
      </c>
      <c r="L21" s="133"/>
      <c r="M21" s="133"/>
      <c r="N21" s="133"/>
      <c r="O21" s="133"/>
      <c r="P21" s="133"/>
      <c r="Q21" s="201"/>
      <c r="R21" s="74"/>
      <c r="S21" s="74"/>
      <c r="T21" s="74"/>
      <c r="U21" s="74"/>
      <c r="V21" s="74"/>
      <c r="W21" s="74"/>
      <c r="X21" s="76"/>
      <c r="Y21" s="76"/>
      <c r="Z21" s="76"/>
      <c r="AA21" s="76"/>
      <c r="AB21" s="76"/>
      <c r="AC21" s="76"/>
    </row>
    <row r="22" spans="1:29" ht="39.950000000000003" customHeight="1" x14ac:dyDescent="0.25">
      <c r="A22" s="260"/>
      <c r="B22" s="263"/>
      <c r="C22" s="46">
        <v>19</v>
      </c>
      <c r="D22" s="95" t="s">
        <v>120</v>
      </c>
      <c r="E22" s="96" t="s">
        <v>191</v>
      </c>
      <c r="F22" s="96" t="s">
        <v>13</v>
      </c>
      <c r="G22" s="96" t="s">
        <v>15</v>
      </c>
      <c r="H22" s="101">
        <v>32.03</v>
      </c>
      <c r="I22" s="18"/>
      <c r="J22" s="24">
        <f t="shared" si="2"/>
        <v>0</v>
      </c>
      <c r="K22" s="25" t="str">
        <f t="shared" si="3"/>
        <v>OK</v>
      </c>
      <c r="L22" s="133"/>
      <c r="M22" s="133"/>
      <c r="N22" s="133"/>
      <c r="O22" s="133"/>
      <c r="P22" s="133"/>
      <c r="Q22" s="201"/>
      <c r="R22" s="74"/>
      <c r="S22" s="74"/>
      <c r="T22" s="74"/>
      <c r="U22" s="74"/>
      <c r="V22" s="74"/>
      <c r="W22" s="74"/>
      <c r="X22" s="76"/>
      <c r="Y22" s="76"/>
      <c r="Z22" s="76"/>
      <c r="AA22" s="76"/>
      <c r="AB22" s="76"/>
      <c r="AC22" s="76"/>
    </row>
    <row r="23" spans="1:29" ht="39.950000000000003" customHeight="1" x14ac:dyDescent="0.25">
      <c r="A23" s="260"/>
      <c r="B23" s="263"/>
      <c r="C23" s="46">
        <v>20</v>
      </c>
      <c r="D23" s="95" t="s">
        <v>121</v>
      </c>
      <c r="E23" s="96" t="s">
        <v>190</v>
      </c>
      <c r="F23" s="96" t="s">
        <v>13</v>
      </c>
      <c r="G23" s="96" t="s">
        <v>15</v>
      </c>
      <c r="H23" s="101">
        <v>17.03</v>
      </c>
      <c r="I23" s="18"/>
      <c r="J23" s="24">
        <f t="shared" si="2"/>
        <v>0</v>
      </c>
      <c r="K23" s="25" t="str">
        <f t="shared" si="3"/>
        <v>OK</v>
      </c>
      <c r="L23" s="133"/>
      <c r="M23" s="133"/>
      <c r="N23" s="133"/>
      <c r="O23" s="133"/>
      <c r="P23" s="133"/>
      <c r="Q23" s="201"/>
      <c r="R23" s="74"/>
      <c r="S23" s="74"/>
      <c r="T23" s="74"/>
      <c r="U23" s="74"/>
      <c r="V23" s="74"/>
      <c r="W23" s="74"/>
      <c r="X23" s="76"/>
      <c r="Y23" s="76"/>
      <c r="Z23" s="76"/>
      <c r="AA23" s="76"/>
      <c r="AB23" s="76"/>
      <c r="AC23" s="76"/>
    </row>
    <row r="24" spans="1:29" ht="39.950000000000003" customHeight="1" x14ac:dyDescent="0.25">
      <c r="A24" s="260"/>
      <c r="B24" s="263"/>
      <c r="C24" s="46">
        <v>21</v>
      </c>
      <c r="D24" s="95" t="s">
        <v>122</v>
      </c>
      <c r="E24" s="96" t="s">
        <v>190</v>
      </c>
      <c r="F24" s="96" t="s">
        <v>13</v>
      </c>
      <c r="G24" s="96" t="s">
        <v>15</v>
      </c>
      <c r="H24" s="101">
        <v>0.79</v>
      </c>
      <c r="I24" s="18"/>
      <c r="J24" s="24">
        <f t="shared" si="2"/>
        <v>0</v>
      </c>
      <c r="K24" s="25" t="str">
        <f t="shared" si="3"/>
        <v>OK</v>
      </c>
      <c r="L24" s="133"/>
      <c r="M24" s="133"/>
      <c r="N24" s="133"/>
      <c r="O24" s="133"/>
      <c r="P24" s="133"/>
      <c r="Q24" s="201"/>
      <c r="R24" s="74"/>
      <c r="S24" s="74"/>
      <c r="T24" s="74"/>
      <c r="U24" s="74"/>
      <c r="V24" s="74"/>
      <c r="W24" s="74"/>
      <c r="X24" s="76"/>
      <c r="Y24" s="76"/>
      <c r="Z24" s="76"/>
      <c r="AA24" s="76"/>
      <c r="AB24" s="76"/>
      <c r="AC24" s="76"/>
    </row>
    <row r="25" spans="1:29" ht="39.950000000000003" customHeight="1" x14ac:dyDescent="0.25">
      <c r="A25" s="260"/>
      <c r="B25" s="263"/>
      <c r="C25" s="46">
        <v>22</v>
      </c>
      <c r="D25" s="95" t="s">
        <v>123</v>
      </c>
      <c r="E25" s="96" t="s">
        <v>190</v>
      </c>
      <c r="F25" s="96" t="s">
        <v>13</v>
      </c>
      <c r="G25" s="96" t="s">
        <v>15</v>
      </c>
      <c r="H25" s="101">
        <v>2.46</v>
      </c>
      <c r="I25" s="18"/>
      <c r="J25" s="24">
        <f t="shared" si="2"/>
        <v>0</v>
      </c>
      <c r="K25" s="25" t="str">
        <f t="shared" si="3"/>
        <v>OK</v>
      </c>
      <c r="L25" s="133"/>
      <c r="M25" s="133"/>
      <c r="N25" s="133"/>
      <c r="O25" s="133"/>
      <c r="P25" s="133"/>
      <c r="Q25" s="201"/>
      <c r="R25" s="74"/>
      <c r="S25" s="74"/>
      <c r="T25" s="74"/>
      <c r="U25" s="74"/>
      <c r="V25" s="74"/>
      <c r="W25" s="74"/>
      <c r="X25" s="76"/>
      <c r="Y25" s="76"/>
      <c r="Z25" s="76"/>
      <c r="AA25" s="76"/>
      <c r="AB25" s="76"/>
      <c r="AC25" s="76"/>
    </row>
    <row r="26" spans="1:29" ht="39.950000000000003" customHeight="1" x14ac:dyDescent="0.25">
      <c r="A26" s="260"/>
      <c r="B26" s="263"/>
      <c r="C26" s="46">
        <v>23</v>
      </c>
      <c r="D26" s="95" t="s">
        <v>124</v>
      </c>
      <c r="E26" s="96" t="s">
        <v>192</v>
      </c>
      <c r="F26" s="96" t="s">
        <v>13</v>
      </c>
      <c r="G26" s="96" t="s">
        <v>15</v>
      </c>
      <c r="H26" s="101">
        <v>4.55</v>
      </c>
      <c r="I26" s="18"/>
      <c r="J26" s="24">
        <f t="shared" si="2"/>
        <v>0</v>
      </c>
      <c r="K26" s="25" t="str">
        <f t="shared" si="3"/>
        <v>OK</v>
      </c>
      <c r="L26" s="133"/>
      <c r="M26" s="133"/>
      <c r="N26" s="133"/>
      <c r="O26" s="133"/>
      <c r="P26" s="133"/>
      <c r="Q26" s="201"/>
      <c r="R26" s="74"/>
      <c r="S26" s="74"/>
      <c r="T26" s="74"/>
      <c r="U26" s="74"/>
      <c r="V26" s="74"/>
      <c r="W26" s="74"/>
      <c r="X26" s="76"/>
      <c r="Y26" s="76"/>
      <c r="Z26" s="76"/>
      <c r="AA26" s="76"/>
      <c r="AB26" s="76"/>
      <c r="AC26" s="76"/>
    </row>
    <row r="27" spans="1:29" ht="39.950000000000003" customHeight="1" x14ac:dyDescent="0.25">
      <c r="A27" s="260"/>
      <c r="B27" s="263"/>
      <c r="C27" s="46">
        <v>24</v>
      </c>
      <c r="D27" s="95" t="s">
        <v>125</v>
      </c>
      <c r="E27" s="96" t="s">
        <v>191</v>
      </c>
      <c r="F27" s="96" t="s">
        <v>13</v>
      </c>
      <c r="G27" s="96" t="s">
        <v>15</v>
      </c>
      <c r="H27" s="101">
        <v>0.54</v>
      </c>
      <c r="I27" s="18"/>
      <c r="J27" s="24">
        <f t="shared" si="2"/>
        <v>0</v>
      </c>
      <c r="K27" s="25" t="str">
        <f t="shared" si="3"/>
        <v>OK</v>
      </c>
      <c r="L27" s="133"/>
      <c r="M27" s="133"/>
      <c r="N27" s="133"/>
      <c r="O27" s="133"/>
      <c r="P27" s="133"/>
      <c r="Q27" s="201"/>
      <c r="R27" s="74"/>
      <c r="S27" s="74"/>
      <c r="T27" s="74"/>
      <c r="U27" s="74"/>
      <c r="V27" s="74"/>
      <c r="W27" s="74"/>
      <c r="X27" s="76"/>
      <c r="Y27" s="76"/>
      <c r="Z27" s="76"/>
      <c r="AA27" s="76"/>
      <c r="AB27" s="76"/>
      <c r="AC27" s="76"/>
    </row>
    <row r="28" spans="1:29" ht="39.950000000000003" customHeight="1" x14ac:dyDescent="0.25">
      <c r="A28" s="260"/>
      <c r="B28" s="263"/>
      <c r="C28" s="46">
        <v>25</v>
      </c>
      <c r="D28" s="95" t="s">
        <v>126</v>
      </c>
      <c r="E28" s="96" t="s">
        <v>191</v>
      </c>
      <c r="F28" s="96" t="s">
        <v>13</v>
      </c>
      <c r="G28" s="96" t="s">
        <v>15</v>
      </c>
      <c r="H28" s="101">
        <v>0.54</v>
      </c>
      <c r="I28" s="18"/>
      <c r="J28" s="24">
        <f t="shared" si="2"/>
        <v>0</v>
      </c>
      <c r="K28" s="25" t="str">
        <f t="shared" si="3"/>
        <v>OK</v>
      </c>
      <c r="L28" s="133"/>
      <c r="M28" s="133"/>
      <c r="N28" s="133"/>
      <c r="O28" s="133"/>
      <c r="P28" s="133"/>
      <c r="Q28" s="201"/>
      <c r="R28" s="74"/>
      <c r="S28" s="74"/>
      <c r="T28" s="74"/>
      <c r="U28" s="74"/>
      <c r="V28" s="74"/>
      <c r="W28" s="74"/>
      <c r="X28" s="76"/>
      <c r="Y28" s="76"/>
      <c r="Z28" s="76"/>
      <c r="AA28" s="76"/>
      <c r="AB28" s="76"/>
      <c r="AC28" s="76"/>
    </row>
    <row r="29" spans="1:29" ht="39.950000000000003" customHeight="1" x14ac:dyDescent="0.25">
      <c r="A29" s="260"/>
      <c r="B29" s="263"/>
      <c r="C29" s="46">
        <v>26</v>
      </c>
      <c r="D29" s="95" t="s">
        <v>127</v>
      </c>
      <c r="E29" s="96" t="s">
        <v>190</v>
      </c>
      <c r="F29" s="96" t="s">
        <v>13</v>
      </c>
      <c r="G29" s="96" t="s">
        <v>15</v>
      </c>
      <c r="H29" s="101">
        <v>0.99</v>
      </c>
      <c r="I29" s="18"/>
      <c r="J29" s="24">
        <f t="shared" si="2"/>
        <v>0</v>
      </c>
      <c r="K29" s="25" t="str">
        <f t="shared" si="3"/>
        <v>OK</v>
      </c>
      <c r="L29" s="133"/>
      <c r="M29" s="133"/>
      <c r="N29" s="133"/>
      <c r="O29" s="133"/>
      <c r="P29" s="133"/>
      <c r="Q29" s="201"/>
      <c r="R29" s="74"/>
      <c r="S29" s="74"/>
      <c r="T29" s="74"/>
      <c r="U29" s="74"/>
      <c r="V29" s="74"/>
      <c r="W29" s="74"/>
      <c r="X29" s="76"/>
      <c r="Y29" s="76"/>
      <c r="Z29" s="76"/>
      <c r="AA29" s="76"/>
      <c r="AB29" s="76"/>
      <c r="AC29" s="76"/>
    </row>
    <row r="30" spans="1:29" ht="39.950000000000003" customHeight="1" x14ac:dyDescent="0.25">
      <c r="A30" s="260"/>
      <c r="B30" s="263"/>
      <c r="C30" s="46">
        <v>27</v>
      </c>
      <c r="D30" s="95" t="s">
        <v>128</v>
      </c>
      <c r="E30" s="96" t="s">
        <v>190</v>
      </c>
      <c r="F30" s="96" t="s">
        <v>13</v>
      </c>
      <c r="G30" s="96" t="s">
        <v>15</v>
      </c>
      <c r="H30" s="101">
        <v>16.39</v>
      </c>
      <c r="I30" s="18"/>
      <c r="J30" s="24">
        <f t="shared" si="2"/>
        <v>0</v>
      </c>
      <c r="K30" s="25" t="str">
        <f t="shared" si="3"/>
        <v>OK</v>
      </c>
      <c r="L30" s="133"/>
      <c r="M30" s="133"/>
      <c r="N30" s="133"/>
      <c r="O30" s="133"/>
      <c r="P30" s="133"/>
      <c r="Q30" s="201"/>
      <c r="R30" s="74"/>
      <c r="S30" s="74"/>
      <c r="T30" s="74"/>
      <c r="U30" s="74"/>
      <c r="V30" s="74"/>
      <c r="W30" s="74"/>
      <c r="X30" s="76"/>
      <c r="Y30" s="76"/>
      <c r="Z30" s="76"/>
      <c r="AA30" s="76"/>
      <c r="AB30" s="76"/>
      <c r="AC30" s="76"/>
    </row>
    <row r="31" spans="1:29" ht="39.950000000000003" customHeight="1" x14ac:dyDescent="0.25">
      <c r="A31" s="260"/>
      <c r="B31" s="263"/>
      <c r="C31" s="46">
        <v>28</v>
      </c>
      <c r="D31" s="95" t="s">
        <v>129</v>
      </c>
      <c r="E31" s="96" t="s">
        <v>191</v>
      </c>
      <c r="F31" s="96" t="s">
        <v>13</v>
      </c>
      <c r="G31" s="96" t="s">
        <v>15</v>
      </c>
      <c r="H31" s="101">
        <v>5.04</v>
      </c>
      <c r="I31" s="18">
        <v>30</v>
      </c>
      <c r="J31" s="24">
        <f t="shared" si="2"/>
        <v>0</v>
      </c>
      <c r="K31" s="25" t="str">
        <f t="shared" si="3"/>
        <v>OK</v>
      </c>
      <c r="L31" s="133"/>
      <c r="M31" s="133"/>
      <c r="N31" s="133"/>
      <c r="O31" s="133"/>
      <c r="P31" s="133">
        <v>30</v>
      </c>
      <c r="Q31" s="201"/>
      <c r="R31" s="74"/>
      <c r="S31" s="74"/>
      <c r="T31" s="74"/>
      <c r="U31" s="74"/>
      <c r="V31" s="74"/>
      <c r="W31" s="74"/>
      <c r="X31" s="76"/>
      <c r="Y31" s="76"/>
      <c r="Z31" s="76"/>
      <c r="AA31" s="76"/>
      <c r="AB31" s="76"/>
      <c r="AC31" s="76"/>
    </row>
    <row r="32" spans="1:29" ht="39.950000000000003" customHeight="1" x14ac:dyDescent="0.25">
      <c r="A32" s="260"/>
      <c r="B32" s="263"/>
      <c r="C32" s="46">
        <v>29</v>
      </c>
      <c r="D32" s="95" t="s">
        <v>130</v>
      </c>
      <c r="E32" s="96" t="s">
        <v>193</v>
      </c>
      <c r="F32" s="96" t="s">
        <v>13</v>
      </c>
      <c r="G32" s="96" t="s">
        <v>15</v>
      </c>
      <c r="H32" s="101">
        <v>20.59</v>
      </c>
      <c r="I32" s="18">
        <v>25</v>
      </c>
      <c r="J32" s="24">
        <f t="shared" si="2"/>
        <v>15</v>
      </c>
      <c r="K32" s="25" t="str">
        <f t="shared" si="3"/>
        <v>OK</v>
      </c>
      <c r="L32" s="133"/>
      <c r="M32" s="133"/>
      <c r="N32" s="133"/>
      <c r="O32" s="133"/>
      <c r="P32" s="133">
        <v>10</v>
      </c>
      <c r="Q32" s="201"/>
      <c r="R32" s="74"/>
      <c r="S32" s="74"/>
      <c r="T32" s="74"/>
      <c r="U32" s="74"/>
      <c r="V32" s="74"/>
      <c r="W32" s="74"/>
      <c r="X32" s="76"/>
      <c r="Y32" s="76"/>
      <c r="Z32" s="76"/>
      <c r="AA32" s="76"/>
      <c r="AB32" s="76"/>
      <c r="AC32" s="76"/>
    </row>
    <row r="33" spans="1:29" ht="39.950000000000003" customHeight="1" x14ac:dyDescent="0.25">
      <c r="A33" s="260"/>
      <c r="B33" s="263"/>
      <c r="C33" s="46">
        <v>30</v>
      </c>
      <c r="D33" s="95" t="s">
        <v>131</v>
      </c>
      <c r="E33" s="96" t="s">
        <v>190</v>
      </c>
      <c r="F33" s="96" t="s">
        <v>13</v>
      </c>
      <c r="G33" s="96" t="s">
        <v>15</v>
      </c>
      <c r="H33" s="101">
        <v>28</v>
      </c>
      <c r="I33" s="18">
        <v>15</v>
      </c>
      <c r="J33" s="24">
        <f t="shared" si="2"/>
        <v>0</v>
      </c>
      <c r="K33" s="25" t="str">
        <f t="shared" si="3"/>
        <v>OK</v>
      </c>
      <c r="L33" s="133"/>
      <c r="M33" s="133"/>
      <c r="N33" s="133"/>
      <c r="O33" s="133"/>
      <c r="P33" s="133">
        <v>15</v>
      </c>
      <c r="Q33" s="201"/>
      <c r="R33" s="74"/>
      <c r="S33" s="74"/>
      <c r="T33" s="74"/>
      <c r="U33" s="74"/>
      <c r="V33" s="74"/>
      <c r="W33" s="74"/>
      <c r="X33" s="76"/>
      <c r="Y33" s="76"/>
      <c r="Z33" s="76"/>
      <c r="AA33" s="76"/>
      <c r="AB33" s="76"/>
      <c r="AC33" s="76"/>
    </row>
    <row r="34" spans="1:29" ht="39.950000000000003" customHeight="1" x14ac:dyDescent="0.25">
      <c r="A34" s="260"/>
      <c r="B34" s="263"/>
      <c r="C34" s="46">
        <v>31</v>
      </c>
      <c r="D34" s="95" t="s">
        <v>132</v>
      </c>
      <c r="E34" s="96" t="s">
        <v>190</v>
      </c>
      <c r="F34" s="96" t="s">
        <v>13</v>
      </c>
      <c r="G34" s="96" t="s">
        <v>15</v>
      </c>
      <c r="H34" s="101">
        <v>45</v>
      </c>
      <c r="I34" s="18">
        <v>10</v>
      </c>
      <c r="J34" s="24">
        <f t="shared" si="2"/>
        <v>0</v>
      </c>
      <c r="K34" s="25" t="str">
        <f t="shared" si="3"/>
        <v>OK</v>
      </c>
      <c r="L34" s="133"/>
      <c r="M34" s="133"/>
      <c r="N34" s="133"/>
      <c r="O34" s="133"/>
      <c r="P34" s="133">
        <v>10</v>
      </c>
      <c r="Q34" s="201"/>
      <c r="R34" s="74"/>
      <c r="S34" s="74"/>
      <c r="T34" s="74"/>
      <c r="U34" s="74"/>
      <c r="V34" s="74"/>
      <c r="W34" s="74"/>
      <c r="X34" s="76"/>
      <c r="Y34" s="76"/>
      <c r="Z34" s="76"/>
      <c r="AA34" s="76"/>
      <c r="AB34" s="76"/>
      <c r="AC34" s="76"/>
    </row>
    <row r="35" spans="1:29" ht="39.950000000000003" customHeight="1" x14ac:dyDescent="0.25">
      <c r="A35" s="260"/>
      <c r="B35" s="263"/>
      <c r="C35" s="46">
        <v>32</v>
      </c>
      <c r="D35" s="95" t="s">
        <v>133</v>
      </c>
      <c r="E35" s="96" t="s">
        <v>191</v>
      </c>
      <c r="F35" s="96" t="s">
        <v>13</v>
      </c>
      <c r="G35" s="96" t="s">
        <v>15</v>
      </c>
      <c r="H35" s="101">
        <v>5.88</v>
      </c>
      <c r="I35" s="18">
        <v>30</v>
      </c>
      <c r="J35" s="24">
        <f t="shared" si="2"/>
        <v>0</v>
      </c>
      <c r="K35" s="25" t="str">
        <f t="shared" si="3"/>
        <v>OK</v>
      </c>
      <c r="L35" s="133"/>
      <c r="M35" s="133"/>
      <c r="N35" s="133"/>
      <c r="O35" s="133"/>
      <c r="P35" s="133">
        <v>30</v>
      </c>
      <c r="Q35" s="201"/>
      <c r="R35" s="74"/>
      <c r="S35" s="74"/>
      <c r="T35" s="74"/>
      <c r="U35" s="74"/>
      <c r="V35" s="74"/>
      <c r="W35" s="74"/>
      <c r="X35" s="76"/>
      <c r="Y35" s="76"/>
      <c r="Z35" s="76"/>
      <c r="AA35" s="76"/>
      <c r="AB35" s="76"/>
      <c r="AC35" s="76"/>
    </row>
    <row r="36" spans="1:29" ht="39.950000000000003" customHeight="1" x14ac:dyDescent="0.25">
      <c r="A36" s="260"/>
      <c r="B36" s="263"/>
      <c r="C36" s="46">
        <v>33</v>
      </c>
      <c r="D36" s="95" t="s">
        <v>135</v>
      </c>
      <c r="E36" s="96" t="s">
        <v>194</v>
      </c>
      <c r="F36" s="96" t="s">
        <v>13</v>
      </c>
      <c r="G36" s="96" t="s">
        <v>15</v>
      </c>
      <c r="H36" s="101">
        <v>49.33</v>
      </c>
      <c r="I36" s="18"/>
      <c r="J36" s="24">
        <f t="shared" si="2"/>
        <v>0</v>
      </c>
      <c r="K36" s="25" t="str">
        <f t="shared" si="3"/>
        <v>OK</v>
      </c>
      <c r="L36" s="133"/>
      <c r="M36" s="133"/>
      <c r="N36" s="133"/>
      <c r="O36" s="133"/>
      <c r="P36" s="133"/>
      <c r="Q36" s="201"/>
      <c r="R36" s="74"/>
      <c r="S36" s="74"/>
      <c r="T36" s="74"/>
      <c r="U36" s="74"/>
      <c r="V36" s="74"/>
      <c r="W36" s="74"/>
      <c r="X36" s="76"/>
      <c r="Y36" s="76"/>
      <c r="Z36" s="76"/>
      <c r="AA36" s="76"/>
      <c r="AB36" s="76"/>
      <c r="AC36" s="76"/>
    </row>
    <row r="37" spans="1:29" ht="39.950000000000003" customHeight="1" x14ac:dyDescent="0.25">
      <c r="A37" s="260"/>
      <c r="B37" s="263"/>
      <c r="C37" s="46">
        <v>34</v>
      </c>
      <c r="D37" s="95" t="s">
        <v>137</v>
      </c>
      <c r="E37" s="96" t="s">
        <v>195</v>
      </c>
      <c r="F37" s="96" t="s">
        <v>13</v>
      </c>
      <c r="G37" s="96" t="s">
        <v>15</v>
      </c>
      <c r="H37" s="101">
        <v>43.94</v>
      </c>
      <c r="I37" s="18">
        <v>25</v>
      </c>
      <c r="J37" s="24">
        <f t="shared" si="2"/>
        <v>0</v>
      </c>
      <c r="K37" s="25" t="str">
        <f t="shared" si="3"/>
        <v>OK</v>
      </c>
      <c r="L37" s="133"/>
      <c r="M37" s="133"/>
      <c r="N37" s="133"/>
      <c r="O37" s="133"/>
      <c r="P37" s="133">
        <v>25</v>
      </c>
      <c r="Q37" s="201"/>
      <c r="R37" s="74"/>
      <c r="S37" s="74"/>
      <c r="T37" s="74"/>
      <c r="U37" s="74"/>
      <c r="V37" s="74"/>
      <c r="W37" s="74"/>
      <c r="X37" s="76"/>
      <c r="Y37" s="76"/>
      <c r="Z37" s="76"/>
      <c r="AA37" s="76"/>
      <c r="AB37" s="76"/>
      <c r="AC37" s="76"/>
    </row>
    <row r="38" spans="1:29" ht="39.950000000000003" customHeight="1" x14ac:dyDescent="0.25">
      <c r="A38" s="260"/>
      <c r="B38" s="263"/>
      <c r="C38" s="46">
        <v>35</v>
      </c>
      <c r="D38" s="95" t="s">
        <v>138</v>
      </c>
      <c r="E38" s="96" t="s">
        <v>193</v>
      </c>
      <c r="F38" s="96" t="s">
        <v>13</v>
      </c>
      <c r="G38" s="96" t="s">
        <v>15</v>
      </c>
      <c r="H38" s="101">
        <v>67.16</v>
      </c>
      <c r="I38" s="18">
        <v>5</v>
      </c>
      <c r="J38" s="24">
        <f t="shared" si="2"/>
        <v>0</v>
      </c>
      <c r="K38" s="25" t="str">
        <f t="shared" si="3"/>
        <v>OK</v>
      </c>
      <c r="L38" s="133"/>
      <c r="M38" s="133"/>
      <c r="N38" s="133"/>
      <c r="O38" s="133"/>
      <c r="P38" s="133">
        <v>5</v>
      </c>
      <c r="Q38" s="201"/>
      <c r="R38" s="74"/>
      <c r="S38" s="74"/>
      <c r="T38" s="74"/>
      <c r="U38" s="74"/>
      <c r="V38" s="74"/>
      <c r="W38" s="74"/>
      <c r="X38" s="76"/>
      <c r="Y38" s="76"/>
      <c r="Z38" s="76"/>
      <c r="AA38" s="76"/>
      <c r="AB38" s="76"/>
      <c r="AC38" s="76"/>
    </row>
    <row r="39" spans="1:29" ht="39.950000000000003" customHeight="1" x14ac:dyDescent="0.25">
      <c r="A39" s="260"/>
      <c r="B39" s="263"/>
      <c r="C39" s="46">
        <v>36</v>
      </c>
      <c r="D39" s="95" t="s">
        <v>139</v>
      </c>
      <c r="E39" s="96" t="s">
        <v>196</v>
      </c>
      <c r="F39" s="96" t="s">
        <v>13</v>
      </c>
      <c r="G39" s="96" t="s">
        <v>15</v>
      </c>
      <c r="H39" s="101">
        <v>1.89</v>
      </c>
      <c r="I39" s="18"/>
      <c r="J39" s="24">
        <f t="shared" si="2"/>
        <v>0</v>
      </c>
      <c r="K39" s="25" t="str">
        <f t="shared" si="3"/>
        <v>OK</v>
      </c>
      <c r="L39" s="133"/>
      <c r="M39" s="133"/>
      <c r="N39" s="133"/>
      <c r="O39" s="133"/>
      <c r="P39" s="133"/>
      <c r="Q39" s="201"/>
      <c r="R39" s="74"/>
      <c r="S39" s="74"/>
      <c r="T39" s="74"/>
      <c r="U39" s="74"/>
      <c r="V39" s="74"/>
      <c r="W39" s="74"/>
      <c r="X39" s="76"/>
      <c r="Y39" s="76"/>
      <c r="Z39" s="76"/>
      <c r="AA39" s="76"/>
      <c r="AB39" s="76"/>
      <c r="AC39" s="76"/>
    </row>
    <row r="40" spans="1:29" ht="39.950000000000003" customHeight="1" x14ac:dyDescent="0.25">
      <c r="A40" s="260"/>
      <c r="B40" s="263"/>
      <c r="C40" s="46">
        <v>37</v>
      </c>
      <c r="D40" s="95" t="s">
        <v>141</v>
      </c>
      <c r="E40" s="96" t="s">
        <v>195</v>
      </c>
      <c r="F40" s="96" t="s">
        <v>13</v>
      </c>
      <c r="G40" s="96" t="s">
        <v>15</v>
      </c>
      <c r="H40" s="101">
        <v>112.67</v>
      </c>
      <c r="I40" s="18">
        <v>30</v>
      </c>
      <c r="J40" s="24">
        <f t="shared" si="2"/>
        <v>0</v>
      </c>
      <c r="K40" s="25" t="str">
        <f t="shared" si="3"/>
        <v>OK</v>
      </c>
      <c r="L40" s="133"/>
      <c r="M40" s="133"/>
      <c r="N40" s="133"/>
      <c r="O40" s="133"/>
      <c r="P40" s="133">
        <v>30</v>
      </c>
      <c r="Q40" s="201"/>
      <c r="R40" s="74"/>
      <c r="S40" s="74"/>
      <c r="T40" s="74"/>
      <c r="U40" s="74"/>
      <c r="V40" s="74"/>
      <c r="W40" s="74"/>
      <c r="X40" s="76"/>
      <c r="Y40" s="76"/>
      <c r="Z40" s="76"/>
      <c r="AA40" s="76"/>
      <c r="AB40" s="76"/>
      <c r="AC40" s="76"/>
    </row>
    <row r="41" spans="1:29" ht="39.950000000000003" customHeight="1" x14ac:dyDescent="0.25">
      <c r="A41" s="260"/>
      <c r="B41" s="263"/>
      <c r="C41" s="46">
        <v>38</v>
      </c>
      <c r="D41" s="95" t="s">
        <v>197</v>
      </c>
      <c r="E41" s="96" t="s">
        <v>178</v>
      </c>
      <c r="F41" s="96" t="s">
        <v>13</v>
      </c>
      <c r="G41" s="96" t="s">
        <v>15</v>
      </c>
      <c r="H41" s="101">
        <v>71.13</v>
      </c>
      <c r="I41" s="18"/>
      <c r="J41" s="24">
        <f t="shared" si="2"/>
        <v>0</v>
      </c>
      <c r="K41" s="25" t="str">
        <f t="shared" si="3"/>
        <v>OK</v>
      </c>
      <c r="L41" s="133"/>
      <c r="M41" s="133"/>
      <c r="N41" s="133"/>
      <c r="O41" s="133"/>
      <c r="P41" s="133"/>
      <c r="Q41" s="201"/>
      <c r="R41" s="74"/>
      <c r="S41" s="74"/>
      <c r="T41" s="74"/>
      <c r="U41" s="74"/>
      <c r="V41" s="74"/>
      <c r="W41" s="74"/>
      <c r="X41" s="76"/>
      <c r="Y41" s="76"/>
      <c r="Z41" s="76"/>
      <c r="AA41" s="76"/>
      <c r="AB41" s="76"/>
      <c r="AC41" s="76"/>
    </row>
    <row r="42" spans="1:29" ht="39.950000000000003" customHeight="1" x14ac:dyDescent="0.25">
      <c r="A42" s="260"/>
      <c r="B42" s="263"/>
      <c r="C42" s="46">
        <v>39</v>
      </c>
      <c r="D42" s="95" t="s">
        <v>198</v>
      </c>
      <c r="E42" s="96" t="s">
        <v>199</v>
      </c>
      <c r="F42" s="96" t="s">
        <v>13</v>
      </c>
      <c r="G42" s="96" t="s">
        <v>15</v>
      </c>
      <c r="H42" s="101">
        <v>35.229999999999997</v>
      </c>
      <c r="I42" s="18"/>
      <c r="J42" s="24">
        <f t="shared" si="2"/>
        <v>0</v>
      </c>
      <c r="K42" s="25" t="str">
        <f t="shared" si="3"/>
        <v>OK</v>
      </c>
      <c r="L42" s="133"/>
      <c r="M42" s="133"/>
      <c r="N42" s="133"/>
      <c r="O42" s="133"/>
      <c r="P42" s="133"/>
      <c r="Q42" s="201"/>
      <c r="R42" s="71"/>
      <c r="S42" s="71"/>
      <c r="T42" s="17"/>
      <c r="U42" s="17"/>
      <c r="V42" s="17"/>
      <c r="W42" s="17"/>
      <c r="X42" s="31"/>
      <c r="Y42" s="31"/>
      <c r="Z42" s="31"/>
      <c r="AA42" s="31"/>
      <c r="AB42" s="31"/>
      <c r="AC42" s="31"/>
    </row>
    <row r="43" spans="1:29" ht="39.950000000000003" customHeight="1" x14ac:dyDescent="0.25">
      <c r="A43" s="260"/>
      <c r="B43" s="263"/>
      <c r="C43" s="46">
        <v>40</v>
      </c>
      <c r="D43" s="95" t="s">
        <v>200</v>
      </c>
      <c r="E43" s="96" t="s">
        <v>190</v>
      </c>
      <c r="F43" s="96" t="s">
        <v>13</v>
      </c>
      <c r="G43" s="96" t="s">
        <v>15</v>
      </c>
      <c r="H43" s="101">
        <v>1.1499999999999999</v>
      </c>
      <c r="I43" s="18"/>
      <c r="J43" s="24">
        <f t="shared" si="2"/>
        <v>0</v>
      </c>
      <c r="K43" s="25" t="str">
        <f t="shared" si="3"/>
        <v>OK</v>
      </c>
      <c r="L43" s="133"/>
      <c r="M43" s="133"/>
      <c r="N43" s="133"/>
      <c r="O43" s="133"/>
      <c r="P43" s="133"/>
      <c r="Q43" s="201"/>
      <c r="R43" s="71"/>
      <c r="S43" s="71"/>
      <c r="T43" s="17"/>
      <c r="U43" s="17"/>
      <c r="V43" s="17"/>
      <c r="W43" s="17"/>
      <c r="X43" s="31"/>
      <c r="Y43" s="31"/>
      <c r="Z43" s="31"/>
      <c r="AA43" s="31"/>
      <c r="AB43" s="31"/>
      <c r="AC43" s="31"/>
    </row>
    <row r="44" spans="1:29" ht="39.950000000000003" customHeight="1" x14ac:dyDescent="0.25">
      <c r="A44" s="260"/>
      <c r="B44" s="263"/>
      <c r="C44" s="46">
        <v>41</v>
      </c>
      <c r="D44" s="95" t="s">
        <v>201</v>
      </c>
      <c r="E44" s="96" t="s">
        <v>188</v>
      </c>
      <c r="F44" s="96" t="s">
        <v>13</v>
      </c>
      <c r="G44" s="96" t="s">
        <v>15</v>
      </c>
      <c r="H44" s="101">
        <v>62.22</v>
      </c>
      <c r="I44" s="18"/>
      <c r="J44" s="24">
        <f t="shared" si="2"/>
        <v>0</v>
      </c>
      <c r="K44" s="25" t="str">
        <f t="shared" si="3"/>
        <v>OK</v>
      </c>
      <c r="L44" s="133"/>
      <c r="M44" s="133"/>
      <c r="N44" s="133"/>
      <c r="O44" s="133"/>
      <c r="P44" s="133"/>
      <c r="Q44" s="201"/>
      <c r="R44" s="71"/>
      <c r="S44" s="71"/>
      <c r="T44" s="17"/>
      <c r="U44" s="17"/>
      <c r="V44" s="17"/>
      <c r="W44" s="17"/>
      <c r="X44" s="31"/>
      <c r="Y44" s="31"/>
      <c r="Z44" s="31"/>
      <c r="AA44" s="31"/>
      <c r="AB44" s="31"/>
      <c r="AC44" s="31"/>
    </row>
    <row r="45" spans="1:29" ht="39.950000000000003" customHeight="1" x14ac:dyDescent="0.25">
      <c r="A45" s="260"/>
      <c r="B45" s="263"/>
      <c r="C45" s="46">
        <v>42</v>
      </c>
      <c r="D45" s="95" t="s">
        <v>202</v>
      </c>
      <c r="E45" s="96" t="s">
        <v>190</v>
      </c>
      <c r="F45" s="96" t="s">
        <v>13</v>
      </c>
      <c r="G45" s="96" t="s">
        <v>15</v>
      </c>
      <c r="H45" s="101">
        <v>1.1599999999999999</v>
      </c>
      <c r="I45" s="18"/>
      <c r="J45" s="24">
        <f t="shared" si="2"/>
        <v>0</v>
      </c>
      <c r="K45" s="25" t="str">
        <f t="shared" si="3"/>
        <v>OK</v>
      </c>
      <c r="L45" s="133"/>
      <c r="M45" s="133"/>
      <c r="N45" s="133"/>
      <c r="O45" s="133"/>
      <c r="P45" s="133"/>
      <c r="Q45" s="201"/>
      <c r="R45" s="71"/>
      <c r="S45" s="71"/>
      <c r="T45" s="17"/>
      <c r="U45" s="17"/>
      <c r="V45" s="17"/>
      <c r="W45" s="17"/>
      <c r="X45" s="31"/>
      <c r="Y45" s="31"/>
      <c r="Z45" s="31"/>
      <c r="AA45" s="31"/>
      <c r="AB45" s="31"/>
      <c r="AC45" s="31"/>
    </row>
    <row r="46" spans="1:29" ht="39.950000000000003" customHeight="1" x14ac:dyDescent="0.25">
      <c r="A46" s="260"/>
      <c r="B46" s="263"/>
      <c r="C46" s="46">
        <v>43</v>
      </c>
      <c r="D46" s="95" t="s">
        <v>203</v>
      </c>
      <c r="E46" s="96" t="s">
        <v>190</v>
      </c>
      <c r="F46" s="96" t="s">
        <v>13</v>
      </c>
      <c r="G46" s="96" t="s">
        <v>15</v>
      </c>
      <c r="H46" s="101">
        <v>3.95</v>
      </c>
      <c r="I46" s="18"/>
      <c r="J46" s="24">
        <f t="shared" si="2"/>
        <v>0</v>
      </c>
      <c r="K46" s="25" t="str">
        <f t="shared" si="3"/>
        <v>OK</v>
      </c>
      <c r="L46" s="133"/>
      <c r="M46" s="133"/>
      <c r="N46" s="133"/>
      <c r="O46" s="133"/>
      <c r="P46" s="133"/>
      <c r="Q46" s="201"/>
      <c r="R46" s="71"/>
      <c r="S46" s="71"/>
      <c r="T46" s="17"/>
      <c r="U46" s="17"/>
      <c r="V46" s="17"/>
      <c r="W46" s="17"/>
      <c r="X46" s="31"/>
      <c r="Y46" s="31"/>
      <c r="Z46" s="31"/>
      <c r="AA46" s="31"/>
      <c r="AB46" s="31"/>
      <c r="AC46" s="31"/>
    </row>
    <row r="47" spans="1:29" ht="39.950000000000003" customHeight="1" x14ac:dyDescent="0.25">
      <c r="A47" s="260"/>
      <c r="B47" s="263"/>
      <c r="C47" s="46">
        <v>44</v>
      </c>
      <c r="D47" s="95" t="s">
        <v>204</v>
      </c>
      <c r="E47" s="96" t="s">
        <v>190</v>
      </c>
      <c r="F47" s="96" t="s">
        <v>13</v>
      </c>
      <c r="G47" s="96" t="s">
        <v>15</v>
      </c>
      <c r="H47" s="101">
        <v>7.35</v>
      </c>
      <c r="I47" s="18"/>
      <c r="J47" s="24">
        <f t="shared" si="2"/>
        <v>0</v>
      </c>
      <c r="K47" s="25" t="str">
        <f t="shared" si="3"/>
        <v>OK</v>
      </c>
      <c r="L47" s="133"/>
      <c r="M47" s="133"/>
      <c r="N47" s="133"/>
      <c r="O47" s="133"/>
      <c r="P47" s="133"/>
      <c r="Q47" s="201"/>
      <c r="R47" s="71"/>
      <c r="S47" s="71"/>
      <c r="T47" s="17"/>
      <c r="U47" s="17"/>
      <c r="V47" s="17"/>
      <c r="W47" s="17"/>
      <c r="X47" s="31"/>
      <c r="Y47" s="31"/>
      <c r="Z47" s="31"/>
      <c r="AA47" s="31"/>
      <c r="AB47" s="31"/>
      <c r="AC47" s="31"/>
    </row>
    <row r="48" spans="1:29" ht="39.950000000000003" customHeight="1" x14ac:dyDescent="0.25">
      <c r="A48" s="260"/>
      <c r="B48" s="263"/>
      <c r="C48" s="46">
        <v>45</v>
      </c>
      <c r="D48" s="95" t="s">
        <v>205</v>
      </c>
      <c r="E48" s="96" t="s">
        <v>191</v>
      </c>
      <c r="F48" s="96" t="s">
        <v>13</v>
      </c>
      <c r="G48" s="96" t="s">
        <v>15</v>
      </c>
      <c r="H48" s="101">
        <v>50.41</v>
      </c>
      <c r="I48" s="18"/>
      <c r="J48" s="24">
        <f t="shared" si="2"/>
        <v>0</v>
      </c>
      <c r="K48" s="25" t="str">
        <f t="shared" si="3"/>
        <v>OK</v>
      </c>
      <c r="L48" s="133"/>
      <c r="M48" s="133"/>
      <c r="N48" s="133"/>
      <c r="O48" s="133"/>
      <c r="P48" s="133"/>
      <c r="Q48" s="201"/>
      <c r="R48" s="71"/>
      <c r="S48" s="71"/>
      <c r="T48" s="17"/>
      <c r="U48" s="17"/>
      <c r="V48" s="17"/>
      <c r="W48" s="17"/>
      <c r="X48" s="31"/>
      <c r="Y48" s="31"/>
      <c r="Z48" s="31"/>
      <c r="AA48" s="31"/>
      <c r="AB48" s="31"/>
      <c r="AC48" s="31"/>
    </row>
    <row r="49" spans="1:29" ht="39.950000000000003" customHeight="1" x14ac:dyDescent="0.25">
      <c r="A49" s="260"/>
      <c r="B49" s="263"/>
      <c r="C49" s="46">
        <v>46</v>
      </c>
      <c r="D49" s="95" t="s">
        <v>206</v>
      </c>
      <c r="E49" s="96" t="s">
        <v>191</v>
      </c>
      <c r="F49" s="96" t="s">
        <v>13</v>
      </c>
      <c r="G49" s="96" t="s">
        <v>15</v>
      </c>
      <c r="H49" s="101">
        <v>2.23</v>
      </c>
      <c r="I49" s="18"/>
      <c r="J49" s="24">
        <f t="shared" si="2"/>
        <v>0</v>
      </c>
      <c r="K49" s="25" t="str">
        <f t="shared" si="3"/>
        <v>OK</v>
      </c>
      <c r="L49" s="133"/>
      <c r="M49" s="133"/>
      <c r="N49" s="133"/>
      <c r="O49" s="133"/>
      <c r="P49" s="133"/>
      <c r="Q49" s="201"/>
      <c r="R49" s="71"/>
      <c r="S49" s="71"/>
      <c r="T49" s="17"/>
      <c r="U49" s="17"/>
      <c r="V49" s="17"/>
      <c r="W49" s="17"/>
      <c r="X49" s="31"/>
      <c r="Y49" s="31"/>
      <c r="Z49" s="31"/>
      <c r="AA49" s="31"/>
      <c r="AB49" s="31"/>
      <c r="AC49" s="31"/>
    </row>
    <row r="50" spans="1:29" ht="39.950000000000003" customHeight="1" x14ac:dyDescent="0.25">
      <c r="A50" s="260"/>
      <c r="B50" s="263"/>
      <c r="C50" s="46">
        <v>47</v>
      </c>
      <c r="D50" s="95" t="s">
        <v>207</v>
      </c>
      <c r="E50" s="96" t="s">
        <v>191</v>
      </c>
      <c r="F50" s="96" t="s">
        <v>13</v>
      </c>
      <c r="G50" s="96" t="s">
        <v>15</v>
      </c>
      <c r="H50" s="101">
        <v>3.74</v>
      </c>
      <c r="I50" s="18"/>
      <c r="J50" s="24">
        <f t="shared" si="2"/>
        <v>0</v>
      </c>
      <c r="K50" s="25" t="str">
        <f t="shared" si="3"/>
        <v>OK</v>
      </c>
      <c r="L50" s="133"/>
      <c r="M50" s="133"/>
      <c r="N50" s="133"/>
      <c r="O50" s="133"/>
      <c r="P50" s="133"/>
      <c r="Q50" s="201"/>
      <c r="R50" s="71"/>
      <c r="S50" s="71"/>
      <c r="T50" s="17"/>
      <c r="U50" s="17"/>
      <c r="V50" s="17"/>
      <c r="W50" s="17"/>
      <c r="X50" s="31"/>
      <c r="Y50" s="31"/>
      <c r="Z50" s="31"/>
      <c r="AA50" s="31"/>
      <c r="AB50" s="31"/>
      <c r="AC50" s="31"/>
    </row>
    <row r="51" spans="1:29" ht="39.950000000000003" customHeight="1" x14ac:dyDescent="0.25">
      <c r="A51" s="260"/>
      <c r="B51" s="263"/>
      <c r="C51" s="46">
        <v>48</v>
      </c>
      <c r="D51" s="95" t="s">
        <v>208</v>
      </c>
      <c r="E51" s="96" t="s">
        <v>190</v>
      </c>
      <c r="F51" s="96" t="s">
        <v>13</v>
      </c>
      <c r="G51" s="96" t="s">
        <v>15</v>
      </c>
      <c r="H51" s="101">
        <v>6.09</v>
      </c>
      <c r="I51" s="18"/>
      <c r="J51" s="24">
        <f t="shared" si="2"/>
        <v>0</v>
      </c>
      <c r="K51" s="25" t="str">
        <f t="shared" si="3"/>
        <v>OK</v>
      </c>
      <c r="L51" s="133"/>
      <c r="M51" s="133"/>
      <c r="N51" s="133"/>
      <c r="O51" s="133"/>
      <c r="P51" s="133"/>
      <c r="Q51" s="201"/>
      <c r="R51" s="71"/>
      <c r="S51" s="71"/>
      <c r="T51" s="17"/>
      <c r="U51" s="17"/>
      <c r="V51" s="17"/>
      <c r="W51" s="17"/>
      <c r="X51" s="31"/>
      <c r="Y51" s="31"/>
      <c r="Z51" s="31"/>
      <c r="AA51" s="31"/>
      <c r="AB51" s="31"/>
      <c r="AC51" s="31"/>
    </row>
    <row r="52" spans="1:29" ht="39.950000000000003" customHeight="1" x14ac:dyDescent="0.25">
      <c r="A52" s="260"/>
      <c r="B52" s="263"/>
      <c r="C52" s="46">
        <v>49</v>
      </c>
      <c r="D52" s="95" t="s">
        <v>209</v>
      </c>
      <c r="E52" s="96" t="s">
        <v>190</v>
      </c>
      <c r="F52" s="96" t="s">
        <v>13</v>
      </c>
      <c r="G52" s="96" t="s">
        <v>15</v>
      </c>
      <c r="H52" s="101">
        <v>82.81</v>
      </c>
      <c r="I52" s="18"/>
      <c r="J52" s="24">
        <f t="shared" si="2"/>
        <v>0</v>
      </c>
      <c r="K52" s="25" t="str">
        <f t="shared" si="3"/>
        <v>OK</v>
      </c>
      <c r="L52" s="133"/>
      <c r="M52" s="133"/>
      <c r="N52" s="133"/>
      <c r="O52" s="133"/>
      <c r="P52" s="133"/>
      <c r="Q52" s="201"/>
      <c r="R52" s="71"/>
      <c r="S52" s="71"/>
      <c r="T52" s="17"/>
      <c r="U52" s="17"/>
      <c r="V52" s="17"/>
      <c r="W52" s="17"/>
      <c r="X52" s="31"/>
      <c r="Y52" s="31"/>
      <c r="Z52" s="31"/>
      <c r="AA52" s="31"/>
      <c r="AB52" s="31"/>
      <c r="AC52" s="31"/>
    </row>
    <row r="53" spans="1:29" ht="39.950000000000003" customHeight="1" x14ac:dyDescent="0.25">
      <c r="A53" s="260"/>
      <c r="B53" s="263"/>
      <c r="C53" s="46">
        <v>50</v>
      </c>
      <c r="D53" s="95" t="s">
        <v>210</v>
      </c>
      <c r="E53" s="96" t="s">
        <v>190</v>
      </c>
      <c r="F53" s="96" t="s">
        <v>13</v>
      </c>
      <c r="G53" s="96" t="s">
        <v>15</v>
      </c>
      <c r="H53" s="101">
        <v>58.5</v>
      </c>
      <c r="I53" s="18"/>
      <c r="J53" s="24">
        <f t="shared" si="2"/>
        <v>0</v>
      </c>
      <c r="K53" s="25" t="str">
        <f t="shared" si="3"/>
        <v>OK</v>
      </c>
      <c r="L53" s="133"/>
      <c r="M53" s="133"/>
      <c r="N53" s="133"/>
      <c r="O53" s="133"/>
      <c r="P53" s="133"/>
      <c r="Q53" s="201"/>
      <c r="R53" s="71"/>
      <c r="S53" s="71"/>
      <c r="T53" s="17"/>
      <c r="U53" s="17"/>
      <c r="V53" s="17"/>
      <c r="W53" s="17"/>
      <c r="X53" s="31"/>
      <c r="Y53" s="31"/>
      <c r="Z53" s="31"/>
      <c r="AA53" s="31"/>
      <c r="AB53" s="31"/>
      <c r="AC53" s="31"/>
    </row>
    <row r="54" spans="1:29" ht="39.950000000000003" customHeight="1" x14ac:dyDescent="0.25">
      <c r="A54" s="260"/>
      <c r="B54" s="263"/>
      <c r="C54" s="46">
        <v>51</v>
      </c>
      <c r="D54" s="95" t="s">
        <v>211</v>
      </c>
      <c r="E54" s="96" t="s">
        <v>190</v>
      </c>
      <c r="F54" s="96" t="s">
        <v>13</v>
      </c>
      <c r="G54" s="96" t="s">
        <v>15</v>
      </c>
      <c r="H54" s="101">
        <v>19.39</v>
      </c>
      <c r="I54" s="18"/>
      <c r="J54" s="24">
        <f t="shared" si="2"/>
        <v>0</v>
      </c>
      <c r="K54" s="25" t="str">
        <f t="shared" si="3"/>
        <v>OK</v>
      </c>
      <c r="L54" s="133"/>
      <c r="M54" s="133"/>
      <c r="N54" s="133"/>
      <c r="O54" s="133"/>
      <c r="P54" s="133"/>
      <c r="Q54" s="201"/>
      <c r="R54" s="71"/>
      <c r="S54" s="71"/>
      <c r="T54" s="17"/>
      <c r="U54" s="17"/>
      <c r="V54" s="17"/>
      <c r="W54" s="17"/>
      <c r="X54" s="31"/>
      <c r="Y54" s="31"/>
      <c r="Z54" s="31"/>
      <c r="AA54" s="31"/>
      <c r="AB54" s="31"/>
      <c r="AC54" s="31"/>
    </row>
    <row r="55" spans="1:29" ht="39.950000000000003" customHeight="1" x14ac:dyDescent="0.25">
      <c r="A55" s="260"/>
      <c r="B55" s="263"/>
      <c r="C55" s="46">
        <v>52</v>
      </c>
      <c r="D55" s="95" t="s">
        <v>212</v>
      </c>
      <c r="E55" s="96" t="s">
        <v>190</v>
      </c>
      <c r="F55" s="96" t="s">
        <v>13</v>
      </c>
      <c r="G55" s="96" t="s">
        <v>15</v>
      </c>
      <c r="H55" s="101">
        <v>29.5</v>
      </c>
      <c r="I55" s="18"/>
      <c r="J55" s="24">
        <f t="shared" si="2"/>
        <v>0</v>
      </c>
      <c r="K55" s="25" t="str">
        <f t="shared" si="3"/>
        <v>OK</v>
      </c>
      <c r="L55" s="133"/>
      <c r="M55" s="133"/>
      <c r="N55" s="133"/>
      <c r="O55" s="133"/>
      <c r="P55" s="133"/>
      <c r="Q55" s="201"/>
      <c r="R55" s="71"/>
      <c r="S55" s="71"/>
      <c r="T55" s="17"/>
      <c r="U55" s="17"/>
      <c r="V55" s="17"/>
      <c r="W55" s="17"/>
      <c r="X55" s="31"/>
      <c r="Y55" s="31"/>
      <c r="Z55" s="31"/>
      <c r="AA55" s="31"/>
      <c r="AB55" s="31"/>
      <c r="AC55" s="31"/>
    </row>
    <row r="56" spans="1:29" ht="39.950000000000003" customHeight="1" x14ac:dyDescent="0.25">
      <c r="A56" s="260"/>
      <c r="B56" s="263"/>
      <c r="C56" s="46">
        <v>53</v>
      </c>
      <c r="D56" s="95" t="s">
        <v>213</v>
      </c>
      <c r="E56" s="96" t="s">
        <v>190</v>
      </c>
      <c r="F56" s="96" t="s">
        <v>13</v>
      </c>
      <c r="G56" s="96" t="s">
        <v>15</v>
      </c>
      <c r="H56" s="101">
        <v>51.42</v>
      </c>
      <c r="I56" s="18"/>
      <c r="J56" s="24">
        <f t="shared" si="2"/>
        <v>0</v>
      </c>
      <c r="K56" s="25" t="str">
        <f t="shared" si="3"/>
        <v>OK</v>
      </c>
      <c r="L56" s="133"/>
      <c r="M56" s="133"/>
      <c r="N56" s="133"/>
      <c r="O56" s="133"/>
      <c r="P56" s="133"/>
      <c r="Q56" s="201"/>
      <c r="R56" s="71"/>
      <c r="S56" s="71"/>
      <c r="T56" s="17"/>
      <c r="U56" s="17"/>
      <c r="V56" s="17"/>
      <c r="W56" s="17"/>
      <c r="X56" s="31"/>
      <c r="Y56" s="31"/>
      <c r="Z56" s="31"/>
      <c r="AA56" s="31"/>
      <c r="AB56" s="31"/>
      <c r="AC56" s="31"/>
    </row>
    <row r="57" spans="1:29" ht="39.950000000000003" customHeight="1" x14ac:dyDescent="0.25">
      <c r="A57" s="260"/>
      <c r="B57" s="263"/>
      <c r="C57" s="46">
        <v>54</v>
      </c>
      <c r="D57" s="95" t="s">
        <v>214</v>
      </c>
      <c r="E57" s="96" t="s">
        <v>215</v>
      </c>
      <c r="F57" s="96" t="s">
        <v>13</v>
      </c>
      <c r="G57" s="96" t="s">
        <v>28</v>
      </c>
      <c r="H57" s="101">
        <v>47.2</v>
      </c>
      <c r="I57" s="18"/>
      <c r="J57" s="24">
        <f t="shared" si="2"/>
        <v>0</v>
      </c>
      <c r="K57" s="25" t="str">
        <f t="shared" si="3"/>
        <v>OK</v>
      </c>
      <c r="L57" s="133"/>
      <c r="M57" s="133"/>
      <c r="N57" s="133"/>
      <c r="O57" s="133"/>
      <c r="P57" s="133"/>
      <c r="Q57" s="201"/>
      <c r="R57" s="71"/>
      <c r="S57" s="71"/>
      <c r="T57" s="17"/>
      <c r="U57" s="17"/>
      <c r="V57" s="17"/>
      <c r="W57" s="17"/>
      <c r="X57" s="31"/>
      <c r="Y57" s="31"/>
      <c r="Z57" s="31"/>
      <c r="AA57" s="31"/>
      <c r="AB57" s="31"/>
      <c r="AC57" s="31"/>
    </row>
    <row r="58" spans="1:29" ht="39.950000000000003" customHeight="1" x14ac:dyDescent="0.25">
      <c r="A58" s="260"/>
      <c r="B58" s="263"/>
      <c r="C58" s="46">
        <v>55</v>
      </c>
      <c r="D58" s="95" t="s">
        <v>216</v>
      </c>
      <c r="E58" s="96" t="s">
        <v>193</v>
      </c>
      <c r="F58" s="96" t="s">
        <v>13</v>
      </c>
      <c r="G58" s="96" t="s">
        <v>28</v>
      </c>
      <c r="H58" s="101">
        <v>7.96</v>
      </c>
      <c r="I58" s="18"/>
      <c r="J58" s="24">
        <f t="shared" si="2"/>
        <v>0</v>
      </c>
      <c r="K58" s="25" t="str">
        <f t="shared" si="3"/>
        <v>OK</v>
      </c>
      <c r="L58" s="133"/>
      <c r="M58" s="133"/>
      <c r="N58" s="133"/>
      <c r="O58" s="133"/>
      <c r="P58" s="133"/>
      <c r="Q58" s="201"/>
      <c r="R58" s="71"/>
      <c r="S58" s="71"/>
      <c r="T58" s="17"/>
      <c r="U58" s="17"/>
      <c r="V58" s="17"/>
      <c r="W58" s="17"/>
      <c r="X58" s="31"/>
      <c r="Y58" s="31"/>
      <c r="Z58" s="31"/>
      <c r="AA58" s="31"/>
      <c r="AB58" s="31"/>
      <c r="AC58" s="31"/>
    </row>
    <row r="59" spans="1:29" ht="39.950000000000003" customHeight="1" x14ac:dyDescent="0.25">
      <c r="A59" s="260"/>
      <c r="B59" s="263"/>
      <c r="C59" s="46">
        <v>56</v>
      </c>
      <c r="D59" s="95" t="s">
        <v>217</v>
      </c>
      <c r="E59" s="96" t="s">
        <v>191</v>
      </c>
      <c r="F59" s="96" t="s">
        <v>3</v>
      </c>
      <c r="G59" s="96" t="s">
        <v>15</v>
      </c>
      <c r="H59" s="101">
        <v>2.56</v>
      </c>
      <c r="I59" s="18"/>
      <c r="J59" s="24">
        <f t="shared" si="2"/>
        <v>0</v>
      </c>
      <c r="K59" s="25" t="str">
        <f t="shared" si="3"/>
        <v>OK</v>
      </c>
      <c r="L59" s="133"/>
      <c r="M59" s="133"/>
      <c r="N59" s="133"/>
      <c r="O59" s="133"/>
      <c r="P59" s="133"/>
      <c r="Q59" s="201"/>
      <c r="R59" s="71"/>
      <c r="S59" s="71"/>
      <c r="T59" s="17"/>
      <c r="U59" s="17"/>
      <c r="V59" s="17"/>
      <c r="W59" s="17"/>
      <c r="X59" s="31"/>
      <c r="Y59" s="31"/>
      <c r="Z59" s="31"/>
      <c r="AA59" s="31"/>
      <c r="AB59" s="31"/>
      <c r="AC59" s="31"/>
    </row>
    <row r="60" spans="1:29" ht="39.950000000000003" customHeight="1" x14ac:dyDescent="0.25">
      <c r="A60" s="260"/>
      <c r="B60" s="263"/>
      <c r="C60" s="46">
        <v>57</v>
      </c>
      <c r="D60" s="95" t="s">
        <v>218</v>
      </c>
      <c r="E60" s="96" t="s">
        <v>191</v>
      </c>
      <c r="F60" s="96" t="s">
        <v>3</v>
      </c>
      <c r="G60" s="96" t="s">
        <v>28</v>
      </c>
      <c r="H60" s="101">
        <v>2.56</v>
      </c>
      <c r="I60" s="18"/>
      <c r="J60" s="24">
        <f t="shared" si="2"/>
        <v>0</v>
      </c>
      <c r="K60" s="25" t="str">
        <f t="shared" si="3"/>
        <v>OK</v>
      </c>
      <c r="L60" s="133"/>
      <c r="M60" s="133"/>
      <c r="N60" s="133"/>
      <c r="O60" s="133"/>
      <c r="P60" s="133"/>
      <c r="Q60" s="201"/>
      <c r="R60" s="71"/>
      <c r="S60" s="71"/>
      <c r="T60" s="17"/>
      <c r="U60" s="17"/>
      <c r="V60" s="17"/>
      <c r="W60" s="17"/>
      <c r="X60" s="31"/>
      <c r="Y60" s="31"/>
      <c r="Z60" s="31"/>
      <c r="AA60" s="31"/>
      <c r="AB60" s="31"/>
      <c r="AC60" s="31"/>
    </row>
    <row r="61" spans="1:29" ht="39.950000000000003" customHeight="1" x14ac:dyDescent="0.25">
      <c r="A61" s="260"/>
      <c r="B61" s="263"/>
      <c r="C61" s="46">
        <v>58</v>
      </c>
      <c r="D61" s="106" t="s">
        <v>219</v>
      </c>
      <c r="E61" s="107" t="s">
        <v>191</v>
      </c>
      <c r="F61" s="96" t="s">
        <v>3</v>
      </c>
      <c r="G61" s="108" t="s">
        <v>28</v>
      </c>
      <c r="H61" s="101">
        <v>1.35</v>
      </c>
      <c r="I61" s="18"/>
      <c r="J61" s="24">
        <f t="shared" si="2"/>
        <v>0</v>
      </c>
      <c r="K61" s="25" t="str">
        <f t="shared" si="3"/>
        <v>OK</v>
      </c>
      <c r="L61" s="133"/>
      <c r="M61" s="133"/>
      <c r="N61" s="133"/>
      <c r="O61" s="133"/>
      <c r="P61" s="133"/>
      <c r="Q61" s="201"/>
      <c r="R61" s="71"/>
      <c r="S61" s="71"/>
      <c r="T61" s="17"/>
      <c r="U61" s="17"/>
      <c r="V61" s="17"/>
      <c r="W61" s="17"/>
      <c r="X61" s="31"/>
      <c r="Y61" s="31"/>
      <c r="Z61" s="31"/>
      <c r="AA61" s="31"/>
      <c r="AB61" s="31"/>
      <c r="AC61" s="31"/>
    </row>
    <row r="62" spans="1:29" ht="39.950000000000003" customHeight="1" x14ac:dyDescent="0.25">
      <c r="A62" s="260"/>
      <c r="B62" s="263"/>
      <c r="C62" s="46">
        <v>59</v>
      </c>
      <c r="D62" s="109" t="s">
        <v>220</v>
      </c>
      <c r="E62" s="110" t="s">
        <v>190</v>
      </c>
      <c r="F62" s="96" t="s">
        <v>3</v>
      </c>
      <c r="G62" s="108" t="s">
        <v>15</v>
      </c>
      <c r="H62" s="101">
        <v>0.93</v>
      </c>
      <c r="I62" s="18"/>
      <c r="J62" s="24">
        <f t="shared" si="2"/>
        <v>0</v>
      </c>
      <c r="K62" s="25" t="str">
        <f t="shared" si="3"/>
        <v>OK</v>
      </c>
      <c r="L62" s="133"/>
      <c r="M62" s="133"/>
      <c r="N62" s="133"/>
      <c r="O62" s="133"/>
      <c r="P62" s="133"/>
      <c r="Q62" s="201"/>
      <c r="R62" s="71"/>
      <c r="S62" s="71"/>
      <c r="T62" s="17"/>
      <c r="U62" s="17"/>
      <c r="V62" s="17"/>
      <c r="W62" s="17"/>
      <c r="X62" s="31"/>
      <c r="Y62" s="31"/>
      <c r="Z62" s="31"/>
      <c r="AA62" s="31"/>
      <c r="AB62" s="31"/>
      <c r="AC62" s="31"/>
    </row>
    <row r="63" spans="1:29" ht="39.950000000000003" customHeight="1" x14ac:dyDescent="0.25">
      <c r="A63" s="260"/>
      <c r="B63" s="263"/>
      <c r="C63" s="46">
        <v>60</v>
      </c>
      <c r="D63" s="109" t="s">
        <v>221</v>
      </c>
      <c r="E63" s="110" t="s">
        <v>191</v>
      </c>
      <c r="F63" s="96" t="s">
        <v>3</v>
      </c>
      <c r="G63" s="108" t="s">
        <v>15</v>
      </c>
      <c r="H63" s="101">
        <v>4.74</v>
      </c>
      <c r="I63" s="18"/>
      <c r="J63" s="24">
        <f t="shared" si="2"/>
        <v>0</v>
      </c>
      <c r="K63" s="25" t="str">
        <f t="shared" si="3"/>
        <v>OK</v>
      </c>
      <c r="L63" s="133"/>
      <c r="M63" s="133"/>
      <c r="N63" s="133"/>
      <c r="O63" s="133"/>
      <c r="P63" s="133"/>
      <c r="Q63" s="201"/>
      <c r="R63" s="71"/>
      <c r="S63" s="72"/>
      <c r="T63" s="17"/>
      <c r="U63" s="17"/>
      <c r="V63" s="17"/>
      <c r="W63" s="17"/>
      <c r="X63" s="31"/>
      <c r="Y63" s="31"/>
      <c r="Z63" s="31"/>
      <c r="AA63" s="31"/>
      <c r="AB63" s="31"/>
      <c r="AC63" s="31"/>
    </row>
    <row r="64" spans="1:29" ht="39.950000000000003" customHeight="1" x14ac:dyDescent="0.25">
      <c r="A64" s="260"/>
      <c r="B64" s="263"/>
      <c r="C64" s="46">
        <v>61</v>
      </c>
      <c r="D64" s="109" t="s">
        <v>222</v>
      </c>
      <c r="E64" s="110" t="s">
        <v>190</v>
      </c>
      <c r="F64" s="96" t="s">
        <v>3</v>
      </c>
      <c r="G64" s="108" t="s">
        <v>15</v>
      </c>
      <c r="H64" s="101">
        <v>1.1599999999999999</v>
      </c>
      <c r="I64" s="18"/>
      <c r="J64" s="24">
        <f t="shared" si="2"/>
        <v>0</v>
      </c>
      <c r="K64" s="25" t="str">
        <f t="shared" si="3"/>
        <v>OK</v>
      </c>
      <c r="L64" s="133"/>
      <c r="M64" s="133"/>
      <c r="N64" s="133"/>
      <c r="O64" s="133"/>
      <c r="P64" s="133"/>
      <c r="Q64" s="201"/>
      <c r="R64" s="74"/>
      <c r="S64" s="72"/>
      <c r="T64" s="74"/>
      <c r="U64" s="74"/>
      <c r="V64" s="74"/>
      <c r="W64" s="74"/>
      <c r="X64" s="76"/>
      <c r="Y64" s="76"/>
      <c r="Z64" s="76"/>
      <c r="AA64" s="76"/>
      <c r="AB64" s="76"/>
      <c r="AC64" s="76"/>
    </row>
    <row r="65" spans="1:29" ht="39.950000000000003" customHeight="1" x14ac:dyDescent="0.25">
      <c r="A65" s="260"/>
      <c r="B65" s="263"/>
      <c r="C65" s="46">
        <v>62</v>
      </c>
      <c r="D65" s="109" t="s">
        <v>223</v>
      </c>
      <c r="E65" s="110" t="s">
        <v>190</v>
      </c>
      <c r="F65" s="96" t="s">
        <v>3</v>
      </c>
      <c r="G65" s="108" t="s">
        <v>15</v>
      </c>
      <c r="H65" s="101">
        <v>2.09</v>
      </c>
      <c r="I65" s="18"/>
      <c r="J65" s="24">
        <f t="shared" si="2"/>
        <v>0</v>
      </c>
      <c r="K65" s="25" t="str">
        <f t="shared" si="3"/>
        <v>OK</v>
      </c>
      <c r="L65" s="133"/>
      <c r="M65" s="133"/>
      <c r="N65" s="133"/>
      <c r="O65" s="133"/>
      <c r="P65" s="133"/>
      <c r="Q65" s="201"/>
      <c r="R65" s="74"/>
      <c r="S65" s="72"/>
      <c r="T65" s="74"/>
      <c r="U65" s="74"/>
      <c r="V65" s="74"/>
      <c r="W65" s="74"/>
      <c r="X65" s="76"/>
      <c r="Y65" s="76"/>
      <c r="Z65" s="76"/>
      <c r="AA65" s="76"/>
      <c r="AB65" s="76"/>
      <c r="AC65" s="76"/>
    </row>
    <row r="66" spans="1:29" ht="39.950000000000003" customHeight="1" x14ac:dyDescent="0.25">
      <c r="A66" s="260"/>
      <c r="B66" s="263"/>
      <c r="C66" s="46">
        <v>63</v>
      </c>
      <c r="D66" s="109" t="s">
        <v>224</v>
      </c>
      <c r="E66" s="110" t="s">
        <v>191</v>
      </c>
      <c r="F66" s="96" t="s">
        <v>13</v>
      </c>
      <c r="G66" s="108" t="s">
        <v>15</v>
      </c>
      <c r="H66" s="101">
        <v>2.06</v>
      </c>
      <c r="I66" s="18"/>
      <c r="J66" s="24">
        <f t="shared" si="2"/>
        <v>0</v>
      </c>
      <c r="K66" s="25" t="str">
        <f t="shared" si="3"/>
        <v>OK</v>
      </c>
      <c r="L66" s="133"/>
      <c r="M66" s="133"/>
      <c r="N66" s="133"/>
      <c r="O66" s="133"/>
      <c r="P66" s="133"/>
      <c r="Q66" s="201"/>
      <c r="R66" s="74"/>
      <c r="S66" s="72"/>
      <c r="T66" s="74"/>
      <c r="U66" s="74"/>
      <c r="V66" s="74"/>
      <c r="W66" s="74"/>
      <c r="X66" s="76"/>
      <c r="Y66" s="76"/>
      <c r="Z66" s="76"/>
      <c r="AA66" s="76"/>
      <c r="AB66" s="76"/>
      <c r="AC66" s="76"/>
    </row>
    <row r="67" spans="1:29" ht="39.950000000000003" customHeight="1" x14ac:dyDescent="0.25">
      <c r="A67" s="260"/>
      <c r="B67" s="263"/>
      <c r="C67" s="46">
        <v>64</v>
      </c>
      <c r="D67" s="109" t="s">
        <v>225</v>
      </c>
      <c r="E67" s="110" t="s">
        <v>193</v>
      </c>
      <c r="F67" s="96" t="s">
        <v>13</v>
      </c>
      <c r="G67" s="108" t="s">
        <v>15</v>
      </c>
      <c r="H67" s="101">
        <v>66.86</v>
      </c>
      <c r="I67" s="18"/>
      <c r="J67" s="24">
        <f t="shared" si="2"/>
        <v>0</v>
      </c>
      <c r="K67" s="25" t="str">
        <f t="shared" si="3"/>
        <v>OK</v>
      </c>
      <c r="L67" s="133"/>
      <c r="M67" s="133"/>
      <c r="N67" s="133"/>
      <c r="O67" s="133"/>
      <c r="P67" s="133"/>
      <c r="Q67" s="201"/>
      <c r="R67" s="74"/>
      <c r="S67" s="72"/>
      <c r="T67" s="74"/>
      <c r="U67" s="74"/>
      <c r="V67" s="74"/>
      <c r="W67" s="74"/>
      <c r="X67" s="76"/>
      <c r="Y67" s="76"/>
      <c r="Z67" s="76"/>
      <c r="AA67" s="76"/>
      <c r="AB67" s="76"/>
      <c r="AC67" s="76"/>
    </row>
    <row r="68" spans="1:29" ht="39.950000000000003" customHeight="1" x14ac:dyDescent="0.25">
      <c r="A68" s="260"/>
      <c r="B68" s="263"/>
      <c r="C68" s="46">
        <v>65</v>
      </c>
      <c r="D68" s="109" t="s">
        <v>226</v>
      </c>
      <c r="E68" s="110" t="s">
        <v>191</v>
      </c>
      <c r="F68" s="96" t="s">
        <v>227</v>
      </c>
      <c r="G68" s="108" t="s">
        <v>15</v>
      </c>
      <c r="H68" s="101">
        <v>14.14</v>
      </c>
      <c r="I68" s="18"/>
      <c r="J68" s="24">
        <f t="shared" si="2"/>
        <v>0</v>
      </c>
      <c r="K68" s="25" t="str">
        <f t="shared" si="3"/>
        <v>OK</v>
      </c>
      <c r="L68" s="133"/>
      <c r="M68" s="133"/>
      <c r="N68" s="133"/>
      <c r="O68" s="133"/>
      <c r="P68" s="133"/>
      <c r="Q68" s="201"/>
      <c r="R68" s="74"/>
      <c r="S68" s="72"/>
      <c r="T68" s="74"/>
      <c r="U68" s="74"/>
      <c r="V68" s="74"/>
      <c r="W68" s="74"/>
      <c r="X68" s="76"/>
      <c r="Y68" s="76"/>
      <c r="Z68" s="76"/>
      <c r="AA68" s="76"/>
      <c r="AB68" s="76"/>
      <c r="AC68" s="76"/>
    </row>
    <row r="69" spans="1:29" ht="39.950000000000003" customHeight="1" x14ac:dyDescent="0.25">
      <c r="A69" s="260"/>
      <c r="B69" s="263"/>
      <c r="C69" s="46">
        <v>66</v>
      </c>
      <c r="D69" s="109" t="s">
        <v>228</v>
      </c>
      <c r="E69" s="110" t="s">
        <v>190</v>
      </c>
      <c r="F69" s="96" t="s">
        <v>229</v>
      </c>
      <c r="G69" s="108" t="s">
        <v>15</v>
      </c>
      <c r="H69" s="101">
        <v>2.2000000000000002</v>
      </c>
      <c r="I69" s="18"/>
      <c r="J69" s="24">
        <f t="shared" si="2"/>
        <v>0</v>
      </c>
      <c r="K69" s="25" t="str">
        <f t="shared" si="3"/>
        <v>OK</v>
      </c>
      <c r="L69" s="133"/>
      <c r="M69" s="133"/>
      <c r="N69" s="133"/>
      <c r="O69" s="133"/>
      <c r="P69" s="133"/>
      <c r="Q69" s="201"/>
      <c r="R69" s="74"/>
      <c r="S69" s="72"/>
      <c r="T69" s="74"/>
      <c r="U69" s="74"/>
      <c r="V69" s="74"/>
      <c r="W69" s="74"/>
      <c r="X69" s="76"/>
      <c r="Y69" s="76"/>
      <c r="Z69" s="76"/>
      <c r="AA69" s="76"/>
      <c r="AB69" s="76"/>
      <c r="AC69" s="76"/>
    </row>
    <row r="70" spans="1:29" ht="39.950000000000003"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133"/>
      <c r="M70" s="133"/>
      <c r="N70" s="133"/>
      <c r="O70" s="133"/>
      <c r="P70" s="133"/>
      <c r="Q70" s="201"/>
      <c r="R70" s="74"/>
      <c r="S70" s="72"/>
      <c r="T70" s="74"/>
      <c r="U70" s="74"/>
      <c r="V70" s="74"/>
      <c r="W70" s="74"/>
      <c r="X70" s="76"/>
      <c r="Y70" s="76"/>
      <c r="Z70" s="76"/>
      <c r="AA70" s="76"/>
      <c r="AB70" s="76"/>
      <c r="AC70" s="76"/>
    </row>
    <row r="71" spans="1:29" ht="39.950000000000003" customHeight="1" x14ac:dyDescent="0.25">
      <c r="A71" s="260"/>
      <c r="B71" s="263"/>
      <c r="C71" s="46">
        <v>68</v>
      </c>
      <c r="D71" s="109" t="s">
        <v>231</v>
      </c>
      <c r="E71" s="110" t="s">
        <v>191</v>
      </c>
      <c r="F71" s="96" t="s">
        <v>229</v>
      </c>
      <c r="G71" s="108" t="s">
        <v>15</v>
      </c>
      <c r="H71" s="101">
        <v>4.74</v>
      </c>
      <c r="I71" s="18"/>
      <c r="J71" s="24">
        <f t="shared" si="2"/>
        <v>0</v>
      </c>
      <c r="K71" s="25" t="str">
        <f t="shared" si="3"/>
        <v>OK</v>
      </c>
      <c r="L71" s="133"/>
      <c r="M71" s="133"/>
      <c r="N71" s="133"/>
      <c r="O71" s="133"/>
      <c r="P71" s="133"/>
      <c r="Q71" s="201"/>
      <c r="R71" s="74"/>
      <c r="S71" s="72"/>
      <c r="T71" s="74"/>
      <c r="U71" s="74"/>
      <c r="V71" s="74"/>
      <c r="W71" s="74"/>
      <c r="X71" s="76"/>
      <c r="Y71" s="76"/>
      <c r="Z71" s="76"/>
      <c r="AA71" s="76"/>
      <c r="AB71" s="76"/>
      <c r="AC71" s="76"/>
    </row>
    <row r="72" spans="1:29" ht="39.950000000000003" customHeight="1" x14ac:dyDescent="0.25">
      <c r="A72" s="260"/>
      <c r="B72" s="263"/>
      <c r="C72" s="46">
        <v>69</v>
      </c>
      <c r="D72" s="109" t="s">
        <v>232</v>
      </c>
      <c r="E72" s="110" t="s">
        <v>190</v>
      </c>
      <c r="F72" s="96" t="s">
        <v>229</v>
      </c>
      <c r="G72" s="108" t="s">
        <v>15</v>
      </c>
      <c r="H72" s="101">
        <v>3.68</v>
      </c>
      <c r="I72" s="18"/>
      <c r="J72" s="24">
        <f t="shared" si="2"/>
        <v>0</v>
      </c>
      <c r="K72" s="25" t="str">
        <f t="shared" si="3"/>
        <v>OK</v>
      </c>
      <c r="L72" s="133"/>
      <c r="M72" s="133"/>
      <c r="N72" s="133"/>
      <c r="O72" s="133"/>
      <c r="P72" s="133"/>
      <c r="Q72" s="201"/>
      <c r="R72" s="74"/>
      <c r="S72" s="72"/>
      <c r="T72" s="74"/>
      <c r="U72" s="74"/>
      <c r="V72" s="74"/>
      <c r="W72" s="74"/>
      <c r="X72" s="76"/>
      <c r="Y72" s="76"/>
      <c r="Z72" s="76"/>
      <c r="AA72" s="76"/>
      <c r="AB72" s="76"/>
      <c r="AC72" s="76"/>
    </row>
    <row r="73" spans="1:29" ht="39.950000000000003" customHeight="1" x14ac:dyDescent="0.25">
      <c r="A73" s="260"/>
      <c r="B73" s="263"/>
      <c r="C73" s="46">
        <v>70</v>
      </c>
      <c r="D73" s="109" t="s">
        <v>233</v>
      </c>
      <c r="E73" s="110" t="s">
        <v>191</v>
      </c>
      <c r="F73" s="96" t="s">
        <v>229</v>
      </c>
      <c r="G73" s="108" t="s">
        <v>15</v>
      </c>
      <c r="H73" s="101">
        <v>3.63</v>
      </c>
      <c r="I73" s="18"/>
      <c r="J73" s="24">
        <f t="shared" si="2"/>
        <v>0</v>
      </c>
      <c r="K73" s="25" t="str">
        <f t="shared" si="3"/>
        <v>OK</v>
      </c>
      <c r="L73" s="133"/>
      <c r="M73" s="133"/>
      <c r="N73" s="133"/>
      <c r="O73" s="133"/>
      <c r="P73" s="133"/>
      <c r="Q73" s="201"/>
      <c r="R73" s="74"/>
      <c r="S73" s="72"/>
      <c r="T73" s="74"/>
      <c r="U73" s="74"/>
      <c r="V73" s="74"/>
      <c r="W73" s="74"/>
      <c r="X73" s="76"/>
      <c r="Y73" s="76"/>
      <c r="Z73" s="76"/>
      <c r="AA73" s="76"/>
      <c r="AB73" s="76"/>
      <c r="AC73" s="76"/>
    </row>
    <row r="74" spans="1:29" ht="39.950000000000003" customHeight="1" x14ac:dyDescent="0.25">
      <c r="A74" s="260"/>
      <c r="B74" s="263"/>
      <c r="C74" s="46">
        <v>71</v>
      </c>
      <c r="D74" s="109" t="s">
        <v>234</v>
      </c>
      <c r="E74" s="110" t="s">
        <v>190</v>
      </c>
      <c r="F74" s="96" t="s">
        <v>229</v>
      </c>
      <c r="G74" s="108" t="s">
        <v>15</v>
      </c>
      <c r="H74" s="101">
        <v>0.93</v>
      </c>
      <c r="I74" s="18"/>
      <c r="J74" s="24">
        <f t="shared" si="2"/>
        <v>0</v>
      </c>
      <c r="K74" s="25" t="str">
        <f t="shared" si="3"/>
        <v>OK</v>
      </c>
      <c r="L74" s="133"/>
      <c r="M74" s="133"/>
      <c r="N74" s="133"/>
      <c r="O74" s="133"/>
      <c r="P74" s="133"/>
      <c r="Q74" s="201"/>
      <c r="R74" s="74"/>
      <c r="S74" s="72"/>
      <c r="T74" s="74"/>
      <c r="U74" s="74"/>
      <c r="V74" s="74"/>
      <c r="W74" s="74"/>
      <c r="X74" s="76"/>
      <c r="Y74" s="76"/>
      <c r="Z74" s="76"/>
      <c r="AA74" s="76"/>
      <c r="AB74" s="76"/>
      <c r="AC74" s="76"/>
    </row>
    <row r="75" spans="1:29" ht="39.950000000000003" customHeight="1" x14ac:dyDescent="0.25">
      <c r="A75" s="260"/>
      <c r="B75" s="263"/>
      <c r="C75" s="46">
        <v>72</v>
      </c>
      <c r="D75" s="109" t="s">
        <v>235</v>
      </c>
      <c r="E75" s="110" t="s">
        <v>190</v>
      </c>
      <c r="F75" s="96" t="s">
        <v>229</v>
      </c>
      <c r="G75" s="108" t="s">
        <v>15</v>
      </c>
      <c r="H75" s="101">
        <v>5.13</v>
      </c>
      <c r="I75" s="18"/>
      <c r="J75" s="24">
        <f t="shared" si="2"/>
        <v>0</v>
      </c>
      <c r="K75" s="25" t="str">
        <f t="shared" si="3"/>
        <v>OK</v>
      </c>
      <c r="L75" s="133"/>
      <c r="M75" s="133"/>
      <c r="N75" s="133"/>
      <c r="O75" s="133"/>
      <c r="P75" s="133"/>
      <c r="Q75" s="201"/>
      <c r="R75" s="74"/>
      <c r="S75" s="72"/>
      <c r="T75" s="74"/>
      <c r="U75" s="74"/>
      <c r="V75" s="74"/>
      <c r="W75" s="74"/>
      <c r="X75" s="76"/>
      <c r="Y75" s="76"/>
      <c r="Z75" s="76"/>
      <c r="AA75" s="76"/>
      <c r="AB75" s="76"/>
      <c r="AC75" s="76"/>
    </row>
    <row r="76" spans="1:29" ht="39.950000000000003" customHeight="1" x14ac:dyDescent="0.25">
      <c r="A76" s="260"/>
      <c r="B76" s="263"/>
      <c r="C76" s="46">
        <v>73</v>
      </c>
      <c r="D76" s="109" t="s">
        <v>236</v>
      </c>
      <c r="E76" s="110" t="s">
        <v>190</v>
      </c>
      <c r="F76" s="96" t="s">
        <v>229</v>
      </c>
      <c r="G76" s="108" t="s">
        <v>15</v>
      </c>
      <c r="H76" s="101">
        <v>12.12</v>
      </c>
      <c r="I76" s="18"/>
      <c r="J76" s="24">
        <f t="shared" si="2"/>
        <v>0</v>
      </c>
      <c r="K76" s="25" t="str">
        <f t="shared" si="3"/>
        <v>OK</v>
      </c>
      <c r="L76" s="133"/>
      <c r="M76" s="133"/>
      <c r="N76" s="133"/>
      <c r="O76" s="133"/>
      <c r="P76" s="133"/>
      <c r="Q76" s="201"/>
      <c r="R76" s="74"/>
      <c r="S76" s="72"/>
      <c r="T76" s="74"/>
      <c r="U76" s="74"/>
      <c r="V76" s="74"/>
      <c r="W76" s="74"/>
      <c r="X76" s="76"/>
      <c r="Y76" s="76"/>
      <c r="Z76" s="76"/>
      <c r="AA76" s="76"/>
      <c r="AB76" s="76"/>
      <c r="AC76" s="76"/>
    </row>
    <row r="77" spans="1:29" ht="39.950000000000003" customHeight="1" x14ac:dyDescent="0.25">
      <c r="A77" s="260"/>
      <c r="B77" s="263"/>
      <c r="C77" s="46">
        <v>74</v>
      </c>
      <c r="D77" s="109" t="s">
        <v>237</v>
      </c>
      <c r="E77" s="110" t="s">
        <v>190</v>
      </c>
      <c r="F77" s="96" t="s">
        <v>229</v>
      </c>
      <c r="G77" s="108" t="s">
        <v>15</v>
      </c>
      <c r="H77" s="101">
        <v>2.09</v>
      </c>
      <c r="I77" s="18"/>
      <c r="J77" s="24">
        <f t="shared" ref="J77:J81" si="4">I77-(SUM(L77:AC77))</f>
        <v>0</v>
      </c>
      <c r="K77" s="25" t="str">
        <f t="shared" ref="K77:K81" si="5">IF(J77&lt;0,"ATENÇÃO","OK")</f>
        <v>OK</v>
      </c>
      <c r="L77" s="133"/>
      <c r="M77" s="133"/>
      <c r="N77" s="133"/>
      <c r="O77" s="133"/>
      <c r="P77" s="133"/>
      <c r="Q77" s="201"/>
      <c r="R77" s="74"/>
      <c r="S77" s="72"/>
      <c r="T77" s="74"/>
      <c r="U77" s="74"/>
      <c r="V77" s="74"/>
      <c r="W77" s="74"/>
      <c r="X77" s="76"/>
      <c r="Y77" s="76"/>
      <c r="Z77" s="76"/>
      <c r="AA77" s="76"/>
      <c r="AB77" s="76"/>
      <c r="AC77" s="76"/>
    </row>
    <row r="78" spans="1:29" ht="39.950000000000003" customHeight="1" x14ac:dyDescent="0.25">
      <c r="A78" s="260"/>
      <c r="B78" s="263"/>
      <c r="C78" s="46">
        <v>75</v>
      </c>
      <c r="D78" s="109" t="s">
        <v>238</v>
      </c>
      <c r="E78" s="110" t="s">
        <v>190</v>
      </c>
      <c r="F78" s="96" t="s">
        <v>229</v>
      </c>
      <c r="G78" s="108" t="s">
        <v>15</v>
      </c>
      <c r="H78" s="101">
        <v>6.04</v>
      </c>
      <c r="I78" s="18"/>
      <c r="J78" s="24">
        <f t="shared" si="4"/>
        <v>0</v>
      </c>
      <c r="K78" s="25" t="str">
        <f t="shared" si="5"/>
        <v>OK</v>
      </c>
      <c r="L78" s="133"/>
      <c r="M78" s="133"/>
      <c r="N78" s="133"/>
      <c r="O78" s="133"/>
      <c r="P78" s="133"/>
      <c r="Q78" s="201"/>
      <c r="R78" s="74"/>
      <c r="S78" s="72"/>
      <c r="T78" s="74"/>
      <c r="U78" s="74"/>
      <c r="V78" s="74"/>
      <c r="W78" s="74"/>
      <c r="X78" s="76"/>
      <c r="Y78" s="76"/>
      <c r="Z78" s="76"/>
      <c r="AA78" s="76"/>
      <c r="AB78" s="76"/>
      <c r="AC78" s="76"/>
    </row>
    <row r="79" spans="1:29" ht="39.950000000000003" customHeight="1" x14ac:dyDescent="0.25">
      <c r="A79" s="260"/>
      <c r="B79" s="263"/>
      <c r="C79" s="46">
        <v>76</v>
      </c>
      <c r="D79" s="109" t="s">
        <v>239</v>
      </c>
      <c r="E79" s="110" t="s">
        <v>190</v>
      </c>
      <c r="F79" s="96" t="s">
        <v>229</v>
      </c>
      <c r="G79" s="108" t="s">
        <v>15</v>
      </c>
      <c r="H79" s="101">
        <v>10.5</v>
      </c>
      <c r="I79" s="18"/>
      <c r="J79" s="24">
        <f t="shared" si="4"/>
        <v>0</v>
      </c>
      <c r="K79" s="25" t="str">
        <f t="shared" si="5"/>
        <v>OK</v>
      </c>
      <c r="L79" s="133"/>
      <c r="M79" s="133"/>
      <c r="N79" s="133"/>
      <c r="O79" s="133"/>
      <c r="P79" s="133"/>
      <c r="Q79" s="201"/>
      <c r="R79" s="74"/>
      <c r="S79" s="72"/>
      <c r="T79" s="74"/>
      <c r="U79" s="74"/>
      <c r="V79" s="74"/>
      <c r="W79" s="74"/>
      <c r="X79" s="76"/>
      <c r="Y79" s="76"/>
      <c r="Z79" s="76"/>
      <c r="AA79" s="76"/>
      <c r="AB79" s="76"/>
      <c r="AC79" s="76"/>
    </row>
    <row r="80" spans="1:29" ht="39.950000000000003" customHeight="1" x14ac:dyDescent="0.25">
      <c r="A80" s="260"/>
      <c r="B80" s="263"/>
      <c r="C80" s="46">
        <v>77</v>
      </c>
      <c r="D80" s="109" t="s">
        <v>240</v>
      </c>
      <c r="E80" s="110" t="s">
        <v>190</v>
      </c>
      <c r="F80" s="96" t="s">
        <v>229</v>
      </c>
      <c r="G80" s="108" t="s">
        <v>15</v>
      </c>
      <c r="H80" s="101">
        <v>11.9</v>
      </c>
      <c r="I80" s="18"/>
      <c r="J80" s="24">
        <f t="shared" si="4"/>
        <v>0</v>
      </c>
      <c r="K80" s="25" t="str">
        <f t="shared" si="5"/>
        <v>OK</v>
      </c>
      <c r="L80" s="133"/>
      <c r="M80" s="133"/>
      <c r="N80" s="133"/>
      <c r="O80" s="133"/>
      <c r="P80" s="133"/>
      <c r="Q80" s="201"/>
      <c r="R80" s="74"/>
      <c r="S80" s="72"/>
      <c r="T80" s="74"/>
      <c r="U80" s="74"/>
      <c r="V80" s="74"/>
      <c r="W80" s="74"/>
      <c r="X80" s="76"/>
      <c r="Y80" s="76"/>
      <c r="Z80" s="76"/>
      <c r="AA80" s="76"/>
      <c r="AB80" s="76"/>
      <c r="AC80" s="76"/>
    </row>
    <row r="81" spans="1:29" ht="39.950000000000003" customHeight="1" x14ac:dyDescent="0.25">
      <c r="A81" s="260"/>
      <c r="B81" s="263"/>
      <c r="C81" s="46">
        <v>78</v>
      </c>
      <c r="D81" s="109" t="s">
        <v>241</v>
      </c>
      <c r="E81" s="110" t="s">
        <v>192</v>
      </c>
      <c r="F81" s="96" t="s">
        <v>229</v>
      </c>
      <c r="G81" s="108" t="s">
        <v>15</v>
      </c>
      <c r="H81" s="101">
        <v>14.16</v>
      </c>
      <c r="I81" s="18"/>
      <c r="J81" s="24">
        <f t="shared" si="4"/>
        <v>0</v>
      </c>
      <c r="K81" s="25" t="str">
        <f t="shared" si="5"/>
        <v>OK</v>
      </c>
      <c r="L81" s="133"/>
      <c r="M81" s="133"/>
      <c r="N81" s="133"/>
      <c r="O81" s="133"/>
      <c r="P81" s="133"/>
      <c r="Q81" s="201"/>
      <c r="R81" s="74"/>
      <c r="S81" s="72"/>
      <c r="T81" s="74"/>
      <c r="U81" s="74"/>
      <c r="V81" s="74"/>
      <c r="W81" s="74"/>
      <c r="X81" s="76"/>
      <c r="Y81" s="76"/>
      <c r="Z81" s="76"/>
      <c r="AA81" s="76"/>
      <c r="AB81" s="76"/>
      <c r="AC81" s="76"/>
    </row>
    <row r="82" spans="1:29" ht="39.950000000000003" customHeight="1" x14ac:dyDescent="0.25">
      <c r="A82" s="260"/>
      <c r="B82" s="263"/>
      <c r="C82" s="46">
        <v>79</v>
      </c>
      <c r="D82" s="95" t="s">
        <v>242</v>
      </c>
      <c r="E82" s="96" t="s">
        <v>190</v>
      </c>
      <c r="F82" s="96" t="s">
        <v>229</v>
      </c>
      <c r="G82" s="96" t="s">
        <v>15</v>
      </c>
      <c r="H82" s="101">
        <v>6.63</v>
      </c>
      <c r="I82" s="18"/>
      <c r="J82" s="24">
        <f t="shared" ref="J82:J87" si="6">I82-(SUM(L82:AC82))</f>
        <v>0</v>
      </c>
      <c r="K82" s="25" t="str">
        <f t="shared" ref="K82:K87" si="7">IF(J82&lt;0,"ATENÇÃO","OK")</f>
        <v>OK</v>
      </c>
      <c r="L82" s="133"/>
      <c r="M82" s="133"/>
      <c r="N82" s="133"/>
      <c r="O82" s="133"/>
      <c r="P82" s="133"/>
      <c r="Q82" s="201"/>
      <c r="R82" s="71"/>
      <c r="S82" s="72"/>
      <c r="T82" s="17"/>
      <c r="U82" s="17"/>
      <c r="V82" s="17"/>
      <c r="W82" s="17"/>
      <c r="X82" s="31"/>
      <c r="Y82" s="31"/>
      <c r="Z82" s="31"/>
      <c r="AA82" s="31"/>
      <c r="AB82" s="31"/>
      <c r="AC82" s="31"/>
    </row>
    <row r="83" spans="1:29" ht="39.950000000000003" customHeight="1" x14ac:dyDescent="0.25">
      <c r="A83" s="260"/>
      <c r="B83" s="263"/>
      <c r="C83" s="46">
        <v>80</v>
      </c>
      <c r="D83" s="95" t="s">
        <v>243</v>
      </c>
      <c r="E83" s="96" t="s">
        <v>190</v>
      </c>
      <c r="F83" s="96" t="s">
        <v>229</v>
      </c>
      <c r="G83" s="96" t="s">
        <v>15</v>
      </c>
      <c r="H83" s="101">
        <v>8.16</v>
      </c>
      <c r="I83" s="18"/>
      <c r="J83" s="24">
        <f t="shared" si="6"/>
        <v>0</v>
      </c>
      <c r="K83" s="25" t="str">
        <f t="shared" si="7"/>
        <v>OK</v>
      </c>
      <c r="L83" s="133"/>
      <c r="M83" s="133"/>
      <c r="N83" s="133"/>
      <c r="O83" s="133"/>
      <c r="P83" s="133"/>
      <c r="Q83" s="201"/>
      <c r="R83" s="71"/>
      <c r="S83" s="72"/>
      <c r="T83" s="17"/>
      <c r="U83" s="17"/>
      <c r="V83" s="17"/>
      <c r="W83" s="17"/>
      <c r="X83" s="31"/>
      <c r="Y83" s="31"/>
      <c r="Z83" s="31"/>
      <c r="AA83" s="31"/>
      <c r="AB83" s="31"/>
      <c r="AC83" s="31"/>
    </row>
    <row r="84" spans="1:29" ht="39.950000000000003" customHeight="1" x14ac:dyDescent="0.25">
      <c r="A84" s="260"/>
      <c r="B84" s="263"/>
      <c r="C84" s="46">
        <v>81</v>
      </c>
      <c r="D84" s="95" t="s">
        <v>244</v>
      </c>
      <c r="E84" s="96" t="s">
        <v>190</v>
      </c>
      <c r="F84" s="96" t="s">
        <v>229</v>
      </c>
      <c r="G84" s="96" t="s">
        <v>15</v>
      </c>
      <c r="H84" s="101">
        <v>5.14</v>
      </c>
      <c r="I84" s="18"/>
      <c r="J84" s="24">
        <f t="shared" si="6"/>
        <v>0</v>
      </c>
      <c r="K84" s="25" t="str">
        <f t="shared" si="7"/>
        <v>OK</v>
      </c>
      <c r="L84" s="133"/>
      <c r="M84" s="133"/>
      <c r="N84" s="133"/>
      <c r="O84" s="133"/>
      <c r="P84" s="133"/>
      <c r="Q84" s="201"/>
      <c r="R84" s="71"/>
      <c r="S84" s="72"/>
      <c r="T84" s="17"/>
      <c r="U84" s="17"/>
      <c r="V84" s="17"/>
      <c r="W84" s="17"/>
      <c r="X84" s="31"/>
      <c r="Y84" s="31"/>
      <c r="Z84" s="31"/>
      <c r="AA84" s="31"/>
      <c r="AB84" s="31"/>
      <c r="AC84" s="31"/>
    </row>
    <row r="85" spans="1:29" ht="39.950000000000003" customHeight="1" x14ac:dyDescent="0.25">
      <c r="A85" s="260"/>
      <c r="B85" s="263"/>
      <c r="C85" s="46">
        <v>82</v>
      </c>
      <c r="D85" s="95" t="s">
        <v>245</v>
      </c>
      <c r="E85" s="96" t="s">
        <v>246</v>
      </c>
      <c r="F85" s="96" t="s">
        <v>229</v>
      </c>
      <c r="G85" s="96" t="s">
        <v>15</v>
      </c>
      <c r="H85" s="101">
        <v>23.38</v>
      </c>
      <c r="I85" s="18"/>
      <c r="J85" s="24">
        <f t="shared" si="6"/>
        <v>0</v>
      </c>
      <c r="K85" s="25" t="str">
        <f t="shared" si="7"/>
        <v>OK</v>
      </c>
      <c r="L85" s="133"/>
      <c r="M85" s="133"/>
      <c r="N85" s="133"/>
      <c r="O85" s="133"/>
      <c r="P85" s="133"/>
      <c r="Q85" s="201"/>
      <c r="R85" s="71"/>
      <c r="S85" s="71"/>
      <c r="T85" s="17"/>
      <c r="U85" s="17"/>
      <c r="V85" s="17"/>
      <c r="W85" s="17"/>
      <c r="X85" s="31"/>
      <c r="Y85" s="31"/>
      <c r="Z85" s="31"/>
      <c r="AA85" s="31"/>
      <c r="AB85" s="31"/>
      <c r="AC85" s="31"/>
    </row>
    <row r="86" spans="1:29" ht="39.950000000000003" customHeight="1" x14ac:dyDescent="0.25">
      <c r="A86" s="260"/>
      <c r="B86" s="263"/>
      <c r="C86" s="46">
        <v>83</v>
      </c>
      <c r="D86" s="95" t="s">
        <v>247</v>
      </c>
      <c r="E86" s="96" t="s">
        <v>188</v>
      </c>
      <c r="F86" s="96" t="s">
        <v>248</v>
      </c>
      <c r="G86" s="96" t="s">
        <v>30</v>
      </c>
      <c r="H86" s="101">
        <v>185.45</v>
      </c>
      <c r="I86" s="18"/>
      <c r="J86" s="24">
        <f t="shared" si="6"/>
        <v>0</v>
      </c>
      <c r="K86" s="25" t="str">
        <f t="shared" si="7"/>
        <v>OK</v>
      </c>
      <c r="L86" s="133"/>
      <c r="M86" s="133"/>
      <c r="N86" s="133"/>
      <c r="O86" s="133"/>
      <c r="P86" s="133"/>
      <c r="Q86" s="201"/>
      <c r="R86" s="71"/>
      <c r="S86" s="71"/>
      <c r="T86" s="17"/>
      <c r="U86" s="17"/>
      <c r="V86" s="17"/>
      <c r="W86" s="17"/>
      <c r="X86" s="31"/>
      <c r="Y86" s="31"/>
      <c r="Z86" s="31"/>
      <c r="AA86" s="31"/>
      <c r="AB86" s="31"/>
      <c r="AC86" s="31"/>
    </row>
    <row r="87" spans="1:29" ht="39.950000000000003" customHeight="1" x14ac:dyDescent="0.25">
      <c r="A87" s="261"/>
      <c r="B87" s="264"/>
      <c r="C87" s="46">
        <v>84</v>
      </c>
      <c r="D87" s="95" t="s">
        <v>80</v>
      </c>
      <c r="E87" s="96" t="s">
        <v>177</v>
      </c>
      <c r="F87" s="96" t="s">
        <v>13</v>
      </c>
      <c r="G87" s="96" t="s">
        <v>15</v>
      </c>
      <c r="H87" s="101">
        <v>19.03</v>
      </c>
      <c r="I87" s="18"/>
      <c r="J87" s="24">
        <f t="shared" si="6"/>
        <v>0</v>
      </c>
      <c r="K87" s="25" t="str">
        <f t="shared" si="7"/>
        <v>OK</v>
      </c>
      <c r="L87" s="133"/>
      <c r="M87" s="133"/>
      <c r="N87" s="133"/>
      <c r="O87" s="133"/>
      <c r="P87" s="133"/>
      <c r="Q87" s="201"/>
      <c r="R87" s="71"/>
      <c r="S87" s="71"/>
      <c r="T87" s="17"/>
      <c r="U87" s="17"/>
      <c r="V87" s="17"/>
      <c r="W87" s="17"/>
      <c r="X87" s="31"/>
      <c r="Y87" s="31"/>
      <c r="Z87" s="31"/>
      <c r="AA87" s="31"/>
      <c r="AB87" s="31"/>
      <c r="AC87" s="31"/>
    </row>
    <row r="88" spans="1:29" ht="39.950000000000003" customHeight="1" x14ac:dyDescent="0.25">
      <c r="A88" s="267">
        <v>4</v>
      </c>
      <c r="B88" s="270" t="s">
        <v>249</v>
      </c>
      <c r="C88" s="47">
        <v>85</v>
      </c>
      <c r="D88" s="102" t="s">
        <v>89</v>
      </c>
      <c r="E88" s="103" t="s">
        <v>49</v>
      </c>
      <c r="F88" s="103" t="s">
        <v>13</v>
      </c>
      <c r="G88" s="103" t="s">
        <v>22</v>
      </c>
      <c r="H88" s="105">
        <v>2.4</v>
      </c>
      <c r="I88" s="18"/>
      <c r="J88" s="24">
        <f t="shared" ref="J88:J99" si="8">I88-(SUM(L88:AC88))</f>
        <v>0</v>
      </c>
      <c r="K88" s="25" t="str">
        <f t="shared" ref="K88:K99" si="9">IF(J88&lt;0,"ATENÇÃO","OK")</f>
        <v>OK</v>
      </c>
      <c r="L88" s="133"/>
      <c r="M88" s="133"/>
      <c r="N88" s="133"/>
      <c r="O88" s="133"/>
      <c r="P88" s="133"/>
      <c r="Q88" s="201"/>
      <c r="R88" s="71"/>
      <c r="S88" s="71"/>
      <c r="T88" s="17"/>
      <c r="U88" s="17"/>
      <c r="V88" s="17"/>
      <c r="W88" s="17"/>
      <c r="X88" s="31"/>
      <c r="Y88" s="31"/>
      <c r="Z88" s="31"/>
      <c r="AA88" s="31"/>
      <c r="AB88" s="31"/>
      <c r="AC88" s="31"/>
    </row>
    <row r="89" spans="1:29" ht="39.950000000000003" customHeight="1" x14ac:dyDescent="0.25">
      <c r="A89" s="268"/>
      <c r="B89" s="271"/>
      <c r="C89" s="47">
        <v>86</v>
      </c>
      <c r="D89" s="102" t="s">
        <v>90</v>
      </c>
      <c r="E89" s="103" t="s">
        <v>49</v>
      </c>
      <c r="F89" s="103" t="s">
        <v>13</v>
      </c>
      <c r="G89" s="103" t="s">
        <v>22</v>
      </c>
      <c r="H89" s="105">
        <v>4.2</v>
      </c>
      <c r="I89" s="18"/>
      <c r="J89" s="24">
        <f t="shared" si="8"/>
        <v>0</v>
      </c>
      <c r="K89" s="25" t="str">
        <f t="shared" si="9"/>
        <v>OK</v>
      </c>
      <c r="L89" s="133"/>
      <c r="M89" s="133"/>
      <c r="N89" s="133"/>
      <c r="O89" s="133"/>
      <c r="P89" s="133"/>
      <c r="Q89" s="201"/>
      <c r="R89" s="74"/>
      <c r="S89" s="74"/>
      <c r="T89" s="74"/>
      <c r="U89" s="74"/>
      <c r="V89" s="74"/>
      <c r="W89" s="74"/>
      <c r="X89" s="76"/>
      <c r="Y89" s="76"/>
      <c r="Z89" s="76"/>
      <c r="AA89" s="76"/>
      <c r="AB89" s="76"/>
      <c r="AC89" s="76"/>
    </row>
    <row r="90" spans="1:29" ht="39.950000000000003" customHeight="1" x14ac:dyDescent="0.25">
      <c r="A90" s="268"/>
      <c r="B90" s="271"/>
      <c r="C90" s="47">
        <v>87</v>
      </c>
      <c r="D90" s="102" t="s">
        <v>91</v>
      </c>
      <c r="E90" s="103" t="s">
        <v>49</v>
      </c>
      <c r="F90" s="103" t="s">
        <v>13</v>
      </c>
      <c r="G90" s="103" t="s">
        <v>22</v>
      </c>
      <c r="H90" s="105">
        <v>6</v>
      </c>
      <c r="I90" s="18"/>
      <c r="J90" s="24">
        <f t="shared" si="8"/>
        <v>0</v>
      </c>
      <c r="K90" s="25" t="str">
        <f t="shared" si="9"/>
        <v>OK</v>
      </c>
      <c r="L90" s="133"/>
      <c r="M90" s="133"/>
      <c r="N90" s="133"/>
      <c r="O90" s="133"/>
      <c r="P90" s="133"/>
      <c r="Q90" s="201"/>
      <c r="R90" s="74"/>
      <c r="S90" s="74"/>
      <c r="T90" s="74"/>
      <c r="U90" s="74"/>
      <c r="V90" s="74"/>
      <c r="W90" s="74"/>
      <c r="X90" s="76"/>
      <c r="Y90" s="76"/>
      <c r="Z90" s="76"/>
      <c r="AA90" s="76"/>
      <c r="AB90" s="76"/>
      <c r="AC90" s="76"/>
    </row>
    <row r="91" spans="1:29" ht="39.950000000000003" customHeight="1" x14ac:dyDescent="0.25">
      <c r="A91" s="268"/>
      <c r="B91" s="271"/>
      <c r="C91" s="47">
        <v>88</v>
      </c>
      <c r="D91" s="102" t="s">
        <v>92</v>
      </c>
      <c r="E91" s="103" t="s">
        <v>49</v>
      </c>
      <c r="F91" s="103" t="s">
        <v>13</v>
      </c>
      <c r="G91" s="103" t="s">
        <v>22</v>
      </c>
      <c r="H91" s="105">
        <v>12.6</v>
      </c>
      <c r="I91" s="18"/>
      <c r="J91" s="24">
        <f t="shared" si="8"/>
        <v>0</v>
      </c>
      <c r="K91" s="25" t="str">
        <f t="shared" si="9"/>
        <v>OK</v>
      </c>
      <c r="L91" s="133"/>
      <c r="M91" s="133"/>
      <c r="N91" s="133"/>
      <c r="O91" s="133"/>
      <c r="P91" s="133"/>
      <c r="Q91" s="201"/>
      <c r="R91" s="74"/>
      <c r="S91" s="74"/>
      <c r="T91" s="74"/>
      <c r="U91" s="74"/>
      <c r="V91" s="74"/>
      <c r="W91" s="74"/>
      <c r="X91" s="76"/>
      <c r="Y91" s="76"/>
      <c r="Z91" s="76"/>
      <c r="AA91" s="76"/>
      <c r="AB91" s="76"/>
      <c r="AC91" s="76"/>
    </row>
    <row r="92" spans="1:29" ht="39.950000000000003" customHeight="1" x14ac:dyDescent="0.25">
      <c r="A92" s="268"/>
      <c r="B92" s="271"/>
      <c r="C92" s="47">
        <v>89</v>
      </c>
      <c r="D92" s="102" t="s">
        <v>93</v>
      </c>
      <c r="E92" s="103" t="s">
        <v>49</v>
      </c>
      <c r="F92" s="103" t="s">
        <v>13</v>
      </c>
      <c r="G92" s="103" t="s">
        <v>22</v>
      </c>
      <c r="H92" s="105">
        <v>6.7</v>
      </c>
      <c r="I92" s="18"/>
      <c r="J92" s="24">
        <f t="shared" si="8"/>
        <v>0</v>
      </c>
      <c r="K92" s="25" t="str">
        <f t="shared" si="9"/>
        <v>OK</v>
      </c>
      <c r="L92" s="133"/>
      <c r="M92" s="133"/>
      <c r="N92" s="133"/>
      <c r="O92" s="133"/>
      <c r="P92" s="133"/>
      <c r="Q92" s="201"/>
      <c r="R92" s="74"/>
      <c r="S92" s="74"/>
      <c r="T92" s="74"/>
      <c r="U92" s="74"/>
      <c r="V92" s="74"/>
      <c r="W92" s="74"/>
      <c r="X92" s="76"/>
      <c r="Y92" s="76"/>
      <c r="Z92" s="76"/>
      <c r="AA92" s="76"/>
      <c r="AB92" s="76"/>
      <c r="AC92" s="76"/>
    </row>
    <row r="93" spans="1:29" ht="39.950000000000003" customHeight="1" x14ac:dyDescent="0.25">
      <c r="A93" s="268"/>
      <c r="B93" s="271"/>
      <c r="C93" s="47">
        <v>90</v>
      </c>
      <c r="D93" s="102" t="s">
        <v>94</v>
      </c>
      <c r="E93" s="103" t="s">
        <v>49</v>
      </c>
      <c r="F93" s="103" t="s">
        <v>13</v>
      </c>
      <c r="G93" s="103" t="s">
        <v>22</v>
      </c>
      <c r="H93" s="105">
        <v>2.7</v>
      </c>
      <c r="I93" s="18"/>
      <c r="J93" s="24">
        <f t="shared" si="8"/>
        <v>0</v>
      </c>
      <c r="K93" s="25" t="str">
        <f t="shared" si="9"/>
        <v>OK</v>
      </c>
      <c r="L93" s="133"/>
      <c r="M93" s="133"/>
      <c r="N93" s="133"/>
      <c r="O93" s="133"/>
      <c r="P93" s="133"/>
      <c r="Q93" s="201"/>
      <c r="R93" s="74"/>
      <c r="S93" s="74"/>
      <c r="T93" s="74"/>
      <c r="U93" s="74"/>
      <c r="V93" s="74"/>
      <c r="W93" s="74"/>
      <c r="X93" s="76"/>
      <c r="Y93" s="76"/>
      <c r="Z93" s="76"/>
      <c r="AA93" s="76"/>
      <c r="AB93" s="76"/>
      <c r="AC93" s="76"/>
    </row>
    <row r="94" spans="1:29" ht="39.950000000000003" customHeight="1" x14ac:dyDescent="0.25">
      <c r="A94" s="268"/>
      <c r="B94" s="271"/>
      <c r="C94" s="47">
        <v>91</v>
      </c>
      <c r="D94" s="102" t="s">
        <v>95</v>
      </c>
      <c r="E94" s="103" t="s">
        <v>49</v>
      </c>
      <c r="F94" s="103" t="s">
        <v>13</v>
      </c>
      <c r="G94" s="103" t="s">
        <v>22</v>
      </c>
      <c r="H94" s="105">
        <v>2.9</v>
      </c>
      <c r="I94" s="18"/>
      <c r="J94" s="24">
        <f t="shared" si="8"/>
        <v>0</v>
      </c>
      <c r="K94" s="25" t="str">
        <f t="shared" si="9"/>
        <v>OK</v>
      </c>
      <c r="L94" s="133"/>
      <c r="M94" s="133"/>
      <c r="N94" s="133"/>
      <c r="O94" s="133"/>
      <c r="P94" s="133"/>
      <c r="Q94" s="201"/>
      <c r="R94" s="74"/>
      <c r="S94" s="74"/>
      <c r="T94" s="74"/>
      <c r="U94" s="74"/>
      <c r="V94" s="74"/>
      <c r="W94" s="74"/>
      <c r="X94" s="76"/>
      <c r="Y94" s="76"/>
      <c r="Z94" s="76"/>
      <c r="AA94" s="76"/>
      <c r="AB94" s="76"/>
      <c r="AC94" s="76"/>
    </row>
    <row r="95" spans="1:29" ht="39.950000000000003" customHeight="1" x14ac:dyDescent="0.25">
      <c r="A95" s="268"/>
      <c r="B95" s="271"/>
      <c r="C95" s="47">
        <v>92</v>
      </c>
      <c r="D95" s="102" t="s">
        <v>96</v>
      </c>
      <c r="E95" s="103" t="s">
        <v>49</v>
      </c>
      <c r="F95" s="103" t="s">
        <v>13</v>
      </c>
      <c r="G95" s="103" t="s">
        <v>22</v>
      </c>
      <c r="H95" s="105">
        <v>3.4</v>
      </c>
      <c r="I95" s="18"/>
      <c r="J95" s="24">
        <f t="shared" si="8"/>
        <v>0</v>
      </c>
      <c r="K95" s="25" t="str">
        <f t="shared" si="9"/>
        <v>OK</v>
      </c>
      <c r="L95" s="133"/>
      <c r="M95" s="133"/>
      <c r="N95" s="133"/>
      <c r="O95" s="133"/>
      <c r="P95" s="133"/>
      <c r="Q95" s="201"/>
      <c r="R95" s="74"/>
      <c r="S95" s="74"/>
      <c r="T95" s="74"/>
      <c r="U95" s="74"/>
      <c r="V95" s="74"/>
      <c r="W95" s="74"/>
      <c r="X95" s="76"/>
      <c r="Y95" s="76"/>
      <c r="Z95" s="76"/>
      <c r="AA95" s="76"/>
      <c r="AB95" s="76"/>
      <c r="AC95" s="76"/>
    </row>
    <row r="96" spans="1:29" ht="39.950000000000003" customHeight="1" x14ac:dyDescent="0.25">
      <c r="A96" s="268"/>
      <c r="B96" s="271"/>
      <c r="C96" s="47">
        <v>93</v>
      </c>
      <c r="D96" s="102" t="s">
        <v>97</v>
      </c>
      <c r="E96" s="103" t="s">
        <v>49</v>
      </c>
      <c r="F96" s="103" t="s">
        <v>13</v>
      </c>
      <c r="G96" s="103" t="s">
        <v>22</v>
      </c>
      <c r="H96" s="105">
        <v>4</v>
      </c>
      <c r="I96" s="18"/>
      <c r="J96" s="24">
        <f t="shared" si="8"/>
        <v>0</v>
      </c>
      <c r="K96" s="25" t="str">
        <f t="shared" si="9"/>
        <v>OK</v>
      </c>
      <c r="L96" s="133"/>
      <c r="M96" s="133"/>
      <c r="N96" s="133"/>
      <c r="O96" s="133"/>
      <c r="P96" s="133"/>
      <c r="Q96" s="201"/>
      <c r="R96" s="74"/>
      <c r="S96" s="74"/>
      <c r="T96" s="74"/>
      <c r="U96" s="74"/>
      <c r="V96" s="74"/>
      <c r="W96" s="74"/>
      <c r="X96" s="76"/>
      <c r="Y96" s="76"/>
      <c r="Z96" s="76"/>
      <c r="AA96" s="76"/>
      <c r="AB96" s="76"/>
      <c r="AC96" s="76"/>
    </row>
    <row r="97" spans="1:29" ht="39.950000000000003" customHeight="1" x14ac:dyDescent="0.25">
      <c r="A97" s="268"/>
      <c r="B97" s="271"/>
      <c r="C97" s="47">
        <v>94</v>
      </c>
      <c r="D97" s="102" t="s">
        <v>98</v>
      </c>
      <c r="E97" s="103" t="s">
        <v>49</v>
      </c>
      <c r="F97" s="103" t="s">
        <v>13</v>
      </c>
      <c r="G97" s="103" t="s">
        <v>22</v>
      </c>
      <c r="H97" s="105">
        <v>5.0999999999999996</v>
      </c>
      <c r="I97" s="18"/>
      <c r="J97" s="24">
        <f t="shared" si="8"/>
        <v>0</v>
      </c>
      <c r="K97" s="25" t="str">
        <f t="shared" si="9"/>
        <v>OK</v>
      </c>
      <c r="L97" s="133"/>
      <c r="M97" s="133"/>
      <c r="N97" s="133"/>
      <c r="O97" s="133"/>
      <c r="P97" s="133"/>
      <c r="Q97" s="201"/>
      <c r="R97" s="74"/>
      <c r="S97" s="74"/>
      <c r="T97" s="74"/>
      <c r="U97" s="74"/>
      <c r="V97" s="74"/>
      <c r="W97" s="74"/>
      <c r="X97" s="76"/>
      <c r="Y97" s="76"/>
      <c r="Z97" s="76"/>
      <c r="AA97" s="76"/>
      <c r="AB97" s="76"/>
      <c r="AC97" s="76"/>
    </row>
    <row r="98" spans="1:29" ht="39.950000000000003" customHeight="1" x14ac:dyDescent="0.25">
      <c r="A98" s="268"/>
      <c r="B98" s="271"/>
      <c r="C98" s="47">
        <v>95</v>
      </c>
      <c r="D98" s="102" t="s">
        <v>99</v>
      </c>
      <c r="E98" s="103" t="s">
        <v>49</v>
      </c>
      <c r="F98" s="103" t="s">
        <v>100</v>
      </c>
      <c r="G98" s="103" t="s">
        <v>15</v>
      </c>
      <c r="H98" s="105">
        <v>18</v>
      </c>
      <c r="I98" s="18">
        <v>10</v>
      </c>
      <c r="J98" s="24">
        <f t="shared" si="8"/>
        <v>0</v>
      </c>
      <c r="K98" s="25" t="str">
        <f t="shared" si="9"/>
        <v>OK</v>
      </c>
      <c r="L98" s="133"/>
      <c r="M98" s="133"/>
      <c r="N98" s="133">
        <v>10</v>
      </c>
      <c r="O98" s="133"/>
      <c r="P98" s="133"/>
      <c r="Q98" s="201"/>
      <c r="R98" s="74"/>
      <c r="S98" s="74"/>
      <c r="T98" s="74"/>
      <c r="U98" s="74"/>
      <c r="V98" s="74"/>
      <c r="W98" s="74"/>
      <c r="X98" s="76"/>
      <c r="Y98" s="76"/>
      <c r="Z98" s="76"/>
      <c r="AA98" s="76"/>
      <c r="AB98" s="76"/>
      <c r="AC98" s="76"/>
    </row>
    <row r="99" spans="1:29" ht="39.950000000000003" customHeight="1" x14ac:dyDescent="0.25">
      <c r="A99" s="268"/>
      <c r="B99" s="271"/>
      <c r="C99" s="47">
        <v>96</v>
      </c>
      <c r="D99" s="102" t="s">
        <v>110</v>
      </c>
      <c r="E99" s="103" t="s">
        <v>49</v>
      </c>
      <c r="F99" s="103" t="s">
        <v>13</v>
      </c>
      <c r="G99" s="103" t="s">
        <v>22</v>
      </c>
      <c r="H99" s="105">
        <v>2.0099999999999998</v>
      </c>
      <c r="I99" s="18">
        <v>100</v>
      </c>
      <c r="J99" s="24">
        <f t="shared" si="8"/>
        <v>100</v>
      </c>
      <c r="K99" s="25" t="str">
        <f t="shared" si="9"/>
        <v>OK</v>
      </c>
      <c r="L99" s="133"/>
      <c r="M99" s="133"/>
      <c r="N99" s="133"/>
      <c r="O99" s="133"/>
      <c r="P99" s="133"/>
      <c r="Q99" s="201"/>
      <c r="R99" s="71"/>
      <c r="S99" s="71"/>
      <c r="T99" s="17"/>
      <c r="U99" s="17"/>
      <c r="V99" s="17"/>
      <c r="W99" s="17"/>
      <c r="X99" s="31"/>
      <c r="Y99" s="31"/>
      <c r="Z99" s="31"/>
      <c r="AA99" s="31"/>
      <c r="AB99" s="31"/>
      <c r="AC99" s="31"/>
    </row>
    <row r="100" spans="1:29" ht="39.950000000000003" customHeight="1" x14ac:dyDescent="0.25">
      <c r="A100" s="268"/>
      <c r="B100" s="271"/>
      <c r="C100" s="47">
        <v>97</v>
      </c>
      <c r="D100" s="102" t="s">
        <v>250</v>
      </c>
      <c r="E100" s="103" t="s">
        <v>49</v>
      </c>
      <c r="F100" s="103" t="s">
        <v>27</v>
      </c>
      <c r="G100" s="103" t="s">
        <v>22</v>
      </c>
      <c r="H100" s="105">
        <v>36</v>
      </c>
      <c r="I100" s="18"/>
      <c r="J100" s="24">
        <f t="shared" ref="J100:J109" si="10">I100-(SUM(L100:AC100))</f>
        <v>0</v>
      </c>
      <c r="K100" s="25" t="str">
        <f t="shared" ref="K100:K109" si="11">IF(J100&lt;0,"ATENÇÃO","OK")</f>
        <v>OK</v>
      </c>
      <c r="L100" s="133"/>
      <c r="M100" s="133"/>
      <c r="N100" s="133"/>
      <c r="O100" s="133"/>
      <c r="P100" s="133"/>
      <c r="Q100" s="201"/>
      <c r="R100" s="71"/>
      <c r="S100" s="71"/>
      <c r="T100" s="17"/>
      <c r="U100" s="17"/>
      <c r="V100" s="17"/>
      <c r="W100" s="17"/>
      <c r="X100" s="31"/>
      <c r="Y100" s="31"/>
      <c r="Z100" s="31"/>
      <c r="AA100" s="31"/>
      <c r="AB100" s="31"/>
      <c r="AC100" s="31"/>
    </row>
    <row r="101" spans="1:29" ht="39.950000000000003" customHeight="1" x14ac:dyDescent="0.25">
      <c r="A101" s="268"/>
      <c r="B101" s="271"/>
      <c r="C101" s="47">
        <v>98</v>
      </c>
      <c r="D101" s="102" t="s">
        <v>101</v>
      </c>
      <c r="E101" s="103" t="s">
        <v>49</v>
      </c>
      <c r="F101" s="103" t="s">
        <v>13</v>
      </c>
      <c r="G101" s="103" t="s">
        <v>22</v>
      </c>
      <c r="H101" s="105">
        <v>42</v>
      </c>
      <c r="I101" s="18">
        <v>1</v>
      </c>
      <c r="J101" s="24">
        <f t="shared" si="10"/>
        <v>0</v>
      </c>
      <c r="K101" s="25" t="str">
        <f t="shared" si="11"/>
        <v>OK</v>
      </c>
      <c r="L101" s="133"/>
      <c r="M101" s="133"/>
      <c r="N101" s="133">
        <v>1</v>
      </c>
      <c r="O101" s="133"/>
      <c r="P101" s="133"/>
      <c r="Q101" s="201"/>
      <c r="R101" s="71"/>
      <c r="S101" s="71"/>
      <c r="T101" s="17"/>
      <c r="U101" s="17"/>
      <c r="V101" s="17"/>
      <c r="W101" s="17"/>
      <c r="X101" s="31"/>
      <c r="Y101" s="31"/>
      <c r="Z101" s="31"/>
      <c r="AA101" s="31"/>
      <c r="AB101" s="31"/>
      <c r="AC101" s="31"/>
    </row>
    <row r="102" spans="1:29" ht="39.950000000000003" customHeight="1" x14ac:dyDescent="0.25">
      <c r="A102" s="268"/>
      <c r="B102" s="271"/>
      <c r="C102" s="47">
        <v>99</v>
      </c>
      <c r="D102" s="102" t="s">
        <v>251</v>
      </c>
      <c r="E102" s="103" t="s">
        <v>49</v>
      </c>
      <c r="F102" s="103" t="s">
        <v>13</v>
      </c>
      <c r="G102" s="103" t="s">
        <v>22</v>
      </c>
      <c r="H102" s="105">
        <v>65</v>
      </c>
      <c r="I102" s="18"/>
      <c r="J102" s="24">
        <f t="shared" si="10"/>
        <v>0</v>
      </c>
      <c r="K102" s="25" t="str">
        <f t="shared" si="11"/>
        <v>OK</v>
      </c>
      <c r="L102" s="133"/>
      <c r="M102" s="133"/>
      <c r="N102" s="133"/>
      <c r="O102" s="133"/>
      <c r="P102" s="133"/>
      <c r="Q102" s="201"/>
      <c r="R102" s="71"/>
      <c r="S102" s="71"/>
      <c r="T102" s="17"/>
      <c r="U102" s="17"/>
      <c r="V102" s="17"/>
      <c r="W102" s="17"/>
      <c r="X102" s="31"/>
      <c r="Y102" s="31"/>
      <c r="Z102" s="31"/>
      <c r="AA102" s="31"/>
      <c r="AB102" s="31"/>
      <c r="AC102" s="31"/>
    </row>
    <row r="103" spans="1:29" ht="51.6" customHeight="1" x14ac:dyDescent="0.25">
      <c r="A103" s="276">
        <v>5</v>
      </c>
      <c r="B103" s="277" t="s">
        <v>183</v>
      </c>
      <c r="C103" s="46">
        <v>100</v>
      </c>
      <c r="D103" s="95" t="s">
        <v>111</v>
      </c>
      <c r="E103" s="96" t="s">
        <v>177</v>
      </c>
      <c r="F103" s="96" t="s">
        <v>13</v>
      </c>
      <c r="G103" s="96" t="s">
        <v>28</v>
      </c>
      <c r="H103" s="101">
        <v>93.23</v>
      </c>
      <c r="I103" s="18">
        <v>20</v>
      </c>
      <c r="J103" s="24">
        <f t="shared" si="10"/>
        <v>20</v>
      </c>
      <c r="K103" s="25" t="str">
        <f t="shared" si="11"/>
        <v>OK</v>
      </c>
      <c r="L103" s="133"/>
      <c r="M103" s="133"/>
      <c r="N103" s="133"/>
      <c r="O103" s="133"/>
      <c r="P103" s="133"/>
      <c r="Q103" s="201"/>
      <c r="R103" s="71"/>
      <c r="S103" s="71"/>
      <c r="T103" s="17"/>
      <c r="U103" s="17"/>
      <c r="V103" s="17"/>
      <c r="W103" s="17"/>
      <c r="X103" s="31"/>
      <c r="Y103" s="31"/>
      <c r="Z103" s="31"/>
      <c r="AA103" s="31"/>
      <c r="AB103" s="31"/>
      <c r="AC103" s="31"/>
    </row>
    <row r="104" spans="1:29" ht="39.950000000000003" customHeight="1" x14ac:dyDescent="0.25">
      <c r="A104" s="276"/>
      <c r="B104" s="277"/>
      <c r="C104" s="46">
        <v>101</v>
      </c>
      <c r="D104" s="95" t="s">
        <v>112</v>
      </c>
      <c r="E104" s="96" t="s">
        <v>172</v>
      </c>
      <c r="F104" s="96" t="s">
        <v>3</v>
      </c>
      <c r="G104" s="96" t="s">
        <v>57</v>
      </c>
      <c r="H104" s="101">
        <v>28</v>
      </c>
      <c r="I104" s="18"/>
      <c r="J104" s="24">
        <f t="shared" si="10"/>
        <v>0</v>
      </c>
      <c r="K104" s="25" t="str">
        <f t="shared" si="11"/>
        <v>OK</v>
      </c>
      <c r="L104" s="133"/>
      <c r="M104" s="133"/>
      <c r="N104" s="133"/>
      <c r="O104" s="133"/>
      <c r="P104" s="133"/>
      <c r="Q104" s="201"/>
      <c r="R104" s="71"/>
      <c r="S104" s="71"/>
      <c r="T104" s="17"/>
      <c r="U104" s="17"/>
      <c r="V104" s="17"/>
      <c r="W104" s="17"/>
      <c r="X104" s="31"/>
      <c r="Y104" s="31"/>
      <c r="Z104" s="31"/>
      <c r="AA104" s="31"/>
      <c r="AB104" s="31"/>
      <c r="AC104" s="31"/>
    </row>
    <row r="105" spans="1:29" ht="39.950000000000003" customHeight="1" x14ac:dyDescent="0.25">
      <c r="A105" s="276"/>
      <c r="B105" s="277"/>
      <c r="C105" s="46">
        <v>102</v>
      </c>
      <c r="D105" s="95" t="s">
        <v>113</v>
      </c>
      <c r="E105" s="96" t="s">
        <v>252</v>
      </c>
      <c r="F105" s="96" t="s">
        <v>3</v>
      </c>
      <c r="G105" s="96" t="s">
        <v>22</v>
      </c>
      <c r="H105" s="101">
        <v>286.5</v>
      </c>
      <c r="I105" s="18">
        <v>2</v>
      </c>
      <c r="J105" s="24">
        <f t="shared" si="10"/>
        <v>0</v>
      </c>
      <c r="K105" s="25" t="str">
        <f t="shared" si="11"/>
        <v>OK</v>
      </c>
      <c r="L105" s="133"/>
      <c r="M105" s="133"/>
      <c r="N105" s="133"/>
      <c r="O105" s="133"/>
      <c r="P105" s="133">
        <v>2</v>
      </c>
      <c r="Q105" s="201"/>
      <c r="R105" s="71"/>
      <c r="S105" s="71"/>
      <c r="T105" s="17"/>
      <c r="U105" s="17"/>
      <c r="V105" s="17"/>
      <c r="W105" s="17"/>
      <c r="X105" s="31"/>
      <c r="Y105" s="31"/>
      <c r="Z105" s="31"/>
      <c r="AA105" s="31"/>
      <c r="AB105" s="31"/>
      <c r="AC105" s="31"/>
    </row>
    <row r="106" spans="1:29" ht="39.950000000000003" customHeight="1" x14ac:dyDescent="0.25">
      <c r="A106" s="273">
        <v>6</v>
      </c>
      <c r="B106" s="270" t="s">
        <v>253</v>
      </c>
      <c r="C106" s="47">
        <v>103</v>
      </c>
      <c r="D106" s="102" t="s">
        <v>84</v>
      </c>
      <c r="E106" s="103" t="s">
        <v>254</v>
      </c>
      <c r="F106" s="103" t="s">
        <v>13</v>
      </c>
      <c r="G106" s="103" t="s">
        <v>15</v>
      </c>
      <c r="H106" s="105">
        <v>56.36</v>
      </c>
      <c r="I106" s="18">
        <v>20</v>
      </c>
      <c r="J106" s="24">
        <f t="shared" si="10"/>
        <v>0</v>
      </c>
      <c r="K106" s="25" t="str">
        <f t="shared" si="11"/>
        <v>OK</v>
      </c>
      <c r="L106" s="133"/>
      <c r="M106" s="133"/>
      <c r="N106" s="133"/>
      <c r="O106" s="133">
        <v>20</v>
      </c>
      <c r="P106" s="133"/>
      <c r="Q106" s="201"/>
      <c r="R106" s="71"/>
      <c r="S106" s="71"/>
      <c r="T106" s="17"/>
      <c r="U106" s="17"/>
      <c r="V106" s="17"/>
      <c r="W106" s="17"/>
      <c r="X106" s="31"/>
      <c r="Y106" s="31"/>
      <c r="Z106" s="31"/>
      <c r="AA106" s="31"/>
      <c r="AB106" s="31"/>
      <c r="AC106" s="31"/>
    </row>
    <row r="107" spans="1:29" ht="77.45" customHeight="1" x14ac:dyDescent="0.25">
      <c r="A107" s="274"/>
      <c r="B107" s="271"/>
      <c r="C107" s="47">
        <v>104</v>
      </c>
      <c r="D107" s="102" t="s">
        <v>255</v>
      </c>
      <c r="E107" s="103" t="s">
        <v>256</v>
      </c>
      <c r="F107" s="103" t="s">
        <v>13</v>
      </c>
      <c r="G107" s="103" t="s">
        <v>15</v>
      </c>
      <c r="H107" s="105">
        <v>150</v>
      </c>
      <c r="I107" s="18">
        <f>0+2</f>
        <v>2</v>
      </c>
      <c r="J107" s="24">
        <f t="shared" si="10"/>
        <v>2</v>
      </c>
      <c r="K107" s="25" t="str">
        <f t="shared" si="11"/>
        <v>OK</v>
      </c>
      <c r="L107" s="133"/>
      <c r="M107" s="133"/>
      <c r="N107" s="133"/>
      <c r="O107" s="133"/>
      <c r="P107" s="133"/>
      <c r="Q107" s="201"/>
      <c r="R107" s="71"/>
      <c r="S107" s="71"/>
      <c r="T107" s="17"/>
      <c r="U107" s="17"/>
      <c r="V107" s="17"/>
      <c r="W107" s="17"/>
      <c r="X107" s="31"/>
      <c r="Y107" s="31"/>
      <c r="Z107" s="31"/>
      <c r="AA107" s="31"/>
      <c r="AB107" s="31"/>
      <c r="AC107" s="31"/>
    </row>
    <row r="108" spans="1:29" ht="39.950000000000003" customHeight="1" x14ac:dyDescent="0.25">
      <c r="A108" s="274"/>
      <c r="B108" s="271"/>
      <c r="C108" s="47">
        <v>105</v>
      </c>
      <c r="D108" s="102" t="s">
        <v>257</v>
      </c>
      <c r="E108" s="103" t="s">
        <v>258</v>
      </c>
      <c r="F108" s="103" t="s">
        <v>248</v>
      </c>
      <c r="G108" s="103" t="s">
        <v>15</v>
      </c>
      <c r="H108" s="105">
        <v>72</v>
      </c>
      <c r="I108" s="18">
        <v>25</v>
      </c>
      <c r="J108" s="24">
        <f t="shared" si="10"/>
        <v>0</v>
      </c>
      <c r="K108" s="25" t="str">
        <f t="shared" si="11"/>
        <v>OK</v>
      </c>
      <c r="L108" s="133"/>
      <c r="M108" s="133"/>
      <c r="N108" s="133"/>
      <c r="O108" s="133">
        <v>25</v>
      </c>
      <c r="P108" s="133"/>
      <c r="Q108" s="201"/>
      <c r="R108" s="71"/>
      <c r="S108" s="71"/>
      <c r="T108" s="17"/>
      <c r="U108" s="17"/>
      <c r="V108" s="17"/>
      <c r="W108" s="17"/>
      <c r="X108" s="31"/>
      <c r="Y108" s="31"/>
      <c r="Z108" s="31"/>
      <c r="AA108" s="31"/>
      <c r="AB108" s="31"/>
      <c r="AC108" s="31"/>
    </row>
    <row r="109" spans="1:29" ht="39.950000000000003" customHeight="1" x14ac:dyDescent="0.25">
      <c r="A109" s="274"/>
      <c r="B109" s="271"/>
      <c r="C109" s="47">
        <v>106</v>
      </c>
      <c r="D109" s="102" t="s">
        <v>259</v>
      </c>
      <c r="E109" s="103" t="s">
        <v>260</v>
      </c>
      <c r="F109" s="103" t="s">
        <v>248</v>
      </c>
      <c r="G109" s="103" t="s">
        <v>15</v>
      </c>
      <c r="H109" s="105">
        <v>16</v>
      </c>
      <c r="I109" s="18">
        <v>20</v>
      </c>
      <c r="J109" s="24">
        <f t="shared" si="10"/>
        <v>0</v>
      </c>
      <c r="K109" s="25" t="str">
        <f t="shared" si="11"/>
        <v>OK</v>
      </c>
      <c r="L109" s="133"/>
      <c r="M109" s="133"/>
      <c r="N109" s="133"/>
      <c r="O109" s="133">
        <v>20</v>
      </c>
      <c r="P109" s="133"/>
      <c r="Q109" s="201"/>
      <c r="R109" s="71"/>
      <c r="S109" s="71"/>
      <c r="T109" s="17"/>
      <c r="U109" s="17"/>
      <c r="V109" s="17"/>
      <c r="W109" s="17"/>
      <c r="X109" s="31"/>
      <c r="Y109" s="31"/>
      <c r="Z109" s="31"/>
      <c r="AA109" s="31"/>
      <c r="AB109" s="31"/>
      <c r="AC109" s="31"/>
    </row>
    <row r="110" spans="1:29" ht="39.950000000000003" customHeight="1" x14ac:dyDescent="0.25">
      <c r="A110" s="274"/>
      <c r="B110" s="271"/>
      <c r="C110" s="47">
        <v>107</v>
      </c>
      <c r="D110" s="102" t="s">
        <v>261</v>
      </c>
      <c r="E110" s="111" t="s">
        <v>262</v>
      </c>
      <c r="F110" s="103" t="s">
        <v>248</v>
      </c>
      <c r="G110" s="103" t="s">
        <v>14</v>
      </c>
      <c r="H110" s="105">
        <v>22</v>
      </c>
      <c r="I110" s="18">
        <v>20</v>
      </c>
      <c r="J110" s="24">
        <f t="shared" ref="J110:J135" si="12">I110-(SUM(L110:AC110))</f>
        <v>0</v>
      </c>
      <c r="K110" s="25" t="str">
        <f t="shared" ref="K110:K135" si="13">IF(J110&lt;0,"ATENÇÃO","OK")</f>
        <v>OK</v>
      </c>
      <c r="L110" s="133"/>
      <c r="M110" s="133"/>
      <c r="N110" s="133"/>
      <c r="O110" s="133">
        <v>20</v>
      </c>
      <c r="P110" s="133"/>
      <c r="Q110" s="201"/>
      <c r="R110" s="71"/>
      <c r="S110" s="71"/>
      <c r="T110" s="17"/>
      <c r="U110" s="17"/>
      <c r="V110" s="17"/>
      <c r="W110" s="17"/>
      <c r="X110" s="31"/>
      <c r="Y110" s="31"/>
      <c r="Z110" s="31"/>
      <c r="AA110" s="31"/>
      <c r="AB110" s="31"/>
      <c r="AC110" s="31"/>
    </row>
    <row r="111" spans="1:29" ht="39.950000000000003" customHeight="1" x14ac:dyDescent="0.25">
      <c r="A111" s="275"/>
      <c r="B111" s="272"/>
      <c r="C111" s="47">
        <v>108</v>
      </c>
      <c r="D111" s="102" t="s">
        <v>263</v>
      </c>
      <c r="E111" s="111" t="s">
        <v>264</v>
      </c>
      <c r="F111" s="103" t="s">
        <v>248</v>
      </c>
      <c r="G111" s="103" t="s">
        <v>14</v>
      </c>
      <c r="H111" s="105">
        <v>38.56</v>
      </c>
      <c r="I111" s="18">
        <v>20</v>
      </c>
      <c r="J111" s="24">
        <f t="shared" si="12"/>
        <v>0</v>
      </c>
      <c r="K111" s="25" t="str">
        <f t="shared" si="13"/>
        <v>OK</v>
      </c>
      <c r="L111" s="133"/>
      <c r="M111" s="133"/>
      <c r="N111" s="133"/>
      <c r="O111" s="133">
        <v>20</v>
      </c>
      <c r="P111" s="133"/>
      <c r="Q111" s="201"/>
      <c r="R111" s="71"/>
      <c r="S111" s="71"/>
      <c r="T111" s="17"/>
      <c r="U111" s="17"/>
      <c r="V111" s="17"/>
      <c r="W111" s="17"/>
      <c r="X111" s="31"/>
      <c r="Y111" s="31"/>
      <c r="Z111" s="31"/>
      <c r="AA111" s="31"/>
      <c r="AB111" s="31"/>
      <c r="AC111" s="31"/>
    </row>
    <row r="112" spans="1:29" ht="39.950000000000003" customHeight="1" x14ac:dyDescent="0.25">
      <c r="A112" s="259">
        <v>7</v>
      </c>
      <c r="B112" s="262" t="s">
        <v>265</v>
      </c>
      <c r="C112" s="46">
        <v>109</v>
      </c>
      <c r="D112" s="95" t="s">
        <v>266</v>
      </c>
      <c r="E112" s="112" t="s">
        <v>267</v>
      </c>
      <c r="F112" s="96" t="s">
        <v>13</v>
      </c>
      <c r="G112" s="33" t="s">
        <v>15</v>
      </c>
      <c r="H112" s="52">
        <v>19.329999999999998</v>
      </c>
      <c r="I112" s="18">
        <v>30</v>
      </c>
      <c r="J112" s="24">
        <f t="shared" si="12"/>
        <v>0</v>
      </c>
      <c r="K112" s="25" t="str">
        <f t="shared" si="13"/>
        <v>OK</v>
      </c>
      <c r="L112" s="133"/>
      <c r="M112" s="133">
        <v>10</v>
      </c>
      <c r="N112" s="133"/>
      <c r="O112" s="133"/>
      <c r="P112" s="133"/>
      <c r="Q112" s="201">
        <v>20</v>
      </c>
      <c r="R112" s="71"/>
      <c r="S112" s="71"/>
      <c r="T112" s="17"/>
      <c r="U112" s="17"/>
      <c r="V112" s="17"/>
      <c r="W112" s="17"/>
      <c r="X112" s="31"/>
      <c r="Y112" s="31"/>
      <c r="Z112" s="31"/>
      <c r="AA112" s="31"/>
      <c r="AB112" s="31"/>
      <c r="AC112" s="31"/>
    </row>
    <row r="113" spans="1:29" ht="39.950000000000003" customHeight="1" x14ac:dyDescent="0.25">
      <c r="A113" s="260"/>
      <c r="B113" s="263"/>
      <c r="C113" s="46">
        <v>110</v>
      </c>
      <c r="D113" s="95" t="s">
        <v>50</v>
      </c>
      <c r="E113" s="112" t="s">
        <v>268</v>
      </c>
      <c r="F113" s="96" t="s">
        <v>21</v>
      </c>
      <c r="G113" s="33" t="s">
        <v>15</v>
      </c>
      <c r="H113" s="52">
        <v>4.9400000000000004</v>
      </c>
      <c r="I113" s="18">
        <v>10</v>
      </c>
      <c r="J113" s="24">
        <f t="shared" si="12"/>
        <v>0</v>
      </c>
      <c r="K113" s="25" t="str">
        <f t="shared" si="13"/>
        <v>OK</v>
      </c>
      <c r="L113" s="133"/>
      <c r="M113" s="133">
        <v>10</v>
      </c>
      <c r="N113" s="133"/>
      <c r="O113" s="133"/>
      <c r="P113" s="133"/>
      <c r="Q113" s="201"/>
      <c r="R113" s="71"/>
      <c r="S113" s="71"/>
      <c r="T113" s="17"/>
      <c r="U113" s="17"/>
      <c r="V113" s="17"/>
      <c r="W113" s="17"/>
      <c r="X113" s="31"/>
      <c r="Y113" s="31"/>
      <c r="Z113" s="31"/>
      <c r="AA113" s="31"/>
      <c r="AB113" s="31"/>
      <c r="AC113" s="31"/>
    </row>
    <row r="114" spans="1:29" ht="39.950000000000003" customHeight="1" x14ac:dyDescent="0.25">
      <c r="A114" s="260"/>
      <c r="B114" s="263"/>
      <c r="C114" s="46">
        <v>111</v>
      </c>
      <c r="D114" s="95" t="s">
        <v>269</v>
      </c>
      <c r="E114" s="112" t="s">
        <v>270</v>
      </c>
      <c r="F114" s="96" t="s">
        <v>13</v>
      </c>
      <c r="G114" s="33" t="s">
        <v>15</v>
      </c>
      <c r="H114" s="52">
        <v>23.5</v>
      </c>
      <c r="I114" s="18">
        <v>10</v>
      </c>
      <c r="J114" s="24">
        <f t="shared" si="12"/>
        <v>10</v>
      </c>
      <c r="K114" s="25" t="str">
        <f t="shared" si="13"/>
        <v>OK</v>
      </c>
      <c r="L114" s="133"/>
      <c r="M114" s="133"/>
      <c r="N114" s="133"/>
      <c r="O114" s="133"/>
      <c r="P114" s="133"/>
      <c r="Q114" s="201"/>
      <c r="R114" s="71"/>
      <c r="S114" s="71"/>
      <c r="T114" s="17"/>
      <c r="U114" s="17"/>
      <c r="V114" s="17"/>
      <c r="W114" s="17"/>
      <c r="X114" s="31"/>
      <c r="Y114" s="31"/>
      <c r="Z114" s="31"/>
      <c r="AA114" s="31"/>
      <c r="AB114" s="31"/>
      <c r="AC114" s="31"/>
    </row>
    <row r="115" spans="1:29" ht="39.950000000000003" customHeight="1" x14ac:dyDescent="0.25">
      <c r="A115" s="260"/>
      <c r="B115" s="263"/>
      <c r="C115" s="46">
        <v>112</v>
      </c>
      <c r="D115" s="95" t="s">
        <v>51</v>
      </c>
      <c r="E115" s="112" t="s">
        <v>52</v>
      </c>
      <c r="F115" s="96" t="s">
        <v>13</v>
      </c>
      <c r="G115" s="33" t="s">
        <v>15</v>
      </c>
      <c r="H115" s="52">
        <v>9.91</v>
      </c>
      <c r="I115" s="18"/>
      <c r="J115" s="24">
        <f t="shared" si="12"/>
        <v>0</v>
      </c>
      <c r="K115" s="25" t="str">
        <f t="shared" si="13"/>
        <v>OK</v>
      </c>
      <c r="L115" s="133"/>
      <c r="M115" s="133"/>
      <c r="N115" s="133"/>
      <c r="O115" s="133"/>
      <c r="P115" s="133"/>
      <c r="Q115" s="201"/>
      <c r="R115" s="71"/>
      <c r="S115" s="71"/>
      <c r="T115" s="17"/>
      <c r="U115" s="17"/>
      <c r="V115" s="17"/>
      <c r="W115" s="17"/>
      <c r="X115" s="31"/>
      <c r="Y115" s="31"/>
      <c r="Z115" s="31"/>
      <c r="AA115" s="31"/>
      <c r="AB115" s="31"/>
      <c r="AC115" s="31"/>
    </row>
    <row r="116" spans="1:29" ht="39.950000000000003" customHeight="1" x14ac:dyDescent="0.25">
      <c r="A116" s="260"/>
      <c r="B116" s="263"/>
      <c r="C116" s="46">
        <v>113</v>
      </c>
      <c r="D116" s="95" t="s">
        <v>53</v>
      </c>
      <c r="E116" s="112" t="s">
        <v>45</v>
      </c>
      <c r="F116" s="96" t="s">
        <v>13</v>
      </c>
      <c r="G116" s="33" t="s">
        <v>15</v>
      </c>
      <c r="H116" s="52">
        <v>6.5</v>
      </c>
      <c r="I116" s="18">
        <v>20</v>
      </c>
      <c r="J116" s="24">
        <f t="shared" si="12"/>
        <v>0</v>
      </c>
      <c r="K116" s="25" t="str">
        <f t="shared" si="13"/>
        <v>OK</v>
      </c>
      <c r="L116" s="133"/>
      <c r="M116" s="133">
        <v>5</v>
      </c>
      <c r="N116" s="133"/>
      <c r="O116" s="133"/>
      <c r="P116" s="133"/>
      <c r="Q116" s="201">
        <v>15</v>
      </c>
      <c r="R116" s="71"/>
      <c r="S116" s="71"/>
      <c r="T116" s="17"/>
      <c r="U116" s="17"/>
      <c r="V116" s="17"/>
      <c r="W116" s="17"/>
      <c r="X116" s="31"/>
      <c r="Y116" s="31"/>
      <c r="Z116" s="31"/>
      <c r="AA116" s="31"/>
      <c r="AB116" s="31"/>
      <c r="AC116" s="31"/>
    </row>
    <row r="117" spans="1:29" ht="39.950000000000003" customHeight="1" x14ac:dyDescent="0.25">
      <c r="A117" s="260"/>
      <c r="B117" s="263"/>
      <c r="C117" s="46">
        <v>114</v>
      </c>
      <c r="D117" s="95" t="s">
        <v>54</v>
      </c>
      <c r="E117" s="112" t="s">
        <v>271</v>
      </c>
      <c r="F117" s="96" t="s">
        <v>13</v>
      </c>
      <c r="G117" s="33" t="s">
        <v>57</v>
      </c>
      <c r="H117" s="52">
        <v>27.55</v>
      </c>
      <c r="I117" s="18"/>
      <c r="J117" s="24">
        <f t="shared" si="12"/>
        <v>0</v>
      </c>
      <c r="K117" s="25" t="str">
        <f t="shared" si="13"/>
        <v>OK</v>
      </c>
      <c r="L117" s="133"/>
      <c r="M117" s="133"/>
      <c r="N117" s="133"/>
      <c r="O117" s="133"/>
      <c r="P117" s="133"/>
      <c r="Q117" s="201"/>
      <c r="R117" s="71"/>
      <c r="S117" s="71"/>
      <c r="T117" s="17"/>
      <c r="U117" s="17"/>
      <c r="V117" s="17"/>
      <c r="W117" s="17"/>
      <c r="X117" s="31"/>
      <c r="Y117" s="31"/>
      <c r="Z117" s="31"/>
      <c r="AA117" s="31"/>
      <c r="AB117" s="31"/>
      <c r="AC117" s="31"/>
    </row>
    <row r="118" spans="1:29" ht="39.950000000000003" customHeight="1" x14ac:dyDescent="0.25">
      <c r="A118" s="260"/>
      <c r="B118" s="263"/>
      <c r="C118" s="46">
        <v>115</v>
      </c>
      <c r="D118" s="95" t="s">
        <v>72</v>
      </c>
      <c r="E118" s="112" t="s">
        <v>160</v>
      </c>
      <c r="F118" s="96" t="s">
        <v>13</v>
      </c>
      <c r="G118" s="33" t="s">
        <v>15</v>
      </c>
      <c r="H118" s="52">
        <v>19.899999999999999</v>
      </c>
      <c r="I118" s="18">
        <v>10</v>
      </c>
      <c r="J118" s="24">
        <f t="shared" si="12"/>
        <v>0</v>
      </c>
      <c r="K118" s="25" t="str">
        <f t="shared" si="13"/>
        <v>OK</v>
      </c>
      <c r="L118" s="133"/>
      <c r="M118" s="133">
        <v>5</v>
      </c>
      <c r="N118" s="133"/>
      <c r="O118" s="133"/>
      <c r="P118" s="133"/>
      <c r="Q118" s="201">
        <v>5</v>
      </c>
      <c r="R118" s="71"/>
      <c r="S118" s="71"/>
      <c r="T118" s="17"/>
      <c r="U118" s="17"/>
      <c r="V118" s="17"/>
      <c r="W118" s="17"/>
      <c r="X118" s="31"/>
      <c r="Y118" s="31"/>
      <c r="Z118" s="31"/>
      <c r="AA118" s="31"/>
      <c r="AB118" s="31"/>
      <c r="AC118" s="31"/>
    </row>
    <row r="119" spans="1:29" ht="39.950000000000003" customHeight="1" x14ac:dyDescent="0.25">
      <c r="A119" s="260"/>
      <c r="B119" s="263"/>
      <c r="C119" s="46">
        <v>116</v>
      </c>
      <c r="D119" s="95" t="s">
        <v>79</v>
      </c>
      <c r="E119" s="112" t="s">
        <v>45</v>
      </c>
      <c r="F119" s="96" t="s">
        <v>13</v>
      </c>
      <c r="G119" s="33" t="s">
        <v>15</v>
      </c>
      <c r="H119" s="52">
        <v>11</v>
      </c>
      <c r="I119" s="18"/>
      <c r="J119" s="24">
        <f t="shared" si="12"/>
        <v>0</v>
      </c>
      <c r="K119" s="25" t="str">
        <f t="shared" si="13"/>
        <v>OK</v>
      </c>
      <c r="L119" s="133"/>
      <c r="M119" s="133"/>
      <c r="N119" s="133"/>
      <c r="O119" s="133"/>
      <c r="P119" s="133"/>
      <c r="Q119" s="201"/>
      <c r="R119" s="71"/>
      <c r="S119" s="71"/>
      <c r="T119" s="17"/>
      <c r="U119" s="17"/>
      <c r="V119" s="17"/>
      <c r="W119" s="17"/>
      <c r="X119" s="31"/>
      <c r="Y119" s="31"/>
      <c r="Z119" s="31"/>
      <c r="AA119" s="31"/>
      <c r="AB119" s="31"/>
      <c r="AC119" s="31"/>
    </row>
    <row r="120" spans="1:29" ht="39.950000000000003" customHeight="1" x14ac:dyDescent="0.25">
      <c r="A120" s="260"/>
      <c r="B120" s="263"/>
      <c r="C120" s="46">
        <v>117</v>
      </c>
      <c r="D120" s="95" t="s">
        <v>272</v>
      </c>
      <c r="E120" s="112" t="s">
        <v>46</v>
      </c>
      <c r="F120" s="96" t="s">
        <v>19</v>
      </c>
      <c r="G120" s="33" t="s">
        <v>275</v>
      </c>
      <c r="H120" s="52">
        <v>110.07</v>
      </c>
      <c r="I120" s="18"/>
      <c r="J120" s="24">
        <f t="shared" si="12"/>
        <v>0</v>
      </c>
      <c r="K120" s="25" t="str">
        <f t="shared" si="13"/>
        <v>OK</v>
      </c>
      <c r="L120" s="133"/>
      <c r="M120" s="134"/>
      <c r="N120" s="133"/>
      <c r="O120" s="133"/>
      <c r="P120" s="133"/>
      <c r="Q120" s="201"/>
      <c r="R120" s="71"/>
      <c r="S120" s="71"/>
      <c r="T120" s="17"/>
      <c r="U120" s="17"/>
      <c r="V120" s="17"/>
      <c r="W120" s="17"/>
      <c r="X120" s="31"/>
      <c r="Y120" s="31"/>
      <c r="Z120" s="31"/>
      <c r="AA120" s="31"/>
      <c r="AB120" s="31"/>
      <c r="AC120" s="31"/>
    </row>
    <row r="121" spans="1:29" ht="39.950000000000003" customHeight="1" x14ac:dyDescent="0.25">
      <c r="A121" s="261"/>
      <c r="B121" s="264"/>
      <c r="C121" s="46">
        <v>118</v>
      </c>
      <c r="D121" s="95" t="s">
        <v>273</v>
      </c>
      <c r="E121" s="112" t="s">
        <v>274</v>
      </c>
      <c r="F121" s="96" t="s">
        <v>229</v>
      </c>
      <c r="G121" s="33" t="s">
        <v>275</v>
      </c>
      <c r="H121" s="52">
        <v>9.5</v>
      </c>
      <c r="I121" s="18"/>
      <c r="J121" s="24">
        <f t="shared" si="12"/>
        <v>0</v>
      </c>
      <c r="K121" s="25" t="str">
        <f t="shared" si="13"/>
        <v>OK</v>
      </c>
      <c r="L121" s="133"/>
      <c r="M121" s="134"/>
      <c r="N121" s="133"/>
      <c r="O121" s="133"/>
      <c r="P121" s="133"/>
      <c r="Q121" s="201"/>
      <c r="R121" s="71"/>
      <c r="S121" s="71"/>
      <c r="T121" s="17"/>
      <c r="U121" s="17"/>
      <c r="V121" s="17"/>
      <c r="W121" s="17"/>
      <c r="X121" s="31"/>
      <c r="Y121" s="31"/>
      <c r="Z121" s="31"/>
      <c r="AA121" s="31"/>
      <c r="AB121" s="31"/>
      <c r="AC121" s="31"/>
    </row>
    <row r="122" spans="1:29" ht="103.35" customHeight="1" x14ac:dyDescent="0.25">
      <c r="A122" s="88">
        <v>8</v>
      </c>
      <c r="B122" s="89" t="s">
        <v>276</v>
      </c>
      <c r="C122" s="47">
        <v>119</v>
      </c>
      <c r="D122" s="102" t="s">
        <v>282</v>
      </c>
      <c r="E122" s="111" t="s">
        <v>277</v>
      </c>
      <c r="F122" s="103" t="s">
        <v>13</v>
      </c>
      <c r="G122" s="103" t="s">
        <v>15</v>
      </c>
      <c r="H122" s="105">
        <v>766.66</v>
      </c>
      <c r="I122" s="18"/>
      <c r="J122" s="24">
        <f t="shared" si="12"/>
        <v>0</v>
      </c>
      <c r="K122" s="25" t="str">
        <f t="shared" si="13"/>
        <v>OK</v>
      </c>
      <c r="L122" s="133"/>
      <c r="M122" s="134"/>
      <c r="N122" s="133"/>
      <c r="O122" s="133"/>
      <c r="P122" s="133"/>
      <c r="Q122" s="201"/>
      <c r="R122" s="71"/>
      <c r="S122" s="71"/>
      <c r="T122" s="17"/>
      <c r="U122" s="17"/>
      <c r="V122" s="17"/>
      <c r="W122" s="17"/>
      <c r="X122" s="31"/>
      <c r="Y122" s="31"/>
      <c r="Z122" s="31"/>
      <c r="AA122" s="31"/>
      <c r="AB122" s="31"/>
      <c r="AC122" s="31"/>
    </row>
    <row r="123" spans="1:29" ht="39.950000000000003" customHeight="1" x14ac:dyDescent="0.25">
      <c r="A123" s="259">
        <v>9</v>
      </c>
      <c r="B123" s="262" t="s">
        <v>276</v>
      </c>
      <c r="C123" s="46">
        <v>120</v>
      </c>
      <c r="D123" s="95" t="s">
        <v>278</v>
      </c>
      <c r="E123" s="112" t="s">
        <v>277</v>
      </c>
      <c r="F123" s="96" t="s">
        <v>13</v>
      </c>
      <c r="G123" s="33" t="s">
        <v>142</v>
      </c>
      <c r="H123" s="52">
        <v>471.43</v>
      </c>
      <c r="I123" s="18"/>
      <c r="J123" s="24">
        <f t="shared" si="12"/>
        <v>0</v>
      </c>
      <c r="K123" s="25" t="str">
        <f t="shared" si="13"/>
        <v>OK</v>
      </c>
      <c r="L123" s="133"/>
      <c r="M123" s="134"/>
      <c r="N123" s="133"/>
      <c r="O123" s="133"/>
      <c r="P123" s="133"/>
      <c r="Q123" s="201"/>
      <c r="R123" s="71"/>
      <c r="S123" s="71"/>
      <c r="T123" s="17"/>
      <c r="U123" s="17"/>
      <c r="V123" s="17"/>
      <c r="W123" s="17"/>
      <c r="X123" s="31"/>
      <c r="Y123" s="31"/>
      <c r="Z123" s="31"/>
      <c r="AA123" s="31"/>
      <c r="AB123" s="31"/>
      <c r="AC123" s="31"/>
    </row>
    <row r="124" spans="1:29" ht="39.950000000000003" customHeight="1" x14ac:dyDescent="0.25">
      <c r="A124" s="261"/>
      <c r="B124" s="264"/>
      <c r="C124" s="46">
        <v>121</v>
      </c>
      <c r="D124" s="95" t="s">
        <v>279</v>
      </c>
      <c r="E124" s="112" t="s">
        <v>277</v>
      </c>
      <c r="F124" s="96" t="s">
        <v>248</v>
      </c>
      <c r="G124" s="33" t="s">
        <v>280</v>
      </c>
      <c r="H124" s="52">
        <v>6.26</v>
      </c>
      <c r="I124" s="18"/>
      <c r="J124" s="24">
        <f t="shared" si="12"/>
        <v>0</v>
      </c>
      <c r="K124" s="25" t="str">
        <f t="shared" si="13"/>
        <v>OK</v>
      </c>
      <c r="L124" s="133"/>
      <c r="M124" s="133"/>
      <c r="N124" s="133"/>
      <c r="O124" s="133"/>
      <c r="P124" s="133"/>
      <c r="Q124" s="201"/>
      <c r="R124" s="71"/>
      <c r="S124" s="71"/>
      <c r="T124" s="17"/>
      <c r="U124" s="17"/>
      <c r="V124" s="17"/>
      <c r="W124" s="17"/>
      <c r="X124" s="31"/>
      <c r="Y124" s="31"/>
      <c r="Z124" s="31"/>
      <c r="AA124" s="31"/>
      <c r="AB124" s="31"/>
      <c r="AC124" s="31"/>
    </row>
    <row r="125" spans="1:29" ht="52.35" customHeight="1" x14ac:dyDescent="0.25">
      <c r="A125" s="88">
        <v>10</v>
      </c>
      <c r="B125" s="87" t="s">
        <v>253</v>
      </c>
      <c r="C125" s="47">
        <v>122</v>
      </c>
      <c r="D125" s="102" t="s">
        <v>283</v>
      </c>
      <c r="E125" s="111" t="s">
        <v>281</v>
      </c>
      <c r="F125" s="103" t="s">
        <v>13</v>
      </c>
      <c r="G125" s="103" t="s">
        <v>33</v>
      </c>
      <c r="H125" s="105">
        <v>9144.99</v>
      </c>
      <c r="I125" s="18"/>
      <c r="J125" s="24">
        <f t="shared" si="12"/>
        <v>0</v>
      </c>
      <c r="K125" s="25" t="str">
        <f t="shared" si="13"/>
        <v>OK</v>
      </c>
      <c r="L125" s="133"/>
      <c r="M125" s="133"/>
      <c r="N125" s="133"/>
      <c r="O125" s="133"/>
      <c r="P125" s="133"/>
      <c r="Q125" s="201"/>
      <c r="R125" s="71"/>
      <c r="S125" s="71"/>
      <c r="T125" s="17"/>
      <c r="U125" s="17"/>
      <c r="V125" s="17"/>
      <c r="W125" s="17"/>
      <c r="X125" s="31"/>
      <c r="Y125" s="31"/>
      <c r="Z125" s="31"/>
      <c r="AA125" s="31"/>
      <c r="AB125" s="31"/>
      <c r="AC125" s="31"/>
    </row>
    <row r="126" spans="1:29" ht="39.950000000000003" customHeight="1" x14ac:dyDescent="0.25">
      <c r="A126" s="259">
        <v>11</v>
      </c>
      <c r="B126" s="262" t="s">
        <v>284</v>
      </c>
      <c r="C126" s="86">
        <v>123</v>
      </c>
      <c r="D126" s="95" t="s">
        <v>288</v>
      </c>
      <c r="E126" s="112" t="s">
        <v>285</v>
      </c>
      <c r="F126" s="96" t="s">
        <v>13</v>
      </c>
      <c r="G126" s="33" t="s">
        <v>292</v>
      </c>
      <c r="H126" s="52">
        <v>2220.17</v>
      </c>
      <c r="I126" s="18"/>
      <c r="J126" s="24">
        <f t="shared" si="12"/>
        <v>0</v>
      </c>
      <c r="K126" s="25" t="str">
        <f t="shared" si="13"/>
        <v>OK</v>
      </c>
      <c r="L126" s="133"/>
      <c r="M126" s="133"/>
      <c r="N126" s="133"/>
      <c r="O126" s="133"/>
      <c r="P126" s="133"/>
      <c r="Q126" s="201"/>
      <c r="R126" s="71"/>
      <c r="S126" s="71"/>
      <c r="T126" s="17"/>
      <c r="U126" s="17"/>
      <c r="V126" s="17"/>
      <c r="W126" s="17"/>
      <c r="X126" s="31"/>
      <c r="Y126" s="31"/>
      <c r="Z126" s="31"/>
      <c r="AA126" s="31"/>
      <c r="AB126" s="31"/>
      <c r="AC126" s="31"/>
    </row>
    <row r="127" spans="1:29" ht="39.950000000000003" customHeight="1" x14ac:dyDescent="0.25">
      <c r="A127" s="260"/>
      <c r="B127" s="263"/>
      <c r="C127" s="86">
        <v>124</v>
      </c>
      <c r="D127" s="95" t="s">
        <v>289</v>
      </c>
      <c r="E127" s="112" t="s">
        <v>286</v>
      </c>
      <c r="F127" s="96" t="s">
        <v>13</v>
      </c>
      <c r="G127" s="33" t="s">
        <v>293</v>
      </c>
      <c r="H127" s="52">
        <v>1404.35</v>
      </c>
      <c r="I127" s="18"/>
      <c r="J127" s="24">
        <f t="shared" si="12"/>
        <v>0</v>
      </c>
      <c r="K127" s="25" t="str">
        <f t="shared" si="13"/>
        <v>OK</v>
      </c>
      <c r="L127" s="133"/>
      <c r="M127" s="133"/>
      <c r="N127" s="133"/>
      <c r="O127" s="133"/>
      <c r="P127" s="133"/>
      <c r="Q127" s="201"/>
      <c r="R127" s="71"/>
      <c r="S127" s="71"/>
      <c r="T127" s="17"/>
      <c r="U127" s="17"/>
      <c r="V127" s="17"/>
      <c r="W127" s="17"/>
      <c r="X127" s="31"/>
      <c r="Y127" s="31"/>
      <c r="Z127" s="31"/>
      <c r="AA127" s="31"/>
      <c r="AB127" s="31"/>
      <c r="AC127" s="31"/>
    </row>
    <row r="128" spans="1:29" ht="39.950000000000003" customHeight="1" x14ac:dyDescent="0.25">
      <c r="A128" s="260"/>
      <c r="B128" s="263"/>
      <c r="C128" s="86">
        <v>125</v>
      </c>
      <c r="D128" s="95" t="s">
        <v>290</v>
      </c>
      <c r="E128" s="112" t="s">
        <v>45</v>
      </c>
      <c r="F128" s="96" t="s">
        <v>13</v>
      </c>
      <c r="G128" s="33" t="s">
        <v>292</v>
      </c>
      <c r="H128" s="52">
        <v>659.29</v>
      </c>
      <c r="I128" s="18"/>
      <c r="J128" s="24">
        <f t="shared" si="12"/>
        <v>0</v>
      </c>
      <c r="K128" s="25" t="str">
        <f t="shared" si="13"/>
        <v>OK</v>
      </c>
      <c r="L128" s="133"/>
      <c r="M128" s="133"/>
      <c r="N128" s="133"/>
      <c r="O128" s="133"/>
      <c r="P128" s="133"/>
      <c r="Q128" s="201"/>
      <c r="R128" s="71"/>
      <c r="S128" s="71"/>
      <c r="T128" s="17"/>
      <c r="U128" s="17"/>
      <c r="V128" s="17"/>
      <c r="W128" s="17"/>
      <c r="X128" s="31"/>
      <c r="Y128" s="31"/>
      <c r="Z128" s="31"/>
      <c r="AA128" s="31"/>
      <c r="AB128" s="31"/>
      <c r="AC128" s="31"/>
    </row>
    <row r="129" spans="1:29" ht="39.950000000000003" customHeight="1" x14ac:dyDescent="0.25">
      <c r="A129" s="261"/>
      <c r="B129" s="264"/>
      <c r="C129" s="86">
        <v>126</v>
      </c>
      <c r="D129" s="95" t="s">
        <v>291</v>
      </c>
      <c r="E129" s="112" t="s">
        <v>287</v>
      </c>
      <c r="F129" s="96" t="s">
        <v>13</v>
      </c>
      <c r="G129" s="33" t="s">
        <v>292</v>
      </c>
      <c r="H129" s="52">
        <v>561.80999999999995</v>
      </c>
      <c r="I129" s="18"/>
      <c r="J129" s="24">
        <f t="shared" si="12"/>
        <v>0</v>
      </c>
      <c r="K129" s="25" t="str">
        <f t="shared" si="13"/>
        <v>OK</v>
      </c>
      <c r="L129" s="133"/>
      <c r="M129" s="133"/>
      <c r="N129" s="133"/>
      <c r="O129" s="133"/>
      <c r="P129" s="133"/>
      <c r="Q129" s="201"/>
      <c r="R129" s="71"/>
      <c r="S129" s="71"/>
      <c r="T129" s="17"/>
      <c r="U129" s="17"/>
      <c r="V129" s="17"/>
      <c r="W129" s="17"/>
      <c r="X129" s="31"/>
      <c r="Y129" s="31"/>
      <c r="Z129" s="31"/>
      <c r="AA129" s="31"/>
      <c r="AB129" s="31"/>
      <c r="AC129" s="31"/>
    </row>
    <row r="130" spans="1:29" ht="39.950000000000003" customHeight="1" x14ac:dyDescent="0.25">
      <c r="A130" s="273">
        <v>13</v>
      </c>
      <c r="B130" s="270" t="s">
        <v>253</v>
      </c>
      <c r="C130" s="47">
        <v>130</v>
      </c>
      <c r="D130" s="115" t="s">
        <v>294</v>
      </c>
      <c r="E130" s="116" t="s">
        <v>295</v>
      </c>
      <c r="F130" s="104" t="s">
        <v>13</v>
      </c>
      <c r="G130" s="35" t="s">
        <v>306</v>
      </c>
      <c r="H130" s="53">
        <v>5651.34</v>
      </c>
      <c r="I130" s="18"/>
      <c r="J130" s="24">
        <f t="shared" si="12"/>
        <v>0</v>
      </c>
      <c r="K130" s="25" t="str">
        <f t="shared" si="13"/>
        <v>OK</v>
      </c>
      <c r="L130" s="133"/>
      <c r="M130" s="133"/>
      <c r="N130" s="133"/>
      <c r="O130" s="133"/>
      <c r="P130" s="133"/>
      <c r="Q130" s="201"/>
      <c r="R130" s="71"/>
      <c r="S130" s="71"/>
      <c r="T130" s="17"/>
      <c r="U130" s="17"/>
      <c r="V130" s="17"/>
      <c r="W130" s="17"/>
      <c r="X130" s="31"/>
      <c r="Y130" s="31"/>
      <c r="Z130" s="31"/>
      <c r="AA130" s="31"/>
      <c r="AB130" s="31"/>
      <c r="AC130" s="31"/>
    </row>
    <row r="131" spans="1:29" ht="39.950000000000003" customHeight="1" x14ac:dyDescent="0.25">
      <c r="A131" s="274"/>
      <c r="B131" s="271"/>
      <c r="C131" s="47">
        <v>131</v>
      </c>
      <c r="D131" s="115" t="s">
        <v>301</v>
      </c>
      <c r="E131" s="116" t="s">
        <v>296</v>
      </c>
      <c r="F131" s="104" t="s">
        <v>13</v>
      </c>
      <c r="G131" s="35" t="s">
        <v>292</v>
      </c>
      <c r="H131" s="53">
        <v>2699.33</v>
      </c>
      <c r="I131" s="18"/>
      <c r="J131" s="24">
        <f t="shared" si="12"/>
        <v>0</v>
      </c>
      <c r="K131" s="25" t="str">
        <f t="shared" si="13"/>
        <v>OK</v>
      </c>
      <c r="L131" s="133"/>
      <c r="M131" s="133"/>
      <c r="N131" s="133"/>
      <c r="O131" s="133"/>
      <c r="P131" s="133"/>
      <c r="Q131" s="201"/>
      <c r="R131" s="71"/>
      <c r="S131" s="71"/>
      <c r="T131" s="17"/>
      <c r="U131" s="17"/>
      <c r="V131" s="17"/>
      <c r="W131" s="17"/>
      <c r="X131" s="31"/>
      <c r="Y131" s="31"/>
      <c r="Z131" s="31"/>
      <c r="AA131" s="31"/>
      <c r="AB131" s="31"/>
      <c r="AC131" s="31"/>
    </row>
    <row r="132" spans="1:29" ht="39.950000000000003" customHeight="1" x14ac:dyDescent="0.25">
      <c r="A132" s="274"/>
      <c r="B132" s="271"/>
      <c r="C132" s="48">
        <v>132</v>
      </c>
      <c r="D132" s="115" t="s">
        <v>302</v>
      </c>
      <c r="E132" s="116" t="s">
        <v>297</v>
      </c>
      <c r="F132" s="104" t="s">
        <v>13</v>
      </c>
      <c r="G132" s="35" t="s">
        <v>292</v>
      </c>
      <c r="H132" s="53">
        <v>3000</v>
      </c>
      <c r="I132" s="18"/>
      <c r="J132" s="24">
        <f t="shared" si="12"/>
        <v>0</v>
      </c>
      <c r="K132" s="25" t="str">
        <f t="shared" si="13"/>
        <v>OK</v>
      </c>
      <c r="L132" s="133"/>
      <c r="M132" s="133"/>
      <c r="N132" s="133"/>
      <c r="O132" s="133"/>
      <c r="P132" s="133"/>
      <c r="Q132" s="201"/>
      <c r="R132" s="71"/>
      <c r="S132" s="71"/>
      <c r="T132" s="17"/>
      <c r="U132" s="17"/>
      <c r="V132" s="17"/>
      <c r="W132" s="17"/>
      <c r="X132" s="31"/>
      <c r="Y132" s="31"/>
      <c r="Z132" s="31"/>
      <c r="AA132" s="31"/>
      <c r="AB132" s="31"/>
      <c r="AC132" s="31"/>
    </row>
    <row r="133" spans="1:29" ht="39.950000000000003" customHeight="1" x14ac:dyDescent="0.25">
      <c r="A133" s="274"/>
      <c r="B133" s="271"/>
      <c r="C133" s="48">
        <v>133</v>
      </c>
      <c r="D133" s="115" t="s">
        <v>303</v>
      </c>
      <c r="E133" s="116" t="s">
        <v>298</v>
      </c>
      <c r="F133" s="104" t="s">
        <v>13</v>
      </c>
      <c r="G133" s="35" t="s">
        <v>292</v>
      </c>
      <c r="H133" s="53">
        <v>3144.66</v>
      </c>
      <c r="I133" s="18"/>
      <c r="J133" s="24">
        <f t="shared" si="12"/>
        <v>0</v>
      </c>
      <c r="K133" s="25" t="str">
        <f t="shared" si="13"/>
        <v>OK</v>
      </c>
      <c r="L133" s="133"/>
      <c r="M133" s="133"/>
      <c r="N133" s="133"/>
      <c r="O133" s="133"/>
      <c r="P133" s="133"/>
      <c r="Q133" s="201"/>
      <c r="R133" s="74"/>
      <c r="S133" s="74"/>
      <c r="T133" s="74"/>
      <c r="U133" s="74"/>
      <c r="V133" s="74"/>
      <c r="W133" s="74"/>
      <c r="X133" s="76"/>
      <c r="Y133" s="76"/>
      <c r="Z133" s="76"/>
      <c r="AA133" s="76"/>
      <c r="AB133" s="76"/>
      <c r="AC133" s="76"/>
    </row>
    <row r="134" spans="1:29" ht="39.950000000000003" customHeight="1" x14ac:dyDescent="0.25">
      <c r="A134" s="274"/>
      <c r="B134" s="271"/>
      <c r="C134" s="48">
        <v>134</v>
      </c>
      <c r="D134" s="115" t="s">
        <v>304</v>
      </c>
      <c r="E134" s="116" t="s">
        <v>299</v>
      </c>
      <c r="F134" s="104" t="s">
        <v>13</v>
      </c>
      <c r="G134" s="35" t="s">
        <v>292</v>
      </c>
      <c r="H134" s="53">
        <v>1600</v>
      </c>
      <c r="I134" s="18"/>
      <c r="J134" s="24">
        <f t="shared" si="12"/>
        <v>0</v>
      </c>
      <c r="K134" s="25" t="str">
        <f t="shared" si="13"/>
        <v>OK</v>
      </c>
      <c r="L134" s="133"/>
      <c r="M134" s="133"/>
      <c r="N134" s="133"/>
      <c r="O134" s="133"/>
      <c r="P134" s="133"/>
      <c r="Q134" s="201"/>
      <c r="R134" s="71"/>
      <c r="S134" s="71"/>
      <c r="T134" s="17"/>
      <c r="U134" s="17"/>
      <c r="V134" s="17"/>
      <c r="W134" s="17"/>
      <c r="X134" s="31"/>
      <c r="Y134" s="31"/>
      <c r="Z134" s="31"/>
      <c r="AA134" s="31"/>
      <c r="AB134" s="31"/>
      <c r="AC134" s="31"/>
    </row>
    <row r="135" spans="1:29" ht="39.950000000000003" customHeight="1" x14ac:dyDescent="0.25">
      <c r="A135" s="275"/>
      <c r="B135" s="272"/>
      <c r="C135" s="48">
        <v>135</v>
      </c>
      <c r="D135" s="115" t="s">
        <v>305</v>
      </c>
      <c r="E135" s="116" t="s">
        <v>300</v>
      </c>
      <c r="F135" s="104" t="s">
        <v>13</v>
      </c>
      <c r="G135" s="35" t="s">
        <v>292</v>
      </c>
      <c r="H135" s="53">
        <v>1200</v>
      </c>
      <c r="I135" s="18"/>
      <c r="J135" s="24">
        <f t="shared" si="12"/>
        <v>0</v>
      </c>
      <c r="K135" s="25" t="str">
        <f t="shared" si="13"/>
        <v>OK</v>
      </c>
      <c r="L135" s="133"/>
      <c r="M135" s="133"/>
      <c r="N135" s="133"/>
      <c r="O135" s="133"/>
      <c r="P135" s="133"/>
      <c r="Q135" s="201"/>
      <c r="R135" s="71"/>
      <c r="S135" s="71"/>
      <c r="T135" s="17"/>
      <c r="U135" s="17"/>
      <c r="V135" s="17"/>
      <c r="W135" s="17"/>
      <c r="X135" s="31"/>
      <c r="Y135" s="31"/>
      <c r="Z135" s="31"/>
      <c r="AA135" s="31"/>
      <c r="AB135" s="31"/>
      <c r="AC135" s="31"/>
    </row>
    <row r="136" spans="1:29" ht="39.950000000000003" customHeight="1" x14ac:dyDescent="0.25">
      <c r="A136" s="259">
        <v>14</v>
      </c>
      <c r="B136" s="262" t="s">
        <v>307</v>
      </c>
      <c r="C136" s="46">
        <v>136</v>
      </c>
      <c r="D136" s="95" t="s">
        <v>309</v>
      </c>
      <c r="E136" s="96" t="s">
        <v>308</v>
      </c>
      <c r="F136" s="108" t="s">
        <v>13</v>
      </c>
      <c r="G136" s="33" t="s">
        <v>311</v>
      </c>
      <c r="H136" s="52">
        <v>4191</v>
      </c>
      <c r="I136" s="18"/>
      <c r="J136" s="24">
        <f t="shared" ref="J136:J138" si="14">I136-(SUM(L136:AC136))</f>
        <v>0</v>
      </c>
      <c r="K136" s="25" t="str">
        <f t="shared" ref="K136:K138" si="15">IF(J136&lt;0,"ATENÇÃO","OK")</f>
        <v>OK</v>
      </c>
      <c r="L136" s="133"/>
      <c r="M136" s="133"/>
      <c r="N136" s="133"/>
      <c r="O136" s="133"/>
      <c r="P136" s="133"/>
      <c r="Q136" s="201"/>
      <c r="R136" s="71"/>
      <c r="S136" s="71"/>
      <c r="T136" s="17"/>
      <c r="U136" s="17"/>
      <c r="V136" s="17"/>
      <c r="W136" s="17"/>
      <c r="X136" s="31"/>
      <c r="Y136" s="31"/>
      <c r="Z136" s="31"/>
      <c r="AA136" s="31"/>
      <c r="AB136" s="31"/>
      <c r="AC136" s="31"/>
    </row>
    <row r="137" spans="1:29" ht="39.950000000000003" customHeight="1" x14ac:dyDescent="0.25">
      <c r="A137" s="261"/>
      <c r="B137" s="264"/>
      <c r="C137" s="46">
        <v>137</v>
      </c>
      <c r="D137" s="95" t="s">
        <v>310</v>
      </c>
      <c r="E137" s="96" t="s">
        <v>308</v>
      </c>
      <c r="F137" s="108" t="s">
        <v>13</v>
      </c>
      <c r="G137" s="33" t="s">
        <v>311</v>
      </c>
      <c r="H137" s="52">
        <v>4191</v>
      </c>
      <c r="I137" s="18"/>
      <c r="J137" s="24">
        <f t="shared" si="14"/>
        <v>0</v>
      </c>
      <c r="K137" s="25" t="str">
        <f t="shared" si="15"/>
        <v>OK</v>
      </c>
      <c r="L137" s="133"/>
      <c r="M137" s="133"/>
      <c r="N137" s="133"/>
      <c r="O137" s="133"/>
      <c r="P137" s="133"/>
      <c r="Q137" s="201"/>
      <c r="R137" s="71"/>
      <c r="S137" s="71"/>
      <c r="T137" s="17"/>
      <c r="U137" s="17"/>
      <c r="V137" s="17"/>
      <c r="W137" s="17"/>
      <c r="X137" s="31"/>
      <c r="Y137" s="31"/>
      <c r="Z137" s="31"/>
      <c r="AA137" s="31"/>
      <c r="AB137" s="31"/>
      <c r="AC137" s="31"/>
    </row>
    <row r="138" spans="1:29" ht="39.950000000000003" customHeight="1" x14ac:dyDescent="0.25">
      <c r="A138" s="273">
        <v>15</v>
      </c>
      <c r="B138" s="270" t="s">
        <v>249</v>
      </c>
      <c r="C138" s="47">
        <v>138</v>
      </c>
      <c r="D138" s="90" t="s">
        <v>60</v>
      </c>
      <c r="E138" s="35" t="s">
        <v>312</v>
      </c>
      <c r="F138" s="35" t="s">
        <v>13</v>
      </c>
      <c r="G138" s="35" t="s">
        <v>22</v>
      </c>
      <c r="H138" s="53">
        <v>11</v>
      </c>
      <c r="I138" s="18"/>
      <c r="J138" s="24">
        <f t="shared" si="14"/>
        <v>0</v>
      </c>
      <c r="K138" s="25" t="str">
        <f t="shared" si="15"/>
        <v>OK</v>
      </c>
      <c r="L138" s="133"/>
      <c r="M138" s="133"/>
      <c r="N138" s="133"/>
      <c r="O138" s="133"/>
      <c r="P138" s="133"/>
      <c r="Q138" s="201"/>
      <c r="R138" s="71"/>
      <c r="S138" s="71"/>
      <c r="T138" s="17"/>
      <c r="U138" s="17"/>
      <c r="V138" s="17"/>
      <c r="W138" s="17"/>
      <c r="X138" s="31"/>
      <c r="Y138" s="31"/>
      <c r="Z138" s="31"/>
      <c r="AA138" s="31"/>
      <c r="AB138" s="31"/>
      <c r="AC138" s="31"/>
    </row>
    <row r="139" spans="1:29" ht="39.950000000000003" customHeight="1" x14ac:dyDescent="0.25">
      <c r="A139" s="274"/>
      <c r="B139" s="271"/>
      <c r="C139" s="47">
        <v>139</v>
      </c>
      <c r="D139" s="90" t="s">
        <v>61</v>
      </c>
      <c r="E139" s="118" t="s">
        <v>313</v>
      </c>
      <c r="F139" s="35" t="s">
        <v>13</v>
      </c>
      <c r="G139" s="35" t="s">
        <v>22</v>
      </c>
      <c r="H139" s="53">
        <v>51.6</v>
      </c>
      <c r="I139" s="18"/>
      <c r="J139" s="24">
        <f t="shared" ref="J139:J202" si="16">I139-(SUM(L139:AC139))</f>
        <v>0</v>
      </c>
      <c r="K139" s="25" t="str">
        <f t="shared" ref="K139:K202" si="17">IF(J139&lt;0,"ATENÇÃO","OK")</f>
        <v>OK</v>
      </c>
      <c r="L139" s="132"/>
      <c r="M139" s="137"/>
      <c r="N139" s="135"/>
      <c r="O139" s="136"/>
      <c r="P139" s="136"/>
      <c r="Q139" s="205"/>
      <c r="R139" s="77"/>
      <c r="S139" s="78"/>
      <c r="T139" s="77"/>
      <c r="U139" s="77"/>
      <c r="V139" s="77"/>
      <c r="W139" s="77"/>
      <c r="X139" s="84"/>
      <c r="Y139" s="31"/>
      <c r="Z139" s="31"/>
      <c r="AA139" s="31"/>
      <c r="AB139" s="31"/>
      <c r="AC139" s="31"/>
    </row>
    <row r="140" spans="1:29" ht="39.950000000000003" customHeight="1" x14ac:dyDescent="0.25">
      <c r="A140" s="274"/>
      <c r="B140" s="271"/>
      <c r="C140" s="47">
        <v>140</v>
      </c>
      <c r="D140" s="90" t="s">
        <v>63</v>
      </c>
      <c r="E140" s="35" t="s">
        <v>314</v>
      </c>
      <c r="F140" s="35" t="s">
        <v>13</v>
      </c>
      <c r="G140" s="35" t="s">
        <v>22</v>
      </c>
      <c r="H140" s="53">
        <v>29.4</v>
      </c>
      <c r="I140" s="18">
        <v>2</v>
      </c>
      <c r="J140" s="24">
        <f t="shared" si="16"/>
        <v>0</v>
      </c>
      <c r="K140" s="25" t="str">
        <f t="shared" si="17"/>
        <v>OK</v>
      </c>
      <c r="L140" s="132"/>
      <c r="M140" s="137"/>
      <c r="N140" s="138">
        <v>2</v>
      </c>
      <c r="O140" s="137"/>
      <c r="P140" s="136"/>
      <c r="Q140" s="205"/>
      <c r="R140" s="77"/>
      <c r="S140" s="77"/>
      <c r="T140" s="77"/>
      <c r="U140" s="77"/>
      <c r="V140" s="77"/>
      <c r="W140" s="77"/>
      <c r="X140" s="84"/>
      <c r="Y140" s="31"/>
      <c r="Z140" s="31"/>
      <c r="AA140" s="31"/>
      <c r="AB140" s="31"/>
      <c r="AC140" s="31"/>
    </row>
    <row r="141" spans="1:29" ht="39.950000000000003" customHeight="1" x14ac:dyDescent="0.25">
      <c r="A141" s="274"/>
      <c r="B141" s="271"/>
      <c r="C141" s="47">
        <v>141</v>
      </c>
      <c r="D141" s="90" t="s">
        <v>64</v>
      </c>
      <c r="E141" s="35" t="s">
        <v>315</v>
      </c>
      <c r="F141" s="35" t="s">
        <v>13</v>
      </c>
      <c r="G141" s="35" t="s">
        <v>22</v>
      </c>
      <c r="H141" s="53">
        <v>35</v>
      </c>
      <c r="I141" s="18"/>
      <c r="J141" s="24">
        <f t="shared" si="16"/>
        <v>0</v>
      </c>
      <c r="K141" s="25" t="str">
        <f t="shared" si="17"/>
        <v>OK</v>
      </c>
      <c r="L141" s="132"/>
      <c r="M141" s="137"/>
      <c r="N141" s="136"/>
      <c r="O141" s="136"/>
      <c r="P141" s="136"/>
      <c r="Q141" s="205"/>
      <c r="R141" s="77"/>
      <c r="S141" s="77"/>
      <c r="T141" s="77"/>
      <c r="U141" s="77"/>
      <c r="V141" s="77"/>
      <c r="W141" s="77"/>
      <c r="X141" s="84"/>
      <c r="Y141" s="31"/>
      <c r="Z141" s="31"/>
      <c r="AA141" s="31"/>
      <c r="AB141" s="31"/>
      <c r="AC141" s="31"/>
    </row>
    <row r="142" spans="1:29" ht="39.950000000000003" customHeight="1" x14ac:dyDescent="0.25">
      <c r="A142" s="274"/>
      <c r="B142" s="271"/>
      <c r="C142" s="47">
        <v>142</v>
      </c>
      <c r="D142" s="90" t="s">
        <v>78</v>
      </c>
      <c r="E142" s="118" t="s">
        <v>313</v>
      </c>
      <c r="F142" s="35" t="s">
        <v>13</v>
      </c>
      <c r="G142" s="35" t="s">
        <v>22</v>
      </c>
      <c r="H142" s="53">
        <v>16.8</v>
      </c>
      <c r="I142" s="18"/>
      <c r="J142" s="24">
        <f t="shared" si="16"/>
        <v>0</v>
      </c>
      <c r="K142" s="25" t="str">
        <f t="shared" si="17"/>
        <v>OK</v>
      </c>
      <c r="L142" s="132"/>
      <c r="M142" s="137"/>
      <c r="N142" s="136"/>
      <c r="O142" s="136"/>
      <c r="P142" s="136"/>
      <c r="Q142" s="205"/>
      <c r="R142" s="77"/>
      <c r="S142" s="77"/>
      <c r="T142" s="77"/>
      <c r="U142" s="77"/>
      <c r="V142" s="77"/>
      <c r="W142" s="77"/>
      <c r="X142" s="84"/>
      <c r="Y142" s="31"/>
      <c r="Z142" s="31"/>
      <c r="AA142" s="31"/>
      <c r="AB142" s="31"/>
      <c r="AC142" s="31"/>
    </row>
    <row r="143" spans="1:29" ht="39.950000000000003" customHeight="1" x14ac:dyDescent="0.25">
      <c r="A143" s="274"/>
      <c r="B143" s="271"/>
      <c r="C143" s="47">
        <v>143</v>
      </c>
      <c r="D143" s="90" t="s">
        <v>316</v>
      </c>
      <c r="E143" s="118" t="s">
        <v>313</v>
      </c>
      <c r="F143" s="35" t="s">
        <v>13</v>
      </c>
      <c r="G143" s="35" t="s">
        <v>22</v>
      </c>
      <c r="H143" s="53">
        <v>44.8</v>
      </c>
      <c r="I143" s="18"/>
      <c r="J143" s="24">
        <f t="shared" si="16"/>
        <v>0</v>
      </c>
      <c r="K143" s="25" t="str">
        <f t="shared" si="17"/>
        <v>OK</v>
      </c>
      <c r="L143" s="132"/>
      <c r="M143" s="137"/>
      <c r="N143" s="136"/>
      <c r="O143" s="136"/>
      <c r="P143" s="136"/>
      <c r="Q143" s="205"/>
      <c r="R143" s="77"/>
      <c r="S143" s="77"/>
      <c r="T143" s="77"/>
      <c r="U143" s="77"/>
      <c r="V143" s="77"/>
      <c r="W143" s="77"/>
      <c r="X143" s="84"/>
      <c r="Y143" s="31"/>
      <c r="Z143" s="31"/>
      <c r="AA143" s="31"/>
      <c r="AB143" s="31"/>
      <c r="AC143" s="31"/>
    </row>
    <row r="144" spans="1:29" ht="39.950000000000003" customHeight="1" x14ac:dyDescent="0.25">
      <c r="A144" s="274"/>
      <c r="B144" s="271"/>
      <c r="C144" s="48">
        <v>144</v>
      </c>
      <c r="D144" s="90" t="s">
        <v>317</v>
      </c>
      <c r="E144" s="35" t="s">
        <v>318</v>
      </c>
      <c r="F144" s="36" t="s">
        <v>13</v>
      </c>
      <c r="G144" s="35" t="s">
        <v>22</v>
      </c>
      <c r="H144" s="53">
        <v>74.2</v>
      </c>
      <c r="I144" s="18"/>
      <c r="J144" s="24">
        <f t="shared" si="16"/>
        <v>0</v>
      </c>
      <c r="K144" s="25" t="str">
        <f t="shared" si="17"/>
        <v>OK</v>
      </c>
      <c r="L144" s="132"/>
      <c r="M144" s="137"/>
      <c r="N144" s="135"/>
      <c r="O144" s="136"/>
      <c r="P144" s="136"/>
      <c r="Q144" s="205"/>
      <c r="R144" s="77"/>
      <c r="S144" s="77"/>
      <c r="T144" s="77"/>
      <c r="U144" s="77"/>
      <c r="V144" s="77"/>
      <c r="W144" s="77"/>
      <c r="X144" s="84"/>
      <c r="Y144" s="31"/>
      <c r="Z144" s="31"/>
      <c r="AA144" s="31"/>
      <c r="AB144" s="31"/>
      <c r="AC144" s="31"/>
    </row>
    <row r="145" spans="1:29" ht="39.950000000000003" customHeight="1" x14ac:dyDescent="0.25">
      <c r="A145" s="274"/>
      <c r="B145" s="271"/>
      <c r="C145" s="47">
        <v>145</v>
      </c>
      <c r="D145" s="90" t="s">
        <v>319</v>
      </c>
      <c r="E145" s="35" t="s">
        <v>320</v>
      </c>
      <c r="F145" s="36" t="s">
        <v>13</v>
      </c>
      <c r="G145" s="35" t="s">
        <v>22</v>
      </c>
      <c r="H145" s="53">
        <v>44.8</v>
      </c>
      <c r="I145" s="18"/>
      <c r="J145" s="24">
        <f t="shared" si="16"/>
        <v>0</v>
      </c>
      <c r="K145" s="25" t="str">
        <f t="shared" si="17"/>
        <v>OK</v>
      </c>
      <c r="L145" s="132"/>
      <c r="M145" s="137"/>
      <c r="N145" s="136"/>
      <c r="O145" s="136"/>
      <c r="P145" s="136"/>
      <c r="Q145" s="205"/>
      <c r="R145" s="77"/>
      <c r="S145" s="77"/>
      <c r="T145" s="77"/>
      <c r="U145" s="77"/>
      <c r="V145" s="77"/>
      <c r="W145" s="77"/>
      <c r="X145" s="84"/>
      <c r="Y145" s="31"/>
      <c r="Z145" s="31"/>
      <c r="AA145" s="31"/>
      <c r="AB145" s="31"/>
      <c r="AC145" s="31"/>
    </row>
    <row r="146" spans="1:29" ht="39.950000000000003" customHeight="1" x14ac:dyDescent="0.25">
      <c r="A146" s="275"/>
      <c r="B146" s="272"/>
      <c r="C146" s="48">
        <v>146</v>
      </c>
      <c r="D146" s="90" t="s">
        <v>321</v>
      </c>
      <c r="E146" s="35" t="s">
        <v>320</v>
      </c>
      <c r="F146" s="36" t="s">
        <v>13</v>
      </c>
      <c r="G146" s="35" t="s">
        <v>322</v>
      </c>
      <c r="H146" s="53">
        <v>16.8</v>
      </c>
      <c r="I146" s="18"/>
      <c r="J146" s="24">
        <f t="shared" si="16"/>
        <v>0</v>
      </c>
      <c r="K146" s="25" t="str">
        <f t="shared" si="17"/>
        <v>OK</v>
      </c>
      <c r="L146" s="132"/>
      <c r="M146" s="137"/>
      <c r="N146" s="136"/>
      <c r="O146" s="136"/>
      <c r="P146" s="136"/>
      <c r="Q146" s="205"/>
      <c r="R146" s="77"/>
      <c r="S146" s="77"/>
      <c r="T146" s="77"/>
      <c r="U146" s="77"/>
      <c r="V146" s="77"/>
      <c r="W146" s="77"/>
      <c r="X146" s="84"/>
      <c r="Y146" s="31"/>
      <c r="Z146" s="31"/>
      <c r="AA146" s="31"/>
      <c r="AB146" s="31"/>
      <c r="AC146" s="31"/>
    </row>
    <row r="147" spans="1:29" ht="39.950000000000003" customHeight="1" x14ac:dyDescent="0.25">
      <c r="A147" s="259">
        <v>17</v>
      </c>
      <c r="B147" s="262" t="s">
        <v>249</v>
      </c>
      <c r="C147" s="43">
        <v>159</v>
      </c>
      <c r="D147" s="119" t="s">
        <v>88</v>
      </c>
      <c r="E147" s="120" t="s">
        <v>45</v>
      </c>
      <c r="F147" s="120" t="s">
        <v>3</v>
      </c>
      <c r="G147" s="34" t="s">
        <v>30</v>
      </c>
      <c r="H147" s="51">
        <v>147.5</v>
      </c>
      <c r="I147" s="18"/>
      <c r="J147" s="24">
        <f t="shared" si="16"/>
        <v>0</v>
      </c>
      <c r="K147" s="25" t="str">
        <f t="shared" si="17"/>
        <v>OK</v>
      </c>
      <c r="L147" s="132"/>
      <c r="M147" s="137"/>
      <c r="N147" s="136"/>
      <c r="O147" s="137"/>
      <c r="P147" s="136"/>
      <c r="Q147" s="205"/>
      <c r="R147" s="77"/>
      <c r="S147" s="77"/>
      <c r="T147" s="77"/>
      <c r="U147" s="77"/>
      <c r="V147" s="77"/>
      <c r="W147" s="77"/>
      <c r="X147" s="84"/>
      <c r="Y147" s="31"/>
      <c r="Z147" s="31"/>
      <c r="AA147" s="31"/>
      <c r="AB147" s="31"/>
      <c r="AC147" s="31"/>
    </row>
    <row r="148" spans="1:29" ht="39.950000000000003" customHeight="1" x14ac:dyDescent="0.25">
      <c r="A148" s="260"/>
      <c r="B148" s="263"/>
      <c r="C148" s="43">
        <v>160</v>
      </c>
      <c r="D148" s="119" t="s">
        <v>323</v>
      </c>
      <c r="E148" s="120" t="s">
        <v>45</v>
      </c>
      <c r="F148" s="120" t="s">
        <v>13</v>
      </c>
      <c r="G148" s="34" t="s">
        <v>22</v>
      </c>
      <c r="H148" s="51">
        <v>57</v>
      </c>
      <c r="I148" s="18"/>
      <c r="J148" s="24">
        <f t="shared" si="16"/>
        <v>0</v>
      </c>
      <c r="K148" s="25" t="str">
        <f t="shared" si="17"/>
        <v>OK</v>
      </c>
      <c r="L148" s="132"/>
      <c r="M148" s="137"/>
      <c r="N148" s="136"/>
      <c r="O148" s="137"/>
      <c r="P148" s="136"/>
      <c r="Q148" s="205"/>
      <c r="R148" s="77"/>
      <c r="S148" s="77"/>
      <c r="T148" s="77"/>
      <c r="U148" s="77"/>
      <c r="V148" s="77"/>
      <c r="W148" s="77"/>
      <c r="X148" s="84"/>
      <c r="Y148" s="31"/>
      <c r="Z148" s="31"/>
      <c r="AA148" s="31"/>
      <c r="AB148" s="31"/>
      <c r="AC148" s="31"/>
    </row>
    <row r="149" spans="1:29" ht="39.950000000000003" customHeight="1" x14ac:dyDescent="0.25">
      <c r="A149" s="260"/>
      <c r="B149" s="263"/>
      <c r="C149" s="43">
        <v>161</v>
      </c>
      <c r="D149" s="119" t="s">
        <v>324</v>
      </c>
      <c r="E149" s="120" t="s">
        <v>59</v>
      </c>
      <c r="F149" s="120" t="s">
        <v>13</v>
      </c>
      <c r="G149" s="34" t="s">
        <v>22</v>
      </c>
      <c r="H149" s="51">
        <v>12</v>
      </c>
      <c r="I149" s="18"/>
      <c r="J149" s="24">
        <f t="shared" si="16"/>
        <v>0</v>
      </c>
      <c r="K149" s="25" t="str">
        <f t="shared" si="17"/>
        <v>OK</v>
      </c>
      <c r="L149" s="132"/>
      <c r="M149" s="137"/>
      <c r="N149" s="136"/>
      <c r="O149" s="137"/>
      <c r="P149" s="136"/>
      <c r="Q149" s="205"/>
      <c r="R149" s="77"/>
      <c r="S149" s="77"/>
      <c r="T149" s="77"/>
      <c r="U149" s="77"/>
      <c r="V149" s="77"/>
      <c r="W149" s="77"/>
      <c r="X149" s="84"/>
      <c r="Y149" s="31"/>
      <c r="Z149" s="31"/>
      <c r="AA149" s="31"/>
      <c r="AB149" s="31"/>
      <c r="AC149" s="31"/>
    </row>
    <row r="150" spans="1:29" ht="39.950000000000003" customHeight="1" x14ac:dyDescent="0.25">
      <c r="A150" s="260"/>
      <c r="B150" s="263"/>
      <c r="C150" s="43">
        <v>162</v>
      </c>
      <c r="D150" s="119" t="s">
        <v>325</v>
      </c>
      <c r="E150" s="120" t="s">
        <v>59</v>
      </c>
      <c r="F150" s="120" t="s">
        <v>13</v>
      </c>
      <c r="G150" s="34" t="s">
        <v>22</v>
      </c>
      <c r="H150" s="51">
        <v>40.6</v>
      </c>
      <c r="I150" s="18"/>
      <c r="J150" s="24">
        <f t="shared" si="16"/>
        <v>0</v>
      </c>
      <c r="K150" s="25" t="str">
        <f t="shared" si="17"/>
        <v>OK</v>
      </c>
      <c r="L150" s="132"/>
      <c r="M150" s="137"/>
      <c r="N150" s="136"/>
      <c r="O150" s="137"/>
      <c r="P150" s="136"/>
      <c r="Q150" s="205"/>
      <c r="R150" s="77"/>
      <c r="S150" s="77"/>
      <c r="T150" s="77"/>
      <c r="U150" s="77"/>
      <c r="V150" s="77"/>
      <c r="W150" s="77"/>
      <c r="X150" s="84"/>
      <c r="Y150" s="31"/>
      <c r="Z150" s="31"/>
      <c r="AA150" s="31"/>
      <c r="AB150" s="31"/>
      <c r="AC150" s="31"/>
    </row>
    <row r="151" spans="1:29" ht="39.950000000000003" customHeight="1" x14ac:dyDescent="0.25">
      <c r="A151" s="260"/>
      <c r="B151" s="263"/>
      <c r="C151" s="43">
        <v>163</v>
      </c>
      <c r="D151" s="119" t="s">
        <v>326</v>
      </c>
      <c r="E151" s="120" t="s">
        <v>45</v>
      </c>
      <c r="F151" s="120" t="s">
        <v>13</v>
      </c>
      <c r="G151" s="34" t="s">
        <v>15</v>
      </c>
      <c r="H151" s="51">
        <v>4.47</v>
      </c>
      <c r="I151" s="18"/>
      <c r="J151" s="24">
        <f t="shared" si="16"/>
        <v>0</v>
      </c>
      <c r="K151" s="25" t="str">
        <f t="shared" si="17"/>
        <v>OK</v>
      </c>
      <c r="L151" s="132"/>
      <c r="M151" s="137"/>
      <c r="N151" s="136"/>
      <c r="O151" s="137"/>
      <c r="P151" s="136"/>
      <c r="Q151" s="205"/>
      <c r="R151" s="77"/>
      <c r="S151" s="77"/>
      <c r="T151" s="77"/>
      <c r="U151" s="77"/>
      <c r="V151" s="77"/>
      <c r="W151" s="77"/>
      <c r="X151" s="84"/>
      <c r="Y151" s="31"/>
      <c r="Z151" s="31"/>
      <c r="AA151" s="31"/>
      <c r="AB151" s="31"/>
      <c r="AC151" s="31"/>
    </row>
    <row r="152" spans="1:29" ht="39.950000000000003" customHeight="1" x14ac:dyDescent="0.25">
      <c r="A152" s="260"/>
      <c r="B152" s="263"/>
      <c r="C152" s="43">
        <v>164</v>
      </c>
      <c r="D152" s="119" t="s">
        <v>327</v>
      </c>
      <c r="E152" s="120" t="s">
        <v>45</v>
      </c>
      <c r="F152" s="120" t="s">
        <v>13</v>
      </c>
      <c r="G152" s="34" t="s">
        <v>14</v>
      </c>
      <c r="H152" s="51">
        <v>3.64</v>
      </c>
      <c r="I152" s="18"/>
      <c r="J152" s="24">
        <f t="shared" si="16"/>
        <v>0</v>
      </c>
      <c r="K152" s="25" t="str">
        <f t="shared" si="17"/>
        <v>OK</v>
      </c>
      <c r="L152" s="132"/>
      <c r="M152" s="137"/>
      <c r="N152" s="136"/>
      <c r="O152" s="137"/>
      <c r="P152" s="136"/>
      <c r="Q152" s="205"/>
      <c r="R152" s="77"/>
      <c r="S152" s="77"/>
      <c r="T152" s="77"/>
      <c r="U152" s="77"/>
      <c r="V152" s="77"/>
      <c r="W152" s="77"/>
      <c r="X152" s="84"/>
      <c r="Y152" s="31"/>
      <c r="Z152" s="31"/>
      <c r="AA152" s="31"/>
      <c r="AB152" s="31"/>
      <c r="AC152" s="31"/>
    </row>
    <row r="153" spans="1:29" ht="39.950000000000003" customHeight="1" x14ac:dyDescent="0.25">
      <c r="A153" s="260"/>
      <c r="B153" s="263"/>
      <c r="C153" s="43">
        <v>165</v>
      </c>
      <c r="D153" s="119" t="s">
        <v>328</v>
      </c>
      <c r="E153" s="120" t="s">
        <v>45</v>
      </c>
      <c r="F153" s="86" t="s">
        <v>13</v>
      </c>
      <c r="G153" s="34" t="s">
        <v>30</v>
      </c>
      <c r="H153" s="51">
        <v>28</v>
      </c>
      <c r="I153" s="18"/>
      <c r="J153" s="24">
        <f t="shared" si="16"/>
        <v>0</v>
      </c>
      <c r="K153" s="25" t="str">
        <f t="shared" si="17"/>
        <v>OK</v>
      </c>
      <c r="L153" s="132"/>
      <c r="M153" s="137"/>
      <c r="N153" s="136"/>
      <c r="O153" s="137"/>
      <c r="P153" s="136"/>
      <c r="Q153" s="205"/>
      <c r="R153" s="77"/>
      <c r="S153" s="77"/>
      <c r="T153" s="77"/>
      <c r="U153" s="77"/>
      <c r="V153" s="77"/>
      <c r="W153" s="77"/>
      <c r="X153" s="84"/>
      <c r="Y153" s="31"/>
      <c r="Z153" s="31"/>
      <c r="AA153" s="31"/>
      <c r="AB153" s="31"/>
      <c r="AC153" s="31"/>
    </row>
    <row r="154" spans="1:29" ht="39.950000000000003" customHeight="1" x14ac:dyDescent="0.25">
      <c r="A154" s="260"/>
      <c r="B154" s="263"/>
      <c r="C154" s="43">
        <v>166</v>
      </c>
      <c r="D154" s="121" t="s">
        <v>329</v>
      </c>
      <c r="E154" s="122" t="s">
        <v>330</v>
      </c>
      <c r="F154" s="123" t="s">
        <v>32</v>
      </c>
      <c r="G154" s="34" t="s">
        <v>30</v>
      </c>
      <c r="H154" s="51">
        <v>17.82</v>
      </c>
      <c r="I154" s="18"/>
      <c r="J154" s="24">
        <f t="shared" si="16"/>
        <v>0</v>
      </c>
      <c r="K154" s="25" t="str">
        <f t="shared" si="17"/>
        <v>OK</v>
      </c>
      <c r="L154" s="132"/>
      <c r="M154" s="137"/>
      <c r="N154" s="136"/>
      <c r="O154" s="137"/>
      <c r="P154" s="136"/>
      <c r="Q154" s="205"/>
      <c r="R154" s="77"/>
      <c r="S154" s="78"/>
      <c r="T154" s="77"/>
      <c r="U154" s="77"/>
      <c r="V154" s="77"/>
      <c r="W154" s="77"/>
      <c r="X154" s="84"/>
      <c r="Y154" s="31"/>
      <c r="Z154" s="31"/>
      <c r="AA154" s="31"/>
      <c r="AB154" s="31"/>
      <c r="AC154" s="31"/>
    </row>
    <row r="155" spans="1:29" ht="39.950000000000003" customHeight="1" x14ac:dyDescent="0.25">
      <c r="A155" s="260"/>
      <c r="B155" s="263"/>
      <c r="C155" s="43">
        <v>167</v>
      </c>
      <c r="D155" s="121" t="s">
        <v>331</v>
      </c>
      <c r="E155" s="122" t="s">
        <v>332</v>
      </c>
      <c r="F155" s="122" t="s">
        <v>13</v>
      </c>
      <c r="G155" s="34" t="s">
        <v>15</v>
      </c>
      <c r="H155" s="51">
        <v>40.6</v>
      </c>
      <c r="I155" s="18"/>
      <c r="J155" s="24">
        <f t="shared" si="16"/>
        <v>0</v>
      </c>
      <c r="K155" s="25" t="str">
        <f t="shared" si="17"/>
        <v>OK</v>
      </c>
      <c r="L155" s="132"/>
      <c r="M155" s="137"/>
      <c r="N155" s="136"/>
      <c r="O155" s="137"/>
      <c r="P155" s="136"/>
      <c r="Q155" s="205"/>
      <c r="R155" s="77"/>
      <c r="S155" s="78"/>
      <c r="T155" s="77"/>
      <c r="U155" s="77"/>
      <c r="V155" s="77"/>
      <c r="W155" s="77"/>
      <c r="X155" s="84"/>
      <c r="Y155" s="31"/>
      <c r="Z155" s="31"/>
      <c r="AA155" s="31"/>
      <c r="AB155" s="31"/>
      <c r="AC155" s="31"/>
    </row>
    <row r="156" spans="1:29" ht="39.950000000000003" customHeight="1" x14ac:dyDescent="0.25">
      <c r="A156" s="260"/>
      <c r="B156" s="263"/>
      <c r="C156" s="43">
        <v>168</v>
      </c>
      <c r="D156" s="121" t="s">
        <v>333</v>
      </c>
      <c r="E156" s="122" t="s">
        <v>334</v>
      </c>
      <c r="F156" s="122" t="s">
        <v>13</v>
      </c>
      <c r="G156" s="34" t="s">
        <v>15</v>
      </c>
      <c r="H156" s="51">
        <v>220</v>
      </c>
      <c r="I156" s="18"/>
      <c r="J156" s="24">
        <f t="shared" si="16"/>
        <v>0</v>
      </c>
      <c r="K156" s="25" t="str">
        <f t="shared" si="17"/>
        <v>OK</v>
      </c>
      <c r="L156" s="132"/>
      <c r="M156" s="137"/>
      <c r="N156" s="136"/>
      <c r="O156" s="137"/>
      <c r="P156" s="136"/>
      <c r="Q156" s="205"/>
      <c r="R156" s="77"/>
      <c r="S156" s="77"/>
      <c r="T156" s="77"/>
      <c r="U156" s="77"/>
      <c r="V156" s="77"/>
      <c r="W156" s="77"/>
      <c r="X156" s="84"/>
      <c r="Y156" s="31"/>
      <c r="Z156" s="31"/>
      <c r="AA156" s="31"/>
      <c r="AB156" s="31"/>
      <c r="AC156" s="31"/>
    </row>
    <row r="157" spans="1:29" ht="39.950000000000003" customHeight="1" x14ac:dyDescent="0.25">
      <c r="A157" s="260"/>
      <c r="B157" s="263"/>
      <c r="C157" s="46">
        <v>169</v>
      </c>
      <c r="D157" s="121" t="s">
        <v>335</v>
      </c>
      <c r="E157" s="122" t="s">
        <v>336</v>
      </c>
      <c r="F157" s="122" t="s">
        <v>13</v>
      </c>
      <c r="G157" s="34" t="s">
        <v>15</v>
      </c>
      <c r="H157" s="51">
        <v>67</v>
      </c>
      <c r="I157" s="18"/>
      <c r="J157" s="24">
        <f t="shared" si="16"/>
        <v>0</v>
      </c>
      <c r="K157" s="25" t="str">
        <f t="shared" si="17"/>
        <v>OK</v>
      </c>
      <c r="L157" s="132"/>
      <c r="M157" s="137"/>
      <c r="N157" s="136"/>
      <c r="O157" s="136"/>
      <c r="P157" s="136"/>
      <c r="Q157" s="205"/>
      <c r="R157" s="77"/>
      <c r="S157" s="77"/>
      <c r="T157" s="77"/>
      <c r="U157" s="77"/>
      <c r="V157" s="77"/>
      <c r="W157" s="77"/>
      <c r="X157" s="84"/>
      <c r="Y157" s="31"/>
      <c r="Z157" s="31"/>
      <c r="AA157" s="31"/>
      <c r="AB157" s="31"/>
      <c r="AC157" s="31"/>
    </row>
    <row r="158" spans="1:29" ht="39.950000000000003" customHeight="1" x14ac:dyDescent="0.25">
      <c r="A158" s="260"/>
      <c r="B158" s="263"/>
      <c r="C158" s="43">
        <v>170</v>
      </c>
      <c r="D158" s="121" t="s">
        <v>337</v>
      </c>
      <c r="E158" s="122" t="s">
        <v>334</v>
      </c>
      <c r="F158" s="122" t="s">
        <v>13</v>
      </c>
      <c r="G158" s="34" t="s">
        <v>15</v>
      </c>
      <c r="H158" s="51">
        <v>212.37</v>
      </c>
      <c r="I158" s="18"/>
      <c r="J158" s="24">
        <f t="shared" si="16"/>
        <v>0</v>
      </c>
      <c r="K158" s="25" t="str">
        <f t="shared" si="17"/>
        <v>OK</v>
      </c>
      <c r="L158" s="132"/>
      <c r="M158" s="137"/>
      <c r="N158" s="135"/>
      <c r="O158" s="136"/>
      <c r="P158" s="136"/>
      <c r="Q158" s="205"/>
      <c r="R158" s="77"/>
      <c r="S158" s="77"/>
      <c r="T158" s="77"/>
      <c r="U158" s="77"/>
      <c r="V158" s="77"/>
      <c r="W158" s="77"/>
      <c r="X158" s="84"/>
      <c r="Y158" s="31"/>
      <c r="Z158" s="31"/>
      <c r="AA158" s="31"/>
      <c r="AB158" s="31"/>
      <c r="AC158" s="31"/>
    </row>
    <row r="159" spans="1:29" ht="39.950000000000003" customHeight="1" x14ac:dyDescent="0.25">
      <c r="A159" s="260"/>
      <c r="B159" s="263"/>
      <c r="C159" s="43">
        <v>171</v>
      </c>
      <c r="D159" s="121" t="s">
        <v>338</v>
      </c>
      <c r="E159" s="122" t="s">
        <v>336</v>
      </c>
      <c r="F159" s="122" t="s">
        <v>13</v>
      </c>
      <c r="G159" s="34" t="s">
        <v>22</v>
      </c>
      <c r="H159" s="51">
        <v>136</v>
      </c>
      <c r="I159" s="18"/>
      <c r="J159" s="24">
        <f t="shared" si="16"/>
        <v>0</v>
      </c>
      <c r="K159" s="25" t="str">
        <f t="shared" si="17"/>
        <v>OK</v>
      </c>
      <c r="L159" s="132"/>
      <c r="M159" s="137"/>
      <c r="N159" s="136"/>
      <c r="O159" s="137"/>
      <c r="P159" s="136"/>
      <c r="Q159" s="205"/>
      <c r="R159" s="77"/>
      <c r="S159" s="77"/>
      <c r="T159" s="77"/>
      <c r="U159" s="77"/>
      <c r="V159" s="77"/>
      <c r="W159" s="77"/>
      <c r="X159" s="84"/>
      <c r="Y159" s="31"/>
      <c r="Z159" s="31"/>
      <c r="AA159" s="31"/>
      <c r="AB159" s="31"/>
      <c r="AC159" s="31"/>
    </row>
    <row r="160" spans="1:29" ht="39.950000000000003" customHeight="1" x14ac:dyDescent="0.25">
      <c r="A160" s="261"/>
      <c r="B160" s="264"/>
      <c r="C160" s="43">
        <v>172</v>
      </c>
      <c r="D160" s="121" t="s">
        <v>339</v>
      </c>
      <c r="E160" s="122" t="s">
        <v>336</v>
      </c>
      <c r="F160" s="122" t="s">
        <v>13</v>
      </c>
      <c r="G160" s="34" t="s">
        <v>22</v>
      </c>
      <c r="H160" s="51">
        <v>43</v>
      </c>
      <c r="I160" s="18"/>
      <c r="J160" s="24">
        <f t="shared" si="16"/>
        <v>0</v>
      </c>
      <c r="K160" s="25" t="str">
        <f t="shared" si="17"/>
        <v>OK</v>
      </c>
      <c r="L160" s="132"/>
      <c r="M160" s="137"/>
      <c r="N160" s="136"/>
      <c r="O160" s="137"/>
      <c r="P160" s="136"/>
      <c r="Q160" s="205"/>
      <c r="R160" s="77"/>
      <c r="S160" s="77"/>
      <c r="T160" s="77"/>
      <c r="U160" s="77"/>
      <c r="V160" s="77"/>
      <c r="W160" s="77"/>
      <c r="X160" s="84"/>
      <c r="Y160" s="31"/>
      <c r="Z160" s="31"/>
      <c r="AA160" s="31"/>
      <c r="AB160" s="31"/>
      <c r="AC160" s="31"/>
    </row>
    <row r="161" spans="1:29" ht="39.950000000000003" customHeight="1" x14ac:dyDescent="0.25">
      <c r="A161" s="273">
        <v>18</v>
      </c>
      <c r="B161" s="270" t="s">
        <v>183</v>
      </c>
      <c r="C161" s="48">
        <v>173</v>
      </c>
      <c r="D161" s="90" t="s">
        <v>85</v>
      </c>
      <c r="E161" s="35" t="s">
        <v>340</v>
      </c>
      <c r="F161" s="35" t="s">
        <v>13</v>
      </c>
      <c r="G161" s="36" t="s">
        <v>15</v>
      </c>
      <c r="H161" s="54">
        <v>110.9</v>
      </c>
      <c r="I161" s="18"/>
      <c r="J161" s="24">
        <f t="shared" si="16"/>
        <v>0</v>
      </c>
      <c r="K161" s="25" t="str">
        <f t="shared" si="17"/>
        <v>OK</v>
      </c>
      <c r="L161" s="132"/>
      <c r="M161" s="137"/>
      <c r="N161" s="136"/>
      <c r="O161" s="137"/>
      <c r="P161" s="136"/>
      <c r="Q161" s="205"/>
      <c r="R161" s="77"/>
      <c r="S161" s="77"/>
      <c r="T161" s="77"/>
      <c r="U161" s="77"/>
      <c r="V161" s="77"/>
      <c r="W161" s="77"/>
      <c r="X161" s="84"/>
      <c r="Y161" s="31"/>
      <c r="Z161" s="31"/>
      <c r="AA161" s="31"/>
      <c r="AB161" s="31"/>
      <c r="AC161" s="31"/>
    </row>
    <row r="162" spans="1:29" ht="39.950000000000003" customHeight="1" x14ac:dyDescent="0.25">
      <c r="A162" s="274"/>
      <c r="B162" s="271"/>
      <c r="C162" s="48">
        <v>174</v>
      </c>
      <c r="D162" s="90" t="s">
        <v>86</v>
      </c>
      <c r="E162" s="35" t="s">
        <v>340</v>
      </c>
      <c r="F162" s="35" t="s">
        <v>13</v>
      </c>
      <c r="G162" s="36" t="s">
        <v>15</v>
      </c>
      <c r="H162" s="54">
        <v>221.8</v>
      </c>
      <c r="I162" s="18"/>
      <c r="J162" s="24">
        <f t="shared" si="16"/>
        <v>0</v>
      </c>
      <c r="K162" s="25" t="str">
        <f t="shared" si="17"/>
        <v>OK</v>
      </c>
      <c r="L162" s="132"/>
      <c r="M162" s="137"/>
      <c r="N162" s="136"/>
      <c r="O162" s="137"/>
      <c r="P162" s="136"/>
      <c r="Q162" s="205"/>
      <c r="R162" s="77"/>
      <c r="S162" s="77"/>
      <c r="T162" s="77"/>
      <c r="U162" s="77"/>
      <c r="V162" s="77"/>
      <c r="W162" s="77"/>
      <c r="X162" s="84"/>
      <c r="Y162" s="31"/>
      <c r="Z162" s="31"/>
      <c r="AA162" s="31"/>
      <c r="AB162" s="31"/>
      <c r="AC162" s="31"/>
    </row>
    <row r="163" spans="1:29" ht="39.950000000000003" customHeight="1" x14ac:dyDescent="0.25">
      <c r="A163" s="274"/>
      <c r="B163" s="271"/>
      <c r="C163" s="48">
        <v>175</v>
      </c>
      <c r="D163" s="90" t="s">
        <v>87</v>
      </c>
      <c r="E163" s="35" t="s">
        <v>340</v>
      </c>
      <c r="F163" s="35" t="s">
        <v>13</v>
      </c>
      <c r="G163" s="36" t="s">
        <v>15</v>
      </c>
      <c r="H163" s="54">
        <v>147.86000000000001</v>
      </c>
      <c r="I163" s="18"/>
      <c r="J163" s="24">
        <f t="shared" si="16"/>
        <v>0</v>
      </c>
      <c r="K163" s="25" t="str">
        <f t="shared" si="17"/>
        <v>OK</v>
      </c>
      <c r="L163" s="132"/>
      <c r="M163" s="137"/>
      <c r="N163" s="136"/>
      <c r="O163" s="137"/>
      <c r="P163" s="136"/>
      <c r="Q163" s="205"/>
      <c r="R163" s="77"/>
      <c r="S163" s="77"/>
      <c r="T163" s="77"/>
      <c r="U163" s="77"/>
      <c r="V163" s="77"/>
      <c r="W163" s="77"/>
      <c r="X163" s="84"/>
      <c r="Y163" s="31"/>
      <c r="Z163" s="31"/>
      <c r="AA163" s="31"/>
      <c r="AB163" s="31"/>
      <c r="AC163" s="31"/>
    </row>
    <row r="164" spans="1:29" ht="39.950000000000003" customHeight="1" x14ac:dyDescent="0.25">
      <c r="A164" s="274"/>
      <c r="B164" s="271"/>
      <c r="C164" s="48">
        <v>176</v>
      </c>
      <c r="D164" s="113" t="s">
        <v>341</v>
      </c>
      <c r="E164" s="114" t="s">
        <v>340</v>
      </c>
      <c r="F164" s="114" t="s">
        <v>13</v>
      </c>
      <c r="G164" s="36" t="s">
        <v>15</v>
      </c>
      <c r="H164" s="54">
        <v>12.71</v>
      </c>
      <c r="I164" s="18"/>
      <c r="J164" s="24">
        <f t="shared" si="16"/>
        <v>0</v>
      </c>
      <c r="K164" s="25" t="str">
        <f t="shared" si="17"/>
        <v>OK</v>
      </c>
      <c r="L164" s="132"/>
      <c r="M164" s="137"/>
      <c r="N164" s="136"/>
      <c r="O164" s="137"/>
      <c r="P164" s="136"/>
      <c r="Q164" s="205"/>
      <c r="R164" s="77"/>
      <c r="S164" s="77"/>
      <c r="T164" s="77"/>
      <c r="U164" s="77"/>
      <c r="V164" s="77"/>
      <c r="W164" s="77"/>
      <c r="X164" s="84"/>
      <c r="Y164" s="31"/>
      <c r="Z164" s="31"/>
      <c r="AA164" s="31"/>
      <c r="AB164" s="31"/>
      <c r="AC164" s="31"/>
    </row>
    <row r="165" spans="1:29" ht="39.950000000000003" customHeight="1" x14ac:dyDescent="0.25">
      <c r="A165" s="275"/>
      <c r="B165" s="272"/>
      <c r="C165" s="48">
        <v>177</v>
      </c>
      <c r="D165" s="113" t="s">
        <v>342</v>
      </c>
      <c r="E165" s="114" t="s">
        <v>340</v>
      </c>
      <c r="F165" s="114" t="s">
        <v>13</v>
      </c>
      <c r="G165" s="36" t="s">
        <v>15</v>
      </c>
      <c r="H165" s="54">
        <v>9.09</v>
      </c>
      <c r="I165" s="18"/>
      <c r="J165" s="24">
        <f t="shared" si="16"/>
        <v>0</v>
      </c>
      <c r="K165" s="25" t="str">
        <f t="shared" si="17"/>
        <v>OK</v>
      </c>
      <c r="L165" s="132"/>
      <c r="M165" s="137"/>
      <c r="N165" s="136"/>
      <c r="O165" s="137"/>
      <c r="P165" s="136"/>
      <c r="Q165" s="205"/>
      <c r="R165" s="77"/>
      <c r="S165" s="77"/>
      <c r="T165" s="77"/>
      <c r="U165" s="77"/>
      <c r="V165" s="77"/>
      <c r="W165" s="77"/>
      <c r="X165" s="84"/>
      <c r="Y165" s="31"/>
      <c r="Z165" s="31"/>
      <c r="AA165" s="31"/>
      <c r="AB165" s="31"/>
      <c r="AC165" s="31"/>
    </row>
    <row r="166" spans="1:29" ht="39.950000000000003" customHeight="1" x14ac:dyDescent="0.25">
      <c r="A166" s="259">
        <v>19</v>
      </c>
      <c r="B166" s="262" t="s">
        <v>284</v>
      </c>
      <c r="C166" s="43">
        <v>178</v>
      </c>
      <c r="D166" s="117" t="s">
        <v>343</v>
      </c>
      <c r="E166" s="33" t="s">
        <v>344</v>
      </c>
      <c r="F166" s="33" t="s">
        <v>23</v>
      </c>
      <c r="G166" s="34" t="s">
        <v>15</v>
      </c>
      <c r="H166" s="51">
        <v>137.68</v>
      </c>
      <c r="I166" s="18"/>
      <c r="J166" s="24">
        <f t="shared" si="16"/>
        <v>0</v>
      </c>
      <c r="K166" s="25" t="str">
        <f t="shared" si="17"/>
        <v>OK</v>
      </c>
      <c r="L166" s="132"/>
      <c r="M166" s="137"/>
      <c r="N166" s="136"/>
      <c r="O166" s="136"/>
      <c r="P166" s="136"/>
      <c r="Q166" s="205"/>
      <c r="R166" s="77"/>
      <c r="S166" s="77"/>
      <c r="T166" s="77"/>
      <c r="U166" s="77"/>
      <c r="V166" s="77"/>
      <c r="W166" s="77"/>
      <c r="X166" s="84"/>
      <c r="Y166" s="31"/>
      <c r="Z166" s="31"/>
      <c r="AA166" s="31"/>
      <c r="AB166" s="31"/>
      <c r="AC166" s="31"/>
    </row>
    <row r="167" spans="1:29" ht="39.950000000000003" customHeight="1" x14ac:dyDescent="0.25">
      <c r="A167" s="260"/>
      <c r="B167" s="263"/>
      <c r="C167" s="43">
        <v>179</v>
      </c>
      <c r="D167" s="117" t="s">
        <v>345</v>
      </c>
      <c r="E167" s="33" t="s">
        <v>346</v>
      </c>
      <c r="F167" s="33" t="s">
        <v>23</v>
      </c>
      <c r="G167" s="34" t="s">
        <v>28</v>
      </c>
      <c r="H167" s="51">
        <v>130.83000000000001</v>
      </c>
      <c r="I167" s="18"/>
      <c r="J167" s="24">
        <f t="shared" si="16"/>
        <v>0</v>
      </c>
      <c r="K167" s="25" t="str">
        <f t="shared" si="17"/>
        <v>OK</v>
      </c>
      <c r="L167" s="132"/>
      <c r="M167" s="137"/>
      <c r="N167" s="136"/>
      <c r="O167" s="136"/>
      <c r="P167" s="136"/>
      <c r="Q167" s="205"/>
      <c r="R167" s="77"/>
      <c r="S167" s="77"/>
      <c r="T167" s="77"/>
      <c r="U167" s="77"/>
      <c r="V167" s="77"/>
      <c r="W167" s="77"/>
      <c r="X167" s="84"/>
      <c r="Y167" s="31"/>
      <c r="Z167" s="31"/>
      <c r="AA167" s="31"/>
      <c r="AB167" s="31"/>
      <c r="AC167" s="31"/>
    </row>
    <row r="168" spans="1:29" ht="39.950000000000003" customHeight="1" x14ac:dyDescent="0.25">
      <c r="A168" s="260"/>
      <c r="B168" s="263"/>
      <c r="C168" s="46">
        <v>180</v>
      </c>
      <c r="D168" s="117" t="s">
        <v>347</v>
      </c>
      <c r="E168" s="33" t="s">
        <v>348</v>
      </c>
      <c r="F168" s="33" t="s">
        <v>3</v>
      </c>
      <c r="G168" s="34" t="s">
        <v>15</v>
      </c>
      <c r="H168" s="51">
        <v>1.29</v>
      </c>
      <c r="I168" s="18"/>
      <c r="J168" s="24">
        <f t="shared" si="16"/>
        <v>0</v>
      </c>
      <c r="K168" s="25" t="str">
        <f t="shared" si="17"/>
        <v>OK</v>
      </c>
      <c r="L168" s="132"/>
      <c r="M168" s="137"/>
      <c r="N168" s="136"/>
      <c r="O168" s="136"/>
      <c r="P168" s="136"/>
      <c r="Q168" s="205"/>
      <c r="R168" s="77"/>
      <c r="S168" s="77"/>
      <c r="T168" s="77"/>
      <c r="U168" s="77"/>
      <c r="V168" s="77"/>
      <c r="W168" s="77"/>
      <c r="X168" s="84"/>
      <c r="Y168" s="31"/>
      <c r="Z168" s="31"/>
      <c r="AA168" s="31"/>
      <c r="AB168" s="31"/>
      <c r="AC168" s="31"/>
    </row>
    <row r="169" spans="1:29" ht="39.950000000000003" customHeight="1" x14ac:dyDescent="0.25">
      <c r="A169" s="260"/>
      <c r="B169" s="263"/>
      <c r="C169" s="46">
        <v>181</v>
      </c>
      <c r="D169" s="117" t="s">
        <v>67</v>
      </c>
      <c r="E169" s="33" t="s">
        <v>346</v>
      </c>
      <c r="F169" s="33" t="s">
        <v>23</v>
      </c>
      <c r="G169" s="34" t="s">
        <v>15</v>
      </c>
      <c r="H169" s="51">
        <v>131.62</v>
      </c>
      <c r="I169" s="18">
        <v>10</v>
      </c>
      <c r="J169" s="24">
        <f t="shared" si="16"/>
        <v>10</v>
      </c>
      <c r="K169" s="25" t="str">
        <f t="shared" si="17"/>
        <v>OK</v>
      </c>
      <c r="L169" s="132"/>
      <c r="M169" s="137"/>
      <c r="N169" s="136"/>
      <c r="O169" s="136"/>
      <c r="P169" s="136"/>
      <c r="Q169" s="205"/>
      <c r="R169" s="77"/>
      <c r="S169" s="77"/>
      <c r="T169" s="77"/>
      <c r="U169" s="77"/>
      <c r="V169" s="77"/>
      <c r="W169" s="77"/>
      <c r="X169" s="84"/>
      <c r="Y169" s="31"/>
      <c r="Z169" s="31"/>
      <c r="AA169" s="31"/>
      <c r="AB169" s="31"/>
      <c r="AC169" s="31"/>
    </row>
    <row r="170" spans="1:29" ht="39.950000000000003" customHeight="1" x14ac:dyDescent="0.25">
      <c r="A170" s="260"/>
      <c r="B170" s="263"/>
      <c r="C170" s="46">
        <v>182</v>
      </c>
      <c r="D170" s="117" t="s">
        <v>68</v>
      </c>
      <c r="E170" s="33" t="s">
        <v>349</v>
      </c>
      <c r="F170" s="33" t="s">
        <v>24</v>
      </c>
      <c r="G170" s="34" t="s">
        <v>15</v>
      </c>
      <c r="H170" s="51">
        <v>12.1</v>
      </c>
      <c r="I170" s="18">
        <v>10</v>
      </c>
      <c r="J170" s="24">
        <f t="shared" si="16"/>
        <v>10</v>
      </c>
      <c r="K170" s="25" t="str">
        <f t="shared" si="17"/>
        <v>OK</v>
      </c>
      <c r="L170" s="132"/>
      <c r="M170" s="137"/>
      <c r="N170" s="136"/>
      <c r="O170" s="136"/>
      <c r="P170" s="136"/>
      <c r="Q170" s="205"/>
      <c r="R170" s="77"/>
      <c r="S170" s="77"/>
      <c r="T170" s="77"/>
      <c r="U170" s="77"/>
      <c r="V170" s="77"/>
      <c r="W170" s="77"/>
      <c r="X170" s="84"/>
      <c r="Y170" s="31"/>
      <c r="Z170" s="31"/>
      <c r="AA170" s="31"/>
      <c r="AB170" s="31"/>
      <c r="AC170" s="31"/>
    </row>
    <row r="171" spans="1:29" ht="39.950000000000003" customHeight="1" x14ac:dyDescent="0.25">
      <c r="A171" s="260"/>
      <c r="B171" s="263"/>
      <c r="C171" s="46">
        <v>183</v>
      </c>
      <c r="D171" s="117" t="s">
        <v>74</v>
      </c>
      <c r="E171" s="33" t="s">
        <v>350</v>
      </c>
      <c r="F171" s="33" t="s">
        <v>24</v>
      </c>
      <c r="G171" s="34" t="s">
        <v>15</v>
      </c>
      <c r="H171" s="51">
        <v>37.93</v>
      </c>
      <c r="I171" s="18">
        <v>20</v>
      </c>
      <c r="J171" s="24">
        <f t="shared" si="16"/>
        <v>20</v>
      </c>
      <c r="K171" s="25" t="str">
        <f t="shared" si="17"/>
        <v>OK</v>
      </c>
      <c r="L171" s="132"/>
      <c r="M171" s="137"/>
      <c r="N171" s="136"/>
      <c r="O171" s="136"/>
      <c r="P171" s="136"/>
      <c r="Q171" s="205"/>
      <c r="R171" s="77"/>
      <c r="S171" s="77"/>
      <c r="T171" s="77"/>
      <c r="U171" s="77"/>
      <c r="V171" s="77"/>
      <c r="W171" s="77"/>
      <c r="X171" s="84"/>
      <c r="Y171" s="31"/>
      <c r="Z171" s="31"/>
      <c r="AA171" s="31"/>
      <c r="AB171" s="31"/>
      <c r="AC171" s="31"/>
    </row>
    <row r="172" spans="1:29" ht="39.950000000000003" customHeight="1" x14ac:dyDescent="0.25">
      <c r="A172" s="261"/>
      <c r="B172" s="264"/>
      <c r="C172" s="46">
        <v>184</v>
      </c>
      <c r="D172" s="117" t="s">
        <v>164</v>
      </c>
      <c r="E172" s="33" t="s">
        <v>351</v>
      </c>
      <c r="F172" s="33" t="s">
        <v>24</v>
      </c>
      <c r="G172" s="34" t="s">
        <v>15</v>
      </c>
      <c r="H172" s="51">
        <v>17.149999999999999</v>
      </c>
      <c r="I172" s="18"/>
      <c r="J172" s="24">
        <f t="shared" si="16"/>
        <v>0</v>
      </c>
      <c r="K172" s="25" t="str">
        <f t="shared" si="17"/>
        <v>OK</v>
      </c>
      <c r="L172" s="132"/>
      <c r="M172" s="137"/>
      <c r="N172" s="136"/>
      <c r="O172" s="136"/>
      <c r="P172" s="136"/>
      <c r="Q172" s="205"/>
      <c r="R172" s="77"/>
      <c r="S172" s="77"/>
      <c r="T172" s="77"/>
      <c r="U172" s="77"/>
      <c r="V172" s="77"/>
      <c r="W172" s="77"/>
      <c r="X172" s="84"/>
      <c r="Y172" s="31"/>
      <c r="Z172" s="31"/>
      <c r="AA172" s="31"/>
      <c r="AB172" s="31"/>
      <c r="AC172" s="31"/>
    </row>
    <row r="173" spans="1:29" ht="39.950000000000003" customHeight="1" x14ac:dyDescent="0.25">
      <c r="A173" s="273">
        <v>20</v>
      </c>
      <c r="B173" s="270" t="s">
        <v>183</v>
      </c>
      <c r="C173" s="47">
        <v>185</v>
      </c>
      <c r="D173" s="90" t="s">
        <v>73</v>
      </c>
      <c r="E173" s="35" t="s">
        <v>352</v>
      </c>
      <c r="F173" s="35" t="s">
        <v>24</v>
      </c>
      <c r="G173" s="35" t="s">
        <v>15</v>
      </c>
      <c r="H173" s="53">
        <v>23.77</v>
      </c>
      <c r="I173" s="18"/>
      <c r="J173" s="24">
        <f t="shared" si="16"/>
        <v>0</v>
      </c>
      <c r="K173" s="25" t="str">
        <f t="shared" si="17"/>
        <v>OK</v>
      </c>
      <c r="L173" s="132"/>
      <c r="M173" s="137"/>
      <c r="N173" s="136"/>
      <c r="O173" s="136"/>
      <c r="P173" s="137"/>
      <c r="Q173" s="205"/>
      <c r="R173" s="77"/>
      <c r="S173" s="77"/>
      <c r="T173" s="77"/>
      <c r="U173" s="77"/>
      <c r="V173" s="77"/>
      <c r="W173" s="77"/>
      <c r="X173" s="84"/>
      <c r="Y173" s="31"/>
      <c r="Z173" s="31"/>
      <c r="AA173" s="31"/>
      <c r="AB173" s="31"/>
      <c r="AC173" s="31"/>
    </row>
    <row r="174" spans="1:29" ht="39.950000000000003" customHeight="1" x14ac:dyDescent="0.25">
      <c r="A174" s="274"/>
      <c r="B174" s="271"/>
      <c r="C174" s="47">
        <v>186</v>
      </c>
      <c r="D174" s="124" t="s">
        <v>353</v>
      </c>
      <c r="E174" s="36" t="s">
        <v>352</v>
      </c>
      <c r="F174" s="35" t="s">
        <v>24</v>
      </c>
      <c r="G174" s="35" t="s">
        <v>15</v>
      </c>
      <c r="H174" s="53">
        <v>25.68</v>
      </c>
      <c r="I174" s="18"/>
      <c r="J174" s="24">
        <f t="shared" si="16"/>
        <v>0</v>
      </c>
      <c r="K174" s="25" t="str">
        <f t="shared" si="17"/>
        <v>OK</v>
      </c>
      <c r="L174" s="132"/>
      <c r="M174" s="137"/>
      <c r="N174" s="136"/>
      <c r="O174" s="136"/>
      <c r="P174" s="136"/>
      <c r="Q174" s="205"/>
      <c r="R174" s="77"/>
      <c r="S174" s="77"/>
      <c r="T174" s="77"/>
      <c r="U174" s="77"/>
      <c r="V174" s="77"/>
      <c r="W174" s="77"/>
      <c r="X174" s="84"/>
      <c r="Y174" s="31"/>
      <c r="Z174" s="31"/>
      <c r="AA174" s="31"/>
      <c r="AB174" s="31"/>
      <c r="AC174" s="31"/>
    </row>
    <row r="175" spans="1:29" ht="39.950000000000003" customHeight="1" x14ac:dyDescent="0.25">
      <c r="A175" s="274"/>
      <c r="B175" s="271"/>
      <c r="C175" s="47">
        <v>187</v>
      </c>
      <c r="D175" s="90" t="s">
        <v>354</v>
      </c>
      <c r="E175" s="35" t="s">
        <v>355</v>
      </c>
      <c r="F175" s="35" t="s">
        <v>13</v>
      </c>
      <c r="G175" s="35" t="s">
        <v>378</v>
      </c>
      <c r="H175" s="53">
        <v>71.91</v>
      </c>
      <c r="I175" s="18"/>
      <c r="J175" s="24">
        <f t="shared" si="16"/>
        <v>0</v>
      </c>
      <c r="K175" s="25" t="str">
        <f t="shared" si="17"/>
        <v>OK</v>
      </c>
      <c r="L175" s="132"/>
      <c r="M175" s="137"/>
      <c r="N175" s="136"/>
      <c r="O175" s="136"/>
      <c r="P175" s="136"/>
      <c r="Q175" s="205"/>
      <c r="R175" s="77"/>
      <c r="S175" s="77"/>
      <c r="T175" s="77"/>
      <c r="U175" s="77"/>
      <c r="V175" s="77"/>
      <c r="W175" s="77"/>
      <c r="X175" s="84"/>
      <c r="Y175" s="31"/>
      <c r="Z175" s="31"/>
      <c r="AA175" s="31"/>
      <c r="AB175" s="31"/>
      <c r="AC175" s="31"/>
    </row>
    <row r="176" spans="1:29" ht="39.950000000000003" customHeight="1" x14ac:dyDescent="0.25">
      <c r="A176" s="274"/>
      <c r="B176" s="271"/>
      <c r="C176" s="47">
        <v>188</v>
      </c>
      <c r="D176" s="90" t="s">
        <v>356</v>
      </c>
      <c r="E176" s="35" t="s">
        <v>357</v>
      </c>
      <c r="F176" s="35" t="s">
        <v>13</v>
      </c>
      <c r="G176" s="35" t="s">
        <v>14</v>
      </c>
      <c r="H176" s="53">
        <v>1.58</v>
      </c>
      <c r="I176" s="18"/>
      <c r="J176" s="24">
        <f t="shared" si="16"/>
        <v>0</v>
      </c>
      <c r="K176" s="25" t="str">
        <f t="shared" si="17"/>
        <v>OK</v>
      </c>
      <c r="L176" s="132"/>
      <c r="M176" s="137"/>
      <c r="N176" s="136"/>
      <c r="O176" s="136"/>
      <c r="P176" s="136"/>
      <c r="Q176" s="205"/>
      <c r="R176" s="77"/>
      <c r="S176" s="77"/>
      <c r="T176" s="77"/>
      <c r="U176" s="77"/>
      <c r="V176" s="77"/>
      <c r="W176" s="77"/>
      <c r="X176" s="84"/>
      <c r="Y176" s="31"/>
      <c r="Z176" s="31"/>
      <c r="AA176" s="31"/>
      <c r="AB176" s="31"/>
      <c r="AC176" s="31"/>
    </row>
    <row r="177" spans="1:29" ht="39.950000000000003" customHeight="1" x14ac:dyDescent="0.25">
      <c r="A177" s="274"/>
      <c r="B177" s="271"/>
      <c r="C177" s="47">
        <v>189</v>
      </c>
      <c r="D177" s="90" t="s">
        <v>358</v>
      </c>
      <c r="E177" s="35" t="s">
        <v>359</v>
      </c>
      <c r="F177" s="35" t="s">
        <v>13</v>
      </c>
      <c r="G177" s="35" t="s">
        <v>379</v>
      </c>
      <c r="H177" s="53">
        <v>197.77</v>
      </c>
      <c r="I177" s="18"/>
      <c r="J177" s="24">
        <f t="shared" si="16"/>
        <v>0</v>
      </c>
      <c r="K177" s="25" t="str">
        <f t="shared" si="17"/>
        <v>OK</v>
      </c>
      <c r="L177" s="132"/>
      <c r="M177" s="137"/>
      <c r="N177" s="136"/>
      <c r="O177" s="136"/>
      <c r="P177" s="136"/>
      <c r="Q177" s="205"/>
      <c r="R177" s="77"/>
      <c r="S177" s="77"/>
      <c r="T177" s="77"/>
      <c r="U177" s="77"/>
      <c r="V177" s="77"/>
      <c r="W177" s="77"/>
      <c r="X177" s="84"/>
      <c r="Y177" s="31"/>
      <c r="Z177" s="31"/>
      <c r="AA177" s="31"/>
      <c r="AB177" s="31"/>
      <c r="AC177" s="31"/>
    </row>
    <row r="178" spans="1:29" ht="39.950000000000003" customHeight="1" x14ac:dyDescent="0.25">
      <c r="A178" s="274"/>
      <c r="B178" s="271"/>
      <c r="C178" s="47">
        <v>190</v>
      </c>
      <c r="D178" s="90" t="s">
        <v>360</v>
      </c>
      <c r="E178" s="35" t="s">
        <v>361</v>
      </c>
      <c r="F178" s="35" t="s">
        <v>13</v>
      </c>
      <c r="G178" s="35" t="s">
        <v>380</v>
      </c>
      <c r="H178" s="53">
        <v>1.99</v>
      </c>
      <c r="I178" s="18"/>
      <c r="J178" s="24">
        <f t="shared" si="16"/>
        <v>0</v>
      </c>
      <c r="K178" s="25" t="str">
        <f t="shared" si="17"/>
        <v>OK</v>
      </c>
      <c r="L178" s="132"/>
      <c r="M178" s="137"/>
      <c r="N178" s="136"/>
      <c r="O178" s="136"/>
      <c r="P178" s="136"/>
      <c r="Q178" s="205"/>
      <c r="R178" s="77"/>
      <c r="S178" s="77"/>
      <c r="T178" s="77"/>
      <c r="U178" s="77"/>
      <c r="V178" s="77"/>
      <c r="W178" s="77"/>
      <c r="X178" s="84"/>
      <c r="Y178" s="31"/>
      <c r="Z178" s="31"/>
      <c r="AA178" s="31"/>
      <c r="AB178" s="31"/>
      <c r="AC178" s="31"/>
    </row>
    <row r="179" spans="1:29" ht="39.950000000000003" customHeight="1" x14ac:dyDescent="0.25">
      <c r="A179" s="274"/>
      <c r="B179" s="271"/>
      <c r="C179" s="47">
        <v>191</v>
      </c>
      <c r="D179" s="90" t="s">
        <v>362</v>
      </c>
      <c r="E179" s="35" t="s">
        <v>363</v>
      </c>
      <c r="F179" s="35" t="s">
        <v>364</v>
      </c>
      <c r="G179" s="35" t="s">
        <v>15</v>
      </c>
      <c r="H179" s="53">
        <v>30.55</v>
      </c>
      <c r="I179" s="18"/>
      <c r="J179" s="24">
        <f t="shared" si="16"/>
        <v>0</v>
      </c>
      <c r="K179" s="25" t="str">
        <f t="shared" si="17"/>
        <v>OK</v>
      </c>
      <c r="L179" s="132"/>
      <c r="M179" s="137"/>
      <c r="N179" s="136"/>
      <c r="O179" s="136"/>
      <c r="P179" s="136"/>
      <c r="Q179" s="205"/>
      <c r="R179" s="77"/>
      <c r="S179" s="77"/>
      <c r="T179" s="77"/>
      <c r="U179" s="77"/>
      <c r="V179" s="77"/>
      <c r="W179" s="77"/>
      <c r="X179" s="84"/>
      <c r="Y179" s="31"/>
      <c r="Z179" s="31"/>
      <c r="AA179" s="31"/>
      <c r="AB179" s="31"/>
      <c r="AC179" s="31"/>
    </row>
    <row r="180" spans="1:29" ht="39.950000000000003" customHeight="1" x14ac:dyDescent="0.25">
      <c r="A180" s="274"/>
      <c r="B180" s="271"/>
      <c r="C180" s="47">
        <v>192</v>
      </c>
      <c r="D180" s="90" t="s">
        <v>365</v>
      </c>
      <c r="E180" s="35" t="s">
        <v>366</v>
      </c>
      <c r="F180" s="35" t="s">
        <v>364</v>
      </c>
      <c r="G180" s="35" t="s">
        <v>15</v>
      </c>
      <c r="H180" s="53">
        <v>25.84</v>
      </c>
      <c r="I180" s="18"/>
      <c r="J180" s="24">
        <f t="shared" si="16"/>
        <v>0</v>
      </c>
      <c r="K180" s="25" t="str">
        <f t="shared" si="17"/>
        <v>OK</v>
      </c>
      <c r="L180" s="132"/>
      <c r="M180" s="137"/>
      <c r="N180" s="136"/>
      <c r="O180" s="136"/>
      <c r="P180" s="136"/>
      <c r="Q180" s="205"/>
      <c r="R180" s="77"/>
      <c r="S180" s="77"/>
      <c r="T180" s="77"/>
      <c r="U180" s="77"/>
      <c r="V180" s="77"/>
      <c r="W180" s="77"/>
      <c r="X180" s="84"/>
      <c r="Y180" s="31"/>
      <c r="Z180" s="31"/>
      <c r="AA180" s="31"/>
      <c r="AB180" s="31"/>
      <c r="AC180" s="31"/>
    </row>
    <row r="181" spans="1:29" ht="39.950000000000003" customHeight="1" x14ac:dyDescent="0.25">
      <c r="A181" s="274"/>
      <c r="B181" s="271"/>
      <c r="C181" s="47">
        <v>193</v>
      </c>
      <c r="D181" s="113" t="s">
        <v>367</v>
      </c>
      <c r="E181" s="114" t="s">
        <v>172</v>
      </c>
      <c r="F181" s="114" t="s">
        <v>13</v>
      </c>
      <c r="G181" s="35" t="s">
        <v>22</v>
      </c>
      <c r="H181" s="53">
        <v>25.94</v>
      </c>
      <c r="I181" s="18"/>
      <c r="J181" s="24">
        <f t="shared" si="16"/>
        <v>0</v>
      </c>
      <c r="K181" s="25" t="str">
        <f t="shared" si="17"/>
        <v>OK</v>
      </c>
      <c r="L181" s="132"/>
      <c r="M181" s="137"/>
      <c r="N181" s="135"/>
      <c r="O181" s="136"/>
      <c r="P181" s="136"/>
      <c r="Q181" s="205"/>
      <c r="R181" s="77"/>
      <c r="S181" s="77"/>
      <c r="T181" s="77"/>
      <c r="U181" s="77"/>
      <c r="V181" s="77"/>
      <c r="W181" s="77"/>
      <c r="X181" s="84"/>
      <c r="Y181" s="31"/>
      <c r="Z181" s="31"/>
      <c r="AA181" s="31"/>
      <c r="AB181" s="31"/>
      <c r="AC181" s="31"/>
    </row>
    <row r="182" spans="1:29" ht="39.950000000000003" customHeight="1" x14ac:dyDescent="0.25">
      <c r="A182" s="274"/>
      <c r="B182" s="271"/>
      <c r="C182" s="47">
        <v>194</v>
      </c>
      <c r="D182" s="113" t="s">
        <v>368</v>
      </c>
      <c r="E182" s="114" t="s">
        <v>196</v>
      </c>
      <c r="F182" s="114" t="s">
        <v>13</v>
      </c>
      <c r="G182" s="35" t="s">
        <v>22</v>
      </c>
      <c r="H182" s="53">
        <v>30.28</v>
      </c>
      <c r="I182" s="18"/>
      <c r="J182" s="24">
        <f t="shared" si="16"/>
        <v>0</v>
      </c>
      <c r="K182" s="25" t="str">
        <f t="shared" si="17"/>
        <v>OK</v>
      </c>
      <c r="L182" s="132"/>
      <c r="M182" s="137"/>
      <c r="N182" s="135"/>
      <c r="O182" s="136"/>
      <c r="P182" s="136"/>
      <c r="Q182" s="205"/>
      <c r="R182" s="77"/>
      <c r="S182" s="77"/>
      <c r="T182" s="77"/>
      <c r="U182" s="77"/>
      <c r="V182" s="77"/>
      <c r="W182" s="77"/>
      <c r="X182" s="84"/>
      <c r="Y182" s="31"/>
      <c r="Z182" s="31"/>
      <c r="AA182" s="31"/>
      <c r="AB182" s="31"/>
      <c r="AC182" s="31"/>
    </row>
    <row r="183" spans="1:29" ht="39.950000000000003" customHeight="1" x14ac:dyDescent="0.25">
      <c r="A183" s="274"/>
      <c r="B183" s="271"/>
      <c r="C183" s="47">
        <v>195</v>
      </c>
      <c r="D183" s="90" t="s">
        <v>66</v>
      </c>
      <c r="E183" s="35" t="s">
        <v>369</v>
      </c>
      <c r="F183" s="35" t="s">
        <v>16</v>
      </c>
      <c r="G183" s="35" t="s">
        <v>15</v>
      </c>
      <c r="H183" s="53">
        <v>26.17</v>
      </c>
      <c r="I183" s="18"/>
      <c r="J183" s="24">
        <f t="shared" si="16"/>
        <v>0</v>
      </c>
      <c r="K183" s="25" t="str">
        <f t="shared" si="17"/>
        <v>OK</v>
      </c>
      <c r="L183" s="132"/>
      <c r="M183" s="137"/>
      <c r="N183" s="135"/>
      <c r="O183" s="136"/>
      <c r="P183" s="136"/>
      <c r="Q183" s="205"/>
      <c r="R183" s="77"/>
      <c r="S183" s="78"/>
      <c r="T183" s="77"/>
      <c r="U183" s="77"/>
      <c r="V183" s="77"/>
      <c r="W183" s="77"/>
      <c r="X183" s="84"/>
      <c r="Y183" s="31"/>
      <c r="Z183" s="31"/>
      <c r="AA183" s="31"/>
      <c r="AB183" s="31"/>
      <c r="AC183" s="31"/>
    </row>
    <row r="184" spans="1:29" ht="39.950000000000003" customHeight="1" x14ac:dyDescent="0.25">
      <c r="A184" s="274"/>
      <c r="B184" s="271"/>
      <c r="C184" s="47">
        <v>196</v>
      </c>
      <c r="D184" s="90" t="s">
        <v>69</v>
      </c>
      <c r="E184" s="35" t="s">
        <v>352</v>
      </c>
      <c r="F184" s="35" t="s">
        <v>16</v>
      </c>
      <c r="G184" s="35" t="s">
        <v>15</v>
      </c>
      <c r="H184" s="53">
        <v>4.3600000000000003</v>
      </c>
      <c r="I184" s="18">
        <v>10</v>
      </c>
      <c r="J184" s="24">
        <f t="shared" si="16"/>
        <v>0</v>
      </c>
      <c r="K184" s="25" t="str">
        <f t="shared" si="17"/>
        <v>OK</v>
      </c>
      <c r="L184" s="132"/>
      <c r="M184" s="137"/>
      <c r="N184" s="135"/>
      <c r="O184" s="136"/>
      <c r="P184" s="138">
        <v>10</v>
      </c>
      <c r="Q184" s="205"/>
      <c r="R184" s="77"/>
      <c r="S184" s="77"/>
      <c r="T184" s="77"/>
      <c r="U184" s="77"/>
      <c r="V184" s="77"/>
      <c r="W184" s="77"/>
      <c r="X184" s="84"/>
      <c r="Y184" s="31"/>
      <c r="Z184" s="31"/>
      <c r="AA184" s="31"/>
      <c r="AB184" s="31"/>
      <c r="AC184" s="31"/>
    </row>
    <row r="185" spans="1:29" ht="39.950000000000003" customHeight="1" x14ac:dyDescent="0.25">
      <c r="A185" s="274"/>
      <c r="B185" s="271"/>
      <c r="C185" s="47">
        <v>197</v>
      </c>
      <c r="D185" s="90" t="s">
        <v>70</v>
      </c>
      <c r="E185" s="35" t="s">
        <v>370</v>
      </c>
      <c r="F185" s="35" t="s">
        <v>13</v>
      </c>
      <c r="G185" s="35" t="s">
        <v>15</v>
      </c>
      <c r="H185" s="53">
        <v>44.37</v>
      </c>
      <c r="I185" s="18">
        <v>5</v>
      </c>
      <c r="J185" s="24">
        <f t="shared" si="16"/>
        <v>0</v>
      </c>
      <c r="K185" s="25" t="str">
        <f t="shared" si="17"/>
        <v>OK</v>
      </c>
      <c r="L185" s="132"/>
      <c r="M185" s="137"/>
      <c r="N185" s="135"/>
      <c r="O185" s="136"/>
      <c r="P185" s="138">
        <v>5</v>
      </c>
      <c r="Q185" s="205"/>
      <c r="R185" s="77"/>
      <c r="S185" s="77"/>
      <c r="T185" s="77"/>
      <c r="U185" s="77"/>
      <c r="V185" s="77"/>
      <c r="W185" s="77"/>
      <c r="X185" s="84"/>
      <c r="Y185" s="31"/>
      <c r="Z185" s="31"/>
      <c r="AA185" s="31"/>
      <c r="AB185" s="31"/>
      <c r="AC185" s="31"/>
    </row>
    <row r="186" spans="1:29" ht="39.950000000000003" customHeight="1" x14ac:dyDescent="0.25">
      <c r="A186" s="274"/>
      <c r="B186" s="271"/>
      <c r="C186" s="47">
        <v>198</v>
      </c>
      <c r="D186" s="90" t="s">
        <v>371</v>
      </c>
      <c r="E186" s="35" t="s">
        <v>196</v>
      </c>
      <c r="F186" s="35" t="s">
        <v>13</v>
      </c>
      <c r="G186" s="35" t="s">
        <v>28</v>
      </c>
      <c r="H186" s="53">
        <v>94.23</v>
      </c>
      <c r="I186" s="18"/>
      <c r="J186" s="24">
        <f t="shared" si="16"/>
        <v>0</v>
      </c>
      <c r="K186" s="25" t="str">
        <f t="shared" si="17"/>
        <v>OK</v>
      </c>
      <c r="L186" s="132"/>
      <c r="M186" s="137"/>
      <c r="N186" s="135"/>
      <c r="O186" s="136"/>
      <c r="P186" s="136"/>
      <c r="Q186" s="205"/>
      <c r="R186" s="77"/>
      <c r="S186" s="78"/>
      <c r="T186" s="77"/>
      <c r="U186" s="77"/>
      <c r="V186" s="77"/>
      <c r="W186" s="77"/>
      <c r="X186" s="84"/>
      <c r="Y186" s="31"/>
      <c r="Z186" s="31"/>
      <c r="AA186" s="31"/>
      <c r="AB186" s="31"/>
      <c r="AC186" s="31"/>
    </row>
    <row r="187" spans="1:29" ht="39.950000000000003" customHeight="1" x14ac:dyDescent="0.25">
      <c r="A187" s="274"/>
      <c r="B187" s="271"/>
      <c r="C187" s="47">
        <v>199</v>
      </c>
      <c r="D187" s="113" t="s">
        <v>372</v>
      </c>
      <c r="E187" s="114" t="s">
        <v>373</v>
      </c>
      <c r="F187" s="114" t="s">
        <v>13</v>
      </c>
      <c r="G187" s="35" t="s">
        <v>15</v>
      </c>
      <c r="H187" s="53">
        <v>73.16</v>
      </c>
      <c r="I187" s="18"/>
      <c r="J187" s="24">
        <f t="shared" si="16"/>
        <v>0</v>
      </c>
      <c r="K187" s="25" t="str">
        <f t="shared" si="17"/>
        <v>OK</v>
      </c>
      <c r="L187" s="132"/>
      <c r="M187" s="137"/>
      <c r="N187" s="135"/>
      <c r="O187" s="136"/>
      <c r="P187" s="136"/>
      <c r="Q187" s="205"/>
      <c r="R187" s="77"/>
      <c r="S187" s="78"/>
      <c r="T187" s="77"/>
      <c r="U187" s="77"/>
      <c r="V187" s="77"/>
      <c r="W187" s="77"/>
      <c r="X187" s="84"/>
      <c r="Y187" s="31"/>
      <c r="Z187" s="31"/>
      <c r="AA187" s="31"/>
      <c r="AB187" s="31"/>
      <c r="AC187" s="31"/>
    </row>
    <row r="188" spans="1:29" ht="39.950000000000003" customHeight="1" x14ac:dyDescent="0.25">
      <c r="A188" s="274"/>
      <c r="B188" s="271"/>
      <c r="C188" s="47">
        <v>200</v>
      </c>
      <c r="D188" s="113" t="s">
        <v>374</v>
      </c>
      <c r="E188" s="114" t="s">
        <v>375</v>
      </c>
      <c r="F188" s="114" t="s">
        <v>13</v>
      </c>
      <c r="G188" s="35" t="s">
        <v>15</v>
      </c>
      <c r="H188" s="53">
        <v>475.72</v>
      </c>
      <c r="I188" s="18"/>
      <c r="J188" s="24">
        <f t="shared" si="16"/>
        <v>0</v>
      </c>
      <c r="K188" s="25" t="str">
        <f t="shared" si="17"/>
        <v>OK</v>
      </c>
      <c r="L188" s="132"/>
      <c r="M188" s="137"/>
      <c r="N188" s="135"/>
      <c r="O188" s="136"/>
      <c r="P188" s="136"/>
      <c r="Q188" s="205"/>
      <c r="R188" s="77"/>
      <c r="S188" s="77"/>
      <c r="T188" s="77"/>
      <c r="U188" s="77"/>
      <c r="V188" s="77"/>
      <c r="W188" s="77"/>
      <c r="X188" s="84"/>
      <c r="Y188" s="31"/>
      <c r="Z188" s="31"/>
      <c r="AA188" s="31"/>
      <c r="AB188" s="31"/>
      <c r="AC188" s="31"/>
    </row>
    <row r="189" spans="1:29" ht="39.950000000000003" customHeight="1" x14ac:dyDescent="0.25">
      <c r="A189" s="274"/>
      <c r="B189" s="271"/>
      <c r="C189" s="47">
        <v>201</v>
      </c>
      <c r="D189" s="90" t="s">
        <v>114</v>
      </c>
      <c r="E189" s="35" t="s">
        <v>376</v>
      </c>
      <c r="F189" s="36" t="s">
        <v>13</v>
      </c>
      <c r="G189" s="35" t="s">
        <v>15</v>
      </c>
      <c r="H189" s="53">
        <v>52.42</v>
      </c>
      <c r="I189" s="18"/>
      <c r="J189" s="24">
        <f t="shared" si="16"/>
        <v>0</v>
      </c>
      <c r="K189" s="25" t="str">
        <f t="shared" si="17"/>
        <v>OK</v>
      </c>
      <c r="L189" s="132"/>
      <c r="M189" s="137"/>
      <c r="N189" s="135"/>
      <c r="O189" s="136"/>
      <c r="P189" s="136"/>
      <c r="Q189" s="205"/>
      <c r="R189" s="77"/>
      <c r="S189" s="77"/>
      <c r="T189" s="77"/>
      <c r="U189" s="77"/>
      <c r="V189" s="77"/>
      <c r="W189" s="77"/>
      <c r="X189" s="84"/>
      <c r="Y189" s="31"/>
      <c r="Z189" s="31"/>
      <c r="AA189" s="31"/>
      <c r="AB189" s="31"/>
      <c r="AC189" s="31"/>
    </row>
    <row r="190" spans="1:29" ht="39.950000000000003" customHeight="1" x14ac:dyDescent="0.25">
      <c r="A190" s="275"/>
      <c r="B190" s="272"/>
      <c r="C190" s="47">
        <v>202</v>
      </c>
      <c r="D190" s="90" t="s">
        <v>166</v>
      </c>
      <c r="E190" s="118" t="s">
        <v>377</v>
      </c>
      <c r="F190" s="35" t="s">
        <v>13</v>
      </c>
      <c r="G190" s="35" t="s">
        <v>31</v>
      </c>
      <c r="H190" s="53">
        <v>188.94</v>
      </c>
      <c r="I190" s="18">
        <v>5</v>
      </c>
      <c r="J190" s="24">
        <f t="shared" si="16"/>
        <v>0</v>
      </c>
      <c r="K190" s="25" t="str">
        <f t="shared" si="17"/>
        <v>OK</v>
      </c>
      <c r="L190" s="132"/>
      <c r="M190" s="137"/>
      <c r="N190" s="135"/>
      <c r="O190" s="136"/>
      <c r="P190" s="138">
        <v>5</v>
      </c>
      <c r="Q190" s="205"/>
      <c r="R190" s="77"/>
      <c r="S190" s="77"/>
      <c r="T190" s="77"/>
      <c r="U190" s="77"/>
      <c r="V190" s="77"/>
      <c r="W190" s="77"/>
      <c r="X190" s="84"/>
      <c r="Y190" s="31"/>
      <c r="Z190" s="31"/>
      <c r="AA190" s="31"/>
      <c r="AB190" s="31"/>
      <c r="AC190" s="31"/>
    </row>
    <row r="191" spans="1:29" ht="60.4" customHeight="1" x14ac:dyDescent="0.25">
      <c r="A191" s="259">
        <v>21</v>
      </c>
      <c r="B191" s="262" t="s">
        <v>284</v>
      </c>
      <c r="C191" s="46">
        <v>203</v>
      </c>
      <c r="D191" s="95" t="s">
        <v>484</v>
      </c>
      <c r="E191" s="215" t="s">
        <v>381</v>
      </c>
      <c r="F191" s="216" t="s">
        <v>13</v>
      </c>
      <c r="G191" s="33" t="s">
        <v>15</v>
      </c>
      <c r="H191" s="52">
        <v>201.41</v>
      </c>
      <c r="I191" s="18"/>
      <c r="J191" s="24">
        <f t="shared" si="16"/>
        <v>0</v>
      </c>
      <c r="K191" s="25" t="str">
        <f t="shared" si="17"/>
        <v>OK</v>
      </c>
      <c r="L191" s="132"/>
      <c r="M191" s="137"/>
      <c r="N191" s="135"/>
      <c r="O191" s="136"/>
      <c r="P191" s="136"/>
      <c r="Q191" s="205"/>
      <c r="R191" s="77"/>
      <c r="S191" s="77"/>
      <c r="T191" s="77"/>
      <c r="U191" s="77"/>
      <c r="V191" s="77"/>
      <c r="W191" s="77"/>
      <c r="X191" s="84"/>
      <c r="Y191" s="31"/>
      <c r="Z191" s="31"/>
      <c r="AA191" s="31"/>
      <c r="AB191" s="31"/>
      <c r="AC191" s="31"/>
    </row>
    <row r="192" spans="1:29" ht="39.950000000000003" customHeight="1" x14ac:dyDescent="0.25">
      <c r="A192" s="260"/>
      <c r="B192" s="263"/>
      <c r="C192" s="46">
        <v>204</v>
      </c>
      <c r="D192" s="125" t="s">
        <v>81</v>
      </c>
      <c r="E192" s="123" t="s">
        <v>382</v>
      </c>
      <c r="F192" s="123" t="s">
        <v>13</v>
      </c>
      <c r="G192" s="33" t="s">
        <v>15</v>
      </c>
      <c r="H192" s="52">
        <v>194.99</v>
      </c>
      <c r="I192" s="18">
        <v>50</v>
      </c>
      <c r="J192" s="24">
        <f t="shared" si="16"/>
        <v>40</v>
      </c>
      <c r="K192" s="25" t="str">
        <f t="shared" si="17"/>
        <v>OK</v>
      </c>
      <c r="L192" s="138">
        <v>10</v>
      </c>
      <c r="M192" s="137"/>
      <c r="N192" s="135"/>
      <c r="O192" s="136"/>
      <c r="P192" s="136"/>
      <c r="Q192" s="205"/>
      <c r="R192" s="77"/>
      <c r="S192" s="77"/>
      <c r="T192" s="77"/>
      <c r="U192" s="77"/>
      <c r="V192" s="77"/>
      <c r="W192" s="77"/>
      <c r="X192" s="84"/>
      <c r="Y192" s="31"/>
      <c r="Z192" s="31"/>
      <c r="AA192" s="31"/>
      <c r="AB192" s="31"/>
      <c r="AC192" s="31"/>
    </row>
    <row r="193" spans="1:29" ht="39.950000000000003" customHeight="1" x14ac:dyDescent="0.25">
      <c r="A193" s="260"/>
      <c r="B193" s="263"/>
      <c r="C193" s="43">
        <v>205</v>
      </c>
      <c r="D193" s="119" t="s">
        <v>383</v>
      </c>
      <c r="E193" s="120" t="s">
        <v>381</v>
      </c>
      <c r="F193" s="86" t="s">
        <v>13</v>
      </c>
      <c r="G193" s="33" t="s">
        <v>15</v>
      </c>
      <c r="H193" s="52">
        <v>477.86</v>
      </c>
      <c r="I193" s="18"/>
      <c r="J193" s="24">
        <f t="shared" si="16"/>
        <v>0</v>
      </c>
      <c r="K193" s="25" t="str">
        <f t="shared" si="17"/>
        <v>OK</v>
      </c>
      <c r="L193" s="132"/>
      <c r="M193" s="137"/>
      <c r="N193" s="136"/>
      <c r="O193" s="136"/>
      <c r="P193" s="136"/>
      <c r="Q193" s="205"/>
      <c r="R193" s="77"/>
      <c r="S193" s="77"/>
      <c r="T193" s="77"/>
      <c r="U193" s="77"/>
      <c r="V193" s="77"/>
      <c r="W193" s="77"/>
      <c r="X193" s="84"/>
      <c r="Y193" s="31"/>
      <c r="Z193" s="31"/>
      <c r="AA193" s="31"/>
      <c r="AB193" s="31"/>
      <c r="AC193" s="31"/>
    </row>
    <row r="194" spans="1:29" ht="39.950000000000003" customHeight="1" x14ac:dyDescent="0.25">
      <c r="A194" s="261"/>
      <c r="B194" s="264"/>
      <c r="C194" s="43">
        <v>206</v>
      </c>
      <c r="D194" s="125" t="s">
        <v>384</v>
      </c>
      <c r="E194" s="123" t="s">
        <v>381</v>
      </c>
      <c r="F194" s="86" t="s">
        <v>13</v>
      </c>
      <c r="G194" s="33" t="s">
        <v>15</v>
      </c>
      <c r="H194" s="52">
        <v>519.55999999999995</v>
      </c>
      <c r="I194" s="18"/>
      <c r="J194" s="24">
        <f t="shared" si="16"/>
        <v>0</v>
      </c>
      <c r="K194" s="25" t="str">
        <f t="shared" si="17"/>
        <v>OK</v>
      </c>
      <c r="L194" s="132"/>
      <c r="M194" s="137"/>
      <c r="N194" s="136"/>
      <c r="O194" s="136"/>
      <c r="P194" s="136"/>
      <c r="Q194" s="205"/>
      <c r="R194" s="77"/>
      <c r="S194" s="77"/>
      <c r="T194" s="77"/>
      <c r="U194" s="77"/>
      <c r="V194" s="77"/>
      <c r="W194" s="77"/>
      <c r="X194" s="84"/>
      <c r="Y194" s="31"/>
      <c r="Z194" s="31"/>
      <c r="AA194" s="31"/>
      <c r="AB194" s="31"/>
      <c r="AC194" s="31"/>
    </row>
    <row r="195" spans="1:29" ht="39.950000000000003" customHeight="1" x14ac:dyDescent="0.25">
      <c r="A195" s="273">
        <v>22</v>
      </c>
      <c r="B195" s="270" t="s">
        <v>385</v>
      </c>
      <c r="C195" s="47">
        <v>207</v>
      </c>
      <c r="D195" s="90" t="s">
        <v>386</v>
      </c>
      <c r="E195" s="35" t="s">
        <v>387</v>
      </c>
      <c r="F195" s="36" t="s">
        <v>13</v>
      </c>
      <c r="G195" s="35" t="s">
        <v>394</v>
      </c>
      <c r="H195" s="53">
        <v>378.03</v>
      </c>
      <c r="I195" s="18"/>
      <c r="J195" s="24">
        <f t="shared" si="16"/>
        <v>0</v>
      </c>
      <c r="K195" s="25" t="str">
        <f t="shared" si="17"/>
        <v>OK</v>
      </c>
      <c r="L195" s="132"/>
      <c r="M195" s="137"/>
      <c r="N195" s="136"/>
      <c r="O195" s="136"/>
      <c r="P195" s="136"/>
      <c r="Q195" s="205"/>
      <c r="R195" s="77"/>
      <c r="S195" s="77"/>
      <c r="T195" s="77"/>
      <c r="U195" s="77"/>
      <c r="V195" s="77"/>
      <c r="W195" s="77"/>
      <c r="X195" s="84"/>
      <c r="Y195" s="31"/>
      <c r="Z195" s="31"/>
      <c r="AA195" s="31"/>
      <c r="AB195" s="31"/>
      <c r="AC195" s="31"/>
    </row>
    <row r="196" spans="1:29" ht="39.950000000000003" customHeight="1" x14ac:dyDescent="0.25">
      <c r="A196" s="274"/>
      <c r="B196" s="271"/>
      <c r="C196" s="47">
        <v>208</v>
      </c>
      <c r="D196" s="90" t="s">
        <v>388</v>
      </c>
      <c r="E196" s="35" t="s">
        <v>387</v>
      </c>
      <c r="F196" s="36" t="s">
        <v>13</v>
      </c>
      <c r="G196" s="35" t="s">
        <v>394</v>
      </c>
      <c r="H196" s="53">
        <v>1003.68</v>
      </c>
      <c r="I196" s="18"/>
      <c r="J196" s="24">
        <f t="shared" si="16"/>
        <v>0</v>
      </c>
      <c r="K196" s="25" t="str">
        <f t="shared" si="17"/>
        <v>OK</v>
      </c>
      <c r="L196" s="132"/>
      <c r="M196" s="137"/>
      <c r="N196" s="136"/>
      <c r="O196" s="136"/>
      <c r="P196" s="136"/>
      <c r="Q196" s="205"/>
      <c r="R196" s="77"/>
      <c r="S196" s="77"/>
      <c r="T196" s="77"/>
      <c r="U196" s="77"/>
      <c r="V196" s="77"/>
      <c r="W196" s="77"/>
      <c r="X196" s="84"/>
      <c r="Y196" s="76"/>
      <c r="Z196" s="76"/>
      <c r="AA196" s="76"/>
      <c r="AB196" s="76"/>
      <c r="AC196" s="76"/>
    </row>
    <row r="197" spans="1:29" ht="39.950000000000003" customHeight="1" x14ac:dyDescent="0.25">
      <c r="A197" s="274"/>
      <c r="B197" s="271"/>
      <c r="C197" s="47">
        <v>209</v>
      </c>
      <c r="D197" s="90" t="s">
        <v>389</v>
      </c>
      <c r="E197" s="35" t="s">
        <v>387</v>
      </c>
      <c r="F197" s="36" t="s">
        <v>13</v>
      </c>
      <c r="G197" s="35" t="s">
        <v>394</v>
      </c>
      <c r="H197" s="53">
        <v>981.94</v>
      </c>
      <c r="I197" s="18"/>
      <c r="J197" s="24">
        <f t="shared" si="16"/>
        <v>0</v>
      </c>
      <c r="K197" s="25" t="str">
        <f t="shared" si="17"/>
        <v>OK</v>
      </c>
      <c r="L197" s="132"/>
      <c r="M197" s="137"/>
      <c r="N197" s="136"/>
      <c r="O197" s="136"/>
      <c r="P197" s="136"/>
      <c r="Q197" s="205"/>
      <c r="R197" s="77"/>
      <c r="S197" s="77"/>
      <c r="T197" s="77"/>
      <c r="U197" s="77"/>
      <c r="V197" s="77"/>
      <c r="W197" s="77"/>
      <c r="X197" s="84"/>
      <c r="Y197" s="76"/>
      <c r="Z197" s="76"/>
      <c r="AA197" s="76"/>
      <c r="AB197" s="76"/>
      <c r="AC197" s="76"/>
    </row>
    <row r="198" spans="1:29" ht="39.950000000000003" customHeight="1" x14ac:dyDescent="0.25">
      <c r="A198" s="274"/>
      <c r="B198" s="271"/>
      <c r="C198" s="47">
        <v>210</v>
      </c>
      <c r="D198" s="90" t="s">
        <v>390</v>
      </c>
      <c r="E198" s="35" t="s">
        <v>387</v>
      </c>
      <c r="F198" s="36" t="s">
        <v>13</v>
      </c>
      <c r="G198" s="35" t="s">
        <v>394</v>
      </c>
      <c r="H198" s="53">
        <v>397.25</v>
      </c>
      <c r="I198" s="18"/>
      <c r="J198" s="24">
        <f t="shared" si="16"/>
        <v>0</v>
      </c>
      <c r="K198" s="25" t="str">
        <f t="shared" si="17"/>
        <v>OK</v>
      </c>
      <c r="L198" s="132"/>
      <c r="M198" s="137"/>
      <c r="N198" s="136"/>
      <c r="O198" s="136"/>
      <c r="P198" s="136"/>
      <c r="Q198" s="205"/>
      <c r="R198" s="77"/>
      <c r="S198" s="77"/>
      <c r="T198" s="77"/>
      <c r="U198" s="77"/>
      <c r="V198" s="77"/>
      <c r="W198" s="77"/>
      <c r="X198" s="84"/>
      <c r="Y198" s="76"/>
      <c r="Z198" s="76"/>
      <c r="AA198" s="76"/>
      <c r="AB198" s="76"/>
      <c r="AC198" s="76"/>
    </row>
    <row r="199" spans="1:29" ht="39.950000000000003" customHeight="1" x14ac:dyDescent="0.25">
      <c r="A199" s="274"/>
      <c r="B199" s="271"/>
      <c r="C199" s="47">
        <v>211</v>
      </c>
      <c r="D199" s="90" t="s">
        <v>391</v>
      </c>
      <c r="E199" s="35" t="s">
        <v>387</v>
      </c>
      <c r="F199" s="36" t="s">
        <v>13</v>
      </c>
      <c r="G199" s="35" t="s">
        <v>394</v>
      </c>
      <c r="H199" s="53">
        <v>370.07</v>
      </c>
      <c r="I199" s="18"/>
      <c r="J199" s="24">
        <f t="shared" si="16"/>
        <v>0</v>
      </c>
      <c r="K199" s="25" t="str">
        <f t="shared" si="17"/>
        <v>OK</v>
      </c>
      <c r="L199" s="132"/>
      <c r="M199" s="137"/>
      <c r="N199" s="136"/>
      <c r="O199" s="136"/>
      <c r="P199" s="136"/>
      <c r="Q199" s="205"/>
      <c r="R199" s="77"/>
      <c r="S199" s="77"/>
      <c r="T199" s="77"/>
      <c r="U199" s="77"/>
      <c r="V199" s="77"/>
      <c r="W199" s="77"/>
      <c r="X199" s="84"/>
      <c r="Y199" s="31"/>
      <c r="Z199" s="31"/>
      <c r="AA199" s="31"/>
      <c r="AB199" s="31"/>
      <c r="AC199" s="31"/>
    </row>
    <row r="200" spans="1:29" ht="39.950000000000003" customHeight="1" x14ac:dyDescent="0.25">
      <c r="A200" s="275"/>
      <c r="B200" s="272"/>
      <c r="C200" s="47">
        <v>212</v>
      </c>
      <c r="D200" s="113" t="s">
        <v>392</v>
      </c>
      <c r="E200" s="114" t="s">
        <v>393</v>
      </c>
      <c r="F200" s="114" t="s">
        <v>13</v>
      </c>
      <c r="G200" s="35" t="s">
        <v>22</v>
      </c>
      <c r="H200" s="53">
        <v>122</v>
      </c>
      <c r="I200" s="18"/>
      <c r="J200" s="24">
        <f t="shared" si="16"/>
        <v>0</v>
      </c>
      <c r="K200" s="25" t="str">
        <f t="shared" si="17"/>
        <v>OK</v>
      </c>
      <c r="L200" s="132"/>
      <c r="M200" s="137"/>
      <c r="N200" s="136"/>
      <c r="O200" s="136"/>
      <c r="P200" s="136"/>
      <c r="Q200" s="205"/>
      <c r="R200" s="77"/>
      <c r="S200" s="77"/>
      <c r="T200" s="77"/>
      <c r="U200" s="77"/>
      <c r="V200" s="77"/>
      <c r="W200" s="77"/>
      <c r="X200" s="84"/>
      <c r="Y200" s="31"/>
      <c r="Z200" s="31"/>
      <c r="AA200" s="31"/>
      <c r="AB200" s="31"/>
      <c r="AC200" s="31"/>
    </row>
    <row r="201" spans="1:29" ht="39.950000000000003" customHeight="1" x14ac:dyDescent="0.25">
      <c r="A201" s="259">
        <v>23</v>
      </c>
      <c r="B201" s="262" t="s">
        <v>183</v>
      </c>
      <c r="C201" s="46">
        <v>213</v>
      </c>
      <c r="D201" s="119" t="s">
        <v>55</v>
      </c>
      <c r="E201" s="120" t="s">
        <v>177</v>
      </c>
      <c r="F201" s="120" t="s">
        <v>13</v>
      </c>
      <c r="G201" s="33" t="s">
        <v>15</v>
      </c>
      <c r="H201" s="52">
        <v>19.14</v>
      </c>
      <c r="I201" s="18">
        <v>20</v>
      </c>
      <c r="J201" s="24">
        <f t="shared" si="16"/>
        <v>0</v>
      </c>
      <c r="K201" s="25" t="str">
        <f t="shared" si="17"/>
        <v>OK</v>
      </c>
      <c r="L201" s="132"/>
      <c r="M201" s="137"/>
      <c r="N201" s="136"/>
      <c r="O201" s="136"/>
      <c r="P201" s="138">
        <v>20</v>
      </c>
      <c r="Q201" s="205"/>
      <c r="R201" s="77"/>
      <c r="S201" s="77"/>
      <c r="T201" s="77"/>
      <c r="U201" s="77"/>
      <c r="V201" s="77"/>
      <c r="W201" s="77"/>
      <c r="X201" s="84"/>
      <c r="Y201" s="76"/>
      <c r="Z201" s="76"/>
      <c r="AA201" s="76"/>
      <c r="AB201" s="76"/>
      <c r="AC201" s="76"/>
    </row>
    <row r="202" spans="1:29" ht="39.950000000000003" customHeight="1" x14ac:dyDescent="0.25">
      <c r="A202" s="260"/>
      <c r="B202" s="263"/>
      <c r="C202" s="46">
        <v>214</v>
      </c>
      <c r="D202" s="119" t="s">
        <v>56</v>
      </c>
      <c r="E202" s="120" t="s">
        <v>395</v>
      </c>
      <c r="F202" s="120" t="s">
        <v>13</v>
      </c>
      <c r="G202" s="33" t="s">
        <v>58</v>
      </c>
      <c r="H202" s="52">
        <v>64.239999999999995</v>
      </c>
      <c r="I202" s="18">
        <v>1</v>
      </c>
      <c r="J202" s="24">
        <f t="shared" si="16"/>
        <v>1</v>
      </c>
      <c r="K202" s="25" t="str">
        <f t="shared" si="17"/>
        <v>OK</v>
      </c>
      <c r="L202" s="132"/>
      <c r="M202" s="137"/>
      <c r="N202" s="136"/>
      <c r="O202" s="136"/>
      <c r="P202" s="136"/>
      <c r="Q202" s="205"/>
      <c r="R202" s="77"/>
      <c r="S202" s="77"/>
      <c r="T202" s="77"/>
      <c r="U202" s="77"/>
      <c r="V202" s="77"/>
      <c r="W202" s="77"/>
      <c r="X202" s="84"/>
      <c r="Y202" s="76"/>
      <c r="Z202" s="76"/>
      <c r="AA202" s="76"/>
      <c r="AB202" s="76"/>
      <c r="AC202" s="76"/>
    </row>
    <row r="203" spans="1:29" ht="39.950000000000003" customHeight="1" x14ac:dyDescent="0.25">
      <c r="A203" s="260"/>
      <c r="B203" s="263"/>
      <c r="C203" s="46">
        <v>215</v>
      </c>
      <c r="D203" s="121" t="s">
        <v>396</v>
      </c>
      <c r="E203" s="122" t="s">
        <v>172</v>
      </c>
      <c r="F203" s="122" t="s">
        <v>12</v>
      </c>
      <c r="G203" s="33" t="s">
        <v>15</v>
      </c>
      <c r="H203" s="52">
        <v>18.89</v>
      </c>
      <c r="I203" s="18"/>
      <c r="J203" s="24">
        <f t="shared" ref="J203:J217" si="18">I203-(SUM(L203:AC203))</f>
        <v>0</v>
      </c>
      <c r="K203" s="25" t="str">
        <f t="shared" ref="K203:K217" si="19">IF(J203&lt;0,"ATENÇÃO","OK")</f>
        <v>OK</v>
      </c>
      <c r="L203" s="132"/>
      <c r="M203" s="137"/>
      <c r="N203" s="136"/>
      <c r="O203" s="136"/>
      <c r="P203" s="136"/>
      <c r="Q203" s="205"/>
      <c r="R203" s="77"/>
      <c r="S203" s="77"/>
      <c r="T203" s="77"/>
      <c r="U203" s="77"/>
      <c r="V203" s="77"/>
      <c r="W203" s="77"/>
      <c r="X203" s="84"/>
      <c r="Y203" s="76"/>
      <c r="Z203" s="76"/>
      <c r="AA203" s="76"/>
      <c r="AB203" s="76"/>
      <c r="AC203" s="76"/>
    </row>
    <row r="204" spans="1:29" ht="39.950000000000003" customHeight="1" x14ac:dyDescent="0.25">
      <c r="A204" s="260"/>
      <c r="B204" s="263"/>
      <c r="C204" s="46">
        <v>216</v>
      </c>
      <c r="D204" s="119" t="s">
        <v>48</v>
      </c>
      <c r="E204" s="120" t="s">
        <v>172</v>
      </c>
      <c r="F204" s="120" t="s">
        <v>12</v>
      </c>
      <c r="G204" s="33" t="s">
        <v>15</v>
      </c>
      <c r="H204" s="52">
        <v>15.33</v>
      </c>
      <c r="I204" s="18">
        <v>20</v>
      </c>
      <c r="J204" s="24">
        <f t="shared" si="18"/>
        <v>0</v>
      </c>
      <c r="K204" s="25" t="str">
        <f t="shared" si="19"/>
        <v>OK</v>
      </c>
      <c r="L204" s="132"/>
      <c r="M204" s="137"/>
      <c r="N204" s="136"/>
      <c r="O204" s="136"/>
      <c r="P204" s="138">
        <v>20</v>
      </c>
      <c r="Q204" s="205"/>
      <c r="R204" s="77"/>
      <c r="S204" s="77"/>
      <c r="T204" s="77"/>
      <c r="U204" s="77"/>
      <c r="V204" s="77"/>
      <c r="W204" s="77"/>
      <c r="X204" s="84"/>
      <c r="Y204" s="76"/>
      <c r="Z204" s="76"/>
      <c r="AA204" s="76"/>
      <c r="AB204" s="76"/>
      <c r="AC204" s="76"/>
    </row>
    <row r="205" spans="1:29" ht="39.950000000000003" customHeight="1" x14ac:dyDescent="0.25">
      <c r="A205" s="260"/>
      <c r="B205" s="263"/>
      <c r="C205" s="46">
        <v>217</v>
      </c>
      <c r="D205" s="119" t="s">
        <v>102</v>
      </c>
      <c r="E205" s="120" t="s">
        <v>177</v>
      </c>
      <c r="F205" s="120" t="s">
        <v>104</v>
      </c>
      <c r="G205" s="33" t="s">
        <v>15</v>
      </c>
      <c r="H205" s="52">
        <v>13.96</v>
      </c>
      <c r="I205" s="18">
        <v>15</v>
      </c>
      <c r="J205" s="24">
        <f t="shared" si="18"/>
        <v>0</v>
      </c>
      <c r="K205" s="25" t="str">
        <f t="shared" si="19"/>
        <v>OK</v>
      </c>
      <c r="L205" s="132"/>
      <c r="M205" s="137"/>
      <c r="N205" s="136"/>
      <c r="O205" s="136"/>
      <c r="P205" s="138">
        <v>15</v>
      </c>
      <c r="Q205" s="205"/>
      <c r="R205" s="77"/>
      <c r="S205" s="77"/>
      <c r="T205" s="77"/>
      <c r="U205" s="77"/>
      <c r="V205" s="77"/>
      <c r="W205" s="77"/>
      <c r="X205" s="84"/>
      <c r="Y205" s="76"/>
      <c r="Z205" s="76"/>
      <c r="AA205" s="76"/>
      <c r="AB205" s="76"/>
      <c r="AC205" s="76"/>
    </row>
    <row r="206" spans="1:29" ht="39.950000000000003" customHeight="1" x14ac:dyDescent="0.25">
      <c r="A206" s="260"/>
      <c r="B206" s="263"/>
      <c r="C206" s="46">
        <v>218</v>
      </c>
      <c r="D206" s="119" t="s">
        <v>105</v>
      </c>
      <c r="E206" s="120" t="s">
        <v>177</v>
      </c>
      <c r="F206" s="120" t="s">
        <v>104</v>
      </c>
      <c r="G206" s="33" t="s">
        <v>15</v>
      </c>
      <c r="H206" s="52">
        <v>21.9</v>
      </c>
      <c r="I206" s="18">
        <v>5</v>
      </c>
      <c r="J206" s="24">
        <f t="shared" si="18"/>
        <v>0</v>
      </c>
      <c r="K206" s="25" t="str">
        <f t="shared" si="19"/>
        <v>OK</v>
      </c>
      <c r="L206" s="132"/>
      <c r="M206" s="137"/>
      <c r="N206" s="136"/>
      <c r="O206" s="136"/>
      <c r="P206" s="138">
        <v>5</v>
      </c>
      <c r="Q206" s="205"/>
      <c r="R206" s="77"/>
      <c r="S206" s="77"/>
      <c r="T206" s="77"/>
      <c r="U206" s="77"/>
      <c r="V206" s="77"/>
      <c r="W206" s="77"/>
      <c r="X206" s="84"/>
      <c r="Y206" s="76"/>
      <c r="Z206" s="76"/>
      <c r="AA206" s="76"/>
      <c r="AB206" s="76"/>
      <c r="AC206" s="76"/>
    </row>
    <row r="207" spans="1:29" ht="39.950000000000003" customHeight="1" x14ac:dyDescent="0.25">
      <c r="A207" s="260"/>
      <c r="B207" s="263"/>
      <c r="C207" s="46">
        <v>219</v>
      </c>
      <c r="D207" s="119" t="s">
        <v>107</v>
      </c>
      <c r="E207" s="120" t="s">
        <v>397</v>
      </c>
      <c r="F207" s="120" t="s">
        <v>16</v>
      </c>
      <c r="G207" s="33" t="s">
        <v>15</v>
      </c>
      <c r="H207" s="52">
        <v>74.61</v>
      </c>
      <c r="I207" s="18"/>
      <c r="J207" s="24">
        <f t="shared" si="18"/>
        <v>0</v>
      </c>
      <c r="K207" s="25" t="str">
        <f t="shared" si="19"/>
        <v>OK</v>
      </c>
      <c r="L207" s="132"/>
      <c r="M207" s="137"/>
      <c r="N207" s="136"/>
      <c r="O207" s="136"/>
      <c r="P207" s="136"/>
      <c r="Q207" s="205"/>
      <c r="R207" s="77"/>
      <c r="S207" s="77"/>
      <c r="T207" s="77"/>
      <c r="U207" s="77"/>
      <c r="V207" s="77"/>
      <c r="W207" s="77"/>
      <c r="X207" s="84"/>
      <c r="Y207" s="76"/>
      <c r="Z207" s="76"/>
      <c r="AA207" s="76"/>
      <c r="AB207" s="76"/>
      <c r="AC207" s="76"/>
    </row>
    <row r="208" spans="1:29" ht="39.950000000000003" customHeight="1" x14ac:dyDescent="0.25">
      <c r="A208" s="260"/>
      <c r="B208" s="263"/>
      <c r="C208" s="46">
        <v>220</v>
      </c>
      <c r="D208" s="119" t="s">
        <v>108</v>
      </c>
      <c r="E208" s="120" t="s">
        <v>397</v>
      </c>
      <c r="F208" s="120" t="s">
        <v>16</v>
      </c>
      <c r="G208" s="33" t="s">
        <v>15</v>
      </c>
      <c r="H208" s="52">
        <v>48.79</v>
      </c>
      <c r="I208" s="18"/>
      <c r="J208" s="24">
        <f t="shared" si="18"/>
        <v>0</v>
      </c>
      <c r="K208" s="25" t="str">
        <f t="shared" si="19"/>
        <v>OK</v>
      </c>
      <c r="L208" s="132"/>
      <c r="M208" s="137"/>
      <c r="N208" s="136"/>
      <c r="O208" s="136"/>
      <c r="P208" s="136"/>
      <c r="Q208" s="205"/>
      <c r="R208" s="77"/>
      <c r="S208" s="77"/>
      <c r="T208" s="77"/>
      <c r="U208" s="77"/>
      <c r="V208" s="77"/>
      <c r="W208" s="77"/>
      <c r="X208" s="84"/>
      <c r="Y208" s="76"/>
      <c r="Z208" s="76"/>
      <c r="AA208" s="76"/>
      <c r="AB208" s="76"/>
      <c r="AC208" s="76"/>
    </row>
    <row r="209" spans="1:29" ht="39.950000000000003" customHeight="1" x14ac:dyDescent="0.25">
      <c r="A209" s="260"/>
      <c r="B209" s="263"/>
      <c r="C209" s="46">
        <v>221</v>
      </c>
      <c r="D209" s="119" t="s">
        <v>109</v>
      </c>
      <c r="E209" s="120" t="s">
        <v>397</v>
      </c>
      <c r="F209" s="120" t="s">
        <v>16</v>
      </c>
      <c r="G209" s="33" t="s">
        <v>15</v>
      </c>
      <c r="H209" s="52">
        <v>49.95</v>
      </c>
      <c r="I209" s="18"/>
      <c r="J209" s="24">
        <f t="shared" si="18"/>
        <v>0</v>
      </c>
      <c r="K209" s="25" t="str">
        <f t="shared" si="19"/>
        <v>OK</v>
      </c>
      <c r="L209" s="132"/>
      <c r="M209" s="137"/>
      <c r="N209" s="136"/>
      <c r="O209" s="136"/>
      <c r="P209" s="136"/>
      <c r="Q209" s="205"/>
      <c r="R209" s="77"/>
      <c r="S209" s="77"/>
      <c r="T209" s="77"/>
      <c r="U209" s="77"/>
      <c r="V209" s="77"/>
      <c r="W209" s="77"/>
      <c r="X209" s="84"/>
      <c r="Y209" s="76"/>
      <c r="Z209" s="76"/>
      <c r="AA209" s="76"/>
      <c r="AB209" s="76"/>
      <c r="AC209" s="76"/>
    </row>
    <row r="210" spans="1:29" ht="39.950000000000003" customHeight="1" x14ac:dyDescent="0.25">
      <c r="A210" s="260"/>
      <c r="B210" s="263"/>
      <c r="C210" s="46">
        <v>222</v>
      </c>
      <c r="D210" s="121" t="s">
        <v>398</v>
      </c>
      <c r="E210" s="122" t="s">
        <v>103</v>
      </c>
      <c r="F210" s="122" t="s">
        <v>12</v>
      </c>
      <c r="G210" s="33" t="s">
        <v>15</v>
      </c>
      <c r="H210" s="52">
        <v>258.13</v>
      </c>
      <c r="I210" s="18"/>
      <c r="J210" s="24">
        <f t="shared" si="18"/>
        <v>0</v>
      </c>
      <c r="K210" s="25" t="str">
        <f t="shared" si="19"/>
        <v>OK</v>
      </c>
      <c r="L210" s="132"/>
      <c r="M210" s="137"/>
      <c r="N210" s="136"/>
      <c r="O210" s="136"/>
      <c r="P210" s="136"/>
      <c r="Q210" s="205"/>
      <c r="R210" s="77"/>
      <c r="S210" s="77"/>
      <c r="T210" s="77"/>
      <c r="U210" s="77"/>
      <c r="V210" s="77"/>
      <c r="W210" s="77"/>
      <c r="X210" s="84"/>
      <c r="Y210" s="76"/>
      <c r="Z210" s="76"/>
      <c r="AA210" s="76"/>
      <c r="AB210" s="76"/>
      <c r="AC210" s="76"/>
    </row>
    <row r="211" spans="1:29" ht="39.950000000000003" customHeight="1" x14ac:dyDescent="0.25">
      <c r="A211" s="260"/>
      <c r="B211" s="263"/>
      <c r="C211" s="46">
        <v>223</v>
      </c>
      <c r="D211" s="121" t="s">
        <v>399</v>
      </c>
      <c r="E211" s="122" t="s">
        <v>400</v>
      </c>
      <c r="F211" s="122" t="s">
        <v>12</v>
      </c>
      <c r="G211" s="33" t="s">
        <v>15</v>
      </c>
      <c r="H211" s="52">
        <v>33.229999999999997</v>
      </c>
      <c r="I211" s="18"/>
      <c r="J211" s="24">
        <f t="shared" si="18"/>
        <v>0</v>
      </c>
      <c r="K211" s="25" t="str">
        <f t="shared" si="19"/>
        <v>OK</v>
      </c>
      <c r="L211" s="132"/>
      <c r="M211" s="137"/>
      <c r="N211" s="136"/>
      <c r="O211" s="136"/>
      <c r="P211" s="136"/>
      <c r="Q211" s="205"/>
      <c r="R211" s="77"/>
      <c r="S211" s="77"/>
      <c r="T211" s="77"/>
      <c r="U211" s="77"/>
      <c r="V211" s="77"/>
      <c r="W211" s="77"/>
      <c r="X211" s="84"/>
      <c r="Y211" s="76"/>
      <c r="Z211" s="76"/>
      <c r="AA211" s="76"/>
      <c r="AB211" s="76"/>
      <c r="AC211" s="76"/>
    </row>
    <row r="212" spans="1:29" ht="39.950000000000003" customHeight="1" x14ac:dyDescent="0.25">
      <c r="A212" s="260"/>
      <c r="B212" s="263"/>
      <c r="C212" s="46">
        <v>224</v>
      </c>
      <c r="D212" s="121" t="s">
        <v>401</v>
      </c>
      <c r="E212" s="122" t="s">
        <v>140</v>
      </c>
      <c r="F212" s="122" t="s">
        <v>12</v>
      </c>
      <c r="G212" s="33" t="s">
        <v>15</v>
      </c>
      <c r="H212" s="52">
        <v>32.409999999999997</v>
      </c>
      <c r="I212" s="18"/>
      <c r="J212" s="24">
        <f t="shared" si="18"/>
        <v>0</v>
      </c>
      <c r="K212" s="25" t="str">
        <f t="shared" si="19"/>
        <v>OK</v>
      </c>
      <c r="L212" s="132"/>
      <c r="M212" s="137"/>
      <c r="N212" s="136"/>
      <c r="O212" s="136"/>
      <c r="P212" s="136"/>
      <c r="Q212" s="205"/>
      <c r="R212" s="77"/>
      <c r="S212" s="77"/>
      <c r="T212" s="77"/>
      <c r="U212" s="77"/>
      <c r="V212" s="77"/>
      <c r="W212" s="77"/>
      <c r="X212" s="84"/>
      <c r="Y212" s="76"/>
      <c r="Z212" s="76"/>
      <c r="AA212" s="76"/>
      <c r="AB212" s="76"/>
      <c r="AC212" s="76"/>
    </row>
    <row r="213" spans="1:29" ht="39.950000000000003" customHeight="1" x14ac:dyDescent="0.25">
      <c r="A213" s="260"/>
      <c r="B213" s="263"/>
      <c r="C213" s="46">
        <v>225</v>
      </c>
      <c r="D213" s="121" t="s">
        <v>402</v>
      </c>
      <c r="E213" s="122" t="s">
        <v>403</v>
      </c>
      <c r="F213" s="122" t="s">
        <v>13</v>
      </c>
      <c r="G213" s="33" t="s">
        <v>22</v>
      </c>
      <c r="H213" s="52">
        <v>28.72</v>
      </c>
      <c r="I213" s="18"/>
      <c r="J213" s="24">
        <f t="shared" si="18"/>
        <v>0</v>
      </c>
      <c r="K213" s="25" t="str">
        <f t="shared" si="19"/>
        <v>OK</v>
      </c>
      <c r="L213" s="132"/>
      <c r="M213" s="137"/>
      <c r="N213" s="136"/>
      <c r="O213" s="136"/>
      <c r="P213" s="136"/>
      <c r="Q213" s="205"/>
      <c r="R213" s="77"/>
      <c r="S213" s="77"/>
      <c r="T213" s="77"/>
      <c r="U213" s="77"/>
      <c r="V213" s="77"/>
      <c r="W213" s="77"/>
      <c r="X213" s="84"/>
      <c r="Y213" s="76"/>
      <c r="Z213" s="76"/>
      <c r="AA213" s="76"/>
      <c r="AB213" s="76"/>
      <c r="AC213" s="76"/>
    </row>
    <row r="214" spans="1:29" ht="39.950000000000003" customHeight="1" x14ac:dyDescent="0.25">
      <c r="A214" s="260"/>
      <c r="B214" s="263"/>
      <c r="C214" s="46">
        <v>226</v>
      </c>
      <c r="D214" s="121" t="s">
        <v>404</v>
      </c>
      <c r="E214" s="122" t="s">
        <v>405</v>
      </c>
      <c r="F214" s="122" t="s">
        <v>13</v>
      </c>
      <c r="G214" s="33" t="s">
        <v>14</v>
      </c>
      <c r="H214" s="52">
        <v>156.22</v>
      </c>
      <c r="I214" s="18"/>
      <c r="J214" s="24">
        <f t="shared" si="18"/>
        <v>0</v>
      </c>
      <c r="K214" s="25" t="str">
        <f t="shared" si="19"/>
        <v>OK</v>
      </c>
      <c r="L214" s="132"/>
      <c r="M214" s="137"/>
      <c r="N214" s="136"/>
      <c r="O214" s="136"/>
      <c r="P214" s="136"/>
      <c r="Q214" s="205"/>
      <c r="R214" s="77"/>
      <c r="S214" s="77"/>
      <c r="T214" s="77"/>
      <c r="U214" s="77"/>
      <c r="V214" s="77"/>
      <c r="W214" s="77"/>
      <c r="X214" s="84"/>
      <c r="Y214" s="76"/>
      <c r="Z214" s="76"/>
      <c r="AA214" s="76"/>
      <c r="AB214" s="76"/>
      <c r="AC214" s="76"/>
    </row>
    <row r="215" spans="1:29" ht="39.950000000000003" customHeight="1" x14ac:dyDescent="0.25">
      <c r="A215" s="260"/>
      <c r="B215" s="263"/>
      <c r="C215" s="46">
        <v>227</v>
      </c>
      <c r="D215" s="121" t="s">
        <v>406</v>
      </c>
      <c r="E215" s="122" t="s">
        <v>160</v>
      </c>
      <c r="F215" s="122" t="s">
        <v>12</v>
      </c>
      <c r="G215" s="33" t="s">
        <v>15</v>
      </c>
      <c r="H215" s="52">
        <v>56.14</v>
      </c>
      <c r="I215" s="18"/>
      <c r="J215" s="24">
        <f t="shared" si="18"/>
        <v>0</v>
      </c>
      <c r="K215" s="25" t="str">
        <f t="shared" si="19"/>
        <v>OK</v>
      </c>
      <c r="L215" s="132"/>
      <c r="M215" s="137"/>
      <c r="N215" s="136"/>
      <c r="O215" s="136"/>
      <c r="P215" s="136"/>
      <c r="Q215" s="205"/>
      <c r="R215" s="77"/>
      <c r="S215" s="77"/>
      <c r="T215" s="77"/>
      <c r="U215" s="77"/>
      <c r="V215" s="77"/>
      <c r="W215" s="77"/>
      <c r="X215" s="84"/>
      <c r="Y215" s="76"/>
      <c r="Z215" s="76"/>
      <c r="AA215" s="76"/>
      <c r="AB215" s="76"/>
      <c r="AC215" s="76"/>
    </row>
    <row r="216" spans="1:29" ht="39.950000000000003" customHeight="1" x14ac:dyDescent="0.25">
      <c r="A216" s="260"/>
      <c r="B216" s="263"/>
      <c r="C216" s="46">
        <v>228</v>
      </c>
      <c r="D216" s="126" t="s">
        <v>407</v>
      </c>
      <c r="E216" s="86" t="s">
        <v>140</v>
      </c>
      <c r="F216" s="120" t="s">
        <v>100</v>
      </c>
      <c r="G216" s="33" t="s">
        <v>15</v>
      </c>
      <c r="H216" s="52">
        <v>30.35</v>
      </c>
      <c r="I216" s="18"/>
      <c r="J216" s="24">
        <f t="shared" si="18"/>
        <v>0</v>
      </c>
      <c r="K216" s="25" t="str">
        <f t="shared" si="19"/>
        <v>OK</v>
      </c>
      <c r="L216" s="132"/>
      <c r="M216" s="137"/>
      <c r="N216" s="136"/>
      <c r="O216" s="136"/>
      <c r="P216" s="136"/>
      <c r="Q216" s="205"/>
      <c r="R216" s="77"/>
      <c r="S216" s="77"/>
      <c r="T216" s="77"/>
      <c r="U216" s="77"/>
      <c r="V216" s="77"/>
      <c r="W216" s="77"/>
      <c r="X216" s="84"/>
      <c r="Y216" s="76"/>
      <c r="Z216" s="76"/>
      <c r="AA216" s="76"/>
      <c r="AB216" s="76"/>
      <c r="AC216" s="76"/>
    </row>
    <row r="217" spans="1:29" ht="39.950000000000003" customHeight="1" x14ac:dyDescent="0.25">
      <c r="A217" s="261"/>
      <c r="B217" s="264"/>
      <c r="C217" s="46">
        <v>229</v>
      </c>
      <c r="D217" s="121" t="s">
        <v>408</v>
      </c>
      <c r="E217" s="122" t="s">
        <v>409</v>
      </c>
      <c r="F217" s="122" t="s">
        <v>13</v>
      </c>
      <c r="G217" s="33" t="s">
        <v>15</v>
      </c>
      <c r="H217" s="52">
        <v>26.59</v>
      </c>
      <c r="I217" s="18"/>
      <c r="J217" s="24">
        <f t="shared" si="18"/>
        <v>0</v>
      </c>
      <c r="K217" s="25" t="str">
        <f t="shared" si="19"/>
        <v>OK</v>
      </c>
      <c r="L217" s="132"/>
      <c r="M217" s="137"/>
      <c r="N217" s="136"/>
      <c r="O217" s="136"/>
      <c r="P217" s="136"/>
      <c r="Q217" s="205"/>
      <c r="R217" s="77"/>
      <c r="S217" s="77"/>
      <c r="T217" s="77"/>
      <c r="U217" s="77"/>
      <c r="V217" s="77"/>
      <c r="W217" s="77"/>
      <c r="X217" s="84"/>
      <c r="Y217" s="76"/>
      <c r="Z217" s="76"/>
      <c r="AA217" s="76"/>
      <c r="AB217" s="76"/>
      <c r="AC217" s="76"/>
    </row>
    <row r="218" spans="1:29" ht="77.45" customHeight="1" x14ac:dyDescent="0.25">
      <c r="A218" s="81">
        <v>24</v>
      </c>
      <c r="B218" s="82" t="s">
        <v>284</v>
      </c>
      <c r="C218" s="47">
        <v>230</v>
      </c>
      <c r="D218" s="102" t="s">
        <v>411</v>
      </c>
      <c r="E218" s="103" t="s">
        <v>410</v>
      </c>
      <c r="F218" s="103" t="s">
        <v>13</v>
      </c>
      <c r="G218" s="35" t="s">
        <v>15</v>
      </c>
      <c r="H218" s="53">
        <v>31.11</v>
      </c>
      <c r="I218" s="18"/>
      <c r="J218" s="24">
        <f t="shared" ref="J218:J248" si="20">I218-(SUM(L218:AC218))</f>
        <v>0</v>
      </c>
      <c r="K218" s="25" t="str">
        <f t="shared" ref="K218:K248" si="21">IF(J218&lt;0,"ATENÇÃO","OK")</f>
        <v>OK</v>
      </c>
      <c r="L218" s="132"/>
      <c r="M218" s="137"/>
      <c r="N218" s="136"/>
      <c r="O218" s="136"/>
      <c r="P218" s="136"/>
      <c r="Q218" s="205"/>
      <c r="R218" s="77"/>
      <c r="S218" s="77"/>
      <c r="T218" s="77"/>
      <c r="U218" s="77"/>
      <c r="V218" s="77"/>
      <c r="W218" s="77"/>
      <c r="X218" s="84"/>
      <c r="Y218" s="31"/>
      <c r="Z218" s="31"/>
      <c r="AA218" s="31"/>
      <c r="AB218" s="31"/>
      <c r="AC218" s="31"/>
    </row>
    <row r="219" spans="1:29" ht="71.45" customHeight="1" x14ac:dyDescent="0.25">
      <c r="A219" s="265">
        <v>25</v>
      </c>
      <c r="B219" s="262" t="s">
        <v>253</v>
      </c>
      <c r="C219" s="46">
        <v>231</v>
      </c>
      <c r="D219" s="119" t="s">
        <v>412</v>
      </c>
      <c r="E219" s="120" t="s">
        <v>413</v>
      </c>
      <c r="F219" s="86" t="s">
        <v>13</v>
      </c>
      <c r="G219" s="33" t="s">
        <v>28</v>
      </c>
      <c r="H219" s="52">
        <v>355.14</v>
      </c>
      <c r="I219" s="18"/>
      <c r="J219" s="24">
        <f t="shared" si="20"/>
        <v>0</v>
      </c>
      <c r="K219" s="25" t="str">
        <f t="shared" si="21"/>
        <v>OK</v>
      </c>
      <c r="L219" s="132"/>
      <c r="M219" s="137"/>
      <c r="N219" s="136"/>
      <c r="O219" s="136"/>
      <c r="P219" s="136"/>
      <c r="Q219" s="205"/>
      <c r="R219" s="77"/>
      <c r="S219" s="77"/>
      <c r="T219" s="77"/>
      <c r="U219" s="77"/>
      <c r="V219" s="77"/>
      <c r="W219" s="77"/>
      <c r="X219" s="84"/>
      <c r="Y219" s="76"/>
      <c r="Z219" s="76"/>
      <c r="AA219" s="76"/>
      <c r="AB219" s="76"/>
      <c r="AC219" s="76"/>
    </row>
    <row r="220" spans="1:29" ht="71.45" customHeight="1" x14ac:dyDescent="0.25">
      <c r="A220" s="266"/>
      <c r="B220" s="264"/>
      <c r="C220" s="43">
        <v>232</v>
      </c>
      <c r="D220" s="119" t="s">
        <v>414</v>
      </c>
      <c r="E220" s="120" t="s">
        <v>413</v>
      </c>
      <c r="F220" s="86" t="s">
        <v>13</v>
      </c>
      <c r="G220" s="34" t="s">
        <v>28</v>
      </c>
      <c r="H220" s="51">
        <v>348</v>
      </c>
      <c r="I220" s="18"/>
      <c r="J220" s="24">
        <f t="shared" si="20"/>
        <v>0</v>
      </c>
      <c r="K220" s="25" t="str">
        <f t="shared" si="21"/>
        <v>OK</v>
      </c>
      <c r="L220" s="132"/>
      <c r="M220" s="137"/>
      <c r="N220" s="136"/>
      <c r="O220" s="136"/>
      <c r="P220" s="136"/>
      <c r="Q220" s="205"/>
      <c r="R220" s="77"/>
      <c r="S220" s="77"/>
      <c r="T220" s="77"/>
      <c r="U220" s="77"/>
      <c r="V220" s="77"/>
      <c r="W220" s="77"/>
      <c r="X220" s="84"/>
      <c r="Y220" s="31"/>
      <c r="Z220" s="31"/>
      <c r="AA220" s="31"/>
      <c r="AB220" s="31"/>
      <c r="AC220" s="31"/>
    </row>
    <row r="221" spans="1:29" ht="77.45" customHeight="1" x14ac:dyDescent="0.25">
      <c r="A221" s="63">
        <v>26</v>
      </c>
      <c r="B221" s="89" t="s">
        <v>284</v>
      </c>
      <c r="C221" s="47">
        <v>233</v>
      </c>
      <c r="D221" s="90" t="s">
        <v>415</v>
      </c>
      <c r="E221" s="35" t="s">
        <v>416</v>
      </c>
      <c r="F221" s="36" t="s">
        <v>13</v>
      </c>
      <c r="G221" s="36" t="s">
        <v>292</v>
      </c>
      <c r="H221" s="54">
        <v>1277.5</v>
      </c>
      <c r="I221" s="18"/>
      <c r="J221" s="24">
        <f t="shared" si="20"/>
        <v>0</v>
      </c>
      <c r="K221" s="25" t="str">
        <f t="shared" si="21"/>
        <v>OK</v>
      </c>
      <c r="L221" s="132"/>
      <c r="M221" s="137"/>
      <c r="N221" s="136"/>
      <c r="O221" s="136"/>
      <c r="P221" s="136"/>
      <c r="Q221" s="205"/>
      <c r="R221" s="77"/>
      <c r="S221" s="77"/>
      <c r="T221" s="77"/>
      <c r="U221" s="77"/>
      <c r="V221" s="77"/>
      <c r="W221" s="77"/>
      <c r="X221" s="84"/>
      <c r="Y221" s="31"/>
      <c r="Z221" s="31"/>
      <c r="AA221" s="31"/>
      <c r="AB221" s="31"/>
      <c r="AC221" s="31"/>
    </row>
    <row r="222" spans="1:29" ht="284.25" customHeight="1" x14ac:dyDescent="0.25">
      <c r="A222" s="64">
        <v>28</v>
      </c>
      <c r="B222" s="97" t="s">
        <v>249</v>
      </c>
      <c r="C222" s="46">
        <v>235</v>
      </c>
      <c r="D222" s="117" t="s">
        <v>417</v>
      </c>
      <c r="E222" s="96" t="s">
        <v>59</v>
      </c>
      <c r="F222" s="34" t="s">
        <v>13</v>
      </c>
      <c r="G222" s="34" t="s">
        <v>22</v>
      </c>
      <c r="H222" s="51">
        <v>8760</v>
      </c>
      <c r="I222" s="18"/>
      <c r="J222" s="24">
        <f t="shared" si="20"/>
        <v>0</v>
      </c>
      <c r="K222" s="25" t="str">
        <f t="shared" si="21"/>
        <v>OK</v>
      </c>
      <c r="L222" s="132"/>
      <c r="M222" s="137"/>
      <c r="N222" s="136"/>
      <c r="O222" s="136"/>
      <c r="P222" s="136"/>
      <c r="Q222" s="205"/>
      <c r="R222" s="77"/>
      <c r="S222" s="77"/>
      <c r="T222" s="77"/>
      <c r="U222" s="77"/>
      <c r="V222" s="77"/>
      <c r="W222" s="77"/>
      <c r="X222" s="84"/>
      <c r="Y222" s="31"/>
      <c r="Z222" s="31"/>
      <c r="AA222" s="31"/>
      <c r="AB222" s="31"/>
      <c r="AC222" s="31"/>
    </row>
    <row r="223" spans="1:29" ht="36" customHeight="1" x14ac:dyDescent="0.25">
      <c r="A223" s="267">
        <v>30</v>
      </c>
      <c r="B223" s="270" t="s">
        <v>265</v>
      </c>
      <c r="C223" s="47">
        <v>241</v>
      </c>
      <c r="D223" s="90" t="s">
        <v>143</v>
      </c>
      <c r="E223" s="35" t="s">
        <v>144</v>
      </c>
      <c r="F223" s="35" t="s">
        <v>20</v>
      </c>
      <c r="G223" s="36" t="s">
        <v>15</v>
      </c>
      <c r="H223" s="54">
        <v>5.95</v>
      </c>
      <c r="I223" s="18"/>
      <c r="J223" s="24">
        <f t="shared" si="20"/>
        <v>0</v>
      </c>
      <c r="K223" s="25" t="str">
        <f t="shared" si="21"/>
        <v>OK</v>
      </c>
      <c r="L223" s="132"/>
      <c r="M223" s="137"/>
      <c r="N223" s="136"/>
      <c r="O223" s="136"/>
      <c r="P223" s="136"/>
      <c r="Q223" s="205"/>
      <c r="R223" s="77"/>
      <c r="S223" s="77"/>
      <c r="T223" s="77"/>
      <c r="U223" s="77"/>
      <c r="V223" s="77"/>
      <c r="W223" s="77"/>
      <c r="X223" s="84"/>
      <c r="Y223" s="76"/>
      <c r="Z223" s="76"/>
      <c r="AA223" s="76"/>
      <c r="AB223" s="76"/>
      <c r="AC223" s="76"/>
    </row>
    <row r="224" spans="1:29" ht="42" customHeight="1" x14ac:dyDescent="0.25">
      <c r="A224" s="268"/>
      <c r="B224" s="271"/>
      <c r="C224" s="47">
        <v>242</v>
      </c>
      <c r="D224" s="90" t="s">
        <v>145</v>
      </c>
      <c r="E224" s="35" t="s">
        <v>134</v>
      </c>
      <c r="F224" s="35" t="s">
        <v>13</v>
      </c>
      <c r="G224" s="36" t="s">
        <v>15</v>
      </c>
      <c r="H224" s="54">
        <v>4.9000000000000004</v>
      </c>
      <c r="I224" s="18"/>
      <c r="J224" s="24">
        <f t="shared" si="20"/>
        <v>0</v>
      </c>
      <c r="K224" s="25" t="str">
        <f t="shared" si="21"/>
        <v>OK</v>
      </c>
      <c r="L224" s="132"/>
      <c r="M224" s="137"/>
      <c r="N224" s="136"/>
      <c r="O224" s="136"/>
      <c r="P224" s="136"/>
      <c r="Q224" s="205"/>
      <c r="R224" s="77"/>
      <c r="S224" s="77"/>
      <c r="T224" s="77"/>
      <c r="U224" s="77"/>
      <c r="V224" s="77"/>
      <c r="W224" s="77"/>
      <c r="X224" s="84"/>
      <c r="Y224" s="76"/>
      <c r="Z224" s="76"/>
      <c r="AA224" s="76"/>
      <c r="AB224" s="76"/>
      <c r="AC224" s="76"/>
    </row>
    <row r="225" spans="1:29" ht="32.25" customHeight="1" x14ac:dyDescent="0.25">
      <c r="A225" s="268"/>
      <c r="B225" s="271"/>
      <c r="C225" s="47">
        <v>243</v>
      </c>
      <c r="D225" s="90" t="s">
        <v>146</v>
      </c>
      <c r="E225" s="35" t="s">
        <v>134</v>
      </c>
      <c r="F225" s="35" t="s">
        <v>13</v>
      </c>
      <c r="G225" s="36" t="s">
        <v>15</v>
      </c>
      <c r="H225" s="54">
        <v>18.899999999999999</v>
      </c>
      <c r="I225" s="18"/>
      <c r="J225" s="24">
        <f t="shared" si="20"/>
        <v>0</v>
      </c>
      <c r="K225" s="25" t="str">
        <f t="shared" si="21"/>
        <v>OK</v>
      </c>
      <c r="L225" s="132"/>
      <c r="M225" s="137"/>
      <c r="N225" s="136"/>
      <c r="O225" s="136"/>
      <c r="P225" s="136"/>
      <c r="Q225" s="205"/>
      <c r="R225" s="77"/>
      <c r="S225" s="77"/>
      <c r="T225" s="77"/>
      <c r="U225" s="77"/>
      <c r="V225" s="77"/>
      <c r="W225" s="77"/>
      <c r="X225" s="84"/>
      <c r="Y225" s="76"/>
      <c r="Z225" s="76"/>
      <c r="AA225" s="76"/>
      <c r="AB225" s="76"/>
      <c r="AC225" s="76"/>
    </row>
    <row r="226" spans="1:29" ht="32.25" customHeight="1" x14ac:dyDescent="0.25">
      <c r="A226" s="268"/>
      <c r="B226" s="271"/>
      <c r="C226" s="47">
        <v>244</v>
      </c>
      <c r="D226" s="90" t="s">
        <v>147</v>
      </c>
      <c r="E226" s="35" t="s">
        <v>134</v>
      </c>
      <c r="F226" s="35" t="s">
        <v>13</v>
      </c>
      <c r="G226" s="36" t="s">
        <v>15</v>
      </c>
      <c r="H226" s="54">
        <v>30</v>
      </c>
      <c r="I226" s="18"/>
      <c r="J226" s="24">
        <f t="shared" si="20"/>
        <v>0</v>
      </c>
      <c r="K226" s="25" t="str">
        <f t="shared" si="21"/>
        <v>OK</v>
      </c>
      <c r="L226" s="132"/>
      <c r="M226" s="137"/>
      <c r="N226" s="136"/>
      <c r="O226" s="136"/>
      <c r="P226" s="136"/>
      <c r="Q226" s="205"/>
      <c r="R226" s="77"/>
      <c r="S226" s="77"/>
      <c r="T226" s="77"/>
      <c r="U226" s="77"/>
      <c r="V226" s="77"/>
      <c r="W226" s="77"/>
      <c r="X226" s="84"/>
      <c r="Y226" s="76"/>
      <c r="Z226" s="76"/>
      <c r="AA226" s="76"/>
      <c r="AB226" s="76"/>
      <c r="AC226" s="76"/>
    </row>
    <row r="227" spans="1:29" ht="32.25" customHeight="1" x14ac:dyDescent="0.25">
      <c r="A227" s="268"/>
      <c r="B227" s="271"/>
      <c r="C227" s="47">
        <v>245</v>
      </c>
      <c r="D227" s="90" t="s">
        <v>148</v>
      </c>
      <c r="E227" s="35" t="s">
        <v>134</v>
      </c>
      <c r="F227" s="35" t="s">
        <v>13</v>
      </c>
      <c r="G227" s="36" t="s">
        <v>15</v>
      </c>
      <c r="H227" s="54">
        <v>35</v>
      </c>
      <c r="I227" s="18"/>
      <c r="J227" s="24">
        <f t="shared" si="20"/>
        <v>0</v>
      </c>
      <c r="K227" s="25" t="str">
        <f t="shared" si="21"/>
        <v>OK</v>
      </c>
      <c r="L227" s="132"/>
      <c r="M227" s="137"/>
      <c r="N227" s="136"/>
      <c r="O227" s="136"/>
      <c r="P227" s="136"/>
      <c r="Q227" s="205"/>
      <c r="R227" s="77"/>
      <c r="S227" s="77"/>
      <c r="T227" s="77"/>
      <c r="U227" s="77"/>
      <c r="V227" s="77"/>
      <c r="W227" s="77"/>
      <c r="X227" s="84"/>
      <c r="Y227" s="76"/>
      <c r="Z227" s="76"/>
      <c r="AA227" s="76"/>
      <c r="AB227" s="76"/>
      <c r="AC227" s="76"/>
    </row>
    <row r="228" spans="1:29" ht="32.25" customHeight="1" x14ac:dyDescent="0.25">
      <c r="A228" s="268"/>
      <c r="B228" s="271"/>
      <c r="C228" s="47">
        <v>246</v>
      </c>
      <c r="D228" s="90" t="s">
        <v>149</v>
      </c>
      <c r="E228" s="35" t="s">
        <v>153</v>
      </c>
      <c r="F228" s="35" t="s">
        <v>18</v>
      </c>
      <c r="G228" s="36" t="s">
        <v>15</v>
      </c>
      <c r="H228" s="54">
        <v>19.5</v>
      </c>
      <c r="I228" s="18"/>
      <c r="J228" s="24">
        <f t="shared" si="20"/>
        <v>0</v>
      </c>
      <c r="K228" s="25" t="str">
        <f t="shared" si="21"/>
        <v>OK</v>
      </c>
      <c r="L228" s="132"/>
      <c r="M228" s="137"/>
      <c r="N228" s="136"/>
      <c r="O228" s="136"/>
      <c r="P228" s="136"/>
      <c r="Q228" s="205"/>
      <c r="R228" s="77"/>
      <c r="S228" s="77"/>
      <c r="T228" s="77"/>
      <c r="U228" s="77"/>
      <c r="V228" s="77"/>
      <c r="W228" s="77"/>
      <c r="X228" s="84"/>
      <c r="Y228" s="76"/>
      <c r="Z228" s="76"/>
      <c r="AA228" s="76"/>
      <c r="AB228" s="76"/>
      <c r="AC228" s="76"/>
    </row>
    <row r="229" spans="1:29" ht="32.25" customHeight="1" x14ac:dyDescent="0.25">
      <c r="A229" s="268"/>
      <c r="B229" s="271"/>
      <c r="C229" s="47">
        <v>247</v>
      </c>
      <c r="D229" s="90" t="s">
        <v>150</v>
      </c>
      <c r="E229" s="35" t="s">
        <v>418</v>
      </c>
      <c r="F229" s="35" t="s">
        <v>13</v>
      </c>
      <c r="G229" s="36" t="s">
        <v>15</v>
      </c>
      <c r="H229" s="54">
        <v>18.899999999999999</v>
      </c>
      <c r="I229" s="18"/>
      <c r="J229" s="24">
        <f t="shared" si="20"/>
        <v>0</v>
      </c>
      <c r="K229" s="25" t="str">
        <f t="shared" si="21"/>
        <v>OK</v>
      </c>
      <c r="L229" s="132"/>
      <c r="M229" s="137"/>
      <c r="N229" s="136"/>
      <c r="O229" s="136"/>
      <c r="P229" s="136"/>
      <c r="Q229" s="205"/>
      <c r="R229" s="77"/>
      <c r="S229" s="77"/>
      <c r="T229" s="77"/>
      <c r="U229" s="77"/>
      <c r="V229" s="77"/>
      <c r="W229" s="77"/>
      <c r="X229" s="84"/>
      <c r="Y229" s="76"/>
      <c r="Z229" s="76"/>
      <c r="AA229" s="76"/>
      <c r="AB229" s="76"/>
      <c r="AC229" s="76"/>
    </row>
    <row r="230" spans="1:29" ht="32.25" customHeight="1" x14ac:dyDescent="0.25">
      <c r="A230" s="268"/>
      <c r="B230" s="271"/>
      <c r="C230" s="47">
        <v>248</v>
      </c>
      <c r="D230" s="90" t="s">
        <v>151</v>
      </c>
      <c r="E230" s="35" t="s">
        <v>418</v>
      </c>
      <c r="F230" s="35" t="s">
        <v>13</v>
      </c>
      <c r="G230" s="36" t="s">
        <v>15</v>
      </c>
      <c r="H230" s="54">
        <v>105</v>
      </c>
      <c r="I230" s="18"/>
      <c r="J230" s="24">
        <f t="shared" si="20"/>
        <v>0</v>
      </c>
      <c r="K230" s="25" t="str">
        <f t="shared" si="21"/>
        <v>OK</v>
      </c>
      <c r="L230" s="132"/>
      <c r="M230" s="137"/>
      <c r="N230" s="136"/>
      <c r="O230" s="136"/>
      <c r="P230" s="136"/>
      <c r="Q230" s="205"/>
      <c r="R230" s="77"/>
      <c r="S230" s="77"/>
      <c r="T230" s="77"/>
      <c r="U230" s="77"/>
      <c r="V230" s="77"/>
      <c r="W230" s="77"/>
      <c r="X230" s="84"/>
      <c r="Y230" s="76"/>
      <c r="Z230" s="76"/>
      <c r="AA230" s="76"/>
      <c r="AB230" s="76"/>
      <c r="AC230" s="76"/>
    </row>
    <row r="231" spans="1:29" ht="32.25" customHeight="1" x14ac:dyDescent="0.25">
      <c r="A231" s="268"/>
      <c r="B231" s="271"/>
      <c r="C231" s="47">
        <v>249</v>
      </c>
      <c r="D231" s="90" t="s">
        <v>152</v>
      </c>
      <c r="E231" s="35" t="s">
        <v>153</v>
      </c>
      <c r="F231" s="35" t="s">
        <v>17</v>
      </c>
      <c r="G231" s="36" t="s">
        <v>15</v>
      </c>
      <c r="H231" s="54">
        <v>69</v>
      </c>
      <c r="I231" s="18">
        <v>10</v>
      </c>
      <c r="J231" s="24">
        <f t="shared" si="20"/>
        <v>0</v>
      </c>
      <c r="K231" s="25" t="str">
        <f t="shared" si="21"/>
        <v>OK</v>
      </c>
      <c r="L231" s="132"/>
      <c r="M231" s="137"/>
      <c r="N231" s="136"/>
      <c r="O231" s="136"/>
      <c r="P231" s="136"/>
      <c r="Q231" s="201">
        <v>10</v>
      </c>
      <c r="R231" s="77"/>
      <c r="S231" s="77"/>
      <c r="T231" s="77"/>
      <c r="U231" s="77"/>
      <c r="V231" s="77"/>
      <c r="W231" s="77"/>
      <c r="X231" s="84"/>
      <c r="Y231" s="76"/>
      <c r="Z231" s="76"/>
      <c r="AA231" s="76"/>
      <c r="AB231" s="76"/>
      <c r="AC231" s="76"/>
    </row>
    <row r="232" spans="1:29" ht="32.25" customHeight="1" x14ac:dyDescent="0.25">
      <c r="A232" s="268"/>
      <c r="B232" s="271"/>
      <c r="C232" s="47">
        <v>250</v>
      </c>
      <c r="D232" s="90" t="s">
        <v>154</v>
      </c>
      <c r="E232" s="35" t="s">
        <v>153</v>
      </c>
      <c r="F232" s="35" t="s">
        <v>17</v>
      </c>
      <c r="G232" s="36" t="s">
        <v>15</v>
      </c>
      <c r="H232" s="54">
        <v>258</v>
      </c>
      <c r="I232" s="18">
        <f>20+10</f>
        <v>30</v>
      </c>
      <c r="J232" s="24">
        <f t="shared" si="20"/>
        <v>10</v>
      </c>
      <c r="K232" s="25" t="str">
        <f t="shared" si="21"/>
        <v>OK</v>
      </c>
      <c r="L232" s="132"/>
      <c r="M232" s="137"/>
      <c r="N232" s="136"/>
      <c r="O232" s="136"/>
      <c r="P232" s="136"/>
      <c r="Q232" s="201">
        <v>20</v>
      </c>
      <c r="R232" s="77"/>
      <c r="S232" s="77"/>
      <c r="T232" s="77"/>
      <c r="U232" s="77"/>
      <c r="V232" s="77"/>
      <c r="W232" s="77"/>
      <c r="X232" s="84"/>
      <c r="Y232" s="76"/>
      <c r="Z232" s="76"/>
      <c r="AA232" s="76"/>
      <c r="AB232" s="76"/>
      <c r="AC232" s="76"/>
    </row>
    <row r="233" spans="1:29" ht="32.25" customHeight="1" x14ac:dyDescent="0.25">
      <c r="A233" s="268"/>
      <c r="B233" s="271"/>
      <c r="C233" s="47">
        <v>251</v>
      </c>
      <c r="D233" s="90" t="s">
        <v>155</v>
      </c>
      <c r="E233" s="35" t="s">
        <v>153</v>
      </c>
      <c r="F233" s="35" t="s">
        <v>17</v>
      </c>
      <c r="G233" s="36" t="s">
        <v>15</v>
      </c>
      <c r="H233" s="54">
        <v>404</v>
      </c>
      <c r="I233" s="18">
        <v>5</v>
      </c>
      <c r="J233" s="24">
        <f t="shared" si="20"/>
        <v>0</v>
      </c>
      <c r="K233" s="25" t="str">
        <f t="shared" si="21"/>
        <v>OK</v>
      </c>
      <c r="L233" s="132"/>
      <c r="M233" s="133">
        <v>5</v>
      </c>
      <c r="N233" s="136"/>
      <c r="O233" s="136"/>
      <c r="P233" s="136"/>
      <c r="Q233" s="201"/>
      <c r="R233" s="77"/>
      <c r="S233" s="77"/>
      <c r="T233" s="77"/>
      <c r="U233" s="77"/>
      <c r="V233" s="77"/>
      <c r="W233" s="77"/>
      <c r="X233" s="84"/>
      <c r="Y233" s="76"/>
      <c r="Z233" s="76"/>
      <c r="AA233" s="76"/>
      <c r="AB233" s="76"/>
      <c r="AC233" s="76"/>
    </row>
    <row r="234" spans="1:29" ht="32.25" customHeight="1" x14ac:dyDescent="0.25">
      <c r="A234" s="268"/>
      <c r="B234" s="271"/>
      <c r="C234" s="47">
        <v>252</v>
      </c>
      <c r="D234" s="90" t="s">
        <v>156</v>
      </c>
      <c r="E234" s="35" t="s">
        <v>153</v>
      </c>
      <c r="F234" s="35" t="s">
        <v>17</v>
      </c>
      <c r="G234" s="36" t="s">
        <v>15</v>
      </c>
      <c r="H234" s="54">
        <v>258</v>
      </c>
      <c r="I234" s="18">
        <v>5</v>
      </c>
      <c r="J234" s="24">
        <f t="shared" si="20"/>
        <v>3</v>
      </c>
      <c r="K234" s="25" t="str">
        <f t="shared" si="21"/>
        <v>OK</v>
      </c>
      <c r="L234" s="132"/>
      <c r="M234" s="137"/>
      <c r="N234" s="136"/>
      <c r="O234" s="136"/>
      <c r="P234" s="136"/>
      <c r="Q234" s="201">
        <v>2</v>
      </c>
      <c r="R234" s="77"/>
      <c r="S234" s="77"/>
      <c r="T234" s="77"/>
      <c r="U234" s="77"/>
      <c r="V234" s="77"/>
      <c r="W234" s="77"/>
      <c r="X234" s="84"/>
      <c r="Y234" s="76"/>
      <c r="Z234" s="76"/>
      <c r="AA234" s="76"/>
      <c r="AB234" s="76"/>
      <c r="AC234" s="76"/>
    </row>
    <row r="235" spans="1:29" ht="32.25" customHeight="1" x14ac:dyDescent="0.25">
      <c r="A235" s="268"/>
      <c r="B235" s="271"/>
      <c r="C235" s="47">
        <v>253</v>
      </c>
      <c r="D235" s="90" t="s">
        <v>157</v>
      </c>
      <c r="E235" s="35" t="s">
        <v>153</v>
      </c>
      <c r="F235" s="35" t="s">
        <v>17</v>
      </c>
      <c r="G235" s="36" t="s">
        <v>15</v>
      </c>
      <c r="H235" s="54">
        <v>95</v>
      </c>
      <c r="I235" s="18">
        <v>10</v>
      </c>
      <c r="J235" s="24">
        <f t="shared" si="20"/>
        <v>0</v>
      </c>
      <c r="K235" s="25" t="str">
        <f t="shared" si="21"/>
        <v>OK</v>
      </c>
      <c r="L235" s="132"/>
      <c r="M235" s="137"/>
      <c r="N235" s="136"/>
      <c r="O235" s="136"/>
      <c r="P235" s="136"/>
      <c r="Q235" s="201">
        <v>10</v>
      </c>
      <c r="R235" s="77"/>
      <c r="S235" s="77"/>
      <c r="T235" s="77"/>
      <c r="U235" s="77"/>
      <c r="V235" s="77"/>
      <c r="W235" s="77"/>
      <c r="X235" s="84"/>
      <c r="Y235" s="76"/>
      <c r="Z235" s="76"/>
      <c r="AA235" s="76"/>
      <c r="AB235" s="76"/>
      <c r="AC235" s="76"/>
    </row>
    <row r="236" spans="1:29" ht="32.25" customHeight="1" x14ac:dyDescent="0.25">
      <c r="A236" s="268"/>
      <c r="B236" s="271"/>
      <c r="C236" s="47">
        <v>254</v>
      </c>
      <c r="D236" s="90" t="s">
        <v>158</v>
      </c>
      <c r="E236" s="35" t="s">
        <v>153</v>
      </c>
      <c r="F236" s="35" t="s">
        <v>17</v>
      </c>
      <c r="G236" s="36" t="s">
        <v>15</v>
      </c>
      <c r="H236" s="54">
        <v>95</v>
      </c>
      <c r="I236" s="18">
        <v>20</v>
      </c>
      <c r="J236" s="24">
        <f t="shared" si="20"/>
        <v>20</v>
      </c>
      <c r="K236" s="25" t="str">
        <f t="shared" si="21"/>
        <v>OK</v>
      </c>
      <c r="L236" s="132"/>
      <c r="M236" s="137"/>
      <c r="N236" s="136"/>
      <c r="O236" s="136"/>
      <c r="P236" s="136"/>
      <c r="Q236" s="201"/>
      <c r="R236" s="77"/>
      <c r="S236" s="77"/>
      <c r="T236" s="77"/>
      <c r="U236" s="77"/>
      <c r="V236" s="77"/>
      <c r="W236" s="77"/>
      <c r="X236" s="84"/>
      <c r="Y236" s="76"/>
      <c r="Z236" s="76"/>
      <c r="AA236" s="76"/>
      <c r="AB236" s="76"/>
      <c r="AC236" s="76"/>
    </row>
    <row r="237" spans="1:29" ht="32.25" customHeight="1" x14ac:dyDescent="0.25">
      <c r="A237" s="268"/>
      <c r="B237" s="271"/>
      <c r="C237" s="47">
        <v>255</v>
      </c>
      <c r="D237" s="90" t="s">
        <v>159</v>
      </c>
      <c r="E237" s="35" t="s">
        <v>153</v>
      </c>
      <c r="F237" s="35" t="s">
        <v>13</v>
      </c>
      <c r="G237" s="36" t="s">
        <v>15</v>
      </c>
      <c r="H237" s="54">
        <v>14.5</v>
      </c>
      <c r="I237" s="18">
        <v>5</v>
      </c>
      <c r="J237" s="24">
        <f t="shared" si="20"/>
        <v>0</v>
      </c>
      <c r="K237" s="25" t="str">
        <f t="shared" si="21"/>
        <v>OK</v>
      </c>
      <c r="L237" s="132"/>
      <c r="M237" s="137"/>
      <c r="N237" s="136"/>
      <c r="O237" s="136"/>
      <c r="P237" s="136"/>
      <c r="Q237" s="201">
        <v>5</v>
      </c>
      <c r="R237" s="77"/>
      <c r="S237" s="77"/>
      <c r="T237" s="77"/>
      <c r="U237" s="77"/>
      <c r="V237" s="77"/>
      <c r="W237" s="77"/>
      <c r="X237" s="84"/>
      <c r="Y237" s="76"/>
      <c r="Z237" s="76"/>
      <c r="AA237" s="76"/>
      <c r="AB237" s="76"/>
      <c r="AC237" s="76"/>
    </row>
    <row r="238" spans="1:29" ht="32.25" customHeight="1" x14ac:dyDescent="0.25">
      <c r="A238" s="268"/>
      <c r="B238" s="271"/>
      <c r="C238" s="47">
        <v>256</v>
      </c>
      <c r="D238" s="90" t="s">
        <v>161</v>
      </c>
      <c r="E238" s="35" t="s">
        <v>153</v>
      </c>
      <c r="F238" s="35" t="s">
        <v>19</v>
      </c>
      <c r="G238" s="36" t="s">
        <v>15</v>
      </c>
      <c r="H238" s="54">
        <v>28.5</v>
      </c>
      <c r="I238" s="18"/>
      <c r="J238" s="24">
        <f t="shared" si="20"/>
        <v>0</v>
      </c>
      <c r="K238" s="25" t="str">
        <f t="shared" si="21"/>
        <v>OK</v>
      </c>
      <c r="L238" s="132"/>
      <c r="M238" s="137"/>
      <c r="N238" s="136"/>
      <c r="O238" s="136"/>
      <c r="P238" s="136"/>
      <c r="Q238" s="205"/>
      <c r="R238" s="77"/>
      <c r="S238" s="77"/>
      <c r="T238" s="77"/>
      <c r="U238" s="77"/>
      <c r="V238" s="77"/>
      <c r="W238" s="77"/>
      <c r="X238" s="84"/>
      <c r="Y238" s="76"/>
      <c r="Z238" s="76"/>
      <c r="AA238" s="76"/>
      <c r="AB238" s="76"/>
      <c r="AC238" s="76"/>
    </row>
    <row r="239" spans="1:29" ht="32.25" customHeight="1" x14ac:dyDescent="0.25">
      <c r="A239" s="268"/>
      <c r="B239" s="271"/>
      <c r="C239" s="47">
        <v>257</v>
      </c>
      <c r="D239" s="90" t="s">
        <v>162</v>
      </c>
      <c r="E239" s="35" t="s">
        <v>134</v>
      </c>
      <c r="F239" s="35" t="s">
        <v>13</v>
      </c>
      <c r="G239" s="36" t="s">
        <v>15</v>
      </c>
      <c r="H239" s="54">
        <v>6</v>
      </c>
      <c r="I239" s="18"/>
      <c r="J239" s="24">
        <f t="shared" si="20"/>
        <v>0</v>
      </c>
      <c r="K239" s="25" t="str">
        <f t="shared" si="21"/>
        <v>OK</v>
      </c>
      <c r="L239" s="132"/>
      <c r="M239" s="137"/>
      <c r="N239" s="136"/>
      <c r="O239" s="136"/>
      <c r="P239" s="136"/>
      <c r="Q239" s="205"/>
      <c r="R239" s="77"/>
      <c r="S239" s="77"/>
      <c r="T239" s="77"/>
      <c r="U239" s="77"/>
      <c r="V239" s="77"/>
      <c r="W239" s="77"/>
      <c r="X239" s="84"/>
      <c r="Y239" s="76"/>
      <c r="Z239" s="76"/>
      <c r="AA239" s="76"/>
      <c r="AB239" s="76"/>
      <c r="AC239" s="76"/>
    </row>
    <row r="240" spans="1:29" ht="32.25" customHeight="1" x14ac:dyDescent="0.25">
      <c r="A240" s="268"/>
      <c r="B240" s="271"/>
      <c r="C240" s="47">
        <v>258</v>
      </c>
      <c r="D240" s="90" t="s">
        <v>163</v>
      </c>
      <c r="E240" s="35" t="s">
        <v>134</v>
      </c>
      <c r="F240" s="35" t="s">
        <v>13</v>
      </c>
      <c r="G240" s="36" t="s">
        <v>15</v>
      </c>
      <c r="H240" s="54">
        <v>9</v>
      </c>
      <c r="I240" s="18">
        <v>30</v>
      </c>
      <c r="J240" s="24">
        <f t="shared" si="20"/>
        <v>0</v>
      </c>
      <c r="K240" s="25" t="str">
        <f t="shared" si="21"/>
        <v>OK</v>
      </c>
      <c r="L240" s="132"/>
      <c r="M240" s="133">
        <v>30</v>
      </c>
      <c r="N240" s="136"/>
      <c r="O240" s="136"/>
      <c r="P240" s="136"/>
      <c r="Q240" s="205"/>
      <c r="R240" s="77"/>
      <c r="S240" s="77"/>
      <c r="T240" s="77"/>
      <c r="U240" s="77"/>
      <c r="V240" s="77"/>
      <c r="W240" s="77"/>
      <c r="X240" s="84"/>
      <c r="Y240" s="76"/>
      <c r="Z240" s="76"/>
      <c r="AA240" s="76"/>
      <c r="AB240" s="76"/>
      <c r="AC240" s="76"/>
    </row>
    <row r="241" spans="1:29" ht="32.25" customHeight="1" x14ac:dyDescent="0.25">
      <c r="A241" s="268"/>
      <c r="B241" s="271"/>
      <c r="C241" s="47">
        <v>259</v>
      </c>
      <c r="D241" s="90" t="s">
        <v>165</v>
      </c>
      <c r="E241" s="35" t="s">
        <v>153</v>
      </c>
      <c r="F241" s="35" t="s">
        <v>17</v>
      </c>
      <c r="G241" s="36" t="s">
        <v>15</v>
      </c>
      <c r="H241" s="54">
        <v>40</v>
      </c>
      <c r="I241" s="18"/>
      <c r="J241" s="24">
        <f t="shared" si="20"/>
        <v>0</v>
      </c>
      <c r="K241" s="25" t="str">
        <f t="shared" si="21"/>
        <v>OK</v>
      </c>
      <c r="L241" s="132"/>
      <c r="M241" s="137"/>
      <c r="N241" s="136"/>
      <c r="O241" s="136"/>
      <c r="P241" s="136"/>
      <c r="Q241" s="205"/>
      <c r="R241" s="77"/>
      <c r="S241" s="77"/>
      <c r="T241" s="77"/>
      <c r="U241" s="77"/>
      <c r="V241" s="77"/>
      <c r="W241" s="77"/>
      <c r="X241" s="84"/>
      <c r="Y241" s="76"/>
      <c r="Z241" s="76"/>
      <c r="AA241" s="76"/>
      <c r="AB241" s="76"/>
      <c r="AC241" s="76"/>
    </row>
    <row r="242" spans="1:29" ht="32.25" customHeight="1" x14ac:dyDescent="0.25">
      <c r="A242" s="268"/>
      <c r="B242" s="271"/>
      <c r="C242" s="47">
        <v>260</v>
      </c>
      <c r="D242" s="90" t="s">
        <v>419</v>
      </c>
      <c r="E242" s="35" t="s">
        <v>153</v>
      </c>
      <c r="F242" s="35" t="s">
        <v>17</v>
      </c>
      <c r="G242" s="36" t="s">
        <v>15</v>
      </c>
      <c r="H242" s="54">
        <v>110</v>
      </c>
      <c r="I242" s="18"/>
      <c r="J242" s="24">
        <f t="shared" si="20"/>
        <v>0</v>
      </c>
      <c r="K242" s="25" t="str">
        <f t="shared" si="21"/>
        <v>OK</v>
      </c>
      <c r="L242" s="132"/>
      <c r="M242" s="137"/>
      <c r="N242" s="136"/>
      <c r="O242" s="136"/>
      <c r="P242" s="136"/>
      <c r="Q242" s="205"/>
      <c r="R242" s="77"/>
      <c r="S242" s="77"/>
      <c r="T242" s="77"/>
      <c r="U242" s="77"/>
      <c r="V242" s="77"/>
      <c r="W242" s="77"/>
      <c r="X242" s="84"/>
      <c r="Y242" s="76"/>
      <c r="Z242" s="76"/>
      <c r="AA242" s="76"/>
      <c r="AB242" s="76"/>
      <c r="AC242" s="76"/>
    </row>
    <row r="243" spans="1:29" ht="32.25" customHeight="1" x14ac:dyDescent="0.25">
      <c r="A243" s="268"/>
      <c r="B243" s="271"/>
      <c r="C243" s="47">
        <v>261</v>
      </c>
      <c r="D243" s="113" t="s">
        <v>420</v>
      </c>
      <c r="E243" s="114" t="s">
        <v>134</v>
      </c>
      <c r="F243" s="114" t="s">
        <v>13</v>
      </c>
      <c r="G243" s="36" t="s">
        <v>15</v>
      </c>
      <c r="H243" s="54">
        <v>14</v>
      </c>
      <c r="I243" s="18"/>
      <c r="J243" s="24">
        <f t="shared" si="20"/>
        <v>0</v>
      </c>
      <c r="K243" s="25" t="str">
        <f t="shared" si="21"/>
        <v>OK</v>
      </c>
      <c r="L243" s="132"/>
      <c r="M243" s="137"/>
      <c r="N243" s="136"/>
      <c r="O243" s="136"/>
      <c r="P243" s="136"/>
      <c r="Q243" s="205"/>
      <c r="R243" s="77"/>
      <c r="S243" s="77"/>
      <c r="T243" s="77"/>
      <c r="U243" s="77"/>
      <c r="V243" s="77"/>
      <c r="W243" s="77"/>
      <c r="X243" s="84"/>
      <c r="Y243" s="76"/>
      <c r="Z243" s="76"/>
      <c r="AA243" s="76"/>
      <c r="AB243" s="76"/>
      <c r="AC243" s="76"/>
    </row>
    <row r="244" spans="1:29" ht="32.25" customHeight="1" x14ac:dyDescent="0.25">
      <c r="A244" s="268"/>
      <c r="B244" s="271"/>
      <c r="C244" s="47">
        <v>262</v>
      </c>
      <c r="D244" s="113" t="s">
        <v>421</v>
      </c>
      <c r="E244" s="114" t="s">
        <v>153</v>
      </c>
      <c r="F244" s="114" t="s">
        <v>17</v>
      </c>
      <c r="G244" s="36" t="s">
        <v>15</v>
      </c>
      <c r="H244" s="54">
        <v>28</v>
      </c>
      <c r="I244" s="18"/>
      <c r="J244" s="24">
        <f t="shared" si="20"/>
        <v>0</v>
      </c>
      <c r="K244" s="25" t="str">
        <f t="shared" si="21"/>
        <v>OK</v>
      </c>
      <c r="L244" s="132"/>
      <c r="M244" s="137"/>
      <c r="N244" s="136"/>
      <c r="O244" s="136"/>
      <c r="P244" s="136"/>
      <c r="Q244" s="205"/>
      <c r="R244" s="77"/>
      <c r="S244" s="77"/>
      <c r="T244" s="77"/>
      <c r="U244" s="77"/>
      <c r="V244" s="77"/>
      <c r="W244" s="77"/>
      <c r="X244" s="84"/>
      <c r="Y244" s="76"/>
      <c r="Z244" s="76"/>
      <c r="AA244" s="76"/>
      <c r="AB244" s="76"/>
      <c r="AC244" s="76"/>
    </row>
    <row r="245" spans="1:29" ht="32.25" customHeight="1" x14ac:dyDescent="0.25">
      <c r="A245" s="268"/>
      <c r="B245" s="271"/>
      <c r="C245" s="47">
        <v>263</v>
      </c>
      <c r="D245" s="113" t="s">
        <v>422</v>
      </c>
      <c r="E245" s="114" t="s">
        <v>134</v>
      </c>
      <c r="F245" s="114" t="s">
        <v>13</v>
      </c>
      <c r="G245" s="36" t="s">
        <v>22</v>
      </c>
      <c r="H245" s="54">
        <v>6.9</v>
      </c>
      <c r="I245" s="18"/>
      <c r="J245" s="24">
        <f t="shared" si="20"/>
        <v>0</v>
      </c>
      <c r="K245" s="25" t="str">
        <f t="shared" si="21"/>
        <v>OK</v>
      </c>
      <c r="L245" s="132"/>
      <c r="M245" s="137"/>
      <c r="N245" s="136"/>
      <c r="O245" s="136"/>
      <c r="P245" s="136"/>
      <c r="Q245" s="205"/>
      <c r="R245" s="77"/>
      <c r="S245" s="77"/>
      <c r="T245" s="77"/>
      <c r="U245" s="77"/>
      <c r="V245" s="77"/>
      <c r="W245" s="77"/>
      <c r="X245" s="84"/>
      <c r="Y245" s="76"/>
      <c r="Z245" s="76"/>
      <c r="AA245" s="76"/>
      <c r="AB245" s="76"/>
      <c r="AC245" s="76"/>
    </row>
    <row r="246" spans="1:29" ht="32.25" customHeight="1" x14ac:dyDescent="0.25">
      <c r="A246" s="268"/>
      <c r="B246" s="271"/>
      <c r="C246" s="47">
        <v>264</v>
      </c>
      <c r="D246" s="113" t="s">
        <v>423</v>
      </c>
      <c r="E246" s="114" t="s">
        <v>424</v>
      </c>
      <c r="F246" s="114" t="s">
        <v>13</v>
      </c>
      <c r="G246" s="36" t="s">
        <v>22</v>
      </c>
      <c r="H246" s="54">
        <v>34.93</v>
      </c>
      <c r="I246" s="18"/>
      <c r="J246" s="24">
        <f t="shared" si="20"/>
        <v>0</v>
      </c>
      <c r="K246" s="25" t="str">
        <f t="shared" si="21"/>
        <v>OK</v>
      </c>
      <c r="L246" s="132"/>
      <c r="M246" s="137"/>
      <c r="N246" s="136"/>
      <c r="O246" s="136"/>
      <c r="P246" s="136"/>
      <c r="Q246" s="205"/>
      <c r="R246" s="77"/>
      <c r="S246" s="77"/>
      <c r="T246" s="77"/>
      <c r="U246" s="77"/>
      <c r="V246" s="77"/>
      <c r="W246" s="77"/>
      <c r="X246" s="84"/>
      <c r="Y246" s="76"/>
      <c r="Z246" s="76"/>
      <c r="AA246" s="76"/>
      <c r="AB246" s="76"/>
      <c r="AC246" s="76"/>
    </row>
    <row r="247" spans="1:29" ht="32.25" customHeight="1" x14ac:dyDescent="0.25">
      <c r="A247" s="268"/>
      <c r="B247" s="271"/>
      <c r="C247" s="47">
        <v>265</v>
      </c>
      <c r="D247" s="113" t="s">
        <v>425</v>
      </c>
      <c r="E247" s="114" t="s">
        <v>134</v>
      </c>
      <c r="F247" s="114" t="s">
        <v>13</v>
      </c>
      <c r="G247" s="36" t="s">
        <v>22</v>
      </c>
      <c r="H247" s="54">
        <v>0.75</v>
      </c>
      <c r="I247" s="18"/>
      <c r="J247" s="24">
        <f t="shared" si="20"/>
        <v>0</v>
      </c>
      <c r="K247" s="25" t="str">
        <f t="shared" si="21"/>
        <v>OK</v>
      </c>
      <c r="L247" s="132"/>
      <c r="M247" s="137"/>
      <c r="N247" s="136"/>
      <c r="O247" s="136"/>
      <c r="P247" s="136"/>
      <c r="Q247" s="205"/>
      <c r="R247" s="77"/>
      <c r="S247" s="77"/>
      <c r="T247" s="77"/>
      <c r="U247" s="77"/>
      <c r="V247" s="77"/>
      <c r="W247" s="77"/>
      <c r="X247" s="84"/>
      <c r="Y247" s="76"/>
      <c r="Z247" s="76"/>
      <c r="AA247" s="76"/>
      <c r="AB247" s="76"/>
      <c r="AC247" s="76"/>
    </row>
    <row r="248" spans="1:29" ht="39.950000000000003" customHeight="1" x14ac:dyDescent="0.25">
      <c r="A248" s="269"/>
      <c r="B248" s="272"/>
      <c r="C248" s="47">
        <v>266</v>
      </c>
      <c r="D248" s="124" t="s">
        <v>426</v>
      </c>
      <c r="E248" s="36" t="s">
        <v>134</v>
      </c>
      <c r="F248" s="35" t="s">
        <v>13</v>
      </c>
      <c r="G248" s="36" t="s">
        <v>15</v>
      </c>
      <c r="H248" s="54">
        <v>12</v>
      </c>
      <c r="I248" s="18"/>
      <c r="J248" s="24">
        <f t="shared" si="20"/>
        <v>0</v>
      </c>
      <c r="K248" s="25" t="str">
        <f t="shared" si="21"/>
        <v>OK</v>
      </c>
      <c r="L248" s="132"/>
      <c r="M248" s="137"/>
      <c r="N248" s="135"/>
      <c r="O248" s="136"/>
      <c r="P248" s="136"/>
      <c r="Q248" s="205"/>
      <c r="R248" s="77"/>
      <c r="S248" s="77"/>
      <c r="T248" s="77"/>
      <c r="U248" s="77"/>
      <c r="V248" s="77"/>
      <c r="W248" s="77"/>
      <c r="X248" s="84"/>
      <c r="Y248" s="31"/>
      <c r="Z248" s="31"/>
      <c r="AA248" s="31"/>
      <c r="AB248" s="31"/>
      <c r="AC248" s="31"/>
    </row>
    <row r="249" spans="1:29" ht="39.950000000000003" customHeight="1" x14ac:dyDescent="0.25">
      <c r="L249" s="214">
        <f>SUMPRODUCT($H$4:$H$248,L4:L248)</f>
        <v>1949.9</v>
      </c>
      <c r="M249" s="214">
        <f t="shared" ref="M249:AC249" si="22">SUMPRODUCT($H$4:$H$248,M4:M248)</f>
        <v>2664.7</v>
      </c>
      <c r="N249" s="214">
        <f t="shared" si="22"/>
        <v>280.8</v>
      </c>
      <c r="O249" s="214">
        <f t="shared" si="22"/>
        <v>4458.3999999999996</v>
      </c>
      <c r="P249" s="214">
        <f t="shared" si="22"/>
        <v>10755.960000000001</v>
      </c>
      <c r="Q249" s="214">
        <f t="shared" si="22"/>
        <v>7972.1</v>
      </c>
      <c r="R249" s="214">
        <f t="shared" si="22"/>
        <v>0</v>
      </c>
      <c r="S249" s="214">
        <f t="shared" si="22"/>
        <v>0</v>
      </c>
      <c r="T249" s="214">
        <f t="shared" si="22"/>
        <v>0</v>
      </c>
      <c r="U249" s="214">
        <f t="shared" si="22"/>
        <v>0</v>
      </c>
      <c r="V249" s="214">
        <f t="shared" si="22"/>
        <v>0</v>
      </c>
      <c r="W249" s="214">
        <f t="shared" si="22"/>
        <v>0</v>
      </c>
      <c r="X249" s="214">
        <f t="shared" si="22"/>
        <v>0</v>
      </c>
      <c r="Y249" s="214">
        <f t="shared" si="22"/>
        <v>0</v>
      </c>
      <c r="Z249" s="214">
        <f t="shared" si="22"/>
        <v>0</v>
      </c>
      <c r="AA249" s="214">
        <f t="shared" si="22"/>
        <v>0</v>
      </c>
      <c r="AB249" s="214">
        <f t="shared" si="22"/>
        <v>0</v>
      </c>
      <c r="AC249" s="214">
        <f t="shared" si="22"/>
        <v>0</v>
      </c>
    </row>
  </sheetData>
  <mergeCells count="64">
    <mergeCell ref="B4:B11"/>
    <mergeCell ref="A4:A11"/>
    <mergeCell ref="A12:A13"/>
    <mergeCell ref="B12:B13"/>
    <mergeCell ref="S1:S2"/>
    <mergeCell ref="R1:R2"/>
    <mergeCell ref="Q1:Q2"/>
    <mergeCell ref="W1:W2"/>
    <mergeCell ref="U1:U2"/>
    <mergeCell ref="V1:V2"/>
    <mergeCell ref="T1:T2"/>
    <mergeCell ref="D1:H1"/>
    <mergeCell ref="I1:K1"/>
    <mergeCell ref="A2:K2"/>
    <mergeCell ref="A1:C1"/>
    <mergeCell ref="N1:N2"/>
    <mergeCell ref="O1:O2"/>
    <mergeCell ref="P1:P2"/>
    <mergeCell ref="L1:L2"/>
    <mergeCell ref="M1:M2"/>
    <mergeCell ref="AC1:AC2"/>
    <mergeCell ref="X1:X2"/>
    <mergeCell ref="Y1:Y2"/>
    <mergeCell ref="Z1:Z2"/>
    <mergeCell ref="AA1:AA2"/>
    <mergeCell ref="AB1:AB2"/>
    <mergeCell ref="A14:A87"/>
    <mergeCell ref="B14:B87"/>
    <mergeCell ref="A103:A105"/>
    <mergeCell ref="B103:B105"/>
    <mergeCell ref="A106:A111"/>
    <mergeCell ref="B106:B111"/>
    <mergeCell ref="A88:A102"/>
    <mergeCell ref="B88:B102"/>
    <mergeCell ref="B112:B121"/>
    <mergeCell ref="A112:A121"/>
    <mergeCell ref="A123:A124"/>
    <mergeCell ref="B123:B124"/>
    <mergeCell ref="A126:A129"/>
    <mergeCell ref="B126:B129"/>
    <mergeCell ref="A130:A135"/>
    <mergeCell ref="B130:B135"/>
    <mergeCell ref="A136:A137"/>
    <mergeCell ref="B136:B137"/>
    <mergeCell ref="A138:A146"/>
    <mergeCell ref="B138:B146"/>
    <mergeCell ref="A147:A160"/>
    <mergeCell ref="B147:B160"/>
    <mergeCell ref="A161:A165"/>
    <mergeCell ref="B161:B165"/>
    <mergeCell ref="A166:A172"/>
    <mergeCell ref="B166:B172"/>
    <mergeCell ref="A173:A190"/>
    <mergeCell ref="B173:B190"/>
    <mergeCell ref="A191:A194"/>
    <mergeCell ref="B191:B194"/>
    <mergeCell ref="A195:A200"/>
    <mergeCell ref="B195:B200"/>
    <mergeCell ref="A201:A217"/>
    <mergeCell ref="B201:B217"/>
    <mergeCell ref="A219:A220"/>
    <mergeCell ref="B219:B220"/>
    <mergeCell ref="A223:A248"/>
    <mergeCell ref="B223:B248"/>
  </mergeCells>
  <conditionalFormatting sqref="L4:P138 R4:W138">
    <cfRule type="cellIs" dxfId="52" priority="49" stopIfTrue="1" operator="greaterThan">
      <formula>0</formula>
    </cfRule>
    <cfRule type="cellIs" dxfId="51" priority="50" stopIfTrue="1" operator="greaterThan">
      <formula>0</formula>
    </cfRule>
    <cfRule type="cellIs" dxfId="50" priority="51" stopIfTrue="1" operator="greaterThan">
      <formula>0</formula>
    </cfRule>
  </conditionalFormatting>
  <conditionalFormatting sqref="Q4:Q138">
    <cfRule type="cellIs" dxfId="49" priority="4" stopIfTrue="1" operator="greaterThan">
      <formula>0</formula>
    </cfRule>
    <cfRule type="cellIs" dxfId="48" priority="5" stopIfTrue="1" operator="greaterThan">
      <formula>0</formula>
    </cfRule>
    <cfRule type="cellIs" dxfId="47" priority="6" stopIfTrue="1" operator="greaterThan">
      <formula>0</formula>
    </cfRule>
  </conditionalFormatting>
  <conditionalFormatting sqref="Q231:Q237">
    <cfRule type="cellIs" dxfId="46" priority="1" stopIfTrue="1" operator="greaterThan">
      <formula>0</formula>
    </cfRule>
    <cfRule type="cellIs" dxfId="45" priority="2" stopIfTrue="1" operator="greaterThan">
      <formula>0</formula>
    </cfRule>
    <cfRule type="cellIs" dxfId="44" priority="3" stopIfTrue="1" operator="greaterThan">
      <formula>0</formula>
    </cfRule>
  </conditionalFormatting>
  <hyperlinks>
    <hyperlink ref="D159" r:id="rId1" display="https://www.havan.com.br/mangueira-para-gas-de-cozinha-glp-1-20m-durin-05207.html" xr:uid="{00000000-0004-0000-0000-000000000000}"/>
  </hyperlinks>
  <pageMargins left="0.511811024" right="0.511811024" top="0.78740157499999996" bottom="0.78740157499999996" header="0.31496062000000002" footer="0.31496062000000002"/>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8"/>
  <sheetViews>
    <sheetView tabSelected="1" topLeftCell="A229" zoomScale="82" zoomScaleNormal="82" workbookViewId="0">
      <selection activeCell="G251" sqref="G251"/>
    </sheetView>
  </sheetViews>
  <sheetFormatPr defaultColWidth="9.7109375" defaultRowHeight="39.950000000000003" customHeight="1" x14ac:dyDescent="0.25"/>
  <cols>
    <col min="1" max="1" width="10" style="1" customWidth="1"/>
    <col min="2" max="2" width="24.5703125" style="1" customWidth="1"/>
    <col min="3" max="3" width="6.42578125" style="26" customWidth="1"/>
    <col min="4" max="4" width="34.5703125" style="1" customWidth="1"/>
    <col min="5" max="5" width="19.42578125" style="1" customWidth="1"/>
    <col min="6" max="6" width="12.42578125" style="1" customWidth="1"/>
    <col min="7" max="7" width="16.7109375" style="1" customWidth="1"/>
    <col min="8" max="8" width="12.5703125" style="4" customWidth="1"/>
    <col min="9" max="9" width="13.28515625" style="27" customWidth="1"/>
    <col min="10" max="10" width="12.5703125" style="5" customWidth="1"/>
    <col min="11" max="12" width="16" style="2" customWidth="1"/>
    <col min="13" max="13" width="20.85546875" style="316" customWidth="1"/>
    <col min="14" max="16384" width="9.7109375" style="2"/>
  </cols>
  <sheetData>
    <row r="1" spans="1:13" ht="39.950000000000003" customHeight="1" x14ac:dyDescent="0.25">
      <c r="A1" s="285" t="s">
        <v>167</v>
      </c>
      <c r="B1" s="285"/>
      <c r="C1" s="285"/>
      <c r="D1" s="285" t="s">
        <v>486</v>
      </c>
      <c r="E1" s="285"/>
      <c r="F1" s="285"/>
      <c r="G1" s="285"/>
      <c r="H1" s="298" t="s">
        <v>169</v>
      </c>
      <c r="I1" s="298"/>
      <c r="J1" s="298"/>
      <c r="K1" s="298"/>
      <c r="L1" s="298"/>
      <c r="M1" s="299"/>
    </row>
    <row r="2" spans="1:13" ht="39.950000000000003" customHeight="1" x14ac:dyDescent="0.25">
      <c r="A2" s="285" t="s">
        <v>577</v>
      </c>
      <c r="B2" s="285"/>
      <c r="C2" s="285"/>
      <c r="D2" s="285"/>
      <c r="E2" s="285"/>
      <c r="F2" s="285"/>
      <c r="G2" s="285"/>
      <c r="H2" s="285"/>
      <c r="I2" s="285"/>
      <c r="J2" s="285"/>
      <c r="K2" s="285"/>
      <c r="L2" s="285"/>
      <c r="M2" s="300"/>
    </row>
    <row r="3" spans="1:13" s="3" customFormat="1" ht="39.950000000000003" customHeight="1" x14ac:dyDescent="0.2">
      <c r="A3" s="39" t="s">
        <v>42</v>
      </c>
      <c r="B3" s="41" t="s">
        <v>36</v>
      </c>
      <c r="C3" s="40" t="s">
        <v>43</v>
      </c>
      <c r="D3" s="49" t="s">
        <v>37</v>
      </c>
      <c r="E3" s="49" t="s">
        <v>38</v>
      </c>
      <c r="F3" s="41" t="s">
        <v>3</v>
      </c>
      <c r="G3" s="41" t="s">
        <v>39</v>
      </c>
      <c r="H3" s="21" t="s">
        <v>5</v>
      </c>
      <c r="I3" s="22" t="s">
        <v>10</v>
      </c>
      <c r="J3" s="20" t="s">
        <v>4</v>
      </c>
      <c r="K3" s="29" t="s">
        <v>40</v>
      </c>
      <c r="L3" s="29" t="s">
        <v>41</v>
      </c>
      <c r="M3" s="29" t="s">
        <v>6</v>
      </c>
    </row>
    <row r="4" spans="1:13" ht="25.5" x14ac:dyDescent="0.25">
      <c r="A4" s="301">
        <v>1</v>
      </c>
      <c r="B4" s="303" t="s">
        <v>183</v>
      </c>
      <c r="C4" s="127">
        <v>1</v>
      </c>
      <c r="D4" s="65" t="s">
        <v>62</v>
      </c>
      <c r="E4" s="66" t="s">
        <v>172</v>
      </c>
      <c r="F4" s="66" t="s">
        <v>13</v>
      </c>
      <c r="G4" s="44" t="s">
        <v>22</v>
      </c>
      <c r="H4" s="18">
        <f>REITORIA!I4+MUSEU!I4+ESAG!I4+CEART!I4+FAED!I4+CEAD!I4+CEFID!I4+CESFI!I4+CERES!I4</f>
        <v>85</v>
      </c>
      <c r="I4" s="24">
        <f>(REITORIA!I4-REITORIA!J4)+(MUSEU!I4-MUSEU!J4)+(ESAG!I4-ESAG!J4)+(CEART!I4-CEART!J4)+(FAED!I4-FAED!J4)+(CEAD!I4-CEAD!J4)+(CEFID!I4-CEFID!J4)+(CESFI!I4-CESFI!J4)+(CERES!I4-CERES!J4)</f>
        <v>43</v>
      </c>
      <c r="J4" s="30">
        <f>H4-I4</f>
        <v>42</v>
      </c>
      <c r="K4" s="19">
        <v>6.58</v>
      </c>
      <c r="L4" s="19">
        <f>K4*H4</f>
        <v>559.29999999999995</v>
      </c>
      <c r="M4" s="314">
        <f>K4*I4</f>
        <v>282.94</v>
      </c>
    </row>
    <row r="5" spans="1:13" ht="51" x14ac:dyDescent="0.25">
      <c r="A5" s="302"/>
      <c r="B5" s="304"/>
      <c r="C5" s="127">
        <v>2</v>
      </c>
      <c r="D5" s="65" t="s">
        <v>65</v>
      </c>
      <c r="E5" s="66" t="s">
        <v>173</v>
      </c>
      <c r="F5" s="66" t="s">
        <v>13</v>
      </c>
      <c r="G5" s="32" t="s">
        <v>28</v>
      </c>
      <c r="H5" s="18">
        <f>REITORIA!I5+MUSEU!I5+ESAG!I5+CEART!I5+FAED!I5+CEAD!I5+CEFID!I5+CESFI!I5+CERES!I5</f>
        <v>42</v>
      </c>
      <c r="I5" s="24">
        <f>(REITORIA!I5-REITORIA!J5)+(MUSEU!I5-MUSEU!J5)+(ESAG!I5-ESAG!J5)+(CEART!I5-CEART!J5)+(FAED!I5-FAED!J5)+(CEAD!I5-CEAD!J5)+(CEFID!I5-CEFID!J5)+(CESFI!I5-CESFI!J5)+(CERES!I5-CERES!J5)</f>
        <v>25</v>
      </c>
      <c r="J5" s="30">
        <f t="shared" ref="J5:J102" si="0">H5-I5</f>
        <v>17</v>
      </c>
      <c r="K5" s="19">
        <v>16.89</v>
      </c>
      <c r="L5" s="19">
        <f t="shared" ref="L5:L11" si="1">K5*H5</f>
        <v>709.38</v>
      </c>
      <c r="M5" s="314">
        <f t="shared" ref="M5:M11" si="2">K5*I5</f>
        <v>422.25</v>
      </c>
    </row>
    <row r="6" spans="1:13" ht="25.5" x14ac:dyDescent="0.25">
      <c r="A6" s="302"/>
      <c r="B6" s="304"/>
      <c r="C6" s="127">
        <v>3</v>
      </c>
      <c r="D6" s="65" t="s">
        <v>75</v>
      </c>
      <c r="E6" s="66" t="s">
        <v>174</v>
      </c>
      <c r="F6" s="66" t="s">
        <v>76</v>
      </c>
      <c r="G6" s="32" t="s">
        <v>28</v>
      </c>
      <c r="H6" s="18">
        <f>REITORIA!I6+MUSEU!I6+ESAG!I6+CEART!I6+FAED!I6+CEAD!I6+CEFID!I6+CESFI!I6+CERES!I6</f>
        <v>85</v>
      </c>
      <c r="I6" s="24">
        <f>(REITORIA!I6-REITORIA!J6)+(MUSEU!I6-MUSEU!J6)+(ESAG!I6-ESAG!J6)+(CEART!I6-CEART!J6)+(FAED!I6-FAED!J6)+(CEAD!I6-CEAD!J6)+(CEFID!I6-CEFID!J6)+(CESFI!I6-CESFI!J6)+(CERES!I6-CERES!J6)</f>
        <v>65</v>
      </c>
      <c r="J6" s="30">
        <f t="shared" si="0"/>
        <v>20</v>
      </c>
      <c r="K6" s="19">
        <v>2.36</v>
      </c>
      <c r="L6" s="19">
        <f t="shared" si="1"/>
        <v>200.6</v>
      </c>
      <c r="M6" s="314">
        <f t="shared" si="2"/>
        <v>153.4</v>
      </c>
    </row>
    <row r="7" spans="1:13" ht="63.75" x14ac:dyDescent="0.25">
      <c r="A7" s="302"/>
      <c r="B7" s="304"/>
      <c r="C7" s="127">
        <v>4</v>
      </c>
      <c r="D7" s="65" t="s">
        <v>77</v>
      </c>
      <c r="E7" s="66" t="s">
        <v>175</v>
      </c>
      <c r="F7" s="66" t="s">
        <v>26</v>
      </c>
      <c r="G7" s="32" t="s">
        <v>15</v>
      </c>
      <c r="H7" s="18">
        <f>REITORIA!I7+MUSEU!I7+ESAG!I7+CEART!I7+FAED!I7+CEAD!I7+CEFID!I7+CESFI!I7+CERES!I7</f>
        <v>695</v>
      </c>
      <c r="I7" s="24">
        <f>(REITORIA!I7-REITORIA!J7)+(MUSEU!I7-MUSEU!J7)+(ESAG!I7-ESAG!J7)+(CEART!I7-CEART!J7)+(FAED!I7-FAED!J7)+(CEAD!I7-CEAD!J7)+(CEFID!I7-CEFID!J7)+(CESFI!I7-CESFI!J7)+(CERES!I7-CERES!J7)</f>
        <v>250</v>
      </c>
      <c r="J7" s="30">
        <f t="shared" si="0"/>
        <v>445</v>
      </c>
      <c r="K7" s="19">
        <v>5.94</v>
      </c>
      <c r="L7" s="19">
        <f t="shared" si="1"/>
        <v>4128.3</v>
      </c>
      <c r="M7" s="314">
        <f t="shared" si="2"/>
        <v>1485</v>
      </c>
    </row>
    <row r="8" spans="1:13" ht="51" x14ac:dyDescent="0.25">
      <c r="A8" s="302"/>
      <c r="B8" s="304"/>
      <c r="C8" s="127">
        <v>5</v>
      </c>
      <c r="D8" s="65" t="s">
        <v>176</v>
      </c>
      <c r="E8" s="66" t="s">
        <v>177</v>
      </c>
      <c r="F8" s="66" t="s">
        <v>3</v>
      </c>
      <c r="G8" s="32" t="s">
        <v>22</v>
      </c>
      <c r="H8" s="18">
        <f>REITORIA!I8+MUSEU!I8+ESAG!I8+CEART!I8+FAED!I8+CEAD!I8+CEFID!I8+CESFI!I8+CERES!I8</f>
        <v>156</v>
      </c>
      <c r="I8" s="24">
        <f>(REITORIA!I8-REITORIA!J8)+(MUSEU!I8-MUSEU!J8)+(ESAG!I8-ESAG!J8)+(CEART!I8-CEART!J8)+(FAED!I8-FAED!J8)+(CEAD!I8-CEAD!J8)+(CEFID!I8-CEFID!J8)+(CESFI!I8-CESFI!J8)+(CERES!I8-CERES!J8)</f>
        <v>79</v>
      </c>
      <c r="J8" s="30">
        <f t="shared" si="0"/>
        <v>77</v>
      </c>
      <c r="K8" s="19">
        <v>12.21</v>
      </c>
      <c r="L8" s="19">
        <f t="shared" si="1"/>
        <v>1904.7600000000002</v>
      </c>
      <c r="M8" s="314">
        <f t="shared" si="2"/>
        <v>964.59</v>
      </c>
    </row>
    <row r="9" spans="1:13" ht="25.5" x14ac:dyDescent="0.25">
      <c r="A9" s="302"/>
      <c r="B9" s="304"/>
      <c r="C9" s="127">
        <v>6</v>
      </c>
      <c r="D9" s="65" t="s">
        <v>136</v>
      </c>
      <c r="E9" s="66" t="s">
        <v>178</v>
      </c>
      <c r="F9" s="66" t="s">
        <v>13</v>
      </c>
      <c r="G9" s="92" t="s">
        <v>15</v>
      </c>
      <c r="H9" s="18">
        <f>REITORIA!I9+MUSEU!I9+ESAG!I9+CEART!I9+FAED!I9+CEAD!I9+CEFID!I9+CESFI!I9+CERES!I9</f>
        <v>16</v>
      </c>
      <c r="I9" s="24">
        <f>(REITORIA!I9-REITORIA!J9)+(MUSEU!I9-MUSEU!J9)+(ESAG!I9-ESAG!J9)+(CEART!I9-CEART!J9)+(FAED!I9-FAED!J9)+(CEAD!I9-CEAD!J9)+(CEFID!I9-CEFID!J9)+(CESFI!I9-CESFI!J9)+(CERES!I9-CERES!J9)</f>
        <v>3</v>
      </c>
      <c r="J9" s="30">
        <f t="shared" si="0"/>
        <v>13</v>
      </c>
      <c r="K9" s="19">
        <v>80.37</v>
      </c>
      <c r="L9" s="19">
        <f t="shared" si="1"/>
        <v>1285.92</v>
      </c>
      <c r="M9" s="314">
        <f t="shared" si="2"/>
        <v>241.11</v>
      </c>
    </row>
    <row r="10" spans="1:13" ht="38.25" x14ac:dyDescent="0.25">
      <c r="A10" s="302"/>
      <c r="B10" s="304"/>
      <c r="C10" s="127">
        <v>7</v>
      </c>
      <c r="D10" s="65" t="s">
        <v>179</v>
      </c>
      <c r="E10" s="66" t="s">
        <v>180</v>
      </c>
      <c r="F10" s="66" t="s">
        <v>13</v>
      </c>
      <c r="G10" s="33" t="s">
        <v>15</v>
      </c>
      <c r="H10" s="18">
        <f>REITORIA!I10+MUSEU!I10+ESAG!I10+CEART!I10+FAED!I10+CEAD!I10+CEFID!I10+CESFI!I10+CERES!I10+1</f>
        <v>30</v>
      </c>
      <c r="I10" s="24">
        <f>(REITORIA!I10-REITORIA!J10)+(MUSEU!I10-MUSEU!J10)+(ESAG!I10-ESAG!J10)+(CEART!I10-CEART!J10)+(FAED!I10-FAED!J10)+(CEAD!I10-CEAD!J10)+(CEFID!I10-CEFID!J10)+(CESFI!I10-CESFI!J10)+(CERES!I10-CERES!J10)</f>
        <v>14</v>
      </c>
      <c r="J10" s="30">
        <f t="shared" si="0"/>
        <v>16</v>
      </c>
      <c r="K10" s="19">
        <v>53.05</v>
      </c>
      <c r="L10" s="19">
        <f t="shared" si="1"/>
        <v>1591.5</v>
      </c>
      <c r="M10" s="314">
        <f t="shared" si="2"/>
        <v>742.69999999999993</v>
      </c>
    </row>
    <row r="11" spans="1:13" ht="25.5" x14ac:dyDescent="0.25">
      <c r="A11" s="302"/>
      <c r="B11" s="304"/>
      <c r="C11" s="127">
        <v>8</v>
      </c>
      <c r="D11" s="65" t="s">
        <v>181</v>
      </c>
      <c r="E11" s="66" t="s">
        <v>182</v>
      </c>
      <c r="F11" s="66" t="s">
        <v>11</v>
      </c>
      <c r="G11" s="33" t="s">
        <v>15</v>
      </c>
      <c r="H11" s="18">
        <f>REITORIA!I11+MUSEU!I11+ESAG!I11+CEART!I11+FAED!I11+CEAD!I11+CEFID!I11+CESFI!I11+CERES!I11+1</f>
        <v>60</v>
      </c>
      <c r="I11" s="24">
        <f>(REITORIA!I11-REITORIA!J11)+(MUSEU!I11-MUSEU!J11)+(ESAG!I11-ESAG!J11)+(CEART!I11-CEART!J11)+(FAED!I11-FAED!J11)+(CEAD!I11-CEAD!J11)+(CEFID!I11-CEFID!J11)+(CESFI!I11-CESFI!J11)+(CERES!I11-CERES!J11)</f>
        <v>15</v>
      </c>
      <c r="J11" s="30">
        <f t="shared" si="0"/>
        <v>45</v>
      </c>
      <c r="K11" s="19">
        <v>105</v>
      </c>
      <c r="L11" s="19">
        <f t="shared" si="1"/>
        <v>6300</v>
      </c>
      <c r="M11" s="314">
        <f t="shared" si="2"/>
        <v>1575</v>
      </c>
    </row>
    <row r="12" spans="1:13" ht="35.450000000000003" customHeight="1" x14ac:dyDescent="0.25">
      <c r="A12" s="273">
        <v>2</v>
      </c>
      <c r="B12" s="270" t="s">
        <v>183</v>
      </c>
      <c r="C12" s="47">
        <v>9</v>
      </c>
      <c r="D12" s="90" t="s">
        <v>184</v>
      </c>
      <c r="E12" s="35" t="s">
        <v>185</v>
      </c>
      <c r="F12" s="36" t="s">
        <v>13</v>
      </c>
      <c r="G12" s="35" t="s">
        <v>15</v>
      </c>
      <c r="H12" s="18">
        <f>REITORIA!I12+MUSEU!I12+ESAG!I12+CEART!I12+FAED!I12+CEAD!I12+CEFID!I12+CESFI!I12+CERES!I12</f>
        <v>100</v>
      </c>
      <c r="I12" s="24">
        <f>(REITORIA!I12-REITORIA!J12)+(MUSEU!I12-MUSEU!J12)+(ESAG!I12-ESAG!J12)+(CEART!I12-CEART!J12)+(FAED!I12-FAED!J12)+(CEAD!I12-CEAD!J12)+(CEFID!I12-CEFID!J12)+(CESFI!I12-CESFI!J12)+(CERES!I12-CERES!J12)</f>
        <v>30</v>
      </c>
      <c r="J12" s="30">
        <f t="shared" si="0"/>
        <v>70</v>
      </c>
      <c r="K12" s="19">
        <v>65.239999999999995</v>
      </c>
      <c r="L12" s="19">
        <f t="shared" ref="L12:L75" si="3">K12*H12</f>
        <v>6523.9999999999991</v>
      </c>
      <c r="M12" s="314">
        <f t="shared" ref="M12:M75" si="4">K12*I12</f>
        <v>1957.1999999999998</v>
      </c>
    </row>
    <row r="13" spans="1:13" ht="38.25" x14ac:dyDescent="0.25">
      <c r="A13" s="275"/>
      <c r="B13" s="272"/>
      <c r="C13" s="47">
        <v>10</v>
      </c>
      <c r="D13" s="90" t="s">
        <v>186</v>
      </c>
      <c r="E13" s="35" t="s">
        <v>185</v>
      </c>
      <c r="F13" s="36" t="s">
        <v>13</v>
      </c>
      <c r="G13" s="35" t="s">
        <v>15</v>
      </c>
      <c r="H13" s="18">
        <f>REITORIA!I13+MUSEU!I13+ESAG!I13+CEART!I13+FAED!I13+CEAD!I13+CEFID!I13+CESFI!I13+CERES!I13</f>
        <v>100</v>
      </c>
      <c r="I13" s="24">
        <f>(REITORIA!I13-REITORIA!J13)+(MUSEU!I13-MUSEU!J13)+(ESAG!I13-ESAG!J13)+(CEART!I13-CEART!J13)+(FAED!I13-FAED!J13)+(CEAD!I13-CEAD!J13)+(CEFID!I13-CEFID!J13)+(CESFI!I13-CESFI!J13)+(CERES!I13-CERES!J13)</f>
        <v>30</v>
      </c>
      <c r="J13" s="30">
        <f t="shared" si="0"/>
        <v>70</v>
      </c>
      <c r="K13" s="19">
        <v>62.46</v>
      </c>
      <c r="L13" s="19">
        <f t="shared" si="3"/>
        <v>6246</v>
      </c>
      <c r="M13" s="314">
        <f t="shared" si="4"/>
        <v>1873.8</v>
      </c>
    </row>
    <row r="14" spans="1:13" ht="39.950000000000003" customHeight="1" x14ac:dyDescent="0.25">
      <c r="A14" s="259">
        <v>3</v>
      </c>
      <c r="B14" s="262" t="s">
        <v>183</v>
      </c>
      <c r="C14" s="46">
        <v>11</v>
      </c>
      <c r="D14" s="95" t="s">
        <v>82</v>
      </c>
      <c r="E14" s="96" t="s">
        <v>187</v>
      </c>
      <c r="F14" s="96" t="s">
        <v>13</v>
      </c>
      <c r="G14" s="96" t="s">
        <v>15</v>
      </c>
      <c r="H14" s="18">
        <f>REITORIA!I14+MUSEU!I14+ESAG!I14+CEART!I14+FAED!I14+CEAD!I14+CEFID!I14+CESFI!I14+CERES!I14</f>
        <v>296</v>
      </c>
      <c r="I14" s="24">
        <f>(REITORIA!I14-REITORIA!J14)+(MUSEU!I14-MUSEU!J14)+(ESAG!I14-ESAG!J14)+(CEART!I14-CEART!J14)+(FAED!I14-FAED!J14)+(CEAD!I14-CEAD!J14)+(CEFID!I14-CEFID!J14)+(CESFI!I14-CESFI!J14)+(CERES!I14-CERES!J14)</f>
        <v>151</v>
      </c>
      <c r="J14" s="30">
        <f t="shared" si="0"/>
        <v>145</v>
      </c>
      <c r="K14" s="19">
        <v>61</v>
      </c>
      <c r="L14" s="19">
        <f t="shared" si="3"/>
        <v>18056</v>
      </c>
      <c r="M14" s="314">
        <f t="shared" si="4"/>
        <v>9211</v>
      </c>
    </row>
    <row r="15" spans="1:13" ht="39.950000000000003" customHeight="1" x14ac:dyDescent="0.25">
      <c r="A15" s="260"/>
      <c r="B15" s="263"/>
      <c r="C15" s="46">
        <v>12</v>
      </c>
      <c r="D15" s="95" t="s">
        <v>83</v>
      </c>
      <c r="E15" s="96" t="s">
        <v>188</v>
      </c>
      <c r="F15" s="96" t="s">
        <v>13</v>
      </c>
      <c r="G15" s="96" t="s">
        <v>15</v>
      </c>
      <c r="H15" s="18">
        <f>REITORIA!I15+MUSEU!I15+ESAG!I15+CEART!I15+FAED!I15+CEAD!I15+CEFID!I15+CESFI!I15+CERES!I15</f>
        <v>11</v>
      </c>
      <c r="I15" s="24">
        <f>(REITORIA!I15-REITORIA!J15)+(MUSEU!I15-MUSEU!J15)+(ESAG!I15-ESAG!J15)+(CEART!I15-CEART!J15)+(FAED!I15-FAED!J15)+(CEAD!I15-CEAD!J15)+(CEFID!I15-CEFID!J15)+(CESFI!I15-CESFI!J15)+(CERES!I15-CERES!J15)</f>
        <v>2</v>
      </c>
      <c r="J15" s="30">
        <f t="shared" si="0"/>
        <v>9</v>
      </c>
      <c r="K15" s="19">
        <v>135.04</v>
      </c>
      <c r="L15" s="19">
        <f t="shared" si="3"/>
        <v>1485.4399999999998</v>
      </c>
      <c r="M15" s="314">
        <f t="shared" si="4"/>
        <v>270.08</v>
      </c>
    </row>
    <row r="16" spans="1:13" ht="39.950000000000003" customHeight="1" x14ac:dyDescent="0.25">
      <c r="A16" s="260"/>
      <c r="B16" s="263"/>
      <c r="C16" s="46">
        <v>13</v>
      </c>
      <c r="D16" s="95" t="s">
        <v>106</v>
      </c>
      <c r="E16" s="96" t="s">
        <v>189</v>
      </c>
      <c r="F16" s="96" t="s">
        <v>29</v>
      </c>
      <c r="G16" s="96" t="s">
        <v>15</v>
      </c>
      <c r="H16" s="18">
        <f>REITORIA!I16+MUSEU!I16+ESAG!I16+CEART!I16+FAED!I16+CEAD!I16+CEFID!I16+CESFI!I16+CERES!I16</f>
        <v>196</v>
      </c>
      <c r="I16" s="24">
        <f>(REITORIA!I16-REITORIA!J16)+(MUSEU!I16-MUSEU!J16)+(ESAG!I16-ESAG!J16)+(CEART!I16-CEART!J16)+(FAED!I16-FAED!J16)+(CEAD!I16-CEAD!J16)+(CEFID!I16-CEFID!J16)+(CESFI!I16-CESFI!J16)+(CERES!I16-CERES!J16)</f>
        <v>57</v>
      </c>
      <c r="J16" s="30">
        <f t="shared" si="0"/>
        <v>139</v>
      </c>
      <c r="K16" s="19">
        <v>5.82</v>
      </c>
      <c r="L16" s="19">
        <f t="shared" si="3"/>
        <v>1140.72</v>
      </c>
      <c r="M16" s="314">
        <f t="shared" si="4"/>
        <v>331.74</v>
      </c>
    </row>
    <row r="17" spans="1:13" ht="39.950000000000003" customHeight="1" x14ac:dyDescent="0.25">
      <c r="A17" s="260"/>
      <c r="B17" s="263"/>
      <c r="C17" s="46">
        <v>14</v>
      </c>
      <c r="D17" s="95" t="s">
        <v>115</v>
      </c>
      <c r="E17" s="96" t="s">
        <v>190</v>
      </c>
      <c r="F17" s="96" t="s">
        <v>13</v>
      </c>
      <c r="G17" s="96" t="s">
        <v>15</v>
      </c>
      <c r="H17" s="18">
        <f>REITORIA!I17+MUSEU!I17+ESAG!I17+CEART!I17+FAED!I17+CEAD!I17+CEFID!I17+CESFI!I17+CERES!I17+1</f>
        <v>101</v>
      </c>
      <c r="I17" s="24">
        <f>(REITORIA!I17-REITORIA!J17)+(MUSEU!I17-MUSEU!J17)+(ESAG!I17-ESAG!J17)+(CEART!I17-CEART!J17)+(FAED!I17-FAED!J17)+(CEAD!I17-CEAD!J17)+(CEFID!I17-CEFID!J17)+(CESFI!I17-CESFI!J17)+(CERES!I17-CERES!J17)</f>
        <v>6</v>
      </c>
      <c r="J17" s="30">
        <f t="shared" si="0"/>
        <v>95</v>
      </c>
      <c r="K17" s="19">
        <v>5.31</v>
      </c>
      <c r="L17" s="19">
        <f t="shared" si="3"/>
        <v>536.30999999999995</v>
      </c>
      <c r="M17" s="314">
        <f t="shared" si="4"/>
        <v>31.86</v>
      </c>
    </row>
    <row r="18" spans="1:13" ht="39.950000000000003" customHeight="1" x14ac:dyDescent="0.25">
      <c r="A18" s="260"/>
      <c r="B18" s="263"/>
      <c r="C18" s="46">
        <v>15</v>
      </c>
      <c r="D18" s="95" t="s">
        <v>116</v>
      </c>
      <c r="E18" s="96" t="s">
        <v>191</v>
      </c>
      <c r="F18" s="96" t="s">
        <v>13</v>
      </c>
      <c r="G18" s="96" t="s">
        <v>15</v>
      </c>
      <c r="H18" s="18">
        <f>REITORIA!I18+MUSEU!I18+ESAG!I18+CEART!I18+FAED!I18+CEAD!I18+CEFID!I18+CESFI!I18+CERES!I18</f>
        <v>88</v>
      </c>
      <c r="I18" s="24">
        <f>(REITORIA!I18-REITORIA!J18)+(MUSEU!I18-MUSEU!J18)+(ESAG!I18-ESAG!J18)+(CEART!I18-CEART!J18)+(FAED!I18-FAED!J18)+(CEAD!I18-CEAD!J18)+(CEFID!I18-CEFID!J18)+(CESFI!I18-CESFI!J18)+(CERES!I18-CERES!J18)</f>
        <v>10</v>
      </c>
      <c r="J18" s="30">
        <f t="shared" si="0"/>
        <v>78</v>
      </c>
      <c r="K18" s="19">
        <v>3.98</v>
      </c>
      <c r="L18" s="19">
        <f t="shared" si="3"/>
        <v>350.24</v>
      </c>
      <c r="M18" s="314">
        <f t="shared" si="4"/>
        <v>39.799999999999997</v>
      </c>
    </row>
    <row r="19" spans="1:13" ht="39.950000000000003" customHeight="1" x14ac:dyDescent="0.25">
      <c r="A19" s="260"/>
      <c r="B19" s="263"/>
      <c r="C19" s="46">
        <v>16</v>
      </c>
      <c r="D19" s="95" t="s">
        <v>117</v>
      </c>
      <c r="E19" s="96" t="s">
        <v>190</v>
      </c>
      <c r="F19" s="96" t="s">
        <v>13</v>
      </c>
      <c r="G19" s="96" t="s">
        <v>15</v>
      </c>
      <c r="H19" s="18">
        <f>REITORIA!I19+MUSEU!I19+ESAG!I19+CEART!I19+FAED!I19+CEAD!I19+CEFID!I19+CESFI!I19+CERES!I19</f>
        <v>101</v>
      </c>
      <c r="I19" s="24">
        <f>(REITORIA!I19-REITORIA!J19)+(MUSEU!I19-MUSEU!J19)+(ESAG!I19-ESAG!J19)+(CEART!I19-CEART!J19)+(FAED!I19-FAED!J19)+(CEAD!I19-CEAD!J19)+(CEFID!I19-CEFID!J19)+(CESFI!I19-CESFI!J19)+(CERES!I19-CERES!J19)</f>
        <v>4</v>
      </c>
      <c r="J19" s="30">
        <f t="shared" si="0"/>
        <v>97</v>
      </c>
      <c r="K19" s="19">
        <v>27.31</v>
      </c>
      <c r="L19" s="19">
        <f t="shared" si="3"/>
        <v>2758.31</v>
      </c>
      <c r="M19" s="314">
        <f t="shared" si="4"/>
        <v>109.24</v>
      </c>
    </row>
    <row r="20" spans="1:13" ht="39.950000000000003" customHeight="1" x14ac:dyDescent="0.25">
      <c r="A20" s="260"/>
      <c r="B20" s="263"/>
      <c r="C20" s="46">
        <v>17</v>
      </c>
      <c r="D20" s="95" t="s">
        <v>118</v>
      </c>
      <c r="E20" s="96" t="s">
        <v>191</v>
      </c>
      <c r="F20" s="96" t="s">
        <v>13</v>
      </c>
      <c r="G20" s="96" t="s">
        <v>15</v>
      </c>
      <c r="H20" s="18">
        <f>REITORIA!I20+MUSEU!I20+ESAG!I20+CEART!I20+FAED!I20+CEAD!I20+CEFID!I20+CESFI!I20+CERES!I20</f>
        <v>101</v>
      </c>
      <c r="I20" s="24">
        <f>(REITORIA!I20-REITORIA!J20)+(MUSEU!I20-MUSEU!J20)+(ESAG!I20-ESAG!J20)+(CEART!I20-CEART!J20)+(FAED!I20-FAED!J20)+(CEAD!I20-CEAD!J20)+(CEFID!I20-CEFID!J20)+(CESFI!I20-CESFI!J20)+(CERES!I20-CERES!J20)</f>
        <v>9</v>
      </c>
      <c r="J20" s="30">
        <f t="shared" si="0"/>
        <v>92</v>
      </c>
      <c r="K20" s="19">
        <v>4.47</v>
      </c>
      <c r="L20" s="19">
        <f t="shared" si="3"/>
        <v>451.46999999999997</v>
      </c>
      <c r="M20" s="314">
        <f t="shared" si="4"/>
        <v>40.229999999999997</v>
      </c>
    </row>
    <row r="21" spans="1:13" ht="39.950000000000003" customHeight="1" x14ac:dyDescent="0.25">
      <c r="A21" s="260"/>
      <c r="B21" s="263"/>
      <c r="C21" s="46">
        <v>18</v>
      </c>
      <c r="D21" s="95" t="s">
        <v>119</v>
      </c>
      <c r="E21" s="96" t="s">
        <v>190</v>
      </c>
      <c r="F21" s="96" t="s">
        <v>13</v>
      </c>
      <c r="G21" s="96" t="s">
        <v>15</v>
      </c>
      <c r="H21" s="18">
        <f>REITORIA!I21+MUSEU!I21+ESAG!I21+CEART!I21+FAED!I21+CEAD!I21+CEFID!I21+CESFI!I21+CERES!I21</f>
        <v>105</v>
      </c>
      <c r="I21" s="24">
        <f>(REITORIA!I21-REITORIA!J21)+(MUSEU!I21-MUSEU!J21)+(ESAG!I21-ESAG!J21)+(CEART!I21-CEART!J21)+(FAED!I21-FAED!J21)+(CEAD!I21-CEAD!J21)+(CEFID!I21-CEFID!J21)+(CESFI!I21-CESFI!J21)+(CERES!I21-CERES!J21)</f>
        <v>40</v>
      </c>
      <c r="J21" s="30">
        <f t="shared" si="0"/>
        <v>65</v>
      </c>
      <c r="K21" s="19">
        <v>0.52</v>
      </c>
      <c r="L21" s="19">
        <f t="shared" si="3"/>
        <v>54.6</v>
      </c>
      <c r="M21" s="314">
        <f t="shared" si="4"/>
        <v>20.8</v>
      </c>
    </row>
    <row r="22" spans="1:13" ht="39.950000000000003" customHeight="1" x14ac:dyDescent="0.25">
      <c r="A22" s="260"/>
      <c r="B22" s="263"/>
      <c r="C22" s="46">
        <v>19</v>
      </c>
      <c r="D22" s="95" t="s">
        <v>120</v>
      </c>
      <c r="E22" s="96" t="s">
        <v>191</v>
      </c>
      <c r="F22" s="96" t="s">
        <v>13</v>
      </c>
      <c r="G22" s="96" t="s">
        <v>15</v>
      </c>
      <c r="H22" s="18">
        <f>REITORIA!I22+MUSEU!I22+ESAG!I22+CEART!I22+FAED!I22+CEAD!I22+CEFID!I22+CESFI!I22+CERES!I22</f>
        <v>102</v>
      </c>
      <c r="I22" s="24">
        <f>(REITORIA!I22-REITORIA!J22)+(MUSEU!I22-MUSEU!J22)+(ESAG!I22-ESAG!J22)+(CEART!I22-CEART!J22)+(FAED!I22-FAED!J22)+(CEAD!I22-CEAD!J22)+(CEFID!I22-CEFID!J22)+(CESFI!I22-CESFI!J22)+(CERES!I22-CERES!J22)</f>
        <v>15</v>
      </c>
      <c r="J22" s="30">
        <f t="shared" si="0"/>
        <v>87</v>
      </c>
      <c r="K22" s="19">
        <v>32.03</v>
      </c>
      <c r="L22" s="19">
        <f t="shared" si="3"/>
        <v>3267.06</v>
      </c>
      <c r="M22" s="314">
        <f t="shared" si="4"/>
        <v>480.45000000000005</v>
      </c>
    </row>
    <row r="23" spans="1:13" ht="39.950000000000003" customHeight="1" x14ac:dyDescent="0.25">
      <c r="A23" s="260"/>
      <c r="B23" s="263"/>
      <c r="C23" s="46">
        <v>20</v>
      </c>
      <c r="D23" s="95" t="s">
        <v>121</v>
      </c>
      <c r="E23" s="96" t="s">
        <v>190</v>
      </c>
      <c r="F23" s="96" t="s">
        <v>13</v>
      </c>
      <c r="G23" s="96" t="s">
        <v>15</v>
      </c>
      <c r="H23" s="18">
        <f>REITORIA!I23+MUSEU!I23+ESAG!I23+CEART!I23+FAED!I23+CEAD!I23+CEFID!I23+CESFI!I23+CERES!I23</f>
        <v>103</v>
      </c>
      <c r="I23" s="24">
        <f>(REITORIA!I23-REITORIA!J23)+(MUSEU!I23-MUSEU!J23)+(ESAG!I23-ESAG!J23)+(CEART!I23-CEART!J23)+(FAED!I23-FAED!J23)+(CEAD!I23-CEAD!J23)+(CEFID!I23-CEFID!J23)+(CESFI!I23-CESFI!J23)+(CERES!I23-CERES!J23)</f>
        <v>5</v>
      </c>
      <c r="J23" s="30">
        <f t="shared" si="0"/>
        <v>98</v>
      </c>
      <c r="K23" s="19">
        <v>17.03</v>
      </c>
      <c r="L23" s="19">
        <f t="shared" si="3"/>
        <v>1754.0900000000001</v>
      </c>
      <c r="M23" s="314">
        <f t="shared" si="4"/>
        <v>85.15</v>
      </c>
    </row>
    <row r="24" spans="1:13" ht="39.950000000000003" customHeight="1" x14ac:dyDescent="0.25">
      <c r="A24" s="260"/>
      <c r="B24" s="263"/>
      <c r="C24" s="46">
        <v>21</v>
      </c>
      <c r="D24" s="95" t="s">
        <v>122</v>
      </c>
      <c r="E24" s="96" t="s">
        <v>190</v>
      </c>
      <c r="F24" s="96" t="s">
        <v>13</v>
      </c>
      <c r="G24" s="96" t="s">
        <v>15</v>
      </c>
      <c r="H24" s="18">
        <f>REITORIA!I24+MUSEU!I24+ESAG!I24+CEART!I24+FAED!I24+CEAD!I24+CEFID!I24+CESFI!I24+CERES!I24</f>
        <v>125</v>
      </c>
      <c r="I24" s="24">
        <f>(REITORIA!I24-REITORIA!J24)+(MUSEU!I24-MUSEU!J24)+(ESAG!I24-ESAG!J24)+(CEART!I24-CEART!J24)+(FAED!I24-FAED!J24)+(CEAD!I24-CEAD!J24)+(CEFID!I24-CEFID!J24)+(CESFI!I24-CESFI!J24)+(CERES!I24-CERES!J24)</f>
        <v>30</v>
      </c>
      <c r="J24" s="30">
        <f t="shared" si="0"/>
        <v>95</v>
      </c>
      <c r="K24" s="19">
        <v>0.79</v>
      </c>
      <c r="L24" s="19">
        <f t="shared" si="3"/>
        <v>98.75</v>
      </c>
      <c r="M24" s="314">
        <f t="shared" si="4"/>
        <v>23.700000000000003</v>
      </c>
    </row>
    <row r="25" spans="1:13" ht="39.950000000000003" customHeight="1" x14ac:dyDescent="0.25">
      <c r="A25" s="260"/>
      <c r="B25" s="263"/>
      <c r="C25" s="46">
        <v>22</v>
      </c>
      <c r="D25" s="95" t="s">
        <v>123</v>
      </c>
      <c r="E25" s="96" t="s">
        <v>190</v>
      </c>
      <c r="F25" s="96" t="s">
        <v>13</v>
      </c>
      <c r="G25" s="96" t="s">
        <v>15</v>
      </c>
      <c r="H25" s="18">
        <f>REITORIA!I25+MUSEU!I25+ESAG!I25+CEART!I25+FAED!I25+CEAD!I25+CEFID!I25+CESFI!I25+CERES!I25</f>
        <v>99</v>
      </c>
      <c r="I25" s="24">
        <f>(REITORIA!I25-REITORIA!J25)+(MUSEU!I25-MUSEU!J25)+(ESAG!I25-ESAG!J25)+(CEART!I25-CEART!J25)+(FAED!I25-FAED!J25)+(CEAD!I25-CEAD!J25)+(CEFID!I25-CEFID!J25)+(CESFI!I25-CESFI!J25)+(CERES!I25-CERES!J25)</f>
        <v>9</v>
      </c>
      <c r="J25" s="30">
        <f t="shared" si="0"/>
        <v>90</v>
      </c>
      <c r="K25" s="19">
        <v>2.46</v>
      </c>
      <c r="L25" s="19">
        <f t="shared" si="3"/>
        <v>243.54</v>
      </c>
      <c r="M25" s="314">
        <f t="shared" si="4"/>
        <v>22.14</v>
      </c>
    </row>
    <row r="26" spans="1:13" ht="39.950000000000003" customHeight="1" x14ac:dyDescent="0.25">
      <c r="A26" s="260"/>
      <c r="B26" s="263"/>
      <c r="C26" s="46">
        <v>23</v>
      </c>
      <c r="D26" s="95" t="s">
        <v>124</v>
      </c>
      <c r="E26" s="96" t="s">
        <v>192</v>
      </c>
      <c r="F26" s="96" t="s">
        <v>13</v>
      </c>
      <c r="G26" s="96" t="s">
        <v>15</v>
      </c>
      <c r="H26" s="18">
        <f>REITORIA!I26+MUSEU!I26+ESAG!I26+CEART!I26+FAED!I26+CEAD!I26+CEFID!I26+CESFI!I26+CERES!I26</f>
        <v>99</v>
      </c>
      <c r="I26" s="24">
        <f>(REITORIA!I26-REITORIA!J26)+(MUSEU!I26-MUSEU!J26)+(ESAG!I26-ESAG!J26)+(CEART!I26-CEART!J26)+(FAED!I26-FAED!J26)+(CEAD!I26-CEAD!J26)+(CEFID!I26-CEFID!J26)+(CESFI!I26-CESFI!J26)+(CERES!I26-CERES!J26)</f>
        <v>9</v>
      </c>
      <c r="J26" s="30">
        <f t="shared" si="0"/>
        <v>90</v>
      </c>
      <c r="K26" s="19">
        <v>4.55</v>
      </c>
      <c r="L26" s="19">
        <f t="shared" si="3"/>
        <v>450.45</v>
      </c>
      <c r="M26" s="314">
        <f t="shared" si="4"/>
        <v>40.949999999999996</v>
      </c>
    </row>
    <row r="27" spans="1:13" ht="39.950000000000003" customHeight="1" x14ac:dyDescent="0.25">
      <c r="A27" s="260"/>
      <c r="B27" s="263"/>
      <c r="C27" s="46">
        <v>24</v>
      </c>
      <c r="D27" s="95" t="s">
        <v>125</v>
      </c>
      <c r="E27" s="96" t="s">
        <v>191</v>
      </c>
      <c r="F27" s="96" t="s">
        <v>13</v>
      </c>
      <c r="G27" s="96" t="s">
        <v>15</v>
      </c>
      <c r="H27" s="18">
        <f>REITORIA!I27+MUSEU!I27+ESAG!I27+CEART!I27+FAED!I27+CEAD!I27+CEFID!I27+CESFI!I27+CERES!I27</f>
        <v>101</v>
      </c>
      <c r="I27" s="24">
        <f>(REITORIA!I27-REITORIA!J27)+(MUSEU!I27-MUSEU!J27)+(ESAG!I27-ESAG!J27)+(CEART!I27-CEART!J27)+(FAED!I27-FAED!J27)+(CEAD!I27-CEAD!J27)+(CEFID!I27-CEFID!J27)+(CESFI!I27-CESFI!J27)+(CERES!I27-CERES!J27)</f>
        <v>15</v>
      </c>
      <c r="J27" s="30">
        <f t="shared" si="0"/>
        <v>86</v>
      </c>
      <c r="K27" s="19">
        <v>0.54</v>
      </c>
      <c r="L27" s="19">
        <f t="shared" si="3"/>
        <v>54.540000000000006</v>
      </c>
      <c r="M27" s="314">
        <f t="shared" si="4"/>
        <v>8.1000000000000014</v>
      </c>
    </row>
    <row r="28" spans="1:13" ht="39.950000000000003" customHeight="1" x14ac:dyDescent="0.25">
      <c r="A28" s="260"/>
      <c r="B28" s="263"/>
      <c r="C28" s="46">
        <v>25</v>
      </c>
      <c r="D28" s="95" t="s">
        <v>126</v>
      </c>
      <c r="E28" s="96" t="s">
        <v>191</v>
      </c>
      <c r="F28" s="96" t="s">
        <v>13</v>
      </c>
      <c r="G28" s="96" t="s">
        <v>15</v>
      </c>
      <c r="H28" s="18">
        <f>REITORIA!I28+MUSEU!I28+ESAG!I28+CEART!I28+FAED!I28+CEAD!I28+CEFID!I28+CESFI!I28+CERES!I28</f>
        <v>131</v>
      </c>
      <c r="I28" s="24">
        <f>(REITORIA!I28-REITORIA!J28)+(MUSEU!I28-MUSEU!J28)+(ESAG!I28-ESAG!J28)+(CEART!I28-CEART!J28)+(FAED!I28-FAED!J28)+(CEAD!I28-CEAD!J28)+(CEFID!I28-CEFID!J28)+(CESFI!I28-CESFI!J28)+(CERES!I28-CERES!J28)</f>
        <v>15</v>
      </c>
      <c r="J28" s="30">
        <f t="shared" si="0"/>
        <v>116</v>
      </c>
      <c r="K28" s="19">
        <v>0.54</v>
      </c>
      <c r="L28" s="19">
        <f t="shared" si="3"/>
        <v>70.740000000000009</v>
      </c>
      <c r="M28" s="314">
        <f t="shared" si="4"/>
        <v>8.1000000000000014</v>
      </c>
    </row>
    <row r="29" spans="1:13" ht="39.950000000000003" customHeight="1" x14ac:dyDescent="0.25">
      <c r="A29" s="260"/>
      <c r="B29" s="263"/>
      <c r="C29" s="46">
        <v>26</v>
      </c>
      <c r="D29" s="95" t="s">
        <v>127</v>
      </c>
      <c r="E29" s="96" t="s">
        <v>190</v>
      </c>
      <c r="F29" s="96" t="s">
        <v>13</v>
      </c>
      <c r="G29" s="96" t="s">
        <v>15</v>
      </c>
      <c r="H29" s="18">
        <f>REITORIA!I29+MUSEU!I29+ESAG!I29+CEART!I29+FAED!I29+CEAD!I29+CEFID!I29+CESFI!I29+CERES!I29</f>
        <v>131</v>
      </c>
      <c r="I29" s="24">
        <f>(REITORIA!I29-REITORIA!J29)+(MUSEU!I29-MUSEU!J29)+(ESAG!I29-ESAG!J29)+(CEART!I29-CEART!J29)+(FAED!I29-FAED!J29)+(CEAD!I29-CEAD!J29)+(CEFID!I29-CEFID!J29)+(CESFI!I29-CESFI!J29)+(CERES!I29-CERES!J29)</f>
        <v>15</v>
      </c>
      <c r="J29" s="30">
        <f t="shared" si="0"/>
        <v>116</v>
      </c>
      <c r="K29" s="19">
        <v>0.99</v>
      </c>
      <c r="L29" s="19">
        <f t="shared" si="3"/>
        <v>129.69</v>
      </c>
      <c r="M29" s="314">
        <f t="shared" si="4"/>
        <v>14.85</v>
      </c>
    </row>
    <row r="30" spans="1:13" ht="39.950000000000003" customHeight="1" x14ac:dyDescent="0.25">
      <c r="A30" s="260"/>
      <c r="B30" s="263"/>
      <c r="C30" s="46">
        <v>27</v>
      </c>
      <c r="D30" s="95" t="s">
        <v>128</v>
      </c>
      <c r="E30" s="96" t="s">
        <v>190</v>
      </c>
      <c r="F30" s="96" t="s">
        <v>13</v>
      </c>
      <c r="G30" s="96" t="s">
        <v>15</v>
      </c>
      <c r="H30" s="18">
        <f>REITORIA!I30+MUSEU!I30+ESAG!I30+CEART!I30+FAED!I30+CEAD!I30+CEFID!I30+CESFI!I30+CERES!I30</f>
        <v>135</v>
      </c>
      <c r="I30" s="24">
        <f>(REITORIA!I30-REITORIA!J30)+(MUSEU!I30-MUSEU!J30)+(ESAG!I30-ESAG!J30)+(CEART!I30-CEART!J30)+(FAED!I30-FAED!J30)+(CEAD!I30-CEAD!J30)+(CEFID!I30-CEFID!J30)+(CESFI!I30-CESFI!J30)+(CERES!I30-CERES!J30)</f>
        <v>11</v>
      </c>
      <c r="J30" s="30">
        <f t="shared" si="0"/>
        <v>124</v>
      </c>
      <c r="K30" s="19">
        <v>16.39</v>
      </c>
      <c r="L30" s="19">
        <f t="shared" si="3"/>
        <v>2212.65</v>
      </c>
      <c r="M30" s="314">
        <f t="shared" si="4"/>
        <v>180.29000000000002</v>
      </c>
    </row>
    <row r="31" spans="1:13" ht="39.950000000000003" customHeight="1" x14ac:dyDescent="0.25">
      <c r="A31" s="260"/>
      <c r="B31" s="263"/>
      <c r="C31" s="46">
        <v>28</v>
      </c>
      <c r="D31" s="95" t="s">
        <v>129</v>
      </c>
      <c r="E31" s="96" t="s">
        <v>191</v>
      </c>
      <c r="F31" s="96" t="s">
        <v>13</v>
      </c>
      <c r="G31" s="96" t="s">
        <v>15</v>
      </c>
      <c r="H31" s="18">
        <f>REITORIA!I31+MUSEU!I31+ESAG!I31+CEART!I31+FAED!I31+CEAD!I31+CEFID!I31+CESFI!I31+CERES!I31</f>
        <v>145</v>
      </c>
      <c r="I31" s="24">
        <f>(REITORIA!I31-REITORIA!J31)+(MUSEU!I31-MUSEU!J31)+(ESAG!I31-ESAG!J31)+(CEART!I31-CEART!J31)+(FAED!I31-FAED!J31)+(CEAD!I31-CEAD!J31)+(CEFID!I31-CEFID!J31)+(CESFI!I31-CESFI!J31)+(CERES!I31-CERES!J31)</f>
        <v>80</v>
      </c>
      <c r="J31" s="30">
        <f t="shared" si="0"/>
        <v>65</v>
      </c>
      <c r="K31" s="19">
        <v>5.04</v>
      </c>
      <c r="L31" s="19">
        <f t="shared" si="3"/>
        <v>730.8</v>
      </c>
      <c r="M31" s="314">
        <f t="shared" si="4"/>
        <v>403.2</v>
      </c>
    </row>
    <row r="32" spans="1:13" ht="39.950000000000003" customHeight="1" x14ac:dyDescent="0.25">
      <c r="A32" s="260"/>
      <c r="B32" s="263"/>
      <c r="C32" s="46">
        <v>29</v>
      </c>
      <c r="D32" s="95" t="s">
        <v>130</v>
      </c>
      <c r="E32" s="96" t="s">
        <v>193</v>
      </c>
      <c r="F32" s="96" t="s">
        <v>13</v>
      </c>
      <c r="G32" s="96" t="s">
        <v>15</v>
      </c>
      <c r="H32" s="18">
        <f>REITORIA!I32+MUSEU!I32+ESAG!I32+CEART!I32+FAED!I32+CEAD!I32+CEFID!I32+CESFI!I32+CERES!I32</f>
        <v>128</v>
      </c>
      <c r="I32" s="24">
        <f>(REITORIA!I32-REITORIA!J32)+(MUSEU!I32-MUSEU!J32)+(ESAG!I32-ESAG!J32)+(CEART!I32-CEART!J32)+(FAED!I32-FAED!J32)+(CEAD!I32-CEAD!J32)+(CEFID!I32-CEFID!J32)+(CESFI!I32-CESFI!J32)+(CERES!I32-CERES!J32)</f>
        <v>65</v>
      </c>
      <c r="J32" s="30">
        <f t="shared" si="0"/>
        <v>63</v>
      </c>
      <c r="K32" s="19">
        <v>20.59</v>
      </c>
      <c r="L32" s="19">
        <f t="shared" si="3"/>
        <v>2635.52</v>
      </c>
      <c r="M32" s="314">
        <f t="shared" si="4"/>
        <v>1338.35</v>
      </c>
    </row>
    <row r="33" spans="1:13" ht="39.950000000000003" customHeight="1" x14ac:dyDescent="0.25">
      <c r="A33" s="260"/>
      <c r="B33" s="263"/>
      <c r="C33" s="46">
        <v>30</v>
      </c>
      <c r="D33" s="95" t="s">
        <v>131</v>
      </c>
      <c r="E33" s="96" t="s">
        <v>190</v>
      </c>
      <c r="F33" s="96" t="s">
        <v>13</v>
      </c>
      <c r="G33" s="96" t="s">
        <v>15</v>
      </c>
      <c r="H33" s="18">
        <f>REITORIA!I33+MUSEU!I33+ESAG!I33+CEART!I33+FAED!I33+CEAD!I33+CEFID!I33+CESFI!I33+CERES!I33</f>
        <v>115</v>
      </c>
      <c r="I33" s="24">
        <f>(REITORIA!I33-REITORIA!J33)+(MUSEU!I33-MUSEU!J33)+(ESAG!I33-ESAG!J33)+(CEART!I33-CEART!J33)+(FAED!I33-FAED!J33)+(CEAD!I33-CEAD!J33)+(CEFID!I33-CEFID!J33)+(CESFI!I33-CESFI!J33)+(CERES!I33-CERES!J33)</f>
        <v>26</v>
      </c>
      <c r="J33" s="30">
        <f t="shared" si="0"/>
        <v>89</v>
      </c>
      <c r="K33" s="19">
        <v>28</v>
      </c>
      <c r="L33" s="19">
        <f t="shared" si="3"/>
        <v>3220</v>
      </c>
      <c r="M33" s="314">
        <f t="shared" si="4"/>
        <v>728</v>
      </c>
    </row>
    <row r="34" spans="1:13" ht="39.950000000000003" customHeight="1" x14ac:dyDescent="0.25">
      <c r="A34" s="260"/>
      <c r="B34" s="263"/>
      <c r="C34" s="46">
        <v>31</v>
      </c>
      <c r="D34" s="95" t="s">
        <v>132</v>
      </c>
      <c r="E34" s="96" t="s">
        <v>190</v>
      </c>
      <c r="F34" s="96" t="s">
        <v>13</v>
      </c>
      <c r="G34" s="96" t="s">
        <v>15</v>
      </c>
      <c r="H34" s="18">
        <f>REITORIA!I34+MUSEU!I34+ESAG!I34+CEART!I34+FAED!I34+CEAD!I34+CEFID!I34+CESFI!I34+CERES!I34</f>
        <v>65</v>
      </c>
      <c r="I34" s="24">
        <f>(REITORIA!I34-REITORIA!J34)+(MUSEU!I34-MUSEU!J34)+(ESAG!I34-ESAG!J34)+(CEART!I34-CEART!J34)+(FAED!I34-FAED!J34)+(CEAD!I34-CEAD!J34)+(CEFID!I34-CEFID!J34)+(CESFI!I34-CESFI!J34)+(CERES!I34-CERES!J34)</f>
        <v>14</v>
      </c>
      <c r="J34" s="30">
        <f t="shared" si="0"/>
        <v>51</v>
      </c>
      <c r="K34" s="19">
        <v>45</v>
      </c>
      <c r="L34" s="19">
        <f t="shared" si="3"/>
        <v>2925</v>
      </c>
      <c r="M34" s="314">
        <f t="shared" si="4"/>
        <v>630</v>
      </c>
    </row>
    <row r="35" spans="1:13" ht="39.950000000000003" customHeight="1" x14ac:dyDescent="0.25">
      <c r="A35" s="260"/>
      <c r="B35" s="263"/>
      <c r="C35" s="46">
        <v>32</v>
      </c>
      <c r="D35" s="95" t="s">
        <v>133</v>
      </c>
      <c r="E35" s="96" t="s">
        <v>191</v>
      </c>
      <c r="F35" s="96" t="s">
        <v>13</v>
      </c>
      <c r="G35" s="96" t="s">
        <v>15</v>
      </c>
      <c r="H35" s="18">
        <f>REITORIA!I35+MUSEU!I35+ESAG!I35+CEART!I35+FAED!I35+CEAD!I35+CEFID!I35+CESFI!I35+CERES!I35</f>
        <v>191</v>
      </c>
      <c r="I35" s="24">
        <f>(REITORIA!I35-REITORIA!J35)+(MUSEU!I35-MUSEU!J35)+(ESAG!I35-ESAG!J35)+(CEART!I35-CEART!J35)+(FAED!I35-FAED!J35)+(CEAD!I35-CEAD!J35)+(CEFID!I35-CEFID!J35)+(CESFI!I35-CESFI!J35)+(CERES!I35-CERES!J35)</f>
        <v>110</v>
      </c>
      <c r="J35" s="30">
        <f t="shared" si="0"/>
        <v>81</v>
      </c>
      <c r="K35" s="19">
        <v>5.88</v>
      </c>
      <c r="L35" s="19">
        <f t="shared" si="3"/>
        <v>1123.08</v>
      </c>
      <c r="M35" s="314">
        <f t="shared" si="4"/>
        <v>646.79999999999995</v>
      </c>
    </row>
    <row r="36" spans="1:13" ht="39.950000000000003" customHeight="1" x14ac:dyDescent="0.25">
      <c r="A36" s="260"/>
      <c r="B36" s="263"/>
      <c r="C36" s="46">
        <v>33</v>
      </c>
      <c r="D36" s="95" t="s">
        <v>135</v>
      </c>
      <c r="E36" s="96" t="s">
        <v>194</v>
      </c>
      <c r="F36" s="96" t="s">
        <v>13</v>
      </c>
      <c r="G36" s="96" t="s">
        <v>15</v>
      </c>
      <c r="H36" s="18">
        <f>REITORIA!I36+MUSEU!I36+ESAG!I36+CEART!I36+FAED!I36+CEAD!I36+CEFID!I36+CESFI!I36+CERES!I36</f>
        <v>80</v>
      </c>
      <c r="I36" s="24">
        <f>(REITORIA!I36-REITORIA!J36)+(MUSEU!I36-MUSEU!J36)+(ESAG!I36-ESAG!J36)+(CEART!I36-CEART!J36)+(FAED!I36-FAED!J36)+(CEAD!I36-CEAD!J36)+(CEFID!I36-CEFID!J36)+(CESFI!I36-CESFI!J36)+(CERES!I36-CERES!J36)</f>
        <v>38</v>
      </c>
      <c r="J36" s="30">
        <f t="shared" si="0"/>
        <v>42</v>
      </c>
      <c r="K36" s="19">
        <v>49.33</v>
      </c>
      <c r="L36" s="19">
        <f t="shared" si="3"/>
        <v>3946.3999999999996</v>
      </c>
      <c r="M36" s="314">
        <f t="shared" si="4"/>
        <v>1874.54</v>
      </c>
    </row>
    <row r="37" spans="1:13" ht="39.950000000000003" customHeight="1" x14ac:dyDescent="0.25">
      <c r="A37" s="260"/>
      <c r="B37" s="263"/>
      <c r="C37" s="46">
        <v>34</v>
      </c>
      <c r="D37" s="95" t="s">
        <v>137</v>
      </c>
      <c r="E37" s="96" t="s">
        <v>195</v>
      </c>
      <c r="F37" s="96" t="s">
        <v>13</v>
      </c>
      <c r="G37" s="96" t="s">
        <v>15</v>
      </c>
      <c r="H37" s="18">
        <f>REITORIA!I37+MUSEU!I37+ESAG!I37+CEART!I37+FAED!I37+CEAD!I37+CEFID!I37+CESFI!I37+CERES!I37</f>
        <v>107</v>
      </c>
      <c r="I37" s="24">
        <f>(REITORIA!I37-REITORIA!J37)+(MUSEU!I37-MUSEU!J37)+(ESAG!I37-ESAG!J37)+(CEART!I37-CEART!J37)+(FAED!I37-FAED!J37)+(CEAD!I37-CEAD!J37)+(CEFID!I37-CEFID!J37)+(CESFI!I37-CESFI!J37)+(CERES!I37-CERES!J37)</f>
        <v>55</v>
      </c>
      <c r="J37" s="30">
        <f t="shared" si="0"/>
        <v>52</v>
      </c>
      <c r="K37" s="19">
        <v>43.94</v>
      </c>
      <c r="L37" s="19">
        <f t="shared" si="3"/>
        <v>4701.58</v>
      </c>
      <c r="M37" s="314">
        <f t="shared" si="4"/>
        <v>2416.6999999999998</v>
      </c>
    </row>
    <row r="38" spans="1:13" ht="39.950000000000003" customHeight="1" x14ac:dyDescent="0.25">
      <c r="A38" s="260"/>
      <c r="B38" s="263"/>
      <c r="C38" s="46">
        <v>35</v>
      </c>
      <c r="D38" s="95" t="s">
        <v>138</v>
      </c>
      <c r="E38" s="96" t="s">
        <v>193</v>
      </c>
      <c r="F38" s="96" t="s">
        <v>13</v>
      </c>
      <c r="G38" s="96" t="s">
        <v>15</v>
      </c>
      <c r="H38" s="18">
        <f>REITORIA!I38+MUSEU!I38+ESAG!I38+CEART!I38+FAED!I38+CEAD!I38+CEFID!I38+CESFI!I38+CERES!I38</f>
        <v>24</v>
      </c>
      <c r="I38" s="24">
        <f>(REITORIA!I38-REITORIA!J38)+(MUSEU!I38-MUSEU!J38)+(ESAG!I38-ESAG!J38)+(CEART!I38-CEART!J38)+(FAED!I38-FAED!J38)+(CEAD!I38-CEAD!J38)+(CEFID!I38-CEFID!J38)+(CESFI!I38-CESFI!J38)+(CERES!I38-CERES!J38)</f>
        <v>15</v>
      </c>
      <c r="J38" s="30">
        <f t="shared" si="0"/>
        <v>9</v>
      </c>
      <c r="K38" s="19">
        <v>67.16</v>
      </c>
      <c r="L38" s="19">
        <f t="shared" si="3"/>
        <v>1611.84</v>
      </c>
      <c r="M38" s="314">
        <f t="shared" si="4"/>
        <v>1007.4</v>
      </c>
    </row>
    <row r="39" spans="1:13" ht="39.950000000000003" customHeight="1" x14ac:dyDescent="0.25">
      <c r="A39" s="260"/>
      <c r="B39" s="263"/>
      <c r="C39" s="46">
        <v>36</v>
      </c>
      <c r="D39" s="95" t="s">
        <v>139</v>
      </c>
      <c r="E39" s="96" t="s">
        <v>196</v>
      </c>
      <c r="F39" s="96" t="s">
        <v>13</v>
      </c>
      <c r="G39" s="96" t="s">
        <v>15</v>
      </c>
      <c r="H39" s="18">
        <f>REITORIA!I39+MUSEU!I39+ESAG!I39+CEART!I39+FAED!I39+CEAD!I39+CEFID!I39+CESFI!I39+CERES!I39</f>
        <v>210</v>
      </c>
      <c r="I39" s="24">
        <f>(REITORIA!I39-REITORIA!J39)+(MUSEU!I39-MUSEU!J39)+(ESAG!I39-ESAG!J39)+(CEART!I39-CEART!J39)+(FAED!I39-FAED!J39)+(CEAD!I39-CEAD!J39)+(CEFID!I39-CEFID!J39)+(CESFI!I39-CESFI!J39)+(CERES!I39-CERES!J39)</f>
        <v>120</v>
      </c>
      <c r="J39" s="30">
        <f t="shared" si="0"/>
        <v>90</v>
      </c>
      <c r="K39" s="19">
        <v>1.89</v>
      </c>
      <c r="L39" s="19">
        <f t="shared" si="3"/>
        <v>396.9</v>
      </c>
      <c r="M39" s="314">
        <f t="shared" si="4"/>
        <v>226.79999999999998</v>
      </c>
    </row>
    <row r="40" spans="1:13" ht="39.950000000000003" customHeight="1" x14ac:dyDescent="0.25">
      <c r="A40" s="260"/>
      <c r="B40" s="263"/>
      <c r="C40" s="46">
        <v>37</v>
      </c>
      <c r="D40" s="95" t="s">
        <v>141</v>
      </c>
      <c r="E40" s="96" t="s">
        <v>195</v>
      </c>
      <c r="F40" s="96" t="s">
        <v>13</v>
      </c>
      <c r="G40" s="96" t="s">
        <v>15</v>
      </c>
      <c r="H40" s="18">
        <f>REITORIA!I40+MUSEU!I40+ESAG!I40+CEART!I40+FAED!I40+CEAD!I40+CEFID!I40+CESFI!I40+CERES!I40</f>
        <v>131</v>
      </c>
      <c r="I40" s="24">
        <f>(REITORIA!I40-REITORIA!J40)+(MUSEU!I40-MUSEU!J40)+(ESAG!I40-ESAG!J40)+(CEART!I40-CEART!J40)+(FAED!I40-FAED!J40)+(CEAD!I40-CEAD!J40)+(CEFID!I40-CEFID!J40)+(CESFI!I40-CESFI!J40)+(CERES!I40-CERES!J40)</f>
        <v>65</v>
      </c>
      <c r="J40" s="30">
        <f t="shared" si="0"/>
        <v>66</v>
      </c>
      <c r="K40" s="19">
        <v>112.67</v>
      </c>
      <c r="L40" s="19">
        <f t="shared" si="3"/>
        <v>14759.77</v>
      </c>
      <c r="M40" s="314">
        <f t="shared" si="4"/>
        <v>7323.55</v>
      </c>
    </row>
    <row r="41" spans="1:13" ht="39.950000000000003" customHeight="1" x14ac:dyDescent="0.25">
      <c r="A41" s="260"/>
      <c r="B41" s="263"/>
      <c r="C41" s="46">
        <v>38</v>
      </c>
      <c r="D41" s="95" t="s">
        <v>197</v>
      </c>
      <c r="E41" s="96" t="s">
        <v>178</v>
      </c>
      <c r="F41" s="96" t="s">
        <v>13</v>
      </c>
      <c r="G41" s="96" t="s">
        <v>15</v>
      </c>
      <c r="H41" s="18">
        <f>REITORIA!I41+MUSEU!I41+ESAG!I41+CEART!I41+FAED!I41+CEAD!I41+CEFID!I41+CESFI!I41+CERES!I41</f>
        <v>1</v>
      </c>
      <c r="I41" s="24">
        <f>(REITORIA!I41-REITORIA!J41)+(MUSEU!I41-MUSEU!J41)+(ESAG!I41-ESAG!J41)+(CEART!I41-CEART!J41)+(FAED!I41-FAED!J41)+(CEAD!I41-CEAD!J41)+(CEFID!I41-CEFID!J41)+(CESFI!I41-CESFI!J41)+(CERES!I41-CERES!J41)</f>
        <v>1</v>
      </c>
      <c r="J41" s="30">
        <f t="shared" si="0"/>
        <v>0</v>
      </c>
      <c r="K41" s="19">
        <v>71.13</v>
      </c>
      <c r="L41" s="19">
        <f t="shared" si="3"/>
        <v>71.13</v>
      </c>
      <c r="M41" s="314">
        <f t="shared" si="4"/>
        <v>71.13</v>
      </c>
    </row>
    <row r="42" spans="1:13" ht="39.950000000000003" customHeight="1" x14ac:dyDescent="0.25">
      <c r="A42" s="260"/>
      <c r="B42" s="263"/>
      <c r="C42" s="46">
        <v>39</v>
      </c>
      <c r="D42" s="95" t="s">
        <v>198</v>
      </c>
      <c r="E42" s="96" t="s">
        <v>199</v>
      </c>
      <c r="F42" s="96" t="s">
        <v>13</v>
      </c>
      <c r="G42" s="96" t="s">
        <v>15</v>
      </c>
      <c r="H42" s="18">
        <f>REITORIA!I42+MUSEU!I42+ESAG!I42+CEART!I42+FAED!I42+CEAD!I42+CEFID!I42+CESFI!I42+CERES!I42</f>
        <v>3</v>
      </c>
      <c r="I42" s="24">
        <f>(REITORIA!I42-REITORIA!J42)+(MUSEU!I42-MUSEU!J42)+(ESAG!I42-ESAG!J42)+(CEART!I42-CEART!J42)+(FAED!I42-FAED!J42)+(CEAD!I42-CEAD!J42)+(CEFID!I42-CEFID!J42)+(CESFI!I42-CESFI!J42)+(CERES!I42-CERES!J42)</f>
        <v>3</v>
      </c>
      <c r="J42" s="30">
        <f t="shared" si="0"/>
        <v>0</v>
      </c>
      <c r="K42" s="19">
        <v>35.229999999999997</v>
      </c>
      <c r="L42" s="19">
        <f t="shared" si="3"/>
        <v>105.69</v>
      </c>
      <c r="M42" s="314">
        <f t="shared" si="4"/>
        <v>105.69</v>
      </c>
    </row>
    <row r="43" spans="1:13" ht="39.950000000000003" customHeight="1" x14ac:dyDescent="0.25">
      <c r="A43" s="260"/>
      <c r="B43" s="263"/>
      <c r="C43" s="46">
        <v>40</v>
      </c>
      <c r="D43" s="95" t="s">
        <v>200</v>
      </c>
      <c r="E43" s="96" t="s">
        <v>190</v>
      </c>
      <c r="F43" s="96" t="s">
        <v>13</v>
      </c>
      <c r="G43" s="96" t="s">
        <v>15</v>
      </c>
      <c r="H43" s="18">
        <f>REITORIA!I43+MUSEU!I43+ESAG!I43+CEART!I43+FAED!I43+CEAD!I43+CEFID!I43+CESFI!I43+CERES!I43</f>
        <v>20</v>
      </c>
      <c r="I43" s="24">
        <f>(REITORIA!I43-REITORIA!J43)+(MUSEU!I43-MUSEU!J43)+(ESAG!I43-ESAG!J43)+(CEART!I43-CEART!J43)+(FAED!I43-FAED!J43)+(CEAD!I43-CEAD!J43)+(CEFID!I43-CEFID!J43)+(CESFI!I43-CESFI!J43)+(CERES!I43-CERES!J43)</f>
        <v>4</v>
      </c>
      <c r="J43" s="30">
        <f t="shared" si="0"/>
        <v>16</v>
      </c>
      <c r="K43" s="19">
        <v>1.1499999999999999</v>
      </c>
      <c r="L43" s="19">
        <f t="shared" si="3"/>
        <v>23</v>
      </c>
      <c r="M43" s="314">
        <f t="shared" si="4"/>
        <v>4.5999999999999996</v>
      </c>
    </row>
    <row r="44" spans="1:13" ht="39.950000000000003" customHeight="1" x14ac:dyDescent="0.25">
      <c r="A44" s="260"/>
      <c r="B44" s="263"/>
      <c r="C44" s="46">
        <v>41</v>
      </c>
      <c r="D44" s="95" t="s">
        <v>201</v>
      </c>
      <c r="E44" s="96" t="s">
        <v>188</v>
      </c>
      <c r="F44" s="96" t="s">
        <v>13</v>
      </c>
      <c r="G44" s="96" t="s">
        <v>15</v>
      </c>
      <c r="H44" s="18">
        <f>REITORIA!I44+MUSEU!I44+ESAG!I44+CEART!I44+FAED!I44+CEAD!I44+CEFID!I44+CESFI!I44+CERES!I44</f>
        <v>40</v>
      </c>
      <c r="I44" s="24">
        <f>(REITORIA!I44-REITORIA!J44)+(MUSEU!I44-MUSEU!J44)+(ESAG!I44-ESAG!J44)+(CEART!I44-CEART!J44)+(FAED!I44-FAED!J44)+(CEAD!I44-CEAD!J44)+(CEFID!I44-CEFID!J44)+(CESFI!I44-CESFI!J44)+(CERES!I44-CERES!J44)</f>
        <v>40</v>
      </c>
      <c r="J44" s="30">
        <f t="shared" si="0"/>
        <v>0</v>
      </c>
      <c r="K44" s="19">
        <v>62.22</v>
      </c>
      <c r="L44" s="19">
        <f t="shared" si="3"/>
        <v>2488.8000000000002</v>
      </c>
      <c r="M44" s="314">
        <f t="shared" si="4"/>
        <v>2488.8000000000002</v>
      </c>
    </row>
    <row r="45" spans="1:13" ht="39.950000000000003" customHeight="1" x14ac:dyDescent="0.25">
      <c r="A45" s="260"/>
      <c r="B45" s="263"/>
      <c r="C45" s="46">
        <v>42</v>
      </c>
      <c r="D45" s="95" t="s">
        <v>202</v>
      </c>
      <c r="E45" s="96" t="s">
        <v>190</v>
      </c>
      <c r="F45" s="96" t="s">
        <v>13</v>
      </c>
      <c r="G45" s="96" t="s">
        <v>15</v>
      </c>
      <c r="H45" s="18">
        <f>REITORIA!I45+MUSEU!I45+ESAG!I45+CEART!I45+FAED!I45+CEAD!I45+CEFID!I45+CESFI!I45+CERES!I45</f>
        <v>50</v>
      </c>
      <c r="I45" s="24">
        <f>(REITORIA!I45-REITORIA!J45)+(MUSEU!I45-MUSEU!J45)+(ESAG!I45-ESAG!J45)+(CEART!I45-CEART!J45)+(FAED!I45-FAED!J45)+(CEAD!I45-CEAD!J45)+(CEFID!I45-CEFID!J45)+(CESFI!I45-CESFI!J45)+(CERES!I45-CERES!J45)</f>
        <v>0</v>
      </c>
      <c r="J45" s="30">
        <f t="shared" si="0"/>
        <v>50</v>
      </c>
      <c r="K45" s="19">
        <v>1.1599999999999999</v>
      </c>
      <c r="L45" s="19">
        <f t="shared" si="3"/>
        <v>57.999999999999993</v>
      </c>
      <c r="M45" s="314">
        <f t="shared" si="4"/>
        <v>0</v>
      </c>
    </row>
    <row r="46" spans="1:13" ht="39.950000000000003" customHeight="1" x14ac:dyDescent="0.25">
      <c r="A46" s="260"/>
      <c r="B46" s="263"/>
      <c r="C46" s="46">
        <v>43</v>
      </c>
      <c r="D46" s="95" t="s">
        <v>203</v>
      </c>
      <c r="E46" s="96" t="s">
        <v>190</v>
      </c>
      <c r="F46" s="96" t="s">
        <v>13</v>
      </c>
      <c r="G46" s="96" t="s">
        <v>15</v>
      </c>
      <c r="H46" s="18">
        <f>REITORIA!I46+MUSEU!I46+ESAG!I46+CEART!I46+FAED!I46+CEAD!I46+CEFID!I46+CESFI!I46+CERES!I46</f>
        <v>50</v>
      </c>
      <c r="I46" s="24">
        <f>(REITORIA!I46-REITORIA!J46)+(MUSEU!I46-MUSEU!J46)+(ESAG!I46-ESAG!J46)+(CEART!I46-CEART!J46)+(FAED!I46-FAED!J46)+(CEAD!I46-CEAD!J46)+(CEFID!I46-CEFID!J46)+(CESFI!I46-CESFI!J46)+(CERES!I46-CERES!J46)</f>
        <v>0</v>
      </c>
      <c r="J46" s="30">
        <f t="shared" si="0"/>
        <v>50</v>
      </c>
      <c r="K46" s="19">
        <v>3.95</v>
      </c>
      <c r="L46" s="19">
        <f t="shared" si="3"/>
        <v>197.5</v>
      </c>
      <c r="M46" s="314">
        <f t="shared" si="4"/>
        <v>0</v>
      </c>
    </row>
    <row r="47" spans="1:13" ht="39.950000000000003" customHeight="1" x14ac:dyDescent="0.25">
      <c r="A47" s="260"/>
      <c r="B47" s="263"/>
      <c r="C47" s="46">
        <v>44</v>
      </c>
      <c r="D47" s="95" t="s">
        <v>204</v>
      </c>
      <c r="E47" s="96" t="s">
        <v>190</v>
      </c>
      <c r="F47" s="96" t="s">
        <v>13</v>
      </c>
      <c r="G47" s="96" t="s">
        <v>15</v>
      </c>
      <c r="H47" s="18">
        <f>REITORIA!I47+MUSEU!I47+ESAG!I47+CEART!I47+FAED!I47+CEAD!I47+CEFID!I47+CESFI!I47+CERES!I47</f>
        <v>50</v>
      </c>
      <c r="I47" s="24">
        <f>(REITORIA!I47-REITORIA!J47)+(MUSEU!I47-MUSEU!J47)+(ESAG!I47-ESAG!J47)+(CEART!I47-CEART!J47)+(FAED!I47-FAED!J47)+(CEAD!I47-CEAD!J47)+(CEFID!I47-CEFID!J47)+(CESFI!I47-CESFI!J47)+(CERES!I47-CERES!J47)</f>
        <v>0</v>
      </c>
      <c r="J47" s="30">
        <f t="shared" si="0"/>
        <v>50</v>
      </c>
      <c r="K47" s="19">
        <v>7.35</v>
      </c>
      <c r="L47" s="19">
        <f t="shared" si="3"/>
        <v>367.5</v>
      </c>
      <c r="M47" s="314">
        <f t="shared" si="4"/>
        <v>0</v>
      </c>
    </row>
    <row r="48" spans="1:13" ht="39.950000000000003" customHeight="1" x14ac:dyDescent="0.25">
      <c r="A48" s="260"/>
      <c r="B48" s="263"/>
      <c r="C48" s="46">
        <v>45</v>
      </c>
      <c r="D48" s="95" t="s">
        <v>205</v>
      </c>
      <c r="E48" s="96" t="s">
        <v>191</v>
      </c>
      <c r="F48" s="96" t="s">
        <v>13</v>
      </c>
      <c r="G48" s="96" t="s">
        <v>15</v>
      </c>
      <c r="H48" s="18">
        <f>REITORIA!I48+MUSEU!I48+ESAG!I48+CEART!I48+FAED!I48+CEAD!I48+CEFID!I48+CESFI!I48+CERES!I48</f>
        <v>50</v>
      </c>
      <c r="I48" s="24">
        <f>(REITORIA!I48-REITORIA!J48)+(MUSEU!I48-MUSEU!J48)+(ESAG!I48-ESAG!J48)+(CEART!I48-CEART!J48)+(FAED!I48-FAED!J48)+(CEAD!I48-CEAD!J48)+(CEFID!I48-CEFID!J48)+(CESFI!I48-CESFI!J48)+(CERES!I48-CERES!J48)</f>
        <v>6</v>
      </c>
      <c r="J48" s="30">
        <f t="shared" si="0"/>
        <v>44</v>
      </c>
      <c r="K48" s="19">
        <v>50.41</v>
      </c>
      <c r="L48" s="19">
        <f t="shared" si="3"/>
        <v>2520.5</v>
      </c>
      <c r="M48" s="314">
        <f t="shared" si="4"/>
        <v>302.45999999999998</v>
      </c>
    </row>
    <row r="49" spans="1:13" ht="39.950000000000003" customHeight="1" x14ac:dyDescent="0.25">
      <c r="A49" s="260"/>
      <c r="B49" s="263"/>
      <c r="C49" s="46">
        <v>46</v>
      </c>
      <c r="D49" s="95" t="s">
        <v>206</v>
      </c>
      <c r="E49" s="96" t="s">
        <v>191</v>
      </c>
      <c r="F49" s="96" t="s">
        <v>13</v>
      </c>
      <c r="G49" s="96" t="s">
        <v>15</v>
      </c>
      <c r="H49" s="18">
        <f>REITORIA!I49+MUSEU!I49+ESAG!I49+CEART!I49+FAED!I49+CEAD!I49+CEFID!I49+CESFI!I49+CERES!I49</f>
        <v>50</v>
      </c>
      <c r="I49" s="24">
        <f>(REITORIA!I49-REITORIA!J49)+(MUSEU!I49-MUSEU!J49)+(ESAG!I49-ESAG!J49)+(CEART!I49-CEART!J49)+(FAED!I49-FAED!J49)+(CEAD!I49-CEAD!J49)+(CEFID!I49-CEFID!J49)+(CESFI!I49-CESFI!J49)+(CERES!I49-CERES!J49)</f>
        <v>6</v>
      </c>
      <c r="J49" s="30">
        <f t="shared" si="0"/>
        <v>44</v>
      </c>
      <c r="K49" s="19">
        <v>2.23</v>
      </c>
      <c r="L49" s="19">
        <f t="shared" si="3"/>
        <v>111.5</v>
      </c>
      <c r="M49" s="314">
        <f t="shared" si="4"/>
        <v>13.379999999999999</v>
      </c>
    </row>
    <row r="50" spans="1:13" ht="39.950000000000003" customHeight="1" x14ac:dyDescent="0.25">
      <c r="A50" s="260"/>
      <c r="B50" s="263"/>
      <c r="C50" s="46">
        <v>47</v>
      </c>
      <c r="D50" s="95" t="s">
        <v>207</v>
      </c>
      <c r="E50" s="96" t="s">
        <v>191</v>
      </c>
      <c r="F50" s="96" t="s">
        <v>13</v>
      </c>
      <c r="G50" s="96" t="s">
        <v>15</v>
      </c>
      <c r="H50" s="18">
        <f>REITORIA!I50+MUSEU!I50+ESAG!I50+CEART!I50+FAED!I50+CEAD!I50+CEFID!I50+CESFI!I50+CERES!I50</f>
        <v>50</v>
      </c>
      <c r="I50" s="24">
        <f>(REITORIA!I50-REITORIA!J50)+(MUSEU!I50-MUSEU!J50)+(ESAG!I50-ESAG!J50)+(CEART!I50-CEART!J50)+(FAED!I50-FAED!J50)+(CEAD!I50-CEAD!J50)+(CEFID!I50-CEFID!J50)+(CESFI!I50-CESFI!J50)+(CERES!I50-CERES!J50)</f>
        <v>0</v>
      </c>
      <c r="J50" s="30">
        <f t="shared" si="0"/>
        <v>50</v>
      </c>
      <c r="K50" s="19">
        <v>3.74</v>
      </c>
      <c r="L50" s="19">
        <f t="shared" si="3"/>
        <v>187</v>
      </c>
      <c r="M50" s="314">
        <f t="shared" si="4"/>
        <v>0</v>
      </c>
    </row>
    <row r="51" spans="1:13" ht="39.950000000000003" customHeight="1" x14ac:dyDescent="0.25">
      <c r="A51" s="260"/>
      <c r="B51" s="263"/>
      <c r="C51" s="46">
        <v>48</v>
      </c>
      <c r="D51" s="95" t="s">
        <v>208</v>
      </c>
      <c r="E51" s="96" t="s">
        <v>190</v>
      </c>
      <c r="F51" s="96" t="s">
        <v>13</v>
      </c>
      <c r="G51" s="96" t="s">
        <v>15</v>
      </c>
      <c r="H51" s="18">
        <f>REITORIA!I51+MUSEU!I51+ESAG!I51+CEART!I51+FAED!I51+CEAD!I51+CEFID!I51+CESFI!I51+CERES!I51</f>
        <v>50</v>
      </c>
      <c r="I51" s="24">
        <f>(REITORIA!I51-REITORIA!J51)+(MUSEU!I51-MUSEU!J51)+(ESAG!I51-ESAG!J51)+(CEART!I51-CEART!J51)+(FAED!I51-FAED!J51)+(CEAD!I51-CEAD!J51)+(CEFID!I51-CEFID!J51)+(CESFI!I51-CESFI!J51)+(CERES!I51-CERES!J51)</f>
        <v>6</v>
      </c>
      <c r="J51" s="30">
        <f t="shared" si="0"/>
        <v>44</v>
      </c>
      <c r="K51" s="19">
        <v>6.09</v>
      </c>
      <c r="L51" s="19">
        <f t="shared" si="3"/>
        <v>304.5</v>
      </c>
      <c r="M51" s="314">
        <f t="shared" si="4"/>
        <v>36.54</v>
      </c>
    </row>
    <row r="52" spans="1:13" ht="39.950000000000003" customHeight="1" x14ac:dyDescent="0.25">
      <c r="A52" s="260"/>
      <c r="B52" s="263"/>
      <c r="C52" s="46">
        <v>49</v>
      </c>
      <c r="D52" s="95" t="s">
        <v>209</v>
      </c>
      <c r="E52" s="96" t="s">
        <v>190</v>
      </c>
      <c r="F52" s="96" t="s">
        <v>13</v>
      </c>
      <c r="G52" s="96" t="s">
        <v>15</v>
      </c>
      <c r="H52" s="18">
        <f>REITORIA!I52+MUSEU!I52+ESAG!I52+CEART!I52+FAED!I52+CEAD!I52+CEFID!I52+CESFI!I52+CERES!I52</f>
        <v>25</v>
      </c>
      <c r="I52" s="24">
        <f>(REITORIA!I52-REITORIA!J52)+(MUSEU!I52-MUSEU!J52)+(ESAG!I52-ESAG!J52)+(CEART!I52-CEART!J52)+(FAED!I52-FAED!J52)+(CEAD!I52-CEAD!J52)+(CEFID!I52-CEFID!J52)+(CESFI!I52-CESFI!J52)+(CERES!I52-CERES!J52)</f>
        <v>0</v>
      </c>
      <c r="J52" s="30">
        <f t="shared" si="0"/>
        <v>25</v>
      </c>
      <c r="K52" s="19">
        <v>82.81</v>
      </c>
      <c r="L52" s="19">
        <f t="shared" si="3"/>
        <v>2070.25</v>
      </c>
      <c r="M52" s="314">
        <f t="shared" si="4"/>
        <v>0</v>
      </c>
    </row>
    <row r="53" spans="1:13" ht="39.950000000000003" customHeight="1" x14ac:dyDescent="0.25">
      <c r="A53" s="260"/>
      <c r="B53" s="263"/>
      <c r="C53" s="46">
        <v>50</v>
      </c>
      <c r="D53" s="95" t="s">
        <v>210</v>
      </c>
      <c r="E53" s="96" t="s">
        <v>190</v>
      </c>
      <c r="F53" s="96" t="s">
        <v>13</v>
      </c>
      <c r="G53" s="96" t="s">
        <v>15</v>
      </c>
      <c r="H53" s="18">
        <f>REITORIA!I53+MUSEU!I53+ESAG!I53+CEART!I53+FAED!I53+CEAD!I53+CEFID!I53+CESFI!I53+CERES!I53</f>
        <v>25</v>
      </c>
      <c r="I53" s="24">
        <f>(REITORIA!I53-REITORIA!J53)+(MUSEU!I53-MUSEU!J53)+(ESAG!I53-ESAG!J53)+(CEART!I53-CEART!J53)+(FAED!I53-FAED!J53)+(CEAD!I53-CEAD!J53)+(CEFID!I53-CEFID!J53)+(CESFI!I53-CESFI!J53)+(CERES!I53-CERES!J53)</f>
        <v>0</v>
      </c>
      <c r="J53" s="30">
        <f t="shared" si="0"/>
        <v>25</v>
      </c>
      <c r="K53" s="19">
        <v>58.5</v>
      </c>
      <c r="L53" s="19">
        <f t="shared" si="3"/>
        <v>1462.5</v>
      </c>
      <c r="M53" s="314">
        <f t="shared" si="4"/>
        <v>0</v>
      </c>
    </row>
    <row r="54" spans="1:13" ht="39.950000000000003" customHeight="1" x14ac:dyDescent="0.25">
      <c r="A54" s="260"/>
      <c r="B54" s="263"/>
      <c r="C54" s="46">
        <v>51</v>
      </c>
      <c r="D54" s="95" t="s">
        <v>211</v>
      </c>
      <c r="E54" s="96" t="s">
        <v>190</v>
      </c>
      <c r="F54" s="96" t="s">
        <v>13</v>
      </c>
      <c r="G54" s="96" t="s">
        <v>15</v>
      </c>
      <c r="H54" s="18">
        <f>REITORIA!I54+MUSEU!I54+ESAG!I54+CEART!I54+FAED!I54+CEAD!I54+CEFID!I54+CESFI!I54+CERES!I54</f>
        <v>25</v>
      </c>
      <c r="I54" s="24">
        <f>(REITORIA!I54-REITORIA!J54)+(MUSEU!I54-MUSEU!J54)+(ESAG!I54-ESAG!J54)+(CEART!I54-CEART!J54)+(FAED!I54-FAED!J54)+(CEAD!I54-CEAD!J54)+(CEFID!I54-CEFID!J54)+(CESFI!I54-CESFI!J54)+(CERES!I54-CERES!J54)</f>
        <v>0</v>
      </c>
      <c r="J54" s="30">
        <f t="shared" si="0"/>
        <v>25</v>
      </c>
      <c r="K54" s="19">
        <v>19.39</v>
      </c>
      <c r="L54" s="19">
        <f t="shared" si="3"/>
        <v>484.75</v>
      </c>
      <c r="M54" s="314">
        <f t="shared" si="4"/>
        <v>0</v>
      </c>
    </row>
    <row r="55" spans="1:13" ht="39.950000000000003" customHeight="1" x14ac:dyDescent="0.25">
      <c r="A55" s="260"/>
      <c r="B55" s="263"/>
      <c r="C55" s="46">
        <v>52</v>
      </c>
      <c r="D55" s="95" t="s">
        <v>212</v>
      </c>
      <c r="E55" s="96" t="s">
        <v>190</v>
      </c>
      <c r="F55" s="96" t="s">
        <v>13</v>
      </c>
      <c r="G55" s="96" t="s">
        <v>15</v>
      </c>
      <c r="H55" s="18">
        <f>REITORIA!I55+MUSEU!I55+ESAG!I55+CEART!I55+FAED!I55+CEAD!I55+CEFID!I55+CESFI!I55+CERES!I55</f>
        <v>25</v>
      </c>
      <c r="I55" s="24">
        <f>(REITORIA!I55-REITORIA!J55)+(MUSEU!I55-MUSEU!J55)+(ESAG!I55-ESAG!J55)+(CEART!I55-CEART!J55)+(FAED!I55-FAED!J55)+(CEAD!I55-CEAD!J55)+(CEFID!I55-CEFID!J55)+(CESFI!I55-CESFI!J55)+(CERES!I55-CERES!J55)</f>
        <v>0</v>
      </c>
      <c r="J55" s="30">
        <f t="shared" si="0"/>
        <v>25</v>
      </c>
      <c r="K55" s="19">
        <v>29.5</v>
      </c>
      <c r="L55" s="19">
        <f t="shared" si="3"/>
        <v>737.5</v>
      </c>
      <c r="M55" s="314">
        <f t="shared" si="4"/>
        <v>0</v>
      </c>
    </row>
    <row r="56" spans="1:13" ht="39.950000000000003" customHeight="1" x14ac:dyDescent="0.25">
      <c r="A56" s="260"/>
      <c r="B56" s="263"/>
      <c r="C56" s="46">
        <v>53</v>
      </c>
      <c r="D56" s="95" t="s">
        <v>213</v>
      </c>
      <c r="E56" s="96" t="s">
        <v>190</v>
      </c>
      <c r="F56" s="96" t="s">
        <v>13</v>
      </c>
      <c r="G56" s="96" t="s">
        <v>15</v>
      </c>
      <c r="H56" s="18">
        <f>REITORIA!I56+MUSEU!I56+ESAG!I56+CEART!I56+FAED!I56+CEAD!I56+CEFID!I56+CESFI!I56+CERES!I56</f>
        <v>10</v>
      </c>
      <c r="I56" s="24">
        <f>(REITORIA!I56-REITORIA!J56)+(MUSEU!I56-MUSEU!J56)+(ESAG!I56-ESAG!J56)+(CEART!I56-CEART!J56)+(FAED!I56-FAED!J56)+(CEAD!I56-CEAD!J56)+(CEFID!I56-CEFID!J56)+(CESFI!I56-CESFI!J56)+(CERES!I56-CERES!J56)</f>
        <v>0</v>
      </c>
      <c r="J56" s="30">
        <f t="shared" si="0"/>
        <v>10</v>
      </c>
      <c r="K56" s="19">
        <v>51.42</v>
      </c>
      <c r="L56" s="19">
        <f t="shared" si="3"/>
        <v>514.20000000000005</v>
      </c>
      <c r="M56" s="314">
        <f t="shared" si="4"/>
        <v>0</v>
      </c>
    </row>
    <row r="57" spans="1:13" ht="39.950000000000003" customHeight="1" x14ac:dyDescent="0.25">
      <c r="A57" s="260"/>
      <c r="B57" s="263"/>
      <c r="C57" s="46">
        <v>54</v>
      </c>
      <c r="D57" s="95" t="s">
        <v>214</v>
      </c>
      <c r="E57" s="96" t="s">
        <v>215</v>
      </c>
      <c r="F57" s="96" t="s">
        <v>13</v>
      </c>
      <c r="G57" s="96" t="s">
        <v>28</v>
      </c>
      <c r="H57" s="18">
        <f>REITORIA!I57+MUSEU!I57+ESAG!I57+CEART!I57+FAED!I57+CEAD!I57+CEFID!I57+CESFI!I57+CERES!I57</f>
        <v>10</v>
      </c>
      <c r="I57" s="24">
        <f>(REITORIA!I57-REITORIA!J57)+(MUSEU!I57-MUSEU!J57)+(ESAG!I57-ESAG!J57)+(CEART!I57-CEART!J57)+(FAED!I57-FAED!J57)+(CEAD!I57-CEAD!J57)+(CEFID!I57-CEFID!J57)+(CESFI!I57-CESFI!J57)+(CERES!I57-CERES!J57)</f>
        <v>10</v>
      </c>
      <c r="J57" s="30">
        <f t="shared" si="0"/>
        <v>0</v>
      </c>
      <c r="K57" s="19">
        <v>47.2</v>
      </c>
      <c r="L57" s="19">
        <f t="shared" si="3"/>
        <v>472</v>
      </c>
      <c r="M57" s="314">
        <f t="shared" si="4"/>
        <v>472</v>
      </c>
    </row>
    <row r="58" spans="1:13" ht="39.950000000000003" customHeight="1" x14ac:dyDescent="0.25">
      <c r="A58" s="260"/>
      <c r="B58" s="263"/>
      <c r="C58" s="46">
        <v>55</v>
      </c>
      <c r="D58" s="95" t="s">
        <v>216</v>
      </c>
      <c r="E58" s="96" t="s">
        <v>193</v>
      </c>
      <c r="F58" s="96" t="s">
        <v>13</v>
      </c>
      <c r="G58" s="96" t="s">
        <v>28</v>
      </c>
      <c r="H58" s="18">
        <f>REITORIA!I58+MUSEU!I58+ESAG!I58+CEART!I58+FAED!I58+CEAD!I58+CEFID!I58+CESFI!I58+CERES!I58</f>
        <v>10</v>
      </c>
      <c r="I58" s="24">
        <f>(REITORIA!I58-REITORIA!J58)+(MUSEU!I58-MUSEU!J58)+(ESAG!I58-ESAG!J58)+(CEART!I58-CEART!J58)+(FAED!I58-FAED!J58)+(CEAD!I58-CEAD!J58)+(CEFID!I58-CEFID!J58)+(CESFI!I58-CESFI!J58)+(CERES!I58-CERES!J58)</f>
        <v>10</v>
      </c>
      <c r="J58" s="30">
        <f t="shared" si="0"/>
        <v>0</v>
      </c>
      <c r="K58" s="19">
        <v>7.96</v>
      </c>
      <c r="L58" s="19">
        <f t="shared" si="3"/>
        <v>79.599999999999994</v>
      </c>
      <c r="M58" s="314">
        <f t="shared" si="4"/>
        <v>79.599999999999994</v>
      </c>
    </row>
    <row r="59" spans="1:13" ht="39.950000000000003" customHeight="1" x14ac:dyDescent="0.25">
      <c r="A59" s="260"/>
      <c r="B59" s="263"/>
      <c r="C59" s="46">
        <v>56</v>
      </c>
      <c r="D59" s="95" t="s">
        <v>217</v>
      </c>
      <c r="E59" s="96" t="s">
        <v>191</v>
      </c>
      <c r="F59" s="96" t="s">
        <v>3</v>
      </c>
      <c r="G59" s="96" t="s">
        <v>15</v>
      </c>
      <c r="H59" s="18">
        <f>REITORIA!I59+MUSEU!I59+ESAG!I59+CEART!I59+FAED!I59+CEAD!I59+CEFID!I59+CESFI!I59+CERES!I59</f>
        <v>10</v>
      </c>
      <c r="I59" s="24">
        <f>(REITORIA!I59-REITORIA!J59)+(MUSEU!I59-MUSEU!J59)+(ESAG!I59-ESAG!J59)+(CEART!I59-CEART!J59)+(FAED!I59-FAED!J59)+(CEAD!I59-CEAD!J59)+(CEFID!I59-CEFID!J59)+(CESFI!I59-CESFI!J59)+(CERES!I59-CERES!J59)</f>
        <v>10</v>
      </c>
      <c r="J59" s="30">
        <f t="shared" si="0"/>
        <v>0</v>
      </c>
      <c r="K59" s="19">
        <v>2.56</v>
      </c>
      <c r="L59" s="19">
        <f t="shared" si="3"/>
        <v>25.6</v>
      </c>
      <c r="M59" s="314">
        <f t="shared" si="4"/>
        <v>25.6</v>
      </c>
    </row>
    <row r="60" spans="1:13" ht="39.950000000000003" customHeight="1" x14ac:dyDescent="0.25">
      <c r="A60" s="260"/>
      <c r="B60" s="263"/>
      <c r="C60" s="46">
        <v>57</v>
      </c>
      <c r="D60" s="95" t="s">
        <v>218</v>
      </c>
      <c r="E60" s="96" t="s">
        <v>191</v>
      </c>
      <c r="F60" s="96" t="s">
        <v>3</v>
      </c>
      <c r="G60" s="96" t="s">
        <v>28</v>
      </c>
      <c r="H60" s="18">
        <f>REITORIA!I60+MUSEU!I60+ESAG!I60+CEART!I60+FAED!I60+CEAD!I60+CEFID!I60+CESFI!I60+CERES!I60</f>
        <v>10</v>
      </c>
      <c r="I60" s="24">
        <f>(REITORIA!I60-REITORIA!J60)+(MUSEU!I60-MUSEU!J60)+(ESAG!I60-ESAG!J60)+(CEART!I60-CEART!J60)+(FAED!I60-FAED!J60)+(CEAD!I60-CEAD!J60)+(CEFID!I60-CEFID!J60)+(CESFI!I60-CESFI!J60)+(CERES!I60-CERES!J60)</f>
        <v>10</v>
      </c>
      <c r="J60" s="30">
        <f t="shared" si="0"/>
        <v>0</v>
      </c>
      <c r="K60" s="19">
        <v>2.56</v>
      </c>
      <c r="L60" s="19">
        <f t="shared" si="3"/>
        <v>25.6</v>
      </c>
      <c r="M60" s="314">
        <f t="shared" si="4"/>
        <v>25.6</v>
      </c>
    </row>
    <row r="61" spans="1:13" ht="39.950000000000003" customHeight="1" x14ac:dyDescent="0.25">
      <c r="A61" s="260"/>
      <c r="B61" s="263"/>
      <c r="C61" s="46">
        <v>58</v>
      </c>
      <c r="D61" s="106" t="s">
        <v>219</v>
      </c>
      <c r="E61" s="107" t="s">
        <v>191</v>
      </c>
      <c r="F61" s="96" t="s">
        <v>3</v>
      </c>
      <c r="G61" s="108" t="s">
        <v>28</v>
      </c>
      <c r="H61" s="18">
        <f>REITORIA!I61+MUSEU!I61+ESAG!I61+CEART!I61+FAED!I61+CEAD!I61+CEFID!I61+CESFI!I61+CERES!I61</f>
        <v>10</v>
      </c>
      <c r="I61" s="24">
        <f>(REITORIA!I61-REITORIA!J61)+(MUSEU!I61-MUSEU!J61)+(ESAG!I61-ESAG!J61)+(CEART!I61-CEART!J61)+(FAED!I61-FAED!J61)+(CEAD!I61-CEAD!J61)+(CEFID!I61-CEFID!J61)+(CESFI!I61-CESFI!J61)+(CERES!I61-CERES!J61)</f>
        <v>10</v>
      </c>
      <c r="J61" s="30">
        <f t="shared" si="0"/>
        <v>0</v>
      </c>
      <c r="K61" s="19">
        <v>1.35</v>
      </c>
      <c r="L61" s="19">
        <f t="shared" si="3"/>
        <v>13.5</v>
      </c>
      <c r="M61" s="314">
        <f t="shared" si="4"/>
        <v>13.5</v>
      </c>
    </row>
    <row r="62" spans="1:13" ht="39.950000000000003" customHeight="1" x14ac:dyDescent="0.25">
      <c r="A62" s="260"/>
      <c r="B62" s="263"/>
      <c r="C62" s="46">
        <v>59</v>
      </c>
      <c r="D62" s="109" t="s">
        <v>220</v>
      </c>
      <c r="E62" s="110" t="s">
        <v>190</v>
      </c>
      <c r="F62" s="96" t="s">
        <v>3</v>
      </c>
      <c r="G62" s="108" t="s">
        <v>15</v>
      </c>
      <c r="H62" s="18">
        <f>REITORIA!I62+MUSEU!I62+ESAG!I62+CEART!I62+FAED!I62+CEAD!I62+CEFID!I62+CESFI!I62+CERES!I62</f>
        <v>10</v>
      </c>
      <c r="I62" s="24">
        <f>(REITORIA!I62-REITORIA!J62)+(MUSEU!I62-MUSEU!J62)+(ESAG!I62-ESAG!J62)+(CEART!I62-CEART!J62)+(FAED!I62-FAED!J62)+(CEAD!I62-CEAD!J62)+(CEFID!I62-CEFID!J62)+(CESFI!I62-CESFI!J62)+(CERES!I62-CERES!J62)</f>
        <v>10</v>
      </c>
      <c r="J62" s="30">
        <f t="shared" si="0"/>
        <v>0</v>
      </c>
      <c r="K62" s="19">
        <v>0.93</v>
      </c>
      <c r="L62" s="19">
        <f t="shared" si="3"/>
        <v>9.3000000000000007</v>
      </c>
      <c r="M62" s="314">
        <f t="shared" si="4"/>
        <v>9.3000000000000007</v>
      </c>
    </row>
    <row r="63" spans="1:13" ht="39.950000000000003" customHeight="1" x14ac:dyDescent="0.25">
      <c r="A63" s="260"/>
      <c r="B63" s="263"/>
      <c r="C63" s="46">
        <v>60</v>
      </c>
      <c r="D63" s="109" t="s">
        <v>221</v>
      </c>
      <c r="E63" s="110" t="s">
        <v>191</v>
      </c>
      <c r="F63" s="96" t="s">
        <v>3</v>
      </c>
      <c r="G63" s="108" t="s">
        <v>15</v>
      </c>
      <c r="H63" s="18">
        <f>REITORIA!I63+MUSEU!I63+ESAG!I63+CEART!I63+FAED!I63+CEAD!I63+CEFID!I63+CESFI!I63+CERES!I63</f>
        <v>10</v>
      </c>
      <c r="I63" s="24">
        <f>(REITORIA!I63-REITORIA!J63)+(MUSEU!I63-MUSEU!J63)+(ESAG!I63-ESAG!J63)+(CEART!I63-CEART!J63)+(FAED!I63-FAED!J63)+(CEAD!I63-CEAD!J63)+(CEFID!I63-CEFID!J63)+(CESFI!I63-CESFI!J63)+(CERES!I63-CERES!J63)</f>
        <v>0</v>
      </c>
      <c r="J63" s="30">
        <f t="shared" si="0"/>
        <v>10</v>
      </c>
      <c r="K63" s="19">
        <v>4.74</v>
      </c>
      <c r="L63" s="19">
        <f t="shared" si="3"/>
        <v>47.400000000000006</v>
      </c>
      <c r="M63" s="314">
        <f t="shared" si="4"/>
        <v>0</v>
      </c>
    </row>
    <row r="64" spans="1:13" ht="39.950000000000003" customHeight="1" x14ac:dyDescent="0.25">
      <c r="A64" s="260"/>
      <c r="B64" s="263"/>
      <c r="C64" s="46">
        <v>61</v>
      </c>
      <c r="D64" s="109" t="s">
        <v>222</v>
      </c>
      <c r="E64" s="110" t="s">
        <v>190</v>
      </c>
      <c r="F64" s="96" t="s">
        <v>3</v>
      </c>
      <c r="G64" s="108" t="s">
        <v>15</v>
      </c>
      <c r="H64" s="18">
        <f>REITORIA!I64+MUSEU!I64+ESAG!I64+CEART!I64+FAED!I64+CEAD!I64+CEFID!I64+CESFI!I64+CERES!I64</f>
        <v>10</v>
      </c>
      <c r="I64" s="24">
        <f>(REITORIA!I64-REITORIA!J64)+(MUSEU!I64-MUSEU!J64)+(ESAG!I64-ESAG!J64)+(CEART!I64-CEART!J64)+(FAED!I64-FAED!J64)+(CEAD!I64-CEAD!J64)+(CEFID!I64-CEFID!J64)+(CESFI!I64-CESFI!J64)+(CERES!I64-CERES!J64)</f>
        <v>10</v>
      </c>
      <c r="J64" s="30">
        <f t="shared" si="0"/>
        <v>0</v>
      </c>
      <c r="K64" s="19">
        <v>1.1599999999999999</v>
      </c>
      <c r="L64" s="19">
        <f t="shared" si="3"/>
        <v>11.6</v>
      </c>
      <c r="M64" s="314">
        <f t="shared" si="4"/>
        <v>11.6</v>
      </c>
    </row>
    <row r="65" spans="1:13" ht="39.950000000000003" customHeight="1" x14ac:dyDescent="0.25">
      <c r="A65" s="260"/>
      <c r="B65" s="263"/>
      <c r="C65" s="46">
        <v>62</v>
      </c>
      <c r="D65" s="109" t="s">
        <v>223</v>
      </c>
      <c r="E65" s="110" t="s">
        <v>190</v>
      </c>
      <c r="F65" s="96" t="s">
        <v>3</v>
      </c>
      <c r="G65" s="108" t="s">
        <v>15</v>
      </c>
      <c r="H65" s="18">
        <f>REITORIA!I65+MUSEU!I65+ESAG!I65+CEART!I65+FAED!I65+CEAD!I65+CEFID!I65+CESFI!I65+CERES!I65</f>
        <v>10</v>
      </c>
      <c r="I65" s="24">
        <f>(REITORIA!I65-REITORIA!J65)+(MUSEU!I65-MUSEU!J65)+(ESAG!I65-ESAG!J65)+(CEART!I65-CEART!J65)+(FAED!I65-FAED!J65)+(CEAD!I65-CEAD!J65)+(CEFID!I65-CEFID!J65)+(CESFI!I65-CESFI!J65)+(CERES!I65-CERES!J65)</f>
        <v>3</v>
      </c>
      <c r="J65" s="30">
        <f t="shared" si="0"/>
        <v>7</v>
      </c>
      <c r="K65" s="19">
        <v>2.09</v>
      </c>
      <c r="L65" s="19">
        <f t="shared" si="3"/>
        <v>20.9</v>
      </c>
      <c r="M65" s="314">
        <f t="shared" si="4"/>
        <v>6.27</v>
      </c>
    </row>
    <row r="66" spans="1:13" ht="39.950000000000003" customHeight="1" x14ac:dyDescent="0.25">
      <c r="A66" s="260"/>
      <c r="B66" s="263"/>
      <c r="C66" s="46">
        <v>63</v>
      </c>
      <c r="D66" s="109" t="s">
        <v>224</v>
      </c>
      <c r="E66" s="110" t="s">
        <v>191</v>
      </c>
      <c r="F66" s="96" t="s">
        <v>13</v>
      </c>
      <c r="G66" s="108" t="s">
        <v>15</v>
      </c>
      <c r="H66" s="18">
        <f>REITORIA!I66+MUSEU!I66+ESAG!I66+CEART!I66+FAED!I66+CEAD!I66+CEFID!I66+CESFI!I66+CERES!I66</f>
        <v>5</v>
      </c>
      <c r="I66" s="24">
        <f>(REITORIA!I66-REITORIA!J66)+(MUSEU!I66-MUSEU!J66)+(ESAG!I66-ESAG!J66)+(CEART!I66-CEART!J66)+(FAED!I66-FAED!J66)+(CEAD!I66-CEAD!J66)+(CEFID!I66-CEFID!J66)+(CESFI!I66-CESFI!J66)+(CERES!I66-CERES!J66)</f>
        <v>5</v>
      </c>
      <c r="J66" s="30">
        <f t="shared" si="0"/>
        <v>0</v>
      </c>
      <c r="K66" s="19">
        <v>2.06</v>
      </c>
      <c r="L66" s="19">
        <f t="shared" si="3"/>
        <v>10.3</v>
      </c>
      <c r="M66" s="314">
        <f t="shared" si="4"/>
        <v>10.3</v>
      </c>
    </row>
    <row r="67" spans="1:13" ht="39.950000000000003" customHeight="1" x14ac:dyDescent="0.25">
      <c r="A67" s="260"/>
      <c r="B67" s="263"/>
      <c r="C67" s="46">
        <v>64</v>
      </c>
      <c r="D67" s="109" t="s">
        <v>225</v>
      </c>
      <c r="E67" s="110" t="s">
        <v>193</v>
      </c>
      <c r="F67" s="96" t="s">
        <v>13</v>
      </c>
      <c r="G67" s="108" t="s">
        <v>15</v>
      </c>
      <c r="H67" s="18">
        <f>REITORIA!I67+MUSEU!I67+ESAG!I67+CEART!I67+FAED!I67+CEAD!I67+CEFID!I67+CESFI!I67+CERES!I67</f>
        <v>10</v>
      </c>
      <c r="I67" s="24">
        <f>(REITORIA!I67-REITORIA!J67)+(MUSEU!I67-MUSEU!J67)+(ESAG!I67-ESAG!J67)+(CEART!I67-CEART!J67)+(FAED!I67-FAED!J67)+(CEAD!I67-CEAD!J67)+(CEFID!I67-CEFID!J67)+(CESFI!I67-CESFI!J67)+(CERES!I67-CERES!J67)</f>
        <v>0</v>
      </c>
      <c r="J67" s="30">
        <f t="shared" si="0"/>
        <v>10</v>
      </c>
      <c r="K67" s="19">
        <v>66.86</v>
      </c>
      <c r="L67" s="19">
        <f t="shared" si="3"/>
        <v>668.6</v>
      </c>
      <c r="M67" s="314">
        <f t="shared" si="4"/>
        <v>0</v>
      </c>
    </row>
    <row r="68" spans="1:13" ht="39.950000000000003" customHeight="1" x14ac:dyDescent="0.25">
      <c r="A68" s="260"/>
      <c r="B68" s="263"/>
      <c r="C68" s="46">
        <v>65</v>
      </c>
      <c r="D68" s="109" t="s">
        <v>226</v>
      </c>
      <c r="E68" s="110" t="s">
        <v>191</v>
      </c>
      <c r="F68" s="96" t="s">
        <v>227</v>
      </c>
      <c r="G68" s="108" t="s">
        <v>15</v>
      </c>
      <c r="H68" s="18">
        <f>REITORIA!I68+MUSEU!I68+ESAG!I68+CEART!I68+FAED!I68+CEAD!I68+CEFID!I68+CESFI!I68+CERES!I68</f>
        <v>10</v>
      </c>
      <c r="I68" s="24">
        <f>(REITORIA!I68-REITORIA!J68)+(MUSEU!I68-MUSEU!J68)+(ESAG!I68-ESAG!J68)+(CEART!I68-CEART!J68)+(FAED!I68-FAED!J68)+(CEAD!I68-CEAD!J68)+(CEFID!I68-CEFID!J68)+(CESFI!I68-CESFI!J68)+(CERES!I68-CERES!J68)</f>
        <v>0</v>
      </c>
      <c r="J68" s="30">
        <f t="shared" si="0"/>
        <v>10</v>
      </c>
      <c r="K68" s="19">
        <v>14.14</v>
      </c>
      <c r="L68" s="19">
        <f t="shared" si="3"/>
        <v>141.4</v>
      </c>
      <c r="M68" s="314">
        <f t="shared" si="4"/>
        <v>0</v>
      </c>
    </row>
    <row r="69" spans="1:13" ht="39.950000000000003" customHeight="1" x14ac:dyDescent="0.25">
      <c r="A69" s="260"/>
      <c r="B69" s="263"/>
      <c r="C69" s="46">
        <v>66</v>
      </c>
      <c r="D69" s="109" t="s">
        <v>228</v>
      </c>
      <c r="E69" s="110" t="s">
        <v>190</v>
      </c>
      <c r="F69" s="96" t="s">
        <v>229</v>
      </c>
      <c r="G69" s="108" t="s">
        <v>15</v>
      </c>
      <c r="H69" s="18">
        <f>REITORIA!I69+MUSEU!I69+ESAG!I69+CEART!I69+FAED!I69+CEAD!I69+CEFID!I69+CESFI!I69+CERES!I69</f>
        <v>30</v>
      </c>
      <c r="I69" s="24">
        <f>(REITORIA!I69-REITORIA!J69)+(MUSEU!I69-MUSEU!J69)+(ESAG!I69-ESAG!J69)+(CEART!I69-CEART!J69)+(FAED!I69-FAED!J69)+(CEAD!I69-CEAD!J69)+(CEFID!I69-CEFID!J69)+(CESFI!I69-CESFI!J69)+(CERES!I69-CERES!J69)</f>
        <v>20</v>
      </c>
      <c r="J69" s="30">
        <f t="shared" si="0"/>
        <v>10</v>
      </c>
      <c r="K69" s="19">
        <v>2.2000000000000002</v>
      </c>
      <c r="L69" s="19">
        <f t="shared" si="3"/>
        <v>66</v>
      </c>
      <c r="M69" s="314">
        <f t="shared" si="4"/>
        <v>44</v>
      </c>
    </row>
    <row r="70" spans="1:13" ht="39.950000000000003" customHeight="1" x14ac:dyDescent="0.25">
      <c r="A70" s="260"/>
      <c r="B70" s="263"/>
      <c r="C70" s="46">
        <v>67</v>
      </c>
      <c r="D70" s="109" t="s">
        <v>230</v>
      </c>
      <c r="E70" s="110" t="s">
        <v>191</v>
      </c>
      <c r="F70" s="96" t="s">
        <v>229</v>
      </c>
      <c r="G70" s="108" t="s">
        <v>15</v>
      </c>
      <c r="H70" s="18">
        <f>REITORIA!I70+MUSEU!I70+ESAG!I70+CEART!I70+FAED!I70+CEAD!I70+CEFID!I70+CESFI!I70+CERES!I70</f>
        <v>30</v>
      </c>
      <c r="I70" s="24">
        <f>(REITORIA!I70-REITORIA!J70)+(MUSEU!I70-MUSEU!J70)+(ESAG!I70-ESAG!J70)+(CEART!I70-CEART!J70)+(FAED!I70-FAED!J70)+(CEAD!I70-CEAD!J70)+(CEFID!I70-CEFID!J70)+(CESFI!I70-CESFI!J70)+(CERES!I70-CERES!J70)</f>
        <v>0</v>
      </c>
      <c r="J70" s="30">
        <f t="shared" si="0"/>
        <v>30</v>
      </c>
      <c r="K70" s="19">
        <v>2.5099999999999998</v>
      </c>
      <c r="L70" s="19">
        <f t="shared" si="3"/>
        <v>75.3</v>
      </c>
      <c r="M70" s="314">
        <f t="shared" si="4"/>
        <v>0</v>
      </c>
    </row>
    <row r="71" spans="1:13" ht="39.950000000000003" customHeight="1" x14ac:dyDescent="0.25">
      <c r="A71" s="260"/>
      <c r="B71" s="263"/>
      <c r="C71" s="46">
        <v>68</v>
      </c>
      <c r="D71" s="109" t="s">
        <v>231</v>
      </c>
      <c r="E71" s="110" t="s">
        <v>191</v>
      </c>
      <c r="F71" s="96" t="s">
        <v>229</v>
      </c>
      <c r="G71" s="108" t="s">
        <v>15</v>
      </c>
      <c r="H71" s="18">
        <f>REITORIA!I71+MUSEU!I71+ESAG!I71+CEART!I71+FAED!I71+CEAD!I71+CEFID!I71+CESFI!I71+CERES!I71</f>
        <v>30</v>
      </c>
      <c r="I71" s="24">
        <f>(REITORIA!I71-REITORIA!J71)+(MUSEU!I71-MUSEU!J71)+(ESAG!I71-ESAG!J71)+(CEART!I71-CEART!J71)+(FAED!I71-FAED!J71)+(CEAD!I71-CEAD!J71)+(CEFID!I71-CEFID!J71)+(CESFI!I71-CESFI!J71)+(CERES!I71-CERES!J71)</f>
        <v>0</v>
      </c>
      <c r="J71" s="30">
        <f t="shared" si="0"/>
        <v>30</v>
      </c>
      <c r="K71" s="19">
        <v>4.74</v>
      </c>
      <c r="L71" s="19">
        <f t="shared" si="3"/>
        <v>142.20000000000002</v>
      </c>
      <c r="M71" s="314">
        <f t="shared" si="4"/>
        <v>0</v>
      </c>
    </row>
    <row r="72" spans="1:13" ht="39.950000000000003" customHeight="1" x14ac:dyDescent="0.25">
      <c r="A72" s="260"/>
      <c r="B72" s="263"/>
      <c r="C72" s="46">
        <v>69</v>
      </c>
      <c r="D72" s="109" t="s">
        <v>232</v>
      </c>
      <c r="E72" s="110" t="s">
        <v>190</v>
      </c>
      <c r="F72" s="96" t="s">
        <v>229</v>
      </c>
      <c r="G72" s="108" t="s">
        <v>15</v>
      </c>
      <c r="H72" s="18">
        <f>REITORIA!I72+MUSEU!I72+ESAG!I72+CEART!I72+FAED!I72+CEAD!I72+CEFID!I72+CESFI!I72+CERES!I72</f>
        <v>30</v>
      </c>
      <c r="I72" s="24">
        <f>(REITORIA!I72-REITORIA!J72)+(MUSEU!I72-MUSEU!J72)+(ESAG!I72-ESAG!J72)+(CEART!I72-CEART!J72)+(FAED!I72-FAED!J72)+(CEAD!I72-CEAD!J72)+(CEFID!I72-CEFID!J72)+(CESFI!I72-CESFI!J72)+(CERES!I72-CERES!J72)</f>
        <v>0</v>
      </c>
      <c r="J72" s="30">
        <f t="shared" si="0"/>
        <v>30</v>
      </c>
      <c r="K72" s="19">
        <v>3.68</v>
      </c>
      <c r="L72" s="19">
        <f t="shared" si="3"/>
        <v>110.4</v>
      </c>
      <c r="M72" s="314">
        <f t="shared" si="4"/>
        <v>0</v>
      </c>
    </row>
    <row r="73" spans="1:13" ht="39.950000000000003" customHeight="1" x14ac:dyDescent="0.25">
      <c r="A73" s="260"/>
      <c r="B73" s="263"/>
      <c r="C73" s="46">
        <v>70</v>
      </c>
      <c r="D73" s="109" t="s">
        <v>233</v>
      </c>
      <c r="E73" s="110" t="s">
        <v>191</v>
      </c>
      <c r="F73" s="96" t="s">
        <v>229</v>
      </c>
      <c r="G73" s="108" t="s">
        <v>15</v>
      </c>
      <c r="H73" s="18">
        <f>REITORIA!I73+MUSEU!I73+ESAG!I73+CEART!I73+FAED!I73+CEAD!I73+CEFID!I73+CESFI!I73+CERES!I73</f>
        <v>30</v>
      </c>
      <c r="I73" s="24">
        <f>(REITORIA!I73-REITORIA!J73)+(MUSEU!I73-MUSEU!J73)+(ESAG!I73-ESAG!J73)+(CEART!I73-CEART!J73)+(FAED!I73-FAED!J73)+(CEAD!I73-CEAD!J73)+(CEFID!I73-CEFID!J73)+(CESFI!I73-CESFI!J73)+(CERES!I73-CERES!J73)</f>
        <v>0</v>
      </c>
      <c r="J73" s="30">
        <f t="shared" si="0"/>
        <v>30</v>
      </c>
      <c r="K73" s="19">
        <v>3.63</v>
      </c>
      <c r="L73" s="19">
        <f t="shared" si="3"/>
        <v>108.89999999999999</v>
      </c>
      <c r="M73" s="314">
        <f t="shared" si="4"/>
        <v>0</v>
      </c>
    </row>
    <row r="74" spans="1:13" ht="39.950000000000003" customHeight="1" x14ac:dyDescent="0.25">
      <c r="A74" s="260"/>
      <c r="B74" s="263"/>
      <c r="C74" s="46">
        <v>71</v>
      </c>
      <c r="D74" s="109" t="s">
        <v>234</v>
      </c>
      <c r="E74" s="110" t="s">
        <v>190</v>
      </c>
      <c r="F74" s="96" t="s">
        <v>229</v>
      </c>
      <c r="G74" s="108" t="s">
        <v>15</v>
      </c>
      <c r="H74" s="18">
        <f>REITORIA!I74+MUSEU!I74+ESAG!I74+CEART!I74+FAED!I74+CEAD!I74+CEFID!I74+CESFI!I74+CERES!I74</f>
        <v>30</v>
      </c>
      <c r="I74" s="24">
        <f>(REITORIA!I74-REITORIA!J74)+(MUSEU!I74-MUSEU!J74)+(ESAG!I74-ESAG!J74)+(CEART!I74-CEART!J74)+(FAED!I74-FAED!J74)+(CEAD!I74-CEAD!J74)+(CEFID!I74-CEFID!J74)+(CESFI!I74-CESFI!J74)+(CERES!I74-CERES!J74)</f>
        <v>0</v>
      </c>
      <c r="J74" s="30">
        <f t="shared" si="0"/>
        <v>30</v>
      </c>
      <c r="K74" s="19">
        <v>0.93</v>
      </c>
      <c r="L74" s="19">
        <f t="shared" si="3"/>
        <v>27.900000000000002</v>
      </c>
      <c r="M74" s="314">
        <f t="shared" si="4"/>
        <v>0</v>
      </c>
    </row>
    <row r="75" spans="1:13" ht="39.950000000000003" customHeight="1" x14ac:dyDescent="0.25">
      <c r="A75" s="260"/>
      <c r="B75" s="263"/>
      <c r="C75" s="46">
        <v>72</v>
      </c>
      <c r="D75" s="109" t="s">
        <v>235</v>
      </c>
      <c r="E75" s="110" t="s">
        <v>190</v>
      </c>
      <c r="F75" s="96" t="s">
        <v>229</v>
      </c>
      <c r="G75" s="108" t="s">
        <v>15</v>
      </c>
      <c r="H75" s="18">
        <f>REITORIA!I75+MUSEU!I75+ESAG!I75+CEART!I75+FAED!I75+CEAD!I75+CEFID!I75+CESFI!I75+CERES!I75</f>
        <v>30</v>
      </c>
      <c r="I75" s="24">
        <f>(REITORIA!I75-REITORIA!J75)+(MUSEU!I75-MUSEU!J75)+(ESAG!I75-ESAG!J75)+(CEART!I75-CEART!J75)+(FAED!I75-FAED!J75)+(CEAD!I75-CEAD!J75)+(CEFID!I75-CEFID!J75)+(CESFI!I75-CESFI!J75)+(CERES!I75-CERES!J75)</f>
        <v>0</v>
      </c>
      <c r="J75" s="30">
        <f t="shared" si="0"/>
        <v>30</v>
      </c>
      <c r="K75" s="19">
        <v>5.13</v>
      </c>
      <c r="L75" s="19">
        <f t="shared" si="3"/>
        <v>153.9</v>
      </c>
      <c r="M75" s="314">
        <f t="shared" si="4"/>
        <v>0</v>
      </c>
    </row>
    <row r="76" spans="1:13" ht="39.950000000000003" customHeight="1" x14ac:dyDescent="0.25">
      <c r="A76" s="260"/>
      <c r="B76" s="263"/>
      <c r="C76" s="46">
        <v>73</v>
      </c>
      <c r="D76" s="109" t="s">
        <v>236</v>
      </c>
      <c r="E76" s="110" t="s">
        <v>190</v>
      </c>
      <c r="F76" s="96" t="s">
        <v>229</v>
      </c>
      <c r="G76" s="108" t="s">
        <v>15</v>
      </c>
      <c r="H76" s="18">
        <f>REITORIA!I76+MUSEU!I76+ESAG!I76+CEART!I76+FAED!I76+CEAD!I76+CEFID!I76+CESFI!I76+CERES!I76</f>
        <v>15</v>
      </c>
      <c r="I76" s="24">
        <f>(REITORIA!I76-REITORIA!J76)+(MUSEU!I76-MUSEU!J76)+(ESAG!I76-ESAG!J76)+(CEART!I76-CEART!J76)+(FAED!I76-FAED!J76)+(CEAD!I76-CEAD!J76)+(CEFID!I76-CEFID!J76)+(CESFI!I76-CESFI!J76)+(CERES!I76-CERES!J76)</f>
        <v>2</v>
      </c>
      <c r="J76" s="30">
        <f t="shared" si="0"/>
        <v>13</v>
      </c>
      <c r="K76" s="19">
        <v>12.12</v>
      </c>
      <c r="L76" s="19">
        <f t="shared" ref="L76:L109" si="5">K76*H76</f>
        <v>181.79999999999998</v>
      </c>
      <c r="M76" s="314">
        <f t="shared" ref="M76:M87" si="6">K76*I76</f>
        <v>24.24</v>
      </c>
    </row>
    <row r="77" spans="1:13" ht="39.950000000000003" customHeight="1" x14ac:dyDescent="0.25">
      <c r="A77" s="260"/>
      <c r="B77" s="263"/>
      <c r="C77" s="46">
        <v>74</v>
      </c>
      <c r="D77" s="109" t="s">
        <v>237</v>
      </c>
      <c r="E77" s="110" t="s">
        <v>190</v>
      </c>
      <c r="F77" s="96" t="s">
        <v>229</v>
      </c>
      <c r="G77" s="108" t="s">
        <v>15</v>
      </c>
      <c r="H77" s="18">
        <f>REITORIA!I77+MUSEU!I77+ESAG!I77+CEART!I77+FAED!I77+CEAD!I77+CEFID!I77+CESFI!I77+CERES!I77</f>
        <v>15</v>
      </c>
      <c r="I77" s="24">
        <f>(REITORIA!I77-REITORIA!J77)+(MUSEU!I77-MUSEU!J77)+(ESAG!I77-ESAG!J77)+(CEART!I77-CEART!J77)+(FAED!I77-FAED!J77)+(CEAD!I77-CEAD!J77)+(CEFID!I77-CEFID!J77)+(CESFI!I77-CESFI!J77)+(CERES!I77-CERES!J77)</f>
        <v>0</v>
      </c>
      <c r="J77" s="30">
        <f t="shared" si="0"/>
        <v>15</v>
      </c>
      <c r="K77" s="19">
        <v>2.09</v>
      </c>
      <c r="L77" s="19">
        <f t="shared" si="5"/>
        <v>31.349999999999998</v>
      </c>
      <c r="M77" s="314">
        <f t="shared" si="6"/>
        <v>0</v>
      </c>
    </row>
    <row r="78" spans="1:13" ht="39.950000000000003" customHeight="1" x14ac:dyDescent="0.25">
      <c r="A78" s="260"/>
      <c r="B78" s="263"/>
      <c r="C78" s="46">
        <v>75</v>
      </c>
      <c r="D78" s="109" t="s">
        <v>238</v>
      </c>
      <c r="E78" s="110" t="s">
        <v>190</v>
      </c>
      <c r="F78" s="96" t="s">
        <v>229</v>
      </c>
      <c r="G78" s="108" t="s">
        <v>15</v>
      </c>
      <c r="H78" s="18">
        <f>REITORIA!I78+MUSEU!I78+ESAG!I78+CEART!I78+FAED!I78+CEAD!I78+CEFID!I78+CESFI!I78+CERES!I78</f>
        <v>10</v>
      </c>
      <c r="I78" s="24">
        <f>(REITORIA!I78-REITORIA!J78)+(MUSEU!I78-MUSEU!J78)+(ESAG!I78-ESAG!J78)+(CEART!I78-CEART!J78)+(FAED!I78-FAED!J78)+(CEAD!I78-CEAD!J78)+(CEFID!I78-CEFID!J78)+(CESFI!I78-CESFI!J78)+(CERES!I78-CERES!J78)</f>
        <v>0</v>
      </c>
      <c r="J78" s="30">
        <f t="shared" si="0"/>
        <v>10</v>
      </c>
      <c r="K78" s="19">
        <v>6.04</v>
      </c>
      <c r="L78" s="19">
        <f t="shared" si="5"/>
        <v>60.4</v>
      </c>
      <c r="M78" s="314">
        <f t="shared" si="6"/>
        <v>0</v>
      </c>
    </row>
    <row r="79" spans="1:13" ht="39.950000000000003" customHeight="1" x14ac:dyDescent="0.25">
      <c r="A79" s="260"/>
      <c r="B79" s="263"/>
      <c r="C79" s="46">
        <v>76</v>
      </c>
      <c r="D79" s="109" t="s">
        <v>239</v>
      </c>
      <c r="E79" s="110" t="s">
        <v>190</v>
      </c>
      <c r="F79" s="96" t="s">
        <v>229</v>
      </c>
      <c r="G79" s="108" t="s">
        <v>15</v>
      </c>
      <c r="H79" s="18">
        <f>REITORIA!I79+MUSEU!I79+ESAG!I79+CEART!I79+FAED!I79+CEAD!I79+CEFID!I79+CESFI!I79+CERES!I79</f>
        <v>5</v>
      </c>
      <c r="I79" s="24">
        <f>(REITORIA!I79-REITORIA!J79)+(MUSEU!I79-MUSEU!J79)+(ESAG!I79-ESAG!J79)+(CEART!I79-CEART!J79)+(FAED!I79-FAED!J79)+(CEAD!I79-CEAD!J79)+(CEFID!I79-CEFID!J79)+(CESFI!I79-CESFI!J79)+(CERES!I79-CERES!J79)</f>
        <v>0</v>
      </c>
      <c r="J79" s="30">
        <f t="shared" si="0"/>
        <v>5</v>
      </c>
      <c r="K79" s="19">
        <v>10.5</v>
      </c>
      <c r="L79" s="19">
        <f t="shared" si="5"/>
        <v>52.5</v>
      </c>
      <c r="M79" s="314">
        <f t="shared" si="6"/>
        <v>0</v>
      </c>
    </row>
    <row r="80" spans="1:13" ht="39.950000000000003" customHeight="1" x14ac:dyDescent="0.25">
      <c r="A80" s="260"/>
      <c r="B80" s="263"/>
      <c r="C80" s="46">
        <v>77</v>
      </c>
      <c r="D80" s="109" t="s">
        <v>240</v>
      </c>
      <c r="E80" s="110" t="s">
        <v>190</v>
      </c>
      <c r="F80" s="96" t="s">
        <v>229</v>
      </c>
      <c r="G80" s="108" t="s">
        <v>15</v>
      </c>
      <c r="H80" s="18">
        <f>REITORIA!I80+MUSEU!I80+ESAG!I80+CEART!I80+FAED!I80+CEAD!I80+CEFID!I80+CESFI!I80+CERES!I80</f>
        <v>5</v>
      </c>
      <c r="I80" s="24">
        <f>(REITORIA!I80-REITORIA!J80)+(MUSEU!I80-MUSEU!J80)+(ESAG!I80-ESAG!J80)+(CEART!I80-CEART!J80)+(FAED!I80-FAED!J80)+(CEAD!I80-CEAD!J80)+(CEFID!I80-CEFID!J80)+(CESFI!I80-CESFI!J80)+(CERES!I80-CERES!J80)</f>
        <v>0</v>
      </c>
      <c r="J80" s="30">
        <f t="shared" si="0"/>
        <v>5</v>
      </c>
      <c r="K80" s="19">
        <v>11.9</v>
      </c>
      <c r="L80" s="19">
        <f t="shared" si="5"/>
        <v>59.5</v>
      </c>
      <c r="M80" s="314">
        <f t="shared" si="6"/>
        <v>0</v>
      </c>
    </row>
    <row r="81" spans="1:13" ht="39.950000000000003" customHeight="1" x14ac:dyDescent="0.25">
      <c r="A81" s="260"/>
      <c r="B81" s="263"/>
      <c r="C81" s="46">
        <v>78</v>
      </c>
      <c r="D81" s="109" t="s">
        <v>241</v>
      </c>
      <c r="E81" s="110" t="s">
        <v>192</v>
      </c>
      <c r="F81" s="96" t="s">
        <v>229</v>
      </c>
      <c r="G81" s="108" t="s">
        <v>15</v>
      </c>
      <c r="H81" s="18">
        <f>REITORIA!I81+MUSEU!I81+ESAG!I81+CEART!I81+FAED!I81+CEAD!I81+CEFID!I81+CESFI!I81+CERES!I81</f>
        <v>10</v>
      </c>
      <c r="I81" s="24">
        <f>(REITORIA!I81-REITORIA!J81)+(MUSEU!I81-MUSEU!J81)+(ESAG!I81-ESAG!J81)+(CEART!I81-CEART!J81)+(FAED!I81-FAED!J81)+(CEAD!I81-CEAD!J81)+(CEFID!I81-CEFID!J81)+(CESFI!I81-CESFI!J81)+(CERES!I81-CERES!J81)</f>
        <v>0</v>
      </c>
      <c r="J81" s="30">
        <f t="shared" si="0"/>
        <v>10</v>
      </c>
      <c r="K81" s="19">
        <v>14.16</v>
      </c>
      <c r="L81" s="19">
        <f t="shared" si="5"/>
        <v>141.6</v>
      </c>
      <c r="M81" s="314">
        <f t="shared" si="6"/>
        <v>0</v>
      </c>
    </row>
    <row r="82" spans="1:13" ht="39.950000000000003" customHeight="1" x14ac:dyDescent="0.25">
      <c r="A82" s="260"/>
      <c r="B82" s="263"/>
      <c r="C82" s="46">
        <v>79</v>
      </c>
      <c r="D82" s="95" t="s">
        <v>242</v>
      </c>
      <c r="E82" s="96" t="s">
        <v>190</v>
      </c>
      <c r="F82" s="96" t="s">
        <v>229</v>
      </c>
      <c r="G82" s="96" t="s">
        <v>15</v>
      </c>
      <c r="H82" s="18">
        <f>REITORIA!I82+MUSEU!I82+ESAG!I82+CEART!I82+FAED!I82+CEAD!I82+CEFID!I82+CESFI!I82+CERES!I82</f>
        <v>15</v>
      </c>
      <c r="I82" s="24">
        <f>(REITORIA!I82-REITORIA!J82)+(MUSEU!I82-MUSEU!J82)+(ESAG!I82-ESAG!J82)+(CEART!I82-CEART!J82)+(FAED!I82-FAED!J82)+(CEAD!I82-CEAD!J82)+(CEFID!I82-CEFID!J82)+(CESFI!I82-CESFI!J82)+(CERES!I82-CERES!J82)</f>
        <v>0</v>
      </c>
      <c r="J82" s="30">
        <f t="shared" si="0"/>
        <v>15</v>
      </c>
      <c r="K82" s="19">
        <v>6.63</v>
      </c>
      <c r="L82" s="19">
        <f t="shared" si="5"/>
        <v>99.45</v>
      </c>
      <c r="M82" s="314">
        <f t="shared" si="6"/>
        <v>0</v>
      </c>
    </row>
    <row r="83" spans="1:13" ht="39.950000000000003" customHeight="1" x14ac:dyDescent="0.25">
      <c r="A83" s="260"/>
      <c r="B83" s="263"/>
      <c r="C83" s="46">
        <v>80</v>
      </c>
      <c r="D83" s="95" t="s">
        <v>243</v>
      </c>
      <c r="E83" s="96" t="s">
        <v>190</v>
      </c>
      <c r="F83" s="96" t="s">
        <v>229</v>
      </c>
      <c r="G83" s="96" t="s">
        <v>15</v>
      </c>
      <c r="H83" s="18">
        <f>REITORIA!I83+MUSEU!I83+ESAG!I83+CEART!I83+FAED!I83+CEAD!I83+CEFID!I83+CESFI!I83+CERES!I83</f>
        <v>15</v>
      </c>
      <c r="I83" s="24">
        <f>(REITORIA!I83-REITORIA!J83)+(MUSEU!I83-MUSEU!J83)+(ESAG!I83-ESAG!J83)+(CEART!I83-CEART!J83)+(FAED!I83-FAED!J83)+(CEAD!I83-CEAD!J83)+(CEFID!I83-CEFID!J83)+(CESFI!I83-CESFI!J83)+(CERES!I83-CERES!J83)</f>
        <v>0</v>
      </c>
      <c r="J83" s="30">
        <f t="shared" si="0"/>
        <v>15</v>
      </c>
      <c r="K83" s="19">
        <v>8.16</v>
      </c>
      <c r="L83" s="19">
        <f t="shared" si="5"/>
        <v>122.4</v>
      </c>
      <c r="M83" s="314">
        <f t="shared" si="6"/>
        <v>0</v>
      </c>
    </row>
    <row r="84" spans="1:13" ht="39.950000000000003" customHeight="1" x14ac:dyDescent="0.25">
      <c r="A84" s="260"/>
      <c r="B84" s="263"/>
      <c r="C84" s="46">
        <v>81</v>
      </c>
      <c r="D84" s="95" t="s">
        <v>244</v>
      </c>
      <c r="E84" s="96" t="s">
        <v>190</v>
      </c>
      <c r="F84" s="96" t="s">
        <v>229</v>
      </c>
      <c r="G84" s="96" t="s">
        <v>15</v>
      </c>
      <c r="H84" s="18">
        <f>REITORIA!I84+MUSEU!I84+ESAG!I84+CEART!I84+FAED!I84+CEAD!I84+CEFID!I84+CESFI!I84+CERES!I84</f>
        <v>15</v>
      </c>
      <c r="I84" s="24">
        <f>(REITORIA!I84-REITORIA!J84)+(MUSEU!I84-MUSEU!J84)+(ESAG!I84-ESAG!J84)+(CEART!I84-CEART!J84)+(FAED!I84-FAED!J84)+(CEAD!I84-CEAD!J84)+(CEFID!I84-CEFID!J84)+(CESFI!I84-CESFI!J84)+(CERES!I84-CERES!J84)</f>
        <v>0</v>
      </c>
      <c r="J84" s="30">
        <f t="shared" si="0"/>
        <v>15</v>
      </c>
      <c r="K84" s="19">
        <v>5.14</v>
      </c>
      <c r="L84" s="19">
        <f t="shared" si="5"/>
        <v>77.099999999999994</v>
      </c>
      <c r="M84" s="314">
        <f t="shared" si="6"/>
        <v>0</v>
      </c>
    </row>
    <row r="85" spans="1:13" ht="39.950000000000003" customHeight="1" x14ac:dyDescent="0.25">
      <c r="A85" s="260"/>
      <c r="B85" s="263"/>
      <c r="C85" s="46">
        <v>82</v>
      </c>
      <c r="D85" s="95" t="s">
        <v>245</v>
      </c>
      <c r="E85" s="96" t="s">
        <v>246</v>
      </c>
      <c r="F85" s="96" t="s">
        <v>229</v>
      </c>
      <c r="G85" s="96" t="s">
        <v>15</v>
      </c>
      <c r="H85" s="18">
        <f>REITORIA!I85+MUSEU!I85+ESAG!I85+CEART!I85+FAED!I85+CEAD!I85+CEFID!I85+CESFI!I85+CERES!I85</f>
        <v>15</v>
      </c>
      <c r="I85" s="24">
        <f>(REITORIA!I85-REITORIA!J85)+(MUSEU!I85-MUSEU!J85)+(ESAG!I85-ESAG!J85)+(CEART!I85-CEART!J85)+(FAED!I85-FAED!J85)+(CEAD!I85-CEAD!J85)+(CEFID!I85-CEFID!J85)+(CESFI!I85-CESFI!J85)+(CERES!I85-CERES!J85)</f>
        <v>0</v>
      </c>
      <c r="J85" s="30">
        <f t="shared" si="0"/>
        <v>15</v>
      </c>
      <c r="K85" s="19">
        <v>23.38</v>
      </c>
      <c r="L85" s="19">
        <f t="shared" si="5"/>
        <v>350.7</v>
      </c>
      <c r="M85" s="314">
        <f t="shared" si="6"/>
        <v>0</v>
      </c>
    </row>
    <row r="86" spans="1:13" ht="39.950000000000003" customHeight="1" x14ac:dyDescent="0.25">
      <c r="A86" s="260"/>
      <c r="B86" s="263"/>
      <c r="C86" s="46">
        <v>83</v>
      </c>
      <c r="D86" s="95" t="s">
        <v>247</v>
      </c>
      <c r="E86" s="96" t="s">
        <v>188</v>
      </c>
      <c r="F86" s="96" t="s">
        <v>248</v>
      </c>
      <c r="G86" s="96" t="s">
        <v>30</v>
      </c>
      <c r="H86" s="18">
        <f>REITORIA!I86+MUSEU!I86+ESAG!I86+CEART!I86+FAED!I86+CEAD!I86+CEFID!I86+CESFI!I86+CERES!I86</f>
        <v>5</v>
      </c>
      <c r="I86" s="24">
        <f>(REITORIA!I86-REITORIA!J86)+(MUSEU!I86-MUSEU!J86)+(ESAG!I86-ESAG!J86)+(CEART!I86-CEART!J86)+(FAED!I86-FAED!J86)+(CEAD!I86-CEAD!J86)+(CEFID!I86-CEFID!J86)+(CESFI!I86-CESFI!J86)+(CERES!I86-CERES!J86)</f>
        <v>0</v>
      </c>
      <c r="J86" s="30">
        <f t="shared" si="0"/>
        <v>5</v>
      </c>
      <c r="K86" s="19">
        <v>185.45</v>
      </c>
      <c r="L86" s="19">
        <f t="shared" si="5"/>
        <v>927.25</v>
      </c>
      <c r="M86" s="314">
        <f t="shared" si="6"/>
        <v>0</v>
      </c>
    </row>
    <row r="87" spans="1:13" ht="39.950000000000003" customHeight="1" x14ac:dyDescent="0.25">
      <c r="A87" s="261"/>
      <c r="B87" s="264"/>
      <c r="C87" s="46">
        <v>84</v>
      </c>
      <c r="D87" s="95" t="s">
        <v>80</v>
      </c>
      <c r="E87" s="96" t="s">
        <v>177</v>
      </c>
      <c r="F87" s="96" t="s">
        <v>13</v>
      </c>
      <c r="G87" s="96" t="s">
        <v>15</v>
      </c>
      <c r="H87" s="18">
        <f>REITORIA!I87+MUSEU!I87+ESAG!I87+CEART!I87+FAED!I87+CEAD!I87+CEFID!I87+CESFI!I87+CERES!I87</f>
        <v>68</v>
      </c>
      <c r="I87" s="24">
        <f>(REITORIA!I87-REITORIA!J87)+(MUSEU!I87-MUSEU!J87)+(ESAG!I87-ESAG!J87)+(CEART!I87-CEART!J87)+(FAED!I87-FAED!J87)+(CEAD!I87-CEAD!J87)+(CEFID!I87-CEFID!J87)+(CESFI!I87-CESFI!J87)+(CERES!I87-CERES!J87)</f>
        <v>10</v>
      </c>
      <c r="J87" s="30">
        <f t="shared" si="0"/>
        <v>58</v>
      </c>
      <c r="K87" s="19">
        <v>19.03</v>
      </c>
      <c r="L87" s="19">
        <f t="shared" si="5"/>
        <v>1294.04</v>
      </c>
      <c r="M87" s="314">
        <f t="shared" si="6"/>
        <v>190.3</v>
      </c>
    </row>
    <row r="88" spans="1:13" ht="39.950000000000003" customHeight="1" x14ac:dyDescent="0.25">
      <c r="A88" s="267">
        <v>4</v>
      </c>
      <c r="B88" s="270" t="s">
        <v>249</v>
      </c>
      <c r="C88" s="47">
        <v>85</v>
      </c>
      <c r="D88" s="102" t="s">
        <v>89</v>
      </c>
      <c r="E88" s="103" t="s">
        <v>49</v>
      </c>
      <c r="F88" s="103" t="s">
        <v>13</v>
      </c>
      <c r="G88" s="103" t="s">
        <v>22</v>
      </c>
      <c r="H88" s="18">
        <f>REITORIA!I88+MUSEU!I88+ESAG!I88+CEART!I88+FAED!I88+CEAD!I88+CEFID!I88+CESFI!I88+CERES!I88</f>
        <v>53</v>
      </c>
      <c r="I88" s="24">
        <f>(REITORIA!I88-REITORIA!J88)+(MUSEU!I88-MUSEU!J88)+(ESAG!I88-ESAG!J88)+(CEART!I88-CEART!J88)+(FAED!I88-FAED!J88)+(CEAD!I88-CEAD!J88)+(CEFID!I88-CEFID!J88)+(CESFI!I88-CESFI!J88)+(CERES!I88-CERES!J88)</f>
        <v>26</v>
      </c>
      <c r="J88" s="30">
        <f t="shared" si="0"/>
        <v>27</v>
      </c>
      <c r="K88" s="19">
        <v>2.4</v>
      </c>
      <c r="L88" s="19">
        <f t="shared" si="5"/>
        <v>127.19999999999999</v>
      </c>
      <c r="M88" s="314">
        <f t="shared" ref="M88:M102" si="7">K88*I88</f>
        <v>62.4</v>
      </c>
    </row>
    <row r="89" spans="1:13" ht="39.950000000000003" customHeight="1" x14ac:dyDescent="0.25">
      <c r="A89" s="268"/>
      <c r="B89" s="271"/>
      <c r="C89" s="47">
        <v>86</v>
      </c>
      <c r="D89" s="102" t="s">
        <v>90</v>
      </c>
      <c r="E89" s="103" t="s">
        <v>49</v>
      </c>
      <c r="F89" s="103" t="s">
        <v>13</v>
      </c>
      <c r="G89" s="103" t="s">
        <v>22</v>
      </c>
      <c r="H89" s="18">
        <f>REITORIA!I89+MUSEU!I89+ESAG!I89+CEART!I89+FAED!I89+CEAD!I89+CEFID!I89+CESFI!I89+CERES!I89</f>
        <v>53</v>
      </c>
      <c r="I89" s="24">
        <f>(REITORIA!I89-REITORIA!J89)+(MUSEU!I89-MUSEU!J89)+(ESAG!I89-ESAG!J89)+(CEART!I89-CEART!J89)+(FAED!I89-FAED!J89)+(CEAD!I89-CEAD!J89)+(CEFID!I89-CEFID!J89)+(CESFI!I89-CESFI!J89)+(CERES!I89-CERES!J89)</f>
        <v>26</v>
      </c>
      <c r="J89" s="30">
        <f t="shared" si="0"/>
        <v>27</v>
      </c>
      <c r="K89" s="19">
        <v>4.2</v>
      </c>
      <c r="L89" s="19">
        <f t="shared" si="5"/>
        <v>222.60000000000002</v>
      </c>
      <c r="M89" s="314">
        <f t="shared" si="7"/>
        <v>109.2</v>
      </c>
    </row>
    <row r="90" spans="1:13" ht="39.950000000000003" customHeight="1" x14ac:dyDescent="0.25">
      <c r="A90" s="268"/>
      <c r="B90" s="271"/>
      <c r="C90" s="47">
        <v>87</v>
      </c>
      <c r="D90" s="102" t="s">
        <v>91</v>
      </c>
      <c r="E90" s="103" t="s">
        <v>49</v>
      </c>
      <c r="F90" s="103" t="s">
        <v>13</v>
      </c>
      <c r="G90" s="103" t="s">
        <v>22</v>
      </c>
      <c r="H90" s="18">
        <f>REITORIA!I90+MUSEU!I90+ESAG!I90+CEART!I90+FAED!I90+CEAD!I90+CEFID!I90+CESFI!I90+CERES!I90</f>
        <v>54</v>
      </c>
      <c r="I90" s="24">
        <f>(REITORIA!I90-REITORIA!J90)+(MUSEU!I90-MUSEU!J90)+(ESAG!I90-ESAG!J90)+(CEART!I90-CEART!J90)+(FAED!I90-FAED!J90)+(CEAD!I90-CEAD!J90)+(CEFID!I90-CEFID!J90)+(CESFI!I90-CESFI!J90)+(CERES!I90-CERES!J90)</f>
        <v>26</v>
      </c>
      <c r="J90" s="30">
        <f t="shared" si="0"/>
        <v>28</v>
      </c>
      <c r="K90" s="19">
        <v>6</v>
      </c>
      <c r="L90" s="19">
        <f t="shared" si="5"/>
        <v>324</v>
      </c>
      <c r="M90" s="314">
        <f t="shared" si="7"/>
        <v>156</v>
      </c>
    </row>
    <row r="91" spans="1:13" ht="39.950000000000003" customHeight="1" x14ac:dyDescent="0.25">
      <c r="A91" s="268"/>
      <c r="B91" s="271"/>
      <c r="C91" s="47">
        <v>88</v>
      </c>
      <c r="D91" s="102" t="s">
        <v>92</v>
      </c>
      <c r="E91" s="103" t="s">
        <v>49</v>
      </c>
      <c r="F91" s="103" t="s">
        <v>13</v>
      </c>
      <c r="G91" s="103" t="s">
        <v>22</v>
      </c>
      <c r="H91" s="18">
        <f>REITORIA!I91+MUSEU!I91+ESAG!I91+CEART!I91+FAED!I91+CEAD!I91+CEFID!I91+CESFI!I91+CERES!I91</f>
        <v>56</v>
      </c>
      <c r="I91" s="24">
        <f>(REITORIA!I91-REITORIA!J91)+(MUSEU!I91-MUSEU!J91)+(ESAG!I91-ESAG!J91)+(CEART!I91-CEART!J91)+(FAED!I91-FAED!J91)+(CEAD!I91-CEAD!J91)+(CEFID!I91-CEFID!J91)+(CESFI!I91-CESFI!J91)+(CERES!I91-CERES!J91)</f>
        <v>26</v>
      </c>
      <c r="J91" s="30">
        <f t="shared" si="0"/>
        <v>30</v>
      </c>
      <c r="K91" s="19">
        <v>12.6</v>
      </c>
      <c r="L91" s="19">
        <f t="shared" si="5"/>
        <v>705.6</v>
      </c>
      <c r="M91" s="314">
        <f t="shared" si="7"/>
        <v>327.59999999999997</v>
      </c>
    </row>
    <row r="92" spans="1:13" ht="39.950000000000003" customHeight="1" x14ac:dyDescent="0.25">
      <c r="A92" s="268"/>
      <c r="B92" s="271"/>
      <c r="C92" s="47">
        <v>89</v>
      </c>
      <c r="D92" s="102" t="s">
        <v>93</v>
      </c>
      <c r="E92" s="103" t="s">
        <v>49</v>
      </c>
      <c r="F92" s="103" t="s">
        <v>13</v>
      </c>
      <c r="G92" s="103" t="s">
        <v>22</v>
      </c>
      <c r="H92" s="18">
        <f>REITORIA!I92+MUSEU!I92+ESAG!I92+CEART!I92+FAED!I92+CEAD!I92+CEFID!I92+CESFI!I92+CERES!I92</f>
        <v>43</v>
      </c>
      <c r="I92" s="24">
        <f>(REITORIA!I92-REITORIA!J92)+(MUSEU!I92-MUSEU!J92)+(ESAG!I92-ESAG!J92)+(CEART!I92-CEART!J92)+(FAED!I92-FAED!J92)+(CEAD!I92-CEAD!J92)+(CEFID!I92-CEFID!J92)+(CESFI!I92-CESFI!J92)+(CERES!I92-CERES!J92)</f>
        <v>16</v>
      </c>
      <c r="J92" s="30">
        <f t="shared" si="0"/>
        <v>27</v>
      </c>
      <c r="K92" s="19">
        <v>6.7</v>
      </c>
      <c r="L92" s="19">
        <f t="shared" si="5"/>
        <v>288.10000000000002</v>
      </c>
      <c r="M92" s="314">
        <f t="shared" si="7"/>
        <v>107.2</v>
      </c>
    </row>
    <row r="93" spans="1:13" ht="39.950000000000003" customHeight="1" x14ac:dyDescent="0.25">
      <c r="A93" s="268"/>
      <c r="B93" s="271"/>
      <c r="C93" s="47">
        <v>90</v>
      </c>
      <c r="D93" s="102" t="s">
        <v>94</v>
      </c>
      <c r="E93" s="103" t="s">
        <v>49</v>
      </c>
      <c r="F93" s="103" t="s">
        <v>13</v>
      </c>
      <c r="G93" s="103" t="s">
        <v>22</v>
      </c>
      <c r="H93" s="18">
        <f>REITORIA!I93+MUSEU!I93+ESAG!I93+CEART!I93+FAED!I93+CEAD!I93+CEFID!I93+CESFI!I93+CERES!I93</f>
        <v>49</v>
      </c>
      <c r="I93" s="24">
        <f>(REITORIA!I93-REITORIA!J93)+(MUSEU!I93-MUSEU!J93)+(ESAG!I93-ESAG!J93)+(CEART!I93-CEART!J93)+(FAED!I93-FAED!J93)+(CEAD!I93-CEAD!J93)+(CEFID!I93-CEFID!J93)+(CESFI!I93-CESFI!J93)+(CERES!I93-CERES!J93)</f>
        <v>26</v>
      </c>
      <c r="J93" s="30">
        <f t="shared" si="0"/>
        <v>23</v>
      </c>
      <c r="K93" s="19">
        <v>2.7</v>
      </c>
      <c r="L93" s="19">
        <f t="shared" si="5"/>
        <v>132.30000000000001</v>
      </c>
      <c r="M93" s="314">
        <f t="shared" si="7"/>
        <v>70.2</v>
      </c>
    </row>
    <row r="94" spans="1:13" ht="39.950000000000003" customHeight="1" x14ac:dyDescent="0.25">
      <c r="A94" s="268"/>
      <c r="B94" s="271"/>
      <c r="C94" s="47">
        <v>91</v>
      </c>
      <c r="D94" s="102" t="s">
        <v>95</v>
      </c>
      <c r="E94" s="103" t="s">
        <v>49</v>
      </c>
      <c r="F94" s="103" t="s">
        <v>13</v>
      </c>
      <c r="G94" s="103" t="s">
        <v>22</v>
      </c>
      <c r="H94" s="18">
        <f>REITORIA!I94+MUSEU!I94+ESAG!I94+CEART!I94+FAED!I94+CEAD!I94+CEFID!I94+CESFI!I94+CERES!I94</f>
        <v>49</v>
      </c>
      <c r="I94" s="24">
        <f>(REITORIA!I94-REITORIA!J94)+(MUSEU!I94-MUSEU!J94)+(ESAG!I94-ESAG!J94)+(CEART!I94-CEART!J94)+(FAED!I94-FAED!J94)+(CEAD!I94-CEAD!J94)+(CEFID!I94-CEFID!J94)+(CESFI!I94-CESFI!J94)+(CERES!I94-CERES!J94)</f>
        <v>26</v>
      </c>
      <c r="J94" s="30">
        <f t="shared" si="0"/>
        <v>23</v>
      </c>
      <c r="K94" s="19">
        <v>2.9</v>
      </c>
      <c r="L94" s="19">
        <f t="shared" si="5"/>
        <v>142.1</v>
      </c>
      <c r="M94" s="314">
        <f t="shared" si="7"/>
        <v>75.399999999999991</v>
      </c>
    </row>
    <row r="95" spans="1:13" ht="39.950000000000003" customHeight="1" x14ac:dyDescent="0.25">
      <c r="A95" s="268"/>
      <c r="B95" s="271"/>
      <c r="C95" s="47">
        <v>92</v>
      </c>
      <c r="D95" s="102" t="s">
        <v>96</v>
      </c>
      <c r="E95" s="103" t="s">
        <v>49</v>
      </c>
      <c r="F95" s="103" t="s">
        <v>13</v>
      </c>
      <c r="G95" s="103" t="s">
        <v>22</v>
      </c>
      <c r="H95" s="18">
        <f>REITORIA!I95+MUSEU!I95+ESAG!I95+CEART!I95+FAED!I95+CEAD!I95+CEFID!I95+CESFI!I95+CERES!I95</f>
        <v>59</v>
      </c>
      <c r="I95" s="24">
        <f>(REITORIA!I95-REITORIA!J95)+(MUSEU!I95-MUSEU!J95)+(ESAG!I95-ESAG!J95)+(CEART!I95-CEART!J95)+(FAED!I95-FAED!J95)+(CEAD!I95-CEAD!J95)+(CEFID!I95-CEFID!J95)+(CESFI!I95-CESFI!J95)+(CERES!I95-CERES!J95)</f>
        <v>36</v>
      </c>
      <c r="J95" s="30">
        <f t="shared" si="0"/>
        <v>23</v>
      </c>
      <c r="K95" s="19">
        <v>3.4</v>
      </c>
      <c r="L95" s="19">
        <f t="shared" si="5"/>
        <v>200.6</v>
      </c>
      <c r="M95" s="314">
        <f t="shared" si="7"/>
        <v>122.39999999999999</v>
      </c>
    </row>
    <row r="96" spans="1:13" ht="39.950000000000003" customHeight="1" x14ac:dyDescent="0.25">
      <c r="A96" s="268"/>
      <c r="B96" s="271"/>
      <c r="C96" s="47">
        <v>93</v>
      </c>
      <c r="D96" s="102" t="s">
        <v>97</v>
      </c>
      <c r="E96" s="103" t="s">
        <v>49</v>
      </c>
      <c r="F96" s="103" t="s">
        <v>13</v>
      </c>
      <c r="G96" s="103" t="s">
        <v>22</v>
      </c>
      <c r="H96" s="18">
        <f>REITORIA!I96+MUSEU!I96+ESAG!I96+CEART!I96+FAED!I96+CEAD!I96+CEFID!I96+CESFI!I96+CERES!I96</f>
        <v>49</v>
      </c>
      <c r="I96" s="24">
        <f>(REITORIA!I96-REITORIA!J96)+(MUSEU!I96-MUSEU!J96)+(ESAG!I96-ESAG!J96)+(CEART!I96-CEART!J96)+(FAED!I96-FAED!J96)+(CEAD!I96-CEAD!J96)+(CEFID!I96-CEFID!J96)+(CESFI!I96-CESFI!J96)+(CERES!I96-CERES!J96)</f>
        <v>26</v>
      </c>
      <c r="J96" s="30">
        <f t="shared" si="0"/>
        <v>23</v>
      </c>
      <c r="K96" s="19">
        <v>4</v>
      </c>
      <c r="L96" s="19">
        <f t="shared" si="5"/>
        <v>196</v>
      </c>
      <c r="M96" s="314">
        <f t="shared" si="7"/>
        <v>104</v>
      </c>
    </row>
    <row r="97" spans="1:13" ht="39.950000000000003" customHeight="1" x14ac:dyDescent="0.25">
      <c r="A97" s="268"/>
      <c r="B97" s="271"/>
      <c r="C97" s="47">
        <v>94</v>
      </c>
      <c r="D97" s="102" t="s">
        <v>98</v>
      </c>
      <c r="E97" s="103" t="s">
        <v>49</v>
      </c>
      <c r="F97" s="103" t="s">
        <v>13</v>
      </c>
      <c r="G97" s="103" t="s">
        <v>22</v>
      </c>
      <c r="H97" s="18">
        <f>REITORIA!I97+MUSEU!I97+ESAG!I97+CEART!I97+FAED!I97+CEAD!I97+CEFID!I97+CESFI!I97+CERES!I97</f>
        <v>61</v>
      </c>
      <c r="I97" s="24">
        <f>(REITORIA!I97-REITORIA!J97)+(MUSEU!I97-MUSEU!J97)+(ESAG!I97-ESAG!J97)+(CEART!I97-CEART!J97)+(FAED!I97-FAED!J97)+(CEAD!I97-CEAD!J97)+(CEFID!I97-CEFID!J97)+(CESFI!I97-CESFI!J97)+(CERES!I97-CERES!J97)</f>
        <v>46</v>
      </c>
      <c r="J97" s="30">
        <f t="shared" si="0"/>
        <v>15</v>
      </c>
      <c r="K97" s="19">
        <v>5.0999999999999996</v>
      </c>
      <c r="L97" s="19">
        <f t="shared" si="5"/>
        <v>311.09999999999997</v>
      </c>
      <c r="M97" s="314">
        <f t="shared" si="7"/>
        <v>234.6</v>
      </c>
    </row>
    <row r="98" spans="1:13" ht="39.950000000000003" customHeight="1" x14ac:dyDescent="0.25">
      <c r="A98" s="268"/>
      <c r="B98" s="271"/>
      <c r="C98" s="47">
        <v>95</v>
      </c>
      <c r="D98" s="102" t="s">
        <v>99</v>
      </c>
      <c r="E98" s="103" t="s">
        <v>49</v>
      </c>
      <c r="F98" s="103" t="s">
        <v>100</v>
      </c>
      <c r="G98" s="103" t="s">
        <v>15</v>
      </c>
      <c r="H98" s="18">
        <f>REITORIA!I98+MUSEU!I98+ESAG!I98+CEART!I98+FAED!I98+CEAD!I98+CEFID!I98+CESFI!I98+CERES!I98</f>
        <v>46</v>
      </c>
      <c r="I98" s="24">
        <f>(REITORIA!I98-REITORIA!J98)+(MUSEU!I98-MUSEU!J98)+(ESAG!I98-ESAG!J98)+(CEART!I98-CEART!J98)+(FAED!I98-FAED!J98)+(CEAD!I98-CEAD!J98)+(CEFID!I98-CEFID!J98)+(CESFI!I98-CESFI!J98)+(CERES!I98-CERES!J98)</f>
        <v>24</v>
      </c>
      <c r="J98" s="30">
        <f t="shared" si="0"/>
        <v>22</v>
      </c>
      <c r="K98" s="19">
        <v>18</v>
      </c>
      <c r="L98" s="19">
        <f t="shared" si="5"/>
        <v>828</v>
      </c>
      <c r="M98" s="314">
        <f t="shared" si="7"/>
        <v>432</v>
      </c>
    </row>
    <row r="99" spans="1:13" ht="39.950000000000003" customHeight="1" x14ac:dyDescent="0.25">
      <c r="A99" s="268"/>
      <c r="B99" s="271"/>
      <c r="C99" s="47">
        <v>96</v>
      </c>
      <c r="D99" s="102" t="s">
        <v>110</v>
      </c>
      <c r="E99" s="103" t="s">
        <v>49</v>
      </c>
      <c r="F99" s="103" t="s">
        <v>13</v>
      </c>
      <c r="G99" s="103" t="s">
        <v>22</v>
      </c>
      <c r="H99" s="18">
        <f>REITORIA!I99+MUSEU!I99+ESAG!I99+CEART!I99+FAED!I99+CEAD!I99+CEFID!I99+CESFI!I99+CERES!I99</f>
        <v>167</v>
      </c>
      <c r="I99" s="24">
        <f>(REITORIA!I99-REITORIA!J99)+(MUSEU!I99-MUSEU!J99)+(ESAG!I99-ESAG!J99)+(CEART!I99-CEART!J99)+(FAED!I99-FAED!J99)+(CEAD!I99-CEAD!J99)+(CEFID!I99-CEFID!J99)+(CESFI!I99-CESFI!J99)+(CERES!I99-CERES!J99)</f>
        <v>8</v>
      </c>
      <c r="J99" s="30">
        <f t="shared" si="0"/>
        <v>159</v>
      </c>
      <c r="K99" s="19">
        <v>2.0099999999999998</v>
      </c>
      <c r="L99" s="19">
        <f t="shared" si="5"/>
        <v>335.66999999999996</v>
      </c>
      <c r="M99" s="314">
        <f t="shared" si="7"/>
        <v>16.079999999999998</v>
      </c>
    </row>
    <row r="100" spans="1:13" ht="36.75" customHeight="1" x14ac:dyDescent="0.25">
      <c r="A100" s="268"/>
      <c r="B100" s="271"/>
      <c r="C100" s="47">
        <v>97</v>
      </c>
      <c r="D100" s="102" t="s">
        <v>250</v>
      </c>
      <c r="E100" s="103" t="s">
        <v>49</v>
      </c>
      <c r="F100" s="103" t="s">
        <v>27</v>
      </c>
      <c r="G100" s="103" t="s">
        <v>22</v>
      </c>
      <c r="H100" s="18">
        <f>REITORIA!I100+MUSEU!I100+ESAG!I100+CEART!I100+FAED!I100+CEAD!I100+CEFID!I100+CESFI!I100+CERES!I100</f>
        <v>16</v>
      </c>
      <c r="I100" s="24">
        <f>(REITORIA!I100-REITORIA!J100)+(MUSEU!I100-MUSEU!J100)+(ESAG!I100-ESAG!J100)+(CEART!I100-CEART!J100)+(FAED!I100-FAED!J100)+(CEAD!I100-CEAD!J100)+(CEFID!I100-CEFID!J100)+(CESFI!I100-CESFI!J100)+(CERES!I100-CERES!J100)</f>
        <v>6</v>
      </c>
      <c r="J100" s="30">
        <f t="shared" si="0"/>
        <v>10</v>
      </c>
      <c r="K100" s="19">
        <v>36</v>
      </c>
      <c r="L100" s="19">
        <f t="shared" si="5"/>
        <v>576</v>
      </c>
      <c r="M100" s="314">
        <f t="shared" si="7"/>
        <v>216</v>
      </c>
    </row>
    <row r="101" spans="1:13" ht="69" customHeight="1" x14ac:dyDescent="0.25">
      <c r="A101" s="268"/>
      <c r="B101" s="271"/>
      <c r="C101" s="47">
        <v>98</v>
      </c>
      <c r="D101" s="102" t="s">
        <v>101</v>
      </c>
      <c r="E101" s="103" t="s">
        <v>49</v>
      </c>
      <c r="F101" s="103" t="s">
        <v>13</v>
      </c>
      <c r="G101" s="103" t="s">
        <v>22</v>
      </c>
      <c r="H101" s="18">
        <f>REITORIA!I101+MUSEU!I101+ESAG!I101+CEART!I101+FAED!I101+CEAD!I101+CEFID!I101+CESFI!I101+CERES!I101</f>
        <v>9</v>
      </c>
      <c r="I101" s="24">
        <f>(REITORIA!I101-REITORIA!J101)+(MUSEU!I101-MUSEU!J101)+(ESAG!I101-ESAG!J101)+(CEART!I101-CEART!J101)+(FAED!I101-FAED!J101)+(CEAD!I101-CEAD!J101)+(CEFID!I101-CEFID!J101)+(CESFI!I101-CESFI!J101)+(CERES!I101-CERES!J101)</f>
        <v>4</v>
      </c>
      <c r="J101" s="30">
        <f t="shared" si="0"/>
        <v>5</v>
      </c>
      <c r="K101" s="19">
        <v>42</v>
      </c>
      <c r="L101" s="19">
        <f t="shared" si="5"/>
        <v>378</v>
      </c>
      <c r="M101" s="314">
        <f t="shared" si="7"/>
        <v>168</v>
      </c>
    </row>
    <row r="102" spans="1:13" ht="39.950000000000003" customHeight="1" x14ac:dyDescent="0.25">
      <c r="A102" s="268"/>
      <c r="B102" s="271"/>
      <c r="C102" s="47">
        <v>99</v>
      </c>
      <c r="D102" s="102" t="s">
        <v>251</v>
      </c>
      <c r="E102" s="103" t="s">
        <v>49</v>
      </c>
      <c r="F102" s="103" t="s">
        <v>13</v>
      </c>
      <c r="G102" s="103" t="s">
        <v>22</v>
      </c>
      <c r="H102" s="18">
        <f>REITORIA!I102+MUSEU!I102+ESAG!I102+CEART!I102+FAED!I102+CEAD!I102+CEFID!I102+CESFI!I102+CERES!I102</f>
        <v>5</v>
      </c>
      <c r="I102" s="24">
        <f>(REITORIA!I102-REITORIA!J102)+(MUSEU!I102-MUSEU!J102)+(ESAG!I102-ESAG!J102)+(CEART!I102-CEART!J102)+(FAED!I102-FAED!J102)+(CEAD!I102-CEAD!J102)+(CEFID!I102-CEFID!J102)+(CESFI!I102-CESFI!J102)+(CERES!I102-CERES!J102)</f>
        <v>5</v>
      </c>
      <c r="J102" s="30">
        <f t="shared" si="0"/>
        <v>0</v>
      </c>
      <c r="K102" s="19">
        <v>65</v>
      </c>
      <c r="L102" s="19">
        <f t="shared" si="5"/>
        <v>325</v>
      </c>
      <c r="M102" s="314">
        <f t="shared" si="7"/>
        <v>325</v>
      </c>
    </row>
    <row r="103" spans="1:13" ht="69.75" customHeight="1" x14ac:dyDescent="0.25">
      <c r="A103" s="276">
        <v>5</v>
      </c>
      <c r="B103" s="277" t="s">
        <v>183</v>
      </c>
      <c r="C103" s="46">
        <v>100</v>
      </c>
      <c r="D103" s="119" t="s">
        <v>111</v>
      </c>
      <c r="E103" s="120" t="s">
        <v>177</v>
      </c>
      <c r="F103" s="120" t="s">
        <v>13</v>
      </c>
      <c r="G103" s="33" t="s">
        <v>28</v>
      </c>
      <c r="H103" s="18">
        <f>REITORIA!I103+MUSEU!I103+ESAG!I103+CEART!I103+FAED!I103+CEAD!I103+CEFID!I103+CESFI!I103+CERES!I103</f>
        <v>58</v>
      </c>
      <c r="I103" s="24">
        <f>(REITORIA!I103-REITORIA!J103)+(MUSEU!I103-MUSEU!J103)+(ESAG!I103-ESAG!J103)+(CEART!I103-CEART!J103)+(FAED!I103-FAED!J103)+(CEAD!I103-CEAD!J103)+(CEFID!I103-CEFID!J103)+(CESFI!I103-CESFI!J103)+(CERES!I103-CERES!J103)</f>
        <v>26</v>
      </c>
      <c r="J103" s="30">
        <f t="shared" ref="J103:J104" si="8">H103-I103</f>
        <v>32</v>
      </c>
      <c r="K103" s="19">
        <v>93.23</v>
      </c>
      <c r="L103" s="19">
        <f t="shared" si="5"/>
        <v>5407.34</v>
      </c>
      <c r="M103" s="314">
        <f t="shared" ref="M103:M104" si="9">K103*I103</f>
        <v>2423.98</v>
      </c>
    </row>
    <row r="104" spans="1:13" ht="39.950000000000003" customHeight="1" x14ac:dyDescent="0.25">
      <c r="A104" s="276"/>
      <c r="B104" s="277"/>
      <c r="C104" s="46">
        <v>101</v>
      </c>
      <c r="D104" s="119" t="s">
        <v>112</v>
      </c>
      <c r="E104" s="120" t="s">
        <v>172</v>
      </c>
      <c r="F104" s="120" t="s">
        <v>3</v>
      </c>
      <c r="G104" s="33" t="s">
        <v>57</v>
      </c>
      <c r="H104" s="18">
        <f>REITORIA!I104+MUSEU!I104+ESAG!I104+CEART!I104+FAED!I104+CEAD!I104+CEFID!I104+CESFI!I104+CERES!I104</f>
        <v>54</v>
      </c>
      <c r="I104" s="24">
        <f>(REITORIA!I104-REITORIA!J104)+(MUSEU!I104-MUSEU!J104)+(ESAG!I104-ESAG!J104)+(CEART!I104-CEART!J104)+(FAED!I104-FAED!J104)+(CEAD!I104-CEAD!J104)+(CEFID!I104-CEFID!J104)+(CESFI!I104-CESFI!J104)+(CERES!I104-CERES!J104)</f>
        <v>29</v>
      </c>
      <c r="J104" s="30">
        <f t="shared" si="8"/>
        <v>25</v>
      </c>
      <c r="K104" s="19">
        <v>28</v>
      </c>
      <c r="L104" s="19">
        <f t="shared" si="5"/>
        <v>1512</v>
      </c>
      <c r="M104" s="314">
        <f t="shared" si="9"/>
        <v>812</v>
      </c>
    </row>
    <row r="105" spans="1:13" ht="39.950000000000003" customHeight="1" x14ac:dyDescent="0.25">
      <c r="A105" s="276"/>
      <c r="B105" s="277"/>
      <c r="C105" s="46">
        <v>102</v>
      </c>
      <c r="D105" s="119" t="s">
        <v>113</v>
      </c>
      <c r="E105" s="120" t="s">
        <v>252</v>
      </c>
      <c r="F105" s="120" t="s">
        <v>3</v>
      </c>
      <c r="G105" s="33" t="s">
        <v>22</v>
      </c>
      <c r="H105" s="18">
        <f>REITORIA!I105+MUSEU!I105+ESAG!I105+CEART!I105+FAED!I105+CEAD!I105+CEFID!I105+CESFI!I105+CERES!I105</f>
        <v>17</v>
      </c>
      <c r="I105" s="24">
        <f>(REITORIA!I105-REITORIA!J105)+(MUSEU!I105-MUSEU!J105)+(ESAG!I105-ESAG!J105)+(CEART!I105-CEART!J105)+(FAED!I105-FAED!J105)+(CEAD!I105-CEAD!J105)+(CEFID!I105-CEFID!J105)+(CESFI!I105-CESFI!J105)+(CERES!I105-CERES!J105)</f>
        <v>6</v>
      </c>
      <c r="J105" s="30">
        <f t="shared" ref="J105:J131" si="10">H105-I105</f>
        <v>11</v>
      </c>
      <c r="K105" s="19">
        <v>286.5</v>
      </c>
      <c r="L105" s="19">
        <f t="shared" si="5"/>
        <v>4870.5</v>
      </c>
      <c r="M105" s="314">
        <f t="shared" ref="M105:M131" si="11">K105*I105</f>
        <v>1719</v>
      </c>
    </row>
    <row r="106" spans="1:13" ht="39.950000000000003" customHeight="1" x14ac:dyDescent="0.25">
      <c r="A106" s="273">
        <v>6</v>
      </c>
      <c r="B106" s="270" t="s">
        <v>253</v>
      </c>
      <c r="C106" s="47">
        <v>103</v>
      </c>
      <c r="D106" s="102" t="s">
        <v>84</v>
      </c>
      <c r="E106" s="103" t="s">
        <v>254</v>
      </c>
      <c r="F106" s="103" t="s">
        <v>13</v>
      </c>
      <c r="G106" s="103" t="s">
        <v>15</v>
      </c>
      <c r="H106" s="18">
        <f>REITORIA!I106+MUSEU!I106+ESAG!I106+CEART!I106+FAED!I106+CEAD!I106+CEFID!I106+CESFI!I106+CERES!I106</f>
        <v>91</v>
      </c>
      <c r="I106" s="24">
        <f>(REITORIA!I106-REITORIA!J106)+(MUSEU!I106-MUSEU!J106)+(ESAG!I106-ESAG!J106)+(CEART!I106-CEART!J106)+(FAED!I106-FAED!J106)+(CEAD!I106-CEAD!J106)+(CEFID!I106-CEFID!J106)+(CESFI!I106-CESFI!J106)+(CERES!I106-CERES!J106)</f>
        <v>61</v>
      </c>
      <c r="J106" s="30">
        <f t="shared" si="10"/>
        <v>30</v>
      </c>
      <c r="K106" s="19">
        <v>56.36</v>
      </c>
      <c r="L106" s="19">
        <f t="shared" si="5"/>
        <v>5128.76</v>
      </c>
      <c r="M106" s="314">
        <f t="shared" si="11"/>
        <v>3437.96</v>
      </c>
    </row>
    <row r="107" spans="1:13" ht="153" x14ac:dyDescent="0.25">
      <c r="A107" s="274"/>
      <c r="B107" s="271"/>
      <c r="C107" s="47">
        <v>104</v>
      </c>
      <c r="D107" s="102" t="s">
        <v>255</v>
      </c>
      <c r="E107" s="103" t="s">
        <v>256</v>
      </c>
      <c r="F107" s="103" t="s">
        <v>13</v>
      </c>
      <c r="G107" s="103" t="s">
        <v>15</v>
      </c>
      <c r="H107" s="18">
        <f>REITORIA!I107+MUSEU!I107+ESAG!I107+CEART!I107+FAED!I107+CEAD!I107+CEFID!I107+CESFI!I107+CERES!I107+1</f>
        <v>16</v>
      </c>
      <c r="I107" s="24">
        <f>(REITORIA!I107-REITORIA!J107)+(MUSEU!I107-MUSEU!J107)+(ESAG!I107-ESAG!J107)+(CEART!I107-CEART!J107)+(FAED!I107-FAED!J107)+(CEAD!I107-CEAD!J107)+(CEFID!I107-CEFID!J107)+(CESFI!I107-CESFI!J107)+(CERES!I107-CERES!J107)</f>
        <v>9</v>
      </c>
      <c r="J107" s="30">
        <f t="shared" si="10"/>
        <v>7</v>
      </c>
      <c r="K107" s="19">
        <v>150</v>
      </c>
      <c r="L107" s="19">
        <f t="shared" si="5"/>
        <v>2400</v>
      </c>
      <c r="M107" s="314">
        <f t="shared" si="11"/>
        <v>1350</v>
      </c>
    </row>
    <row r="108" spans="1:13" ht="76.5" x14ac:dyDescent="0.25">
      <c r="A108" s="274"/>
      <c r="B108" s="271"/>
      <c r="C108" s="47">
        <v>105</v>
      </c>
      <c r="D108" s="102" t="s">
        <v>257</v>
      </c>
      <c r="E108" s="103" t="s">
        <v>258</v>
      </c>
      <c r="F108" s="103" t="s">
        <v>248</v>
      </c>
      <c r="G108" s="103" t="s">
        <v>15</v>
      </c>
      <c r="H108" s="18">
        <f>REITORIA!I108+MUSEU!I108+ESAG!I108+CEART!I108+FAED!I108+CEAD!I108+CEFID!I108+CESFI!I108+CERES!I108</f>
        <v>95</v>
      </c>
      <c r="I108" s="24">
        <f>(REITORIA!I108-REITORIA!J108)+(MUSEU!I108-MUSEU!J108)+(ESAG!I108-ESAG!J108)+(CEART!I108-CEART!J108)+(FAED!I108-FAED!J108)+(CEAD!I108-CEAD!J108)+(CEFID!I108-CEFID!J108)+(CESFI!I108-CESFI!J108)+(CERES!I108-CERES!J108)</f>
        <v>25</v>
      </c>
      <c r="J108" s="30">
        <f t="shared" si="10"/>
        <v>70</v>
      </c>
      <c r="K108" s="19">
        <v>72</v>
      </c>
      <c r="L108" s="19">
        <f t="shared" si="5"/>
        <v>6840</v>
      </c>
      <c r="M108" s="314">
        <f t="shared" si="11"/>
        <v>1800</v>
      </c>
    </row>
    <row r="109" spans="1:13" ht="39.950000000000003" customHeight="1" x14ac:dyDescent="0.25">
      <c r="A109" s="274"/>
      <c r="B109" s="271"/>
      <c r="C109" s="47">
        <v>106</v>
      </c>
      <c r="D109" s="102" t="s">
        <v>259</v>
      </c>
      <c r="E109" s="103" t="s">
        <v>260</v>
      </c>
      <c r="F109" s="103" t="s">
        <v>248</v>
      </c>
      <c r="G109" s="103" t="s">
        <v>15</v>
      </c>
      <c r="H109" s="18">
        <f>REITORIA!I109+MUSEU!I109+ESAG!I109+CEART!I109+FAED!I109+CEAD!I109+CEFID!I109+CESFI!I109+CERES!I109</f>
        <v>20</v>
      </c>
      <c r="I109" s="24">
        <f>(REITORIA!I109-REITORIA!J109)+(MUSEU!I109-MUSEU!J109)+(ESAG!I109-ESAG!J109)+(CEART!I109-CEART!J109)+(FAED!I109-FAED!J109)+(CEAD!I109-CEAD!J109)+(CEFID!I109-CEFID!J109)+(CESFI!I109-CESFI!J109)+(CERES!I109-CERES!J109)</f>
        <v>20</v>
      </c>
      <c r="J109" s="30">
        <f t="shared" si="10"/>
        <v>0</v>
      </c>
      <c r="K109" s="19">
        <v>16</v>
      </c>
      <c r="L109" s="19">
        <f t="shared" si="5"/>
        <v>320</v>
      </c>
      <c r="M109" s="314">
        <f t="shared" si="11"/>
        <v>320</v>
      </c>
    </row>
    <row r="110" spans="1:13" ht="39.950000000000003" customHeight="1" x14ac:dyDescent="0.25">
      <c r="A110" s="274"/>
      <c r="B110" s="271"/>
      <c r="C110" s="47">
        <v>107</v>
      </c>
      <c r="D110" s="102" t="s">
        <v>261</v>
      </c>
      <c r="E110" s="111" t="s">
        <v>262</v>
      </c>
      <c r="F110" s="103" t="s">
        <v>248</v>
      </c>
      <c r="G110" s="103" t="s">
        <v>14</v>
      </c>
      <c r="H110" s="18">
        <f>REITORIA!I110+MUSEU!I110+ESAG!I110+CEART!I110+FAED!I110+CEAD!I110+CEFID!I110+CESFI!I110+CERES!I110</f>
        <v>20</v>
      </c>
      <c r="I110" s="24">
        <f>(REITORIA!I110-REITORIA!J110)+(MUSEU!I110-MUSEU!J110)+(ESAG!I110-ESAG!J110)+(CEART!I110-CEART!J110)+(FAED!I110-FAED!J110)+(CEAD!I110-CEAD!J110)+(CEFID!I110-CEFID!J110)+(CESFI!I110-CESFI!J110)+(CERES!I110-CERES!J110)</f>
        <v>20</v>
      </c>
      <c r="J110" s="30">
        <f t="shared" si="10"/>
        <v>0</v>
      </c>
      <c r="K110" s="19">
        <v>22</v>
      </c>
      <c r="L110" s="19">
        <f t="shared" ref="L110:L131" si="12">K110*H110</f>
        <v>440</v>
      </c>
      <c r="M110" s="314">
        <f t="shared" si="11"/>
        <v>440</v>
      </c>
    </row>
    <row r="111" spans="1:13" ht="39.950000000000003" customHeight="1" x14ac:dyDescent="0.25">
      <c r="A111" s="275"/>
      <c r="B111" s="272"/>
      <c r="C111" s="47">
        <v>108</v>
      </c>
      <c r="D111" s="102" t="s">
        <v>263</v>
      </c>
      <c r="E111" s="111" t="s">
        <v>264</v>
      </c>
      <c r="F111" s="103" t="s">
        <v>248</v>
      </c>
      <c r="G111" s="103" t="s">
        <v>14</v>
      </c>
      <c r="H111" s="18">
        <f>REITORIA!I111+MUSEU!I111+ESAG!I111+CEART!I111+FAED!I111+CEAD!I111+CEFID!I111+CESFI!I111+CERES!I111</f>
        <v>20</v>
      </c>
      <c r="I111" s="24">
        <f>(REITORIA!I111-REITORIA!J111)+(MUSEU!I111-MUSEU!J111)+(ESAG!I111-ESAG!J111)+(CEART!I111-CEART!J111)+(FAED!I111-FAED!J111)+(CEAD!I111-CEAD!J111)+(CEFID!I111-CEFID!J111)+(CESFI!I111-CESFI!J111)+(CERES!I111-CERES!J111)</f>
        <v>20</v>
      </c>
      <c r="J111" s="30">
        <f t="shared" si="10"/>
        <v>0</v>
      </c>
      <c r="K111" s="19">
        <v>38.56</v>
      </c>
      <c r="L111" s="19">
        <f t="shared" si="12"/>
        <v>771.2</v>
      </c>
      <c r="M111" s="314">
        <f t="shared" si="11"/>
        <v>771.2</v>
      </c>
    </row>
    <row r="112" spans="1:13" ht="39.950000000000003" customHeight="1" x14ac:dyDescent="0.25">
      <c r="A112" s="259">
        <v>7</v>
      </c>
      <c r="B112" s="262" t="s">
        <v>265</v>
      </c>
      <c r="C112" s="46">
        <v>109</v>
      </c>
      <c r="D112" s="95" t="s">
        <v>266</v>
      </c>
      <c r="E112" s="96" t="s">
        <v>267</v>
      </c>
      <c r="F112" s="96" t="s">
        <v>13</v>
      </c>
      <c r="G112" s="96" t="s">
        <v>15</v>
      </c>
      <c r="H112" s="18">
        <f>REITORIA!I112+MUSEU!I112+ESAG!I112+CEART!I112+FAED!I112+CEAD!I112+CEFID!I112+CESFI!I112+CERES!I112</f>
        <v>267</v>
      </c>
      <c r="I112" s="24">
        <f>(REITORIA!I112-REITORIA!J112)+(MUSEU!I112-MUSEU!J112)+(ESAG!I112-ESAG!J112)+(CEART!I112-CEART!J112)+(FAED!I112-FAED!J112)+(CEAD!I112-CEAD!J112)+(CEFID!I112-CEFID!J112)+(CESFI!I112-CESFI!J112)+(CERES!I112-CERES!J112)</f>
        <v>152</v>
      </c>
      <c r="J112" s="30">
        <f t="shared" si="10"/>
        <v>115</v>
      </c>
      <c r="K112" s="19">
        <v>19.329999999999998</v>
      </c>
      <c r="L112" s="19">
        <f t="shared" si="12"/>
        <v>5161.1099999999997</v>
      </c>
      <c r="M112" s="314">
        <f t="shared" si="11"/>
        <v>2938.16</v>
      </c>
    </row>
    <row r="113" spans="1:13" ht="39.950000000000003" customHeight="1" x14ac:dyDescent="0.25">
      <c r="A113" s="260"/>
      <c r="B113" s="263"/>
      <c r="C113" s="46">
        <v>110</v>
      </c>
      <c r="D113" s="95" t="s">
        <v>50</v>
      </c>
      <c r="E113" s="96" t="s">
        <v>268</v>
      </c>
      <c r="F113" s="96" t="s">
        <v>21</v>
      </c>
      <c r="G113" s="96" t="s">
        <v>15</v>
      </c>
      <c r="H113" s="18">
        <f>REITORIA!I113+MUSEU!I113+ESAG!I113+CEART!I113+FAED!I113+CEAD!I113+CEFID!I113+CESFI!I113+CERES!I113</f>
        <v>126</v>
      </c>
      <c r="I113" s="24">
        <f>(REITORIA!I113-REITORIA!J113)+(MUSEU!I113-MUSEU!J113)+(ESAG!I113-ESAG!J113)+(CEART!I113-CEART!J113)+(FAED!I113-FAED!J113)+(CEAD!I113-CEAD!J113)+(CEFID!I113-CEFID!J113)+(CESFI!I113-CESFI!J113)+(CERES!I113-CERES!J113)</f>
        <v>76</v>
      </c>
      <c r="J113" s="30">
        <f t="shared" si="10"/>
        <v>50</v>
      </c>
      <c r="K113" s="19">
        <v>4.9400000000000004</v>
      </c>
      <c r="L113" s="19">
        <f t="shared" si="12"/>
        <v>622.44000000000005</v>
      </c>
      <c r="M113" s="314">
        <f t="shared" si="11"/>
        <v>375.44000000000005</v>
      </c>
    </row>
    <row r="114" spans="1:13" ht="39.950000000000003" customHeight="1" x14ac:dyDescent="0.25">
      <c r="A114" s="260"/>
      <c r="B114" s="263"/>
      <c r="C114" s="46">
        <v>111</v>
      </c>
      <c r="D114" s="95" t="s">
        <v>269</v>
      </c>
      <c r="E114" s="96" t="s">
        <v>270</v>
      </c>
      <c r="F114" s="96" t="s">
        <v>13</v>
      </c>
      <c r="G114" s="96" t="s">
        <v>15</v>
      </c>
      <c r="H114" s="18">
        <f>REITORIA!I114+MUSEU!I114+ESAG!I114+CEART!I114+FAED!I114+CEAD!I114+CEFID!I114+CESFI!I114+CERES!I114</f>
        <v>131</v>
      </c>
      <c r="I114" s="24">
        <f>(REITORIA!I114-REITORIA!J114)+(MUSEU!I114-MUSEU!J114)+(ESAG!I114-ESAG!J114)+(CEART!I114-CEART!J114)+(FAED!I114-FAED!J114)+(CEAD!I114-CEAD!J114)+(CEFID!I114-CEFID!J114)+(CESFI!I114-CESFI!J114)+(CERES!I114-CERES!J114)</f>
        <v>68</v>
      </c>
      <c r="J114" s="30">
        <f t="shared" si="10"/>
        <v>63</v>
      </c>
      <c r="K114" s="19">
        <v>23.5</v>
      </c>
      <c r="L114" s="19">
        <f t="shared" si="12"/>
        <v>3078.5</v>
      </c>
      <c r="M114" s="314">
        <f t="shared" si="11"/>
        <v>1598</v>
      </c>
    </row>
    <row r="115" spans="1:13" ht="39.950000000000003" customHeight="1" x14ac:dyDescent="0.25">
      <c r="A115" s="260"/>
      <c r="B115" s="263"/>
      <c r="C115" s="46">
        <v>112</v>
      </c>
      <c r="D115" s="95" t="s">
        <v>51</v>
      </c>
      <c r="E115" s="96" t="s">
        <v>52</v>
      </c>
      <c r="F115" s="96" t="s">
        <v>13</v>
      </c>
      <c r="G115" s="96" t="s">
        <v>15</v>
      </c>
      <c r="H115" s="18">
        <f>REITORIA!I115+MUSEU!I115+ESAG!I115+CEART!I115+FAED!I115+CEAD!I115+CEFID!I115+CESFI!I115+CERES!I115+2</f>
        <v>112</v>
      </c>
      <c r="I115" s="24">
        <f>(REITORIA!I115-REITORIA!J115)+(MUSEU!I115-MUSEU!J115)+(ESAG!I115-ESAG!J115)+(CEART!I115-CEART!J115)+(FAED!I115-FAED!J115)+(CEAD!I115-CEAD!J115)+(CEFID!I115-CEFID!J115)+(CESFI!I115-CESFI!J115)+(CERES!I115-CERES!J115)</f>
        <v>42</v>
      </c>
      <c r="J115" s="30">
        <f t="shared" si="10"/>
        <v>70</v>
      </c>
      <c r="K115" s="19">
        <v>9.91</v>
      </c>
      <c r="L115" s="19">
        <f t="shared" si="12"/>
        <v>1109.92</v>
      </c>
      <c r="M115" s="314">
        <f t="shared" si="11"/>
        <v>416.22</v>
      </c>
    </row>
    <row r="116" spans="1:13" ht="39.950000000000003" customHeight="1" x14ac:dyDescent="0.25">
      <c r="A116" s="260"/>
      <c r="B116" s="263"/>
      <c r="C116" s="46">
        <v>113</v>
      </c>
      <c r="D116" s="95" t="s">
        <v>53</v>
      </c>
      <c r="E116" s="96" t="s">
        <v>45</v>
      </c>
      <c r="F116" s="96" t="s">
        <v>13</v>
      </c>
      <c r="G116" s="96" t="s">
        <v>15</v>
      </c>
      <c r="H116" s="18">
        <f>REITORIA!I116+MUSEU!I116+ESAG!I116+CEART!I116+FAED!I116+CEAD!I116+CEFID!I116+CESFI!I116+CERES!I116</f>
        <v>168</v>
      </c>
      <c r="I116" s="24">
        <f>(REITORIA!I116-REITORIA!J116)+(MUSEU!I116-MUSEU!J116)+(ESAG!I116-ESAG!J116)+(CEART!I116-CEART!J116)+(FAED!I116-FAED!J116)+(CEAD!I116-CEAD!J116)+(CEFID!I116-CEFID!J116)+(CESFI!I116-CESFI!J116)+(CERES!I116-CERES!J116)</f>
        <v>123</v>
      </c>
      <c r="J116" s="30">
        <f t="shared" si="10"/>
        <v>45</v>
      </c>
      <c r="K116" s="19">
        <v>6.5</v>
      </c>
      <c r="L116" s="19">
        <f t="shared" si="12"/>
        <v>1092</v>
      </c>
      <c r="M116" s="314">
        <f t="shared" si="11"/>
        <v>799.5</v>
      </c>
    </row>
    <row r="117" spans="1:13" ht="39.950000000000003" customHeight="1" x14ac:dyDescent="0.25">
      <c r="A117" s="260"/>
      <c r="B117" s="263"/>
      <c r="C117" s="46">
        <v>114</v>
      </c>
      <c r="D117" s="95" t="s">
        <v>54</v>
      </c>
      <c r="E117" s="96" t="s">
        <v>271</v>
      </c>
      <c r="F117" s="96" t="s">
        <v>13</v>
      </c>
      <c r="G117" s="96" t="s">
        <v>57</v>
      </c>
      <c r="H117" s="18">
        <f>REITORIA!I117+MUSEU!I117+ESAG!I117+CEART!I117+FAED!I117+CEAD!I117+CEFID!I117+CESFI!I117+CERES!I117</f>
        <v>19</v>
      </c>
      <c r="I117" s="24">
        <f>(REITORIA!I117-REITORIA!J117)+(MUSEU!I117-MUSEU!J117)+(ESAG!I117-ESAG!J117)+(CEART!I117-CEART!J117)+(FAED!I117-FAED!J117)+(CEAD!I117-CEAD!J117)+(CEFID!I117-CEFID!J117)+(CESFI!I117-CESFI!J117)+(CERES!I117-CERES!J117)</f>
        <v>2</v>
      </c>
      <c r="J117" s="30">
        <f t="shared" si="10"/>
        <v>17</v>
      </c>
      <c r="K117" s="19">
        <v>27.55</v>
      </c>
      <c r="L117" s="19">
        <f t="shared" si="12"/>
        <v>523.45000000000005</v>
      </c>
      <c r="M117" s="314">
        <f t="shared" si="11"/>
        <v>55.1</v>
      </c>
    </row>
    <row r="118" spans="1:13" ht="39.950000000000003" customHeight="1" x14ac:dyDescent="0.25">
      <c r="A118" s="260"/>
      <c r="B118" s="263"/>
      <c r="C118" s="46">
        <v>115</v>
      </c>
      <c r="D118" s="95" t="s">
        <v>72</v>
      </c>
      <c r="E118" s="96" t="s">
        <v>160</v>
      </c>
      <c r="F118" s="96" t="s">
        <v>13</v>
      </c>
      <c r="G118" s="96" t="s">
        <v>15</v>
      </c>
      <c r="H118" s="18">
        <f>REITORIA!I118+MUSEU!I118+ESAG!I118+CEART!I118+FAED!I118+CEAD!I118+CEFID!I118+CESFI!I118+CERES!I118</f>
        <v>137</v>
      </c>
      <c r="I118" s="24">
        <f>(REITORIA!I118-REITORIA!J118)+(MUSEU!I118-MUSEU!J118)+(ESAG!I118-ESAG!J118)+(CEART!I118-CEART!J118)+(FAED!I118-FAED!J118)+(CEAD!I118-CEAD!J118)+(CEFID!I118-CEFID!J118)+(CESFI!I118-CESFI!J118)+(CERES!I118-CERES!J118)</f>
        <v>59</v>
      </c>
      <c r="J118" s="30">
        <f t="shared" si="10"/>
        <v>78</v>
      </c>
      <c r="K118" s="19">
        <v>19.899999999999999</v>
      </c>
      <c r="L118" s="19">
        <f t="shared" si="12"/>
        <v>2726.2999999999997</v>
      </c>
      <c r="M118" s="314">
        <f t="shared" si="11"/>
        <v>1174.0999999999999</v>
      </c>
    </row>
    <row r="119" spans="1:13" ht="39.950000000000003" customHeight="1" x14ac:dyDescent="0.25">
      <c r="A119" s="260"/>
      <c r="B119" s="263"/>
      <c r="C119" s="46">
        <v>116</v>
      </c>
      <c r="D119" s="95" t="s">
        <v>79</v>
      </c>
      <c r="E119" s="96" t="s">
        <v>45</v>
      </c>
      <c r="F119" s="96" t="s">
        <v>13</v>
      </c>
      <c r="G119" s="96" t="s">
        <v>15</v>
      </c>
      <c r="H119" s="18">
        <f>REITORIA!I119+MUSEU!I119+ESAG!I119+CEART!I119+FAED!I119+CEAD!I119+CEFID!I119+CESFI!I119+CERES!I119</f>
        <v>81</v>
      </c>
      <c r="I119" s="24">
        <f>(REITORIA!I119-REITORIA!J119)+(MUSEU!I119-MUSEU!J119)+(ESAG!I119-ESAG!J119)+(CEART!I119-CEART!J119)+(FAED!I119-FAED!J119)+(CEAD!I119-CEAD!J119)+(CEFID!I119-CEFID!J119)+(CESFI!I119-CESFI!J119)+(CERES!I119-CERES!J119)</f>
        <v>16</v>
      </c>
      <c r="J119" s="30">
        <f t="shared" si="10"/>
        <v>65</v>
      </c>
      <c r="K119" s="19">
        <v>11</v>
      </c>
      <c r="L119" s="19">
        <f t="shared" si="12"/>
        <v>891</v>
      </c>
      <c r="M119" s="314">
        <f t="shared" si="11"/>
        <v>176</v>
      </c>
    </row>
    <row r="120" spans="1:13" ht="39.950000000000003" customHeight="1" x14ac:dyDescent="0.25">
      <c r="A120" s="260"/>
      <c r="B120" s="263"/>
      <c r="C120" s="46">
        <v>117</v>
      </c>
      <c r="D120" s="95" t="s">
        <v>272</v>
      </c>
      <c r="E120" s="96" t="s">
        <v>46</v>
      </c>
      <c r="F120" s="96" t="s">
        <v>19</v>
      </c>
      <c r="G120" s="96" t="s">
        <v>275</v>
      </c>
      <c r="H120" s="18">
        <f>REITORIA!I120+MUSEU!I120+ESAG!I120+CEART!I120+FAED!I120+CEAD!I120+CEFID!I120+CESFI!I120+CERES!I120</f>
        <v>3</v>
      </c>
      <c r="I120" s="24">
        <f>(REITORIA!I120-REITORIA!J120)+(MUSEU!I120-MUSEU!J120)+(ESAG!I120-ESAG!J120)+(CEART!I120-CEART!J120)+(FAED!I120-FAED!J120)+(CEAD!I120-CEAD!J120)+(CEFID!I120-CEFID!J120)+(CESFI!I120-CESFI!J120)+(CERES!I120-CERES!J120)</f>
        <v>1</v>
      </c>
      <c r="J120" s="30">
        <f t="shared" si="10"/>
        <v>2</v>
      </c>
      <c r="K120" s="19">
        <v>110.07</v>
      </c>
      <c r="L120" s="19">
        <f t="shared" si="12"/>
        <v>330.21</v>
      </c>
      <c r="M120" s="314">
        <f t="shared" si="11"/>
        <v>110.07</v>
      </c>
    </row>
    <row r="121" spans="1:13" ht="39.950000000000003" customHeight="1" x14ac:dyDescent="0.25">
      <c r="A121" s="261"/>
      <c r="B121" s="264"/>
      <c r="C121" s="46">
        <v>118</v>
      </c>
      <c r="D121" s="95" t="s">
        <v>273</v>
      </c>
      <c r="E121" s="96" t="s">
        <v>274</v>
      </c>
      <c r="F121" s="96" t="s">
        <v>229</v>
      </c>
      <c r="G121" s="96" t="s">
        <v>275</v>
      </c>
      <c r="H121" s="18">
        <f>REITORIA!I121+MUSEU!I121+ESAG!I121+CEART!I121+FAED!I121+CEAD!I121+CEFID!I121+CESFI!I121+CERES!I121</f>
        <v>30</v>
      </c>
      <c r="I121" s="24">
        <f>(REITORIA!I121-REITORIA!J121)+(MUSEU!I121-MUSEU!J121)+(ESAG!I121-ESAG!J121)+(CEART!I121-CEART!J121)+(FAED!I121-FAED!J121)+(CEAD!I121-CEAD!J121)+(CEFID!I121-CEFID!J121)+(CESFI!I121-CESFI!J121)+(CERES!I121-CERES!J121)</f>
        <v>2</v>
      </c>
      <c r="J121" s="30">
        <f t="shared" si="10"/>
        <v>28</v>
      </c>
      <c r="K121" s="19">
        <v>9.5</v>
      </c>
      <c r="L121" s="19">
        <f t="shared" si="12"/>
        <v>285</v>
      </c>
      <c r="M121" s="314">
        <f t="shared" si="11"/>
        <v>19</v>
      </c>
    </row>
    <row r="122" spans="1:13" ht="183.75" x14ac:dyDescent="0.25">
      <c r="A122" s="88">
        <v>8</v>
      </c>
      <c r="B122" s="89" t="s">
        <v>276</v>
      </c>
      <c r="C122" s="47">
        <v>119</v>
      </c>
      <c r="D122" s="102" t="s">
        <v>282</v>
      </c>
      <c r="E122" s="111" t="s">
        <v>277</v>
      </c>
      <c r="F122" s="103" t="s">
        <v>13</v>
      </c>
      <c r="G122" s="103" t="s">
        <v>15</v>
      </c>
      <c r="H122" s="18">
        <f>REITORIA!I122+MUSEU!I122+ESAG!I122+CEART!I122+FAED!I122+CEAD!I122+CEFID!I122+CESFI!I122+CERES!I122</f>
        <v>20</v>
      </c>
      <c r="I122" s="24">
        <f>(REITORIA!I122-REITORIA!J122)+(MUSEU!I122-MUSEU!J122)+(ESAG!I122-ESAG!J122)+(CEART!I122-CEART!J122)+(FAED!I122-FAED!J122)+(CEAD!I122-CEAD!J122)+(CEFID!I122-CEFID!J122)+(CESFI!I122-CESFI!J122)+(CERES!I122-CERES!J122)</f>
        <v>20</v>
      </c>
      <c r="J122" s="30">
        <f t="shared" si="10"/>
        <v>0</v>
      </c>
      <c r="K122" s="19">
        <v>766.66</v>
      </c>
      <c r="L122" s="19">
        <f t="shared" si="12"/>
        <v>15333.199999999999</v>
      </c>
      <c r="M122" s="314">
        <f t="shared" si="11"/>
        <v>15333.199999999999</v>
      </c>
    </row>
    <row r="123" spans="1:13" ht="102" x14ac:dyDescent="0.25">
      <c r="A123" s="259">
        <v>9</v>
      </c>
      <c r="B123" s="262" t="s">
        <v>276</v>
      </c>
      <c r="C123" s="46">
        <v>120</v>
      </c>
      <c r="D123" s="95" t="s">
        <v>278</v>
      </c>
      <c r="E123" s="112" t="s">
        <v>277</v>
      </c>
      <c r="F123" s="96" t="s">
        <v>13</v>
      </c>
      <c r="G123" s="33" t="s">
        <v>142</v>
      </c>
      <c r="H123" s="18">
        <f>REITORIA!I123+MUSEU!I123+ESAG!I123+CEART!I123+FAED!I123+CEAD!I123+CEFID!I123+CESFI!I123+CERES!I123</f>
        <v>25</v>
      </c>
      <c r="I123" s="24">
        <f>(REITORIA!I123-REITORIA!J123)+(MUSEU!I123-MUSEU!J123)+(ESAG!I123-ESAG!J123)+(CEART!I123-CEART!J123)+(FAED!I123-FAED!J123)+(CEAD!I123-CEAD!J123)+(CEFID!I123-CEFID!J123)+(CESFI!I123-CESFI!J123)+(CERES!I123-CERES!J123)</f>
        <v>10</v>
      </c>
      <c r="J123" s="30">
        <f t="shared" si="10"/>
        <v>15</v>
      </c>
      <c r="K123" s="19">
        <v>471.43</v>
      </c>
      <c r="L123" s="19">
        <f t="shared" si="12"/>
        <v>11785.75</v>
      </c>
      <c r="M123" s="314">
        <f t="shared" si="11"/>
        <v>4714.3</v>
      </c>
    </row>
    <row r="124" spans="1:13" ht="76.5" x14ac:dyDescent="0.25">
      <c r="A124" s="261"/>
      <c r="B124" s="264"/>
      <c r="C124" s="46">
        <v>121</v>
      </c>
      <c r="D124" s="95" t="s">
        <v>279</v>
      </c>
      <c r="E124" s="112" t="s">
        <v>277</v>
      </c>
      <c r="F124" s="96" t="s">
        <v>248</v>
      </c>
      <c r="G124" s="33" t="s">
        <v>280</v>
      </c>
      <c r="H124" s="18">
        <f>REITORIA!I124+MUSEU!I124+ESAG!I124+CEART!I124+FAED!I124+CEAD!I124+CEFID!I124+CESFI!I124+CERES!I124</f>
        <v>800</v>
      </c>
      <c r="I124" s="24">
        <f>(REITORIA!I124-REITORIA!J124)+(MUSEU!I124-MUSEU!J124)+(ESAG!I124-ESAG!J124)+(CEART!I124-CEART!J124)+(FAED!I124-FAED!J124)+(CEAD!I124-CEAD!J124)+(CEFID!I124-CEFID!J124)+(CESFI!I124-CESFI!J124)+(CERES!I124-CERES!J124)</f>
        <v>100</v>
      </c>
      <c r="J124" s="30">
        <f t="shared" si="10"/>
        <v>700</v>
      </c>
      <c r="K124" s="19">
        <v>6.26</v>
      </c>
      <c r="L124" s="19">
        <f t="shared" si="12"/>
        <v>5008</v>
      </c>
      <c r="M124" s="314">
        <f t="shared" si="11"/>
        <v>626</v>
      </c>
    </row>
    <row r="125" spans="1:13" ht="131.25" x14ac:dyDescent="0.25">
      <c r="A125" s="88">
        <v>10</v>
      </c>
      <c r="B125" s="89" t="s">
        <v>253</v>
      </c>
      <c r="C125" s="47">
        <v>122</v>
      </c>
      <c r="D125" s="102" t="s">
        <v>283</v>
      </c>
      <c r="E125" s="111" t="s">
        <v>281</v>
      </c>
      <c r="F125" s="103" t="s">
        <v>13</v>
      </c>
      <c r="G125" s="103" t="s">
        <v>33</v>
      </c>
      <c r="H125" s="18">
        <f>REITORIA!I125+MUSEU!I125+ESAG!I125+CEART!I125+FAED!I125+CEAD!I125+CEFID!I125+CESFI!I125+CERES!I125</f>
        <v>2</v>
      </c>
      <c r="I125" s="24">
        <f>(REITORIA!I125-REITORIA!J125)+(MUSEU!I125-MUSEU!J125)+(ESAG!I125-ESAG!J125)+(CEART!I125-CEART!J125)+(FAED!I125-FAED!J125)+(CEAD!I125-CEAD!J125)+(CEFID!I125-CEFID!J125)+(CESFI!I125-CESFI!J125)+(CERES!I125-CERES!J125)</f>
        <v>1</v>
      </c>
      <c r="J125" s="30">
        <f t="shared" si="10"/>
        <v>1</v>
      </c>
      <c r="K125" s="19">
        <v>9144.99</v>
      </c>
      <c r="L125" s="19">
        <f t="shared" si="12"/>
        <v>18289.98</v>
      </c>
      <c r="M125" s="314">
        <f t="shared" si="11"/>
        <v>9144.99</v>
      </c>
    </row>
    <row r="126" spans="1:13" ht="89.25" x14ac:dyDescent="0.25">
      <c r="A126" s="259">
        <v>11</v>
      </c>
      <c r="B126" s="262" t="s">
        <v>284</v>
      </c>
      <c r="C126" s="46">
        <v>123</v>
      </c>
      <c r="D126" s="95" t="s">
        <v>288</v>
      </c>
      <c r="E126" s="112" t="s">
        <v>285</v>
      </c>
      <c r="F126" s="96" t="s">
        <v>13</v>
      </c>
      <c r="G126" s="33" t="s">
        <v>292</v>
      </c>
      <c r="H126" s="18">
        <f>REITORIA!I126+MUSEU!I126+ESAG!I126+CEART!I126+FAED!I126+CEAD!I126+CEFID!I126+CESFI!I126+CERES!I126</f>
        <v>2</v>
      </c>
      <c r="I126" s="24">
        <f>(REITORIA!I126-REITORIA!J126)+(MUSEU!I126-MUSEU!J126)+(ESAG!I126-ESAG!J126)+(CEART!I126-CEART!J126)+(FAED!I126-FAED!J126)+(CEAD!I126-CEAD!J126)+(CEFID!I126-CEFID!J126)+(CESFI!I126-CESFI!J126)+(CERES!I126-CERES!J126)</f>
        <v>1</v>
      </c>
      <c r="J126" s="30">
        <f t="shared" si="10"/>
        <v>1</v>
      </c>
      <c r="K126" s="19">
        <v>2220.17</v>
      </c>
      <c r="L126" s="19">
        <f t="shared" si="12"/>
        <v>4440.34</v>
      </c>
      <c r="M126" s="314">
        <f t="shared" si="11"/>
        <v>2220.17</v>
      </c>
    </row>
    <row r="127" spans="1:13" ht="102" x14ac:dyDescent="0.25">
      <c r="A127" s="260"/>
      <c r="B127" s="263"/>
      <c r="C127" s="46">
        <v>124</v>
      </c>
      <c r="D127" s="95" t="s">
        <v>289</v>
      </c>
      <c r="E127" s="112" t="s">
        <v>286</v>
      </c>
      <c r="F127" s="96" t="s">
        <v>13</v>
      </c>
      <c r="G127" s="33" t="s">
        <v>293</v>
      </c>
      <c r="H127" s="18">
        <f>REITORIA!I127+MUSEU!I127+ESAG!I127+CEART!I127+FAED!I127+CEAD!I127+CEFID!I127+CESFI!I127+CERES!I127</f>
        <v>4</v>
      </c>
      <c r="I127" s="24">
        <f>(REITORIA!I127-REITORIA!J127)+(MUSEU!I127-MUSEU!J127)+(ESAG!I127-ESAG!J127)+(CEART!I127-CEART!J127)+(FAED!I127-FAED!J127)+(CEAD!I127-CEAD!J127)+(CEFID!I127-CEFID!J127)+(CESFI!I127-CESFI!J127)+(CERES!I127-CERES!J127)</f>
        <v>1</v>
      </c>
      <c r="J127" s="30">
        <f t="shared" si="10"/>
        <v>3</v>
      </c>
      <c r="K127" s="19">
        <v>1404.35</v>
      </c>
      <c r="L127" s="19">
        <f t="shared" si="12"/>
        <v>5617.4</v>
      </c>
      <c r="M127" s="314">
        <f t="shared" si="11"/>
        <v>1404.35</v>
      </c>
    </row>
    <row r="128" spans="1:13" ht="140.25" x14ac:dyDescent="0.25">
      <c r="A128" s="260"/>
      <c r="B128" s="263"/>
      <c r="C128" s="46">
        <v>125</v>
      </c>
      <c r="D128" s="95" t="s">
        <v>290</v>
      </c>
      <c r="E128" s="112" t="s">
        <v>45</v>
      </c>
      <c r="F128" s="96" t="s">
        <v>13</v>
      </c>
      <c r="G128" s="33" t="s">
        <v>292</v>
      </c>
      <c r="H128" s="18">
        <f>REITORIA!I128+MUSEU!I128+ESAG!I128+CEART!I128+FAED!I128+CEAD!I128+CEFID!I128+CESFI!I128+CERES!I128</f>
        <v>2</v>
      </c>
      <c r="I128" s="24">
        <f>(REITORIA!I128-REITORIA!J128)+(MUSEU!I128-MUSEU!J128)+(ESAG!I128-ESAG!J128)+(CEART!I128-CEART!J128)+(FAED!I128-FAED!J128)+(CEAD!I128-CEAD!J128)+(CEFID!I128-CEFID!J128)+(CESFI!I128-CESFI!J128)+(CERES!I128-CERES!J128)</f>
        <v>1</v>
      </c>
      <c r="J128" s="30">
        <f t="shared" si="10"/>
        <v>1</v>
      </c>
      <c r="K128" s="19">
        <v>659.29</v>
      </c>
      <c r="L128" s="19">
        <f t="shared" si="12"/>
        <v>1318.58</v>
      </c>
      <c r="M128" s="314">
        <f t="shared" si="11"/>
        <v>659.29</v>
      </c>
    </row>
    <row r="129" spans="1:13" ht="76.5" x14ac:dyDescent="0.25">
      <c r="A129" s="261"/>
      <c r="B129" s="264"/>
      <c r="C129" s="46">
        <v>126</v>
      </c>
      <c r="D129" s="95" t="s">
        <v>291</v>
      </c>
      <c r="E129" s="112" t="s">
        <v>287</v>
      </c>
      <c r="F129" s="96" t="s">
        <v>13</v>
      </c>
      <c r="G129" s="33" t="s">
        <v>292</v>
      </c>
      <c r="H129" s="18">
        <f>REITORIA!I129+MUSEU!I129+ESAG!I129+CEART!I129+FAED!I129+CEAD!I129+CEFID!I129+CESFI!I129+CERES!I129</f>
        <v>2</v>
      </c>
      <c r="I129" s="24">
        <f>(REITORIA!I129-REITORIA!J129)+(MUSEU!I129-MUSEU!J129)+(ESAG!I129-ESAG!J129)+(CEART!I129-CEART!J129)+(FAED!I129-FAED!J129)+(CEAD!I129-CEAD!J129)+(CEFID!I129-CEFID!J129)+(CESFI!I129-CESFI!J129)+(CERES!I129-CERES!J129)</f>
        <v>2</v>
      </c>
      <c r="J129" s="30">
        <f t="shared" si="10"/>
        <v>0</v>
      </c>
      <c r="K129" s="19">
        <v>561.80999999999995</v>
      </c>
      <c r="L129" s="19">
        <f t="shared" si="12"/>
        <v>1123.6199999999999</v>
      </c>
      <c r="M129" s="314">
        <f t="shared" si="11"/>
        <v>1123.6199999999999</v>
      </c>
    </row>
    <row r="130" spans="1:13" ht="39.950000000000003" customHeight="1" x14ac:dyDescent="0.25">
      <c r="A130" s="308">
        <v>13</v>
      </c>
      <c r="B130" s="270" t="s">
        <v>253</v>
      </c>
      <c r="C130" s="47">
        <v>130</v>
      </c>
      <c r="D130" s="115" t="s">
        <v>294</v>
      </c>
      <c r="E130" s="116" t="s">
        <v>295</v>
      </c>
      <c r="F130" s="104" t="s">
        <v>13</v>
      </c>
      <c r="G130" s="35" t="s">
        <v>306</v>
      </c>
      <c r="H130" s="18">
        <f>REITORIA!I130+MUSEU!I130+ESAG!I130+CEART!I130+FAED!I130+CEAD!I130+CEFID!I130+CESFI!I130+CERES!I130</f>
        <v>2</v>
      </c>
      <c r="I130" s="24">
        <f>(REITORIA!I130-REITORIA!J130)+(MUSEU!I130-MUSEU!J130)+(ESAG!I130-ESAG!J130)+(CEART!I130-CEART!J130)+(FAED!I130-FAED!J130)+(CEAD!I130-CEAD!J130)+(CEFID!I130-CEFID!J130)+(CESFI!I130-CESFI!J130)+(CERES!I130-CERES!J130)</f>
        <v>0</v>
      </c>
      <c r="J130" s="30">
        <f t="shared" si="10"/>
        <v>2</v>
      </c>
      <c r="K130" s="19">
        <v>5651.34</v>
      </c>
      <c r="L130" s="19">
        <f t="shared" si="12"/>
        <v>11302.68</v>
      </c>
      <c r="M130" s="314">
        <f t="shared" si="11"/>
        <v>0</v>
      </c>
    </row>
    <row r="131" spans="1:13" ht="39.950000000000003" customHeight="1" x14ac:dyDescent="0.25">
      <c r="A131" s="308"/>
      <c r="B131" s="271"/>
      <c r="C131" s="47">
        <v>131</v>
      </c>
      <c r="D131" s="115" t="s">
        <v>301</v>
      </c>
      <c r="E131" s="116" t="s">
        <v>296</v>
      </c>
      <c r="F131" s="104" t="s">
        <v>13</v>
      </c>
      <c r="G131" s="35" t="s">
        <v>292</v>
      </c>
      <c r="H131" s="18">
        <f>REITORIA!I131+MUSEU!I131+ESAG!I131+CEART!I131+FAED!I131+CEAD!I131+CEFID!I131+CESFI!I131+CERES!I131</f>
        <v>3</v>
      </c>
      <c r="I131" s="24">
        <f>(REITORIA!I131-REITORIA!J131)+(MUSEU!I131-MUSEU!J131)+(ESAG!I131-ESAG!J131)+(CEART!I131-CEART!J131)+(FAED!I131-FAED!J131)+(CEAD!I131-CEAD!J131)+(CEFID!I131-CEFID!J131)+(CESFI!I131-CESFI!J131)+(CERES!I131-CERES!J131)</f>
        <v>2</v>
      </c>
      <c r="J131" s="30">
        <f t="shared" si="10"/>
        <v>1</v>
      </c>
      <c r="K131" s="19">
        <v>2699.33</v>
      </c>
      <c r="L131" s="19">
        <f t="shared" si="12"/>
        <v>8097.99</v>
      </c>
      <c r="M131" s="314">
        <f t="shared" si="11"/>
        <v>5398.66</v>
      </c>
    </row>
    <row r="132" spans="1:13" ht="39.950000000000003" customHeight="1" x14ac:dyDescent="0.25">
      <c r="A132" s="308"/>
      <c r="B132" s="271"/>
      <c r="C132" s="47">
        <v>132</v>
      </c>
      <c r="D132" s="115" t="s">
        <v>302</v>
      </c>
      <c r="E132" s="116" t="s">
        <v>297</v>
      </c>
      <c r="F132" s="104" t="s">
        <v>13</v>
      </c>
      <c r="G132" s="35" t="s">
        <v>292</v>
      </c>
      <c r="H132" s="18">
        <f>REITORIA!I132+MUSEU!I132+ESAG!I132+CEART!I132+FAED!I132+CEAD!I132+CEFID!I132+CESFI!I132+CERES!I132</f>
        <v>2</v>
      </c>
      <c r="I132" s="24">
        <f>(REITORIA!I132-REITORIA!J132)+(MUSEU!I132-MUSEU!J132)+(ESAG!I132-ESAG!J132)+(CEART!I132-CEART!J132)+(FAED!I132-FAED!J132)+(CEAD!I132-CEAD!J132)+(CEFID!I132-CEFID!J132)+(CESFI!I132-CESFI!J132)+(CERES!I132-CERES!J132)</f>
        <v>2</v>
      </c>
      <c r="J132" s="30">
        <f t="shared" ref="J132:J135" si="13">H132-I132</f>
        <v>0</v>
      </c>
      <c r="K132" s="19">
        <v>3000</v>
      </c>
      <c r="L132" s="19">
        <f t="shared" ref="L132:L137" si="14">K132*H132</f>
        <v>6000</v>
      </c>
      <c r="M132" s="314">
        <f t="shared" ref="M132:M137" si="15">K132*I132</f>
        <v>6000</v>
      </c>
    </row>
    <row r="133" spans="1:13" ht="39.950000000000003" customHeight="1" x14ac:dyDescent="0.25">
      <c r="A133" s="308"/>
      <c r="B133" s="271"/>
      <c r="C133" s="47">
        <v>133</v>
      </c>
      <c r="D133" s="115" t="s">
        <v>303</v>
      </c>
      <c r="E133" s="116" t="s">
        <v>298</v>
      </c>
      <c r="F133" s="104" t="s">
        <v>13</v>
      </c>
      <c r="G133" s="35" t="s">
        <v>292</v>
      </c>
      <c r="H133" s="18">
        <f>REITORIA!I133+MUSEU!I133+ESAG!I133+CEART!I133+FAED!I133+CEAD!I133+CEFID!I133+CESFI!I133+CERES!I133</f>
        <v>2</v>
      </c>
      <c r="I133" s="24">
        <f>(REITORIA!I133-REITORIA!J133)+(MUSEU!I133-MUSEU!J133)+(ESAG!I133-ESAG!J133)+(CEART!I133-CEART!J133)+(FAED!I133-FAED!J133)+(CEAD!I133-CEAD!J133)+(CEFID!I133-CEFID!J133)+(CESFI!I133-CESFI!J133)+(CERES!I133-CERES!J133)</f>
        <v>1</v>
      </c>
      <c r="J133" s="30">
        <f t="shared" si="13"/>
        <v>1</v>
      </c>
      <c r="K133" s="19">
        <v>3144.66</v>
      </c>
      <c r="L133" s="19">
        <f t="shared" si="14"/>
        <v>6289.32</v>
      </c>
      <c r="M133" s="314">
        <f t="shared" si="15"/>
        <v>3144.66</v>
      </c>
    </row>
    <row r="134" spans="1:13" ht="39.950000000000003" customHeight="1" x14ac:dyDescent="0.25">
      <c r="A134" s="308"/>
      <c r="B134" s="271"/>
      <c r="C134" s="47">
        <v>134</v>
      </c>
      <c r="D134" s="115" t="s">
        <v>304</v>
      </c>
      <c r="E134" s="116" t="s">
        <v>299</v>
      </c>
      <c r="F134" s="104" t="s">
        <v>13</v>
      </c>
      <c r="G134" s="35" t="s">
        <v>292</v>
      </c>
      <c r="H134" s="18">
        <f>REITORIA!I134+MUSEU!I134+ESAG!I134+CEART!I134+FAED!I134+CEAD!I134+CEFID!I134+CESFI!I134+CERES!I134</f>
        <v>2</v>
      </c>
      <c r="I134" s="24">
        <f>(REITORIA!I134-REITORIA!J134)+(MUSEU!I134-MUSEU!J134)+(ESAG!I134-ESAG!J134)+(CEART!I134-CEART!J134)+(FAED!I134-FAED!J134)+(CEAD!I134-CEAD!J134)+(CEFID!I134-CEFID!J134)+(CESFI!I134-CESFI!J134)+(CERES!I134-CERES!J134)</f>
        <v>2</v>
      </c>
      <c r="J134" s="30">
        <f t="shared" si="13"/>
        <v>0</v>
      </c>
      <c r="K134" s="19">
        <v>1600</v>
      </c>
      <c r="L134" s="19">
        <f t="shared" si="14"/>
        <v>3200</v>
      </c>
      <c r="M134" s="314">
        <f t="shared" si="15"/>
        <v>3200</v>
      </c>
    </row>
    <row r="135" spans="1:13" ht="39.950000000000003" customHeight="1" x14ac:dyDescent="0.25">
      <c r="A135" s="308"/>
      <c r="B135" s="272"/>
      <c r="C135" s="47">
        <v>135</v>
      </c>
      <c r="D135" s="115" t="s">
        <v>305</v>
      </c>
      <c r="E135" s="116" t="s">
        <v>300</v>
      </c>
      <c r="F135" s="104" t="s">
        <v>13</v>
      </c>
      <c r="G135" s="35" t="s">
        <v>292</v>
      </c>
      <c r="H135" s="18">
        <f>REITORIA!I135+MUSEU!I135+ESAG!I135+CEART!I135+FAED!I135+CEAD!I135+CEFID!I135+CESFI!I135+CERES!I135</f>
        <v>3</v>
      </c>
      <c r="I135" s="24">
        <f>(REITORIA!I135-REITORIA!J135)+(MUSEU!I135-MUSEU!J135)+(ESAG!I135-ESAG!J135)+(CEART!I135-CEART!J135)+(FAED!I135-FAED!J135)+(CEAD!I135-CEAD!J135)+(CEFID!I135-CEFID!J135)+(CESFI!I135-CESFI!J135)+(CERES!I135-CERES!J135)</f>
        <v>2</v>
      </c>
      <c r="J135" s="30">
        <f t="shared" si="13"/>
        <v>1</v>
      </c>
      <c r="K135" s="19">
        <v>1200</v>
      </c>
      <c r="L135" s="19">
        <f t="shared" si="14"/>
        <v>3600</v>
      </c>
      <c r="M135" s="314">
        <f t="shared" si="15"/>
        <v>2400</v>
      </c>
    </row>
    <row r="136" spans="1:13" ht="39.950000000000003" customHeight="1" x14ac:dyDescent="0.25">
      <c r="A136" s="259">
        <v>14</v>
      </c>
      <c r="B136" s="262" t="s">
        <v>307</v>
      </c>
      <c r="C136" s="128">
        <v>136</v>
      </c>
      <c r="D136" s="95" t="s">
        <v>309</v>
      </c>
      <c r="E136" s="96" t="s">
        <v>308</v>
      </c>
      <c r="F136" s="108" t="s">
        <v>13</v>
      </c>
      <c r="G136" s="33" t="s">
        <v>311</v>
      </c>
      <c r="H136" s="18">
        <f>REITORIA!I136+MUSEU!I136+ESAG!I136+CEART!I136+FAED!I136+CEAD!I136+CEFID!I136+CESFI!I136+CERES!I136</f>
        <v>1</v>
      </c>
      <c r="I136" s="24">
        <f>(REITORIA!I136-REITORIA!J136)+(MUSEU!I136-MUSEU!J136)+(ESAG!I136-ESAG!J136)+(CEART!I136-CEART!J136)+(FAED!I136-FAED!J136)+(CEAD!I136-CEAD!J136)+(CEFID!I136-CEFID!J136)+(CESFI!I136-CESFI!J136)+(CERES!I136-CERES!J136)</f>
        <v>0</v>
      </c>
      <c r="J136" s="30">
        <f>H136-I136</f>
        <v>1</v>
      </c>
      <c r="K136" s="19">
        <v>4191</v>
      </c>
      <c r="L136" s="19">
        <f t="shared" si="14"/>
        <v>4191</v>
      </c>
      <c r="M136" s="314">
        <f t="shared" si="15"/>
        <v>0</v>
      </c>
    </row>
    <row r="137" spans="1:13" ht="39.950000000000003" customHeight="1" x14ac:dyDescent="0.25">
      <c r="A137" s="261"/>
      <c r="B137" s="264"/>
      <c r="C137" s="46">
        <v>137</v>
      </c>
      <c r="D137" s="95" t="s">
        <v>310</v>
      </c>
      <c r="E137" s="96" t="s">
        <v>308</v>
      </c>
      <c r="F137" s="108" t="s">
        <v>13</v>
      </c>
      <c r="G137" s="33" t="s">
        <v>311</v>
      </c>
      <c r="H137" s="18">
        <f>REITORIA!I137+MUSEU!I137+ESAG!I137+CEART!I137+FAED!I137+CEAD!I137+CEFID!I137+CESFI!I137+CERES!I137</f>
        <v>1</v>
      </c>
      <c r="I137" s="24">
        <f>(REITORIA!I137-REITORIA!J137)+(MUSEU!I137-MUSEU!J137)+(ESAG!I137-ESAG!J137)+(CEART!I137-CEART!J137)+(FAED!I137-FAED!J137)+(CEAD!I137-CEAD!J137)+(CEFID!I137-CEFID!J137)+(CESFI!I137-CESFI!J137)+(CERES!I137-CERES!J137)</f>
        <v>1</v>
      </c>
      <c r="J137" s="30">
        <f>H137-I137</f>
        <v>0</v>
      </c>
      <c r="K137" s="19">
        <v>4191</v>
      </c>
      <c r="L137" s="19">
        <f t="shared" si="14"/>
        <v>4191</v>
      </c>
      <c r="M137" s="314">
        <f t="shared" si="15"/>
        <v>4191</v>
      </c>
    </row>
    <row r="138" spans="1:13" ht="39.950000000000003" customHeight="1" x14ac:dyDescent="0.25">
      <c r="A138" s="273">
        <v>15</v>
      </c>
      <c r="B138" s="270" t="s">
        <v>249</v>
      </c>
      <c r="C138" s="47">
        <v>138</v>
      </c>
      <c r="D138" s="90" t="s">
        <v>60</v>
      </c>
      <c r="E138" s="35" t="s">
        <v>312</v>
      </c>
      <c r="F138" s="35" t="s">
        <v>13</v>
      </c>
      <c r="G138" s="35" t="s">
        <v>22</v>
      </c>
      <c r="H138" s="18">
        <f>REITORIA!I138+MUSEU!I138+ESAG!I138+CEART!I138+FAED!I138+CEAD!I138+CEFID!I138+CESFI!I138+CERES!I138+2</f>
        <v>37</v>
      </c>
      <c r="I138" s="24">
        <f>(REITORIA!I138-REITORIA!J138)+(MUSEU!I138-MUSEU!J138)+(ESAG!I138-ESAG!J138)+(CEART!I138-CEART!J138)+(FAED!I138-FAED!J138)+(CEAD!I138-CEAD!J138)+(CEFID!I138-CEFID!J138)+(CESFI!I138-CESFI!J138)+(CERES!I138-CERES!J138)</f>
        <v>16</v>
      </c>
      <c r="J138" s="30">
        <f t="shared" ref="J138:J167" si="16">H138-I138</f>
        <v>21</v>
      </c>
      <c r="K138" s="19">
        <v>11</v>
      </c>
      <c r="L138" s="19">
        <f t="shared" ref="L138:L167" si="17">K138*H138</f>
        <v>407</v>
      </c>
      <c r="M138" s="314">
        <f t="shared" ref="M138:M167" si="18">K138*I138</f>
        <v>176</v>
      </c>
    </row>
    <row r="139" spans="1:13" ht="39.950000000000003" customHeight="1" x14ac:dyDescent="0.25">
      <c r="A139" s="274"/>
      <c r="B139" s="271"/>
      <c r="C139" s="47">
        <v>139</v>
      </c>
      <c r="D139" s="90" t="s">
        <v>61</v>
      </c>
      <c r="E139" s="118" t="s">
        <v>313</v>
      </c>
      <c r="F139" s="35" t="s">
        <v>13</v>
      </c>
      <c r="G139" s="35" t="s">
        <v>22</v>
      </c>
      <c r="H139" s="18">
        <f>REITORIA!I139+MUSEU!I139+ESAG!I139+CEART!I139+FAED!I139+CEAD!I139+CEFID!I139+CESFI!I139+CERES!I139</f>
        <v>15</v>
      </c>
      <c r="I139" s="24">
        <f>(REITORIA!I139-REITORIA!J139)+(MUSEU!I139-MUSEU!J139)+(ESAG!I139-ESAG!J139)+(CEART!I139-CEART!J139)+(FAED!I139-FAED!J139)+(CEAD!I139-CEAD!J139)+(CEFID!I139-CEFID!J139)+(CESFI!I139-CESFI!J139)+(CERES!I139-CERES!J139)</f>
        <v>8</v>
      </c>
      <c r="J139" s="30">
        <f t="shared" si="16"/>
        <v>7</v>
      </c>
      <c r="K139" s="19">
        <v>51.6</v>
      </c>
      <c r="L139" s="19">
        <f t="shared" si="17"/>
        <v>774</v>
      </c>
      <c r="M139" s="314">
        <f t="shared" si="18"/>
        <v>412.8</v>
      </c>
    </row>
    <row r="140" spans="1:13" ht="39.950000000000003" customHeight="1" x14ac:dyDescent="0.25">
      <c r="A140" s="274"/>
      <c r="B140" s="271"/>
      <c r="C140" s="47">
        <v>140</v>
      </c>
      <c r="D140" s="90" t="s">
        <v>63</v>
      </c>
      <c r="E140" s="35" t="s">
        <v>314</v>
      </c>
      <c r="F140" s="35" t="s">
        <v>13</v>
      </c>
      <c r="G140" s="35" t="s">
        <v>22</v>
      </c>
      <c r="H140" s="18">
        <f>REITORIA!I140+MUSEU!I140+ESAG!I140+CEART!I140+FAED!I140+CEAD!I140+CEFID!I140+CESFI!I140+CERES!I140</f>
        <v>26</v>
      </c>
      <c r="I140" s="24">
        <f>(REITORIA!I140-REITORIA!J140)+(MUSEU!I140-MUSEU!J140)+(ESAG!I140-ESAG!J140)+(CEART!I140-CEART!J140)+(FAED!I140-FAED!J140)+(CEAD!I140-CEAD!J140)+(CEFID!I140-CEFID!J140)+(CESFI!I140-CESFI!J140)+(CERES!I140-CERES!J140)</f>
        <v>17</v>
      </c>
      <c r="J140" s="30">
        <f t="shared" si="16"/>
        <v>9</v>
      </c>
      <c r="K140" s="19">
        <v>29.4</v>
      </c>
      <c r="L140" s="19">
        <f t="shared" si="17"/>
        <v>764.4</v>
      </c>
      <c r="M140" s="314">
        <f t="shared" si="18"/>
        <v>499.79999999999995</v>
      </c>
    </row>
    <row r="141" spans="1:13" ht="39.950000000000003" customHeight="1" x14ac:dyDescent="0.25">
      <c r="A141" s="274"/>
      <c r="B141" s="271"/>
      <c r="C141" s="47">
        <v>141</v>
      </c>
      <c r="D141" s="90" t="s">
        <v>64</v>
      </c>
      <c r="E141" s="35" t="s">
        <v>315</v>
      </c>
      <c r="F141" s="35" t="s">
        <v>13</v>
      </c>
      <c r="G141" s="35" t="s">
        <v>22</v>
      </c>
      <c r="H141" s="18">
        <f>REITORIA!I141+MUSEU!I141+ESAG!I141+CEART!I141+FAED!I141+CEAD!I141+CEFID!I141+CESFI!I141+CERES!I141</f>
        <v>14</v>
      </c>
      <c r="I141" s="24">
        <f>(REITORIA!I141-REITORIA!J141)+(MUSEU!I141-MUSEU!J141)+(ESAG!I141-ESAG!J141)+(CEART!I141-CEART!J141)+(FAED!I141-FAED!J141)+(CEAD!I141-CEAD!J141)+(CEFID!I141-CEFID!J141)+(CESFI!I141-CESFI!J141)+(CERES!I141-CERES!J141)</f>
        <v>4</v>
      </c>
      <c r="J141" s="30">
        <f t="shared" si="16"/>
        <v>10</v>
      </c>
      <c r="K141" s="19">
        <v>35</v>
      </c>
      <c r="L141" s="19">
        <f t="shared" si="17"/>
        <v>490</v>
      </c>
      <c r="M141" s="314">
        <f t="shared" si="18"/>
        <v>140</v>
      </c>
    </row>
    <row r="142" spans="1:13" ht="39.950000000000003" customHeight="1" x14ac:dyDescent="0.25">
      <c r="A142" s="274"/>
      <c r="B142" s="271"/>
      <c r="C142" s="47">
        <v>142</v>
      </c>
      <c r="D142" s="90" t="s">
        <v>78</v>
      </c>
      <c r="E142" s="118" t="s">
        <v>313</v>
      </c>
      <c r="F142" s="35" t="s">
        <v>13</v>
      </c>
      <c r="G142" s="35" t="s">
        <v>22</v>
      </c>
      <c r="H142" s="18">
        <f>REITORIA!I142+MUSEU!I142+ESAG!I142+CEART!I142+FAED!I142+CEAD!I142+CEFID!I142+CESFI!I142+CERES!I142</f>
        <v>19</v>
      </c>
      <c r="I142" s="24">
        <f>(REITORIA!I142-REITORIA!J142)+(MUSEU!I142-MUSEU!J142)+(ESAG!I142-ESAG!J142)+(CEART!I142-CEART!J142)+(FAED!I142-FAED!J142)+(CEAD!I142-CEAD!J142)+(CEFID!I142-CEFID!J142)+(CESFI!I142-CESFI!J142)+(CERES!I142-CERES!J142)</f>
        <v>6</v>
      </c>
      <c r="J142" s="30">
        <f t="shared" si="16"/>
        <v>13</v>
      </c>
      <c r="K142" s="19">
        <v>16.8</v>
      </c>
      <c r="L142" s="19">
        <f t="shared" si="17"/>
        <v>319.2</v>
      </c>
      <c r="M142" s="314">
        <f t="shared" si="18"/>
        <v>100.80000000000001</v>
      </c>
    </row>
    <row r="143" spans="1:13" ht="39.950000000000003" customHeight="1" x14ac:dyDescent="0.25">
      <c r="A143" s="274"/>
      <c r="B143" s="271"/>
      <c r="C143" s="47">
        <v>143</v>
      </c>
      <c r="D143" s="90" t="s">
        <v>316</v>
      </c>
      <c r="E143" s="118" t="s">
        <v>313</v>
      </c>
      <c r="F143" s="35" t="s">
        <v>13</v>
      </c>
      <c r="G143" s="35" t="s">
        <v>22</v>
      </c>
      <c r="H143" s="18">
        <f>REITORIA!I143+MUSEU!I143+ESAG!I143+CEART!I143+FAED!I143+CEAD!I143+CEFID!I143+CESFI!I143+CERES!I143</f>
        <v>6</v>
      </c>
      <c r="I143" s="24">
        <f>(REITORIA!I143-REITORIA!J143)+(MUSEU!I143-MUSEU!J143)+(ESAG!I143-ESAG!J143)+(CEART!I143-CEART!J143)+(FAED!I143-FAED!J143)+(CEAD!I143-CEAD!J143)+(CEFID!I143-CEFID!J143)+(CESFI!I143-CESFI!J143)+(CERES!I143-CERES!J143)</f>
        <v>2</v>
      </c>
      <c r="J143" s="30">
        <f t="shared" si="16"/>
        <v>4</v>
      </c>
      <c r="K143" s="19">
        <v>44.8</v>
      </c>
      <c r="L143" s="19">
        <f t="shared" si="17"/>
        <v>268.79999999999995</v>
      </c>
      <c r="M143" s="314">
        <f t="shared" si="18"/>
        <v>89.6</v>
      </c>
    </row>
    <row r="144" spans="1:13" ht="39.950000000000003" customHeight="1" x14ac:dyDescent="0.25">
      <c r="A144" s="274"/>
      <c r="B144" s="271"/>
      <c r="C144" s="47">
        <v>144</v>
      </c>
      <c r="D144" s="90" t="s">
        <v>317</v>
      </c>
      <c r="E144" s="35" t="s">
        <v>318</v>
      </c>
      <c r="F144" s="36" t="s">
        <v>13</v>
      </c>
      <c r="G144" s="35" t="s">
        <v>22</v>
      </c>
      <c r="H144" s="18">
        <f>REITORIA!I144+MUSEU!I144+ESAG!I144+CEART!I144+FAED!I144+CEAD!I144+CEFID!I144+CESFI!I144+CERES!I144</f>
        <v>4</v>
      </c>
      <c r="I144" s="24">
        <f>(REITORIA!I144-REITORIA!J144)+(MUSEU!I144-MUSEU!J144)+(ESAG!I144-ESAG!J144)+(CEART!I144-CEART!J144)+(FAED!I144-FAED!J144)+(CEAD!I144-CEAD!J144)+(CEFID!I144-CEFID!J144)+(CESFI!I144-CESFI!J144)+(CERES!I144-CERES!J144)</f>
        <v>2</v>
      </c>
      <c r="J144" s="30">
        <f t="shared" si="16"/>
        <v>2</v>
      </c>
      <c r="K144" s="19">
        <v>74.2</v>
      </c>
      <c r="L144" s="19">
        <f t="shared" si="17"/>
        <v>296.8</v>
      </c>
      <c r="M144" s="314">
        <f t="shared" si="18"/>
        <v>148.4</v>
      </c>
    </row>
    <row r="145" spans="1:13" ht="39.950000000000003" customHeight="1" x14ac:dyDescent="0.25">
      <c r="A145" s="274"/>
      <c r="B145" s="271"/>
      <c r="C145" s="47">
        <v>145</v>
      </c>
      <c r="D145" s="90" t="s">
        <v>319</v>
      </c>
      <c r="E145" s="35" t="s">
        <v>320</v>
      </c>
      <c r="F145" s="36" t="s">
        <v>13</v>
      </c>
      <c r="G145" s="35" t="s">
        <v>22</v>
      </c>
      <c r="H145" s="18">
        <f>REITORIA!I145+MUSEU!I145+ESAG!I145+CEART!I145+FAED!I145+CEAD!I145+CEFID!I145+CESFI!I145+CERES!I145</f>
        <v>4</v>
      </c>
      <c r="I145" s="24">
        <f>(REITORIA!I145-REITORIA!J145)+(MUSEU!I145-MUSEU!J145)+(ESAG!I145-ESAG!J145)+(CEART!I145-CEART!J145)+(FAED!I145-FAED!J145)+(CEAD!I145-CEAD!J145)+(CEFID!I145-CEFID!J145)+(CESFI!I145-CESFI!J145)+(CERES!I145-CERES!J145)</f>
        <v>1</v>
      </c>
      <c r="J145" s="30">
        <f t="shared" si="16"/>
        <v>3</v>
      </c>
      <c r="K145" s="19">
        <v>44.8</v>
      </c>
      <c r="L145" s="19">
        <f t="shared" si="17"/>
        <v>179.2</v>
      </c>
      <c r="M145" s="314">
        <f t="shared" si="18"/>
        <v>44.8</v>
      </c>
    </row>
    <row r="146" spans="1:13" ht="39.950000000000003" customHeight="1" x14ac:dyDescent="0.25">
      <c r="A146" s="275"/>
      <c r="B146" s="272"/>
      <c r="C146" s="47">
        <v>146</v>
      </c>
      <c r="D146" s="90" t="s">
        <v>321</v>
      </c>
      <c r="E146" s="35" t="s">
        <v>320</v>
      </c>
      <c r="F146" s="36" t="s">
        <v>13</v>
      </c>
      <c r="G146" s="35" t="s">
        <v>322</v>
      </c>
      <c r="H146" s="18">
        <f>REITORIA!I146+MUSEU!I146+ESAG!I146+CEART!I146+FAED!I146+CEAD!I146+CEFID!I146+CESFI!I146+CERES!I146</f>
        <v>4</v>
      </c>
      <c r="I146" s="24">
        <f>(REITORIA!I146-REITORIA!J146)+(MUSEU!I146-MUSEU!J146)+(ESAG!I146-ESAG!J146)+(CEART!I146-CEART!J146)+(FAED!I146-FAED!J146)+(CEAD!I146-CEAD!J146)+(CEFID!I146-CEFID!J146)+(CESFI!I146-CESFI!J146)+(CERES!I146-CERES!J146)</f>
        <v>2</v>
      </c>
      <c r="J146" s="30">
        <f t="shared" si="16"/>
        <v>2</v>
      </c>
      <c r="K146" s="19">
        <v>16.8</v>
      </c>
      <c r="L146" s="19">
        <f t="shared" si="17"/>
        <v>67.2</v>
      </c>
      <c r="M146" s="314">
        <f t="shared" si="18"/>
        <v>33.6</v>
      </c>
    </row>
    <row r="147" spans="1:13" ht="39.950000000000003" customHeight="1" x14ac:dyDescent="0.25">
      <c r="A147" s="259">
        <v>17</v>
      </c>
      <c r="B147" s="262" t="s">
        <v>249</v>
      </c>
      <c r="C147" s="46">
        <v>159</v>
      </c>
      <c r="D147" s="119" t="s">
        <v>88</v>
      </c>
      <c r="E147" s="120" t="s">
        <v>45</v>
      </c>
      <c r="F147" s="120" t="s">
        <v>3</v>
      </c>
      <c r="G147" s="34" t="s">
        <v>30</v>
      </c>
      <c r="H147" s="18">
        <f>REITORIA!I147+MUSEU!I147+ESAG!I147+CEART!I147+FAED!I147+CEAD!I147+CEFID!I147+CESFI!I147+CERES!I147+1</f>
        <v>37</v>
      </c>
      <c r="I147" s="24">
        <f>(REITORIA!I147-REITORIA!J147)+(MUSEU!I147-MUSEU!J147)+(ESAG!I147-ESAG!J147)+(CEART!I147-CEART!J147)+(FAED!I147-FAED!J147)+(CEAD!I147-CEAD!J147)+(CEFID!I147-CEFID!J147)+(CESFI!I147-CESFI!J147)+(CERES!I147-CERES!J147)</f>
        <v>15</v>
      </c>
      <c r="J147" s="30">
        <f t="shared" si="16"/>
        <v>22</v>
      </c>
      <c r="K147" s="19">
        <v>147.5</v>
      </c>
      <c r="L147" s="19">
        <f t="shared" si="17"/>
        <v>5457.5</v>
      </c>
      <c r="M147" s="314">
        <f t="shared" si="18"/>
        <v>2212.5</v>
      </c>
    </row>
    <row r="148" spans="1:13" ht="39.950000000000003" customHeight="1" x14ac:dyDescent="0.25">
      <c r="A148" s="260"/>
      <c r="B148" s="263"/>
      <c r="C148" s="46">
        <v>160</v>
      </c>
      <c r="D148" s="119" t="s">
        <v>323</v>
      </c>
      <c r="E148" s="120" t="s">
        <v>45</v>
      </c>
      <c r="F148" s="120" t="s">
        <v>13</v>
      </c>
      <c r="G148" s="34" t="s">
        <v>22</v>
      </c>
      <c r="H148" s="18">
        <f>REITORIA!I148+MUSEU!I148+ESAG!I148+CEART!I148+FAED!I148+CEAD!I148+CEFID!I148+CESFI!I148+CERES!I148</f>
        <v>20</v>
      </c>
      <c r="I148" s="24">
        <f>(REITORIA!I148-REITORIA!J148)+(MUSEU!I148-MUSEU!J148)+(ESAG!I148-ESAG!J148)+(CEART!I148-CEART!J148)+(FAED!I148-FAED!J148)+(CEAD!I148-CEAD!J148)+(CEFID!I148-CEFID!J148)+(CESFI!I148-CESFI!J148)+(CERES!I148-CERES!J148)</f>
        <v>18</v>
      </c>
      <c r="J148" s="30">
        <f t="shared" si="16"/>
        <v>2</v>
      </c>
      <c r="K148" s="19">
        <v>57</v>
      </c>
      <c r="L148" s="19">
        <f t="shared" si="17"/>
        <v>1140</v>
      </c>
      <c r="M148" s="314">
        <f t="shared" si="18"/>
        <v>1026</v>
      </c>
    </row>
    <row r="149" spans="1:13" ht="39.950000000000003" customHeight="1" x14ac:dyDescent="0.25">
      <c r="A149" s="260"/>
      <c r="B149" s="263"/>
      <c r="C149" s="46">
        <v>161</v>
      </c>
      <c r="D149" s="119" t="s">
        <v>324</v>
      </c>
      <c r="E149" s="120" t="s">
        <v>59</v>
      </c>
      <c r="F149" s="120" t="s">
        <v>13</v>
      </c>
      <c r="G149" s="34" t="s">
        <v>22</v>
      </c>
      <c r="H149" s="18">
        <f>REITORIA!I149+MUSEU!I149+ESAG!I149+CEART!I149+FAED!I149+CEAD!I149+CEFID!I149+CESFI!I149+CERES!I149</f>
        <v>20</v>
      </c>
      <c r="I149" s="24">
        <f>(REITORIA!I149-REITORIA!J149)+(MUSEU!I149-MUSEU!J149)+(ESAG!I149-ESAG!J149)+(CEART!I149-CEART!J149)+(FAED!I149-FAED!J149)+(CEAD!I149-CEAD!J149)+(CEFID!I149-CEFID!J149)+(CESFI!I149-CESFI!J149)+(CERES!I149-CERES!J149)</f>
        <v>18</v>
      </c>
      <c r="J149" s="30">
        <f t="shared" si="16"/>
        <v>2</v>
      </c>
      <c r="K149" s="19">
        <v>12</v>
      </c>
      <c r="L149" s="19">
        <f t="shared" si="17"/>
        <v>240</v>
      </c>
      <c r="M149" s="314">
        <f t="shared" si="18"/>
        <v>216</v>
      </c>
    </row>
    <row r="150" spans="1:13" ht="39.950000000000003" customHeight="1" x14ac:dyDescent="0.25">
      <c r="A150" s="260"/>
      <c r="B150" s="263"/>
      <c r="C150" s="46">
        <v>162</v>
      </c>
      <c r="D150" s="119" t="s">
        <v>325</v>
      </c>
      <c r="E150" s="120" t="s">
        <v>59</v>
      </c>
      <c r="F150" s="120" t="s">
        <v>13</v>
      </c>
      <c r="G150" s="34" t="s">
        <v>22</v>
      </c>
      <c r="H150" s="18">
        <f>REITORIA!I150+MUSEU!I150+ESAG!I150+CEART!I150+FAED!I150+CEAD!I150+CEFID!I150+CESFI!I150+CERES!I150</f>
        <v>4</v>
      </c>
      <c r="I150" s="24">
        <f>(REITORIA!I150-REITORIA!J150)+(MUSEU!I150-MUSEU!J150)+(ESAG!I150-ESAG!J150)+(CEART!I150-CEART!J150)+(FAED!I150-FAED!J150)+(CEAD!I150-CEAD!J150)+(CEFID!I150-CEFID!J150)+(CESFI!I150-CESFI!J150)+(CERES!I150-CERES!J150)</f>
        <v>2</v>
      </c>
      <c r="J150" s="30">
        <f t="shared" si="16"/>
        <v>2</v>
      </c>
      <c r="K150" s="19">
        <v>40.6</v>
      </c>
      <c r="L150" s="19">
        <f t="shared" si="17"/>
        <v>162.4</v>
      </c>
      <c r="M150" s="314">
        <f t="shared" si="18"/>
        <v>81.2</v>
      </c>
    </row>
    <row r="151" spans="1:13" ht="39.950000000000003" customHeight="1" x14ac:dyDescent="0.25">
      <c r="A151" s="260"/>
      <c r="B151" s="263"/>
      <c r="C151" s="46">
        <v>163</v>
      </c>
      <c r="D151" s="119" t="s">
        <v>326</v>
      </c>
      <c r="E151" s="120" t="s">
        <v>45</v>
      </c>
      <c r="F151" s="120" t="s">
        <v>13</v>
      </c>
      <c r="G151" s="34" t="s">
        <v>15</v>
      </c>
      <c r="H151" s="18">
        <f>REITORIA!I151+MUSEU!I151+ESAG!I151+CEART!I151+FAED!I151+CEAD!I151+CEFID!I151+CESFI!I151+CERES!I151+2</f>
        <v>20</v>
      </c>
      <c r="I151" s="24">
        <f>(REITORIA!I151-REITORIA!J151)+(MUSEU!I151-MUSEU!J151)+(ESAG!I151-ESAG!J151)+(CEART!I151-CEART!J151)+(FAED!I151-FAED!J151)+(CEAD!I151-CEAD!J151)+(CEFID!I151-CEFID!J151)+(CESFI!I151-CESFI!J151)+(CERES!I151-CERES!J151)</f>
        <v>8</v>
      </c>
      <c r="J151" s="30">
        <f t="shared" si="16"/>
        <v>12</v>
      </c>
      <c r="K151" s="19">
        <v>4.47</v>
      </c>
      <c r="L151" s="19">
        <f t="shared" si="17"/>
        <v>89.399999999999991</v>
      </c>
      <c r="M151" s="314">
        <f t="shared" si="18"/>
        <v>35.76</v>
      </c>
    </row>
    <row r="152" spans="1:13" ht="39.950000000000003" customHeight="1" x14ac:dyDescent="0.25">
      <c r="A152" s="260"/>
      <c r="B152" s="263"/>
      <c r="C152" s="46">
        <v>164</v>
      </c>
      <c r="D152" s="119" t="s">
        <v>327</v>
      </c>
      <c r="E152" s="120" t="s">
        <v>45</v>
      </c>
      <c r="F152" s="120" t="s">
        <v>13</v>
      </c>
      <c r="G152" s="34" t="s">
        <v>14</v>
      </c>
      <c r="H152" s="18">
        <f>REITORIA!I152+MUSEU!I152+ESAG!I152+CEART!I152+FAED!I152+CEAD!I152+CEFID!I152+CESFI!I152+CERES!I152+1</f>
        <v>10</v>
      </c>
      <c r="I152" s="24">
        <f>(REITORIA!I152-REITORIA!J152)+(MUSEU!I152-MUSEU!J152)+(ESAG!I152-ESAG!J152)+(CEART!I152-CEART!J152)+(FAED!I152-FAED!J152)+(CEAD!I152-CEAD!J152)+(CEFID!I152-CEFID!J152)+(CESFI!I152-CESFI!J152)+(CERES!I152-CERES!J152)</f>
        <v>4</v>
      </c>
      <c r="J152" s="30">
        <f t="shared" si="16"/>
        <v>6</v>
      </c>
      <c r="K152" s="19">
        <v>3.64</v>
      </c>
      <c r="L152" s="19">
        <f t="shared" si="17"/>
        <v>36.4</v>
      </c>
      <c r="M152" s="314">
        <f t="shared" si="18"/>
        <v>14.56</v>
      </c>
    </row>
    <row r="153" spans="1:13" ht="39.950000000000003" customHeight="1" x14ac:dyDescent="0.25">
      <c r="A153" s="260"/>
      <c r="B153" s="263"/>
      <c r="C153" s="46">
        <v>165</v>
      </c>
      <c r="D153" s="119" t="s">
        <v>328</v>
      </c>
      <c r="E153" s="120" t="s">
        <v>45</v>
      </c>
      <c r="F153" s="86" t="s">
        <v>13</v>
      </c>
      <c r="G153" s="34" t="s">
        <v>30</v>
      </c>
      <c r="H153" s="18">
        <f>REITORIA!I153+MUSEU!I153+ESAG!I153+CEART!I153+FAED!I153+CEAD!I153+CEFID!I153+CESFI!I153+CERES!I153</f>
        <v>6</v>
      </c>
      <c r="I153" s="24">
        <f>(REITORIA!I153-REITORIA!J153)+(MUSEU!I153-MUSEU!J153)+(ESAG!I153-ESAG!J153)+(CEART!I153-CEART!J153)+(FAED!I153-FAED!J153)+(CEAD!I153-CEAD!J153)+(CEFID!I153-CEFID!J153)+(CESFI!I153-CESFI!J153)+(CERES!I153-CERES!J153)</f>
        <v>3</v>
      </c>
      <c r="J153" s="30">
        <f t="shared" si="16"/>
        <v>3</v>
      </c>
      <c r="K153" s="19">
        <v>28</v>
      </c>
      <c r="L153" s="19">
        <f t="shared" si="17"/>
        <v>168</v>
      </c>
      <c r="M153" s="314">
        <f t="shared" si="18"/>
        <v>84</v>
      </c>
    </row>
    <row r="154" spans="1:13" ht="39.950000000000003" customHeight="1" x14ac:dyDescent="0.25">
      <c r="A154" s="260"/>
      <c r="B154" s="263"/>
      <c r="C154" s="46">
        <v>166</v>
      </c>
      <c r="D154" s="121" t="s">
        <v>329</v>
      </c>
      <c r="E154" s="122" t="s">
        <v>330</v>
      </c>
      <c r="F154" s="123" t="s">
        <v>32</v>
      </c>
      <c r="G154" s="34" t="s">
        <v>30</v>
      </c>
      <c r="H154" s="18">
        <f>REITORIA!I154+MUSEU!I154+ESAG!I154+CEART!I154+FAED!I154+CEAD!I154+CEFID!I154+CESFI!I154+CERES!I154</f>
        <v>5</v>
      </c>
      <c r="I154" s="24">
        <f>(REITORIA!I154-REITORIA!J154)+(MUSEU!I154-MUSEU!J154)+(ESAG!I154-ESAG!J154)+(CEART!I154-CEART!J154)+(FAED!I154-FAED!J154)+(CEAD!I154-CEAD!J154)+(CEFID!I154-CEFID!J154)+(CESFI!I154-CESFI!J154)+(CERES!I154-CERES!J154)</f>
        <v>5</v>
      </c>
      <c r="J154" s="30">
        <f t="shared" si="16"/>
        <v>0</v>
      </c>
      <c r="K154" s="19">
        <v>17.82</v>
      </c>
      <c r="L154" s="19">
        <f t="shared" si="17"/>
        <v>89.1</v>
      </c>
      <c r="M154" s="314">
        <f t="shared" si="18"/>
        <v>89.1</v>
      </c>
    </row>
    <row r="155" spans="1:13" ht="39.950000000000003" customHeight="1" x14ac:dyDescent="0.25">
      <c r="A155" s="260"/>
      <c r="B155" s="263"/>
      <c r="C155" s="46">
        <v>167</v>
      </c>
      <c r="D155" s="121" t="s">
        <v>331</v>
      </c>
      <c r="E155" s="122" t="s">
        <v>332</v>
      </c>
      <c r="F155" s="122" t="s">
        <v>13</v>
      </c>
      <c r="G155" s="34" t="s">
        <v>15</v>
      </c>
      <c r="H155" s="18">
        <f>REITORIA!I155+MUSEU!I155+ESAG!I155+CEART!I155+FAED!I155+CEAD!I155+CEFID!I155+CESFI!I155+CERES!I155</f>
        <v>4</v>
      </c>
      <c r="I155" s="24">
        <f>(REITORIA!I155-REITORIA!J155)+(MUSEU!I155-MUSEU!J155)+(ESAG!I155-ESAG!J155)+(CEART!I155-CEART!J155)+(FAED!I155-FAED!J155)+(CEAD!I155-CEAD!J155)+(CEFID!I155-CEFID!J155)+(CESFI!I155-CESFI!J155)+(CERES!I155-CERES!J155)</f>
        <v>4</v>
      </c>
      <c r="J155" s="30">
        <f t="shared" si="16"/>
        <v>0</v>
      </c>
      <c r="K155" s="19">
        <v>40.6</v>
      </c>
      <c r="L155" s="19">
        <f t="shared" si="17"/>
        <v>162.4</v>
      </c>
      <c r="M155" s="314">
        <f t="shared" si="18"/>
        <v>162.4</v>
      </c>
    </row>
    <row r="156" spans="1:13" ht="39.950000000000003" customHeight="1" x14ac:dyDescent="0.25">
      <c r="A156" s="260"/>
      <c r="B156" s="263"/>
      <c r="C156" s="46">
        <v>168</v>
      </c>
      <c r="D156" s="121" t="s">
        <v>333</v>
      </c>
      <c r="E156" s="122" t="s">
        <v>334</v>
      </c>
      <c r="F156" s="122" t="s">
        <v>13</v>
      </c>
      <c r="G156" s="34" t="s">
        <v>15</v>
      </c>
      <c r="H156" s="18">
        <f>REITORIA!I156+MUSEU!I156+ESAG!I156+CEART!I156+FAED!I156+CEAD!I156+CEFID!I156+CESFI!I156+CERES!I156</f>
        <v>2</v>
      </c>
      <c r="I156" s="24">
        <f>(REITORIA!I156-REITORIA!J156)+(MUSEU!I156-MUSEU!J156)+(ESAG!I156-ESAG!J156)+(CEART!I156-CEART!J156)+(FAED!I156-FAED!J156)+(CEAD!I156-CEAD!J156)+(CEFID!I156-CEFID!J156)+(CESFI!I156-CESFI!J156)+(CERES!I156-CERES!J156)</f>
        <v>2</v>
      </c>
      <c r="J156" s="30">
        <f t="shared" si="16"/>
        <v>0</v>
      </c>
      <c r="K156" s="19">
        <v>220</v>
      </c>
      <c r="L156" s="19">
        <f t="shared" si="17"/>
        <v>440</v>
      </c>
      <c r="M156" s="314">
        <f t="shared" si="18"/>
        <v>440</v>
      </c>
    </row>
    <row r="157" spans="1:13" ht="39.950000000000003" customHeight="1" x14ac:dyDescent="0.25">
      <c r="A157" s="260"/>
      <c r="B157" s="263"/>
      <c r="C157" s="46">
        <v>169</v>
      </c>
      <c r="D157" s="121" t="s">
        <v>335</v>
      </c>
      <c r="E157" s="122" t="s">
        <v>336</v>
      </c>
      <c r="F157" s="122" t="s">
        <v>13</v>
      </c>
      <c r="G157" s="34" t="s">
        <v>15</v>
      </c>
      <c r="H157" s="18">
        <f>REITORIA!I157+MUSEU!I157+ESAG!I157+CEART!I157+FAED!I157+CEAD!I157+CEFID!I157+CESFI!I157+CERES!I157</f>
        <v>4</v>
      </c>
      <c r="I157" s="24">
        <f>(REITORIA!I157-REITORIA!J157)+(MUSEU!I157-MUSEU!J157)+(ESAG!I157-ESAG!J157)+(CEART!I157-CEART!J157)+(FAED!I157-FAED!J157)+(CEAD!I157-CEAD!J157)+(CEFID!I157-CEFID!J157)+(CESFI!I157-CESFI!J157)+(CERES!I157-CERES!J157)</f>
        <v>4</v>
      </c>
      <c r="J157" s="30">
        <f t="shared" si="16"/>
        <v>0</v>
      </c>
      <c r="K157" s="19">
        <v>67</v>
      </c>
      <c r="L157" s="19">
        <f t="shared" si="17"/>
        <v>268</v>
      </c>
      <c r="M157" s="314">
        <f t="shared" si="18"/>
        <v>268</v>
      </c>
    </row>
    <row r="158" spans="1:13" ht="39.950000000000003" customHeight="1" x14ac:dyDescent="0.25">
      <c r="A158" s="260"/>
      <c r="B158" s="263"/>
      <c r="C158" s="46">
        <v>170</v>
      </c>
      <c r="D158" s="121" t="s">
        <v>337</v>
      </c>
      <c r="E158" s="122" t="s">
        <v>334</v>
      </c>
      <c r="F158" s="122" t="s">
        <v>13</v>
      </c>
      <c r="G158" s="34" t="s">
        <v>15</v>
      </c>
      <c r="H158" s="18">
        <f>REITORIA!I158+MUSEU!I158+ESAG!I158+CEART!I158+FAED!I158+CEAD!I158+CEFID!I158+CESFI!I158+CERES!I158</f>
        <v>4</v>
      </c>
      <c r="I158" s="24">
        <f>(REITORIA!I158-REITORIA!J158)+(MUSEU!I158-MUSEU!J158)+(ESAG!I158-ESAG!J158)+(CEART!I158-CEART!J158)+(FAED!I158-FAED!J158)+(CEAD!I158-CEAD!J158)+(CEFID!I158-CEFID!J158)+(CESFI!I158-CESFI!J158)+(CERES!I158-CERES!J158)</f>
        <v>4</v>
      </c>
      <c r="J158" s="30">
        <f t="shared" si="16"/>
        <v>0</v>
      </c>
      <c r="K158" s="19">
        <v>212.37</v>
      </c>
      <c r="L158" s="19">
        <f t="shared" si="17"/>
        <v>849.48</v>
      </c>
      <c r="M158" s="314">
        <f t="shared" si="18"/>
        <v>849.48</v>
      </c>
    </row>
    <row r="159" spans="1:13" ht="39.950000000000003" customHeight="1" x14ac:dyDescent="0.25">
      <c r="A159" s="260"/>
      <c r="B159" s="263"/>
      <c r="C159" s="46">
        <v>171</v>
      </c>
      <c r="D159" s="121" t="s">
        <v>338</v>
      </c>
      <c r="E159" s="122" t="s">
        <v>336</v>
      </c>
      <c r="F159" s="122" t="s">
        <v>13</v>
      </c>
      <c r="G159" s="34" t="s">
        <v>22</v>
      </c>
      <c r="H159" s="18">
        <f>REITORIA!I159+MUSEU!I159+ESAG!I159+CEART!I159+FAED!I159+CEAD!I159+CEFID!I159+CESFI!I159+CERES!I159</f>
        <v>6</v>
      </c>
      <c r="I159" s="24">
        <f>(REITORIA!I159-REITORIA!J159)+(MUSEU!I159-MUSEU!J159)+(ESAG!I159-ESAG!J159)+(CEART!I159-CEART!J159)+(FAED!I159-FAED!J159)+(CEAD!I159-CEAD!J159)+(CEFID!I159-CEFID!J159)+(CESFI!I159-CESFI!J159)+(CERES!I159-CERES!J159)</f>
        <v>6</v>
      </c>
      <c r="J159" s="30">
        <f t="shared" si="16"/>
        <v>0</v>
      </c>
      <c r="K159" s="19">
        <v>136</v>
      </c>
      <c r="L159" s="19">
        <f t="shared" si="17"/>
        <v>816</v>
      </c>
      <c r="M159" s="314">
        <f t="shared" si="18"/>
        <v>816</v>
      </c>
    </row>
    <row r="160" spans="1:13" ht="39.950000000000003" customHeight="1" x14ac:dyDescent="0.25">
      <c r="A160" s="261"/>
      <c r="B160" s="264"/>
      <c r="C160" s="46">
        <v>172</v>
      </c>
      <c r="D160" s="121" t="s">
        <v>339</v>
      </c>
      <c r="E160" s="122" t="s">
        <v>336</v>
      </c>
      <c r="F160" s="122" t="s">
        <v>13</v>
      </c>
      <c r="G160" s="34" t="s">
        <v>22</v>
      </c>
      <c r="H160" s="18">
        <f>REITORIA!I160+MUSEU!I160+ESAG!I160+CEART!I160+FAED!I160+CEAD!I160+CEFID!I160+CESFI!I160+CERES!I160</f>
        <v>10</v>
      </c>
      <c r="I160" s="24">
        <f>(REITORIA!I160-REITORIA!J160)+(MUSEU!I160-MUSEU!J160)+(ESAG!I160-ESAG!J160)+(CEART!I160-CEART!J160)+(FAED!I160-FAED!J160)+(CEAD!I160-CEAD!J160)+(CEFID!I160-CEFID!J160)+(CESFI!I160-CESFI!J160)+(CERES!I160-CERES!J160)</f>
        <v>5</v>
      </c>
      <c r="J160" s="30">
        <f t="shared" si="16"/>
        <v>5</v>
      </c>
      <c r="K160" s="19">
        <v>43</v>
      </c>
      <c r="L160" s="19">
        <f t="shared" si="17"/>
        <v>430</v>
      </c>
      <c r="M160" s="314">
        <f t="shared" si="18"/>
        <v>215</v>
      </c>
    </row>
    <row r="161" spans="1:13" ht="39.950000000000003" customHeight="1" x14ac:dyDescent="0.25">
      <c r="A161" s="273">
        <v>18</v>
      </c>
      <c r="B161" s="270" t="s">
        <v>183</v>
      </c>
      <c r="C161" s="47">
        <v>173</v>
      </c>
      <c r="D161" s="129" t="s">
        <v>85</v>
      </c>
      <c r="E161" s="103" t="s">
        <v>340</v>
      </c>
      <c r="F161" s="104" t="s">
        <v>13</v>
      </c>
      <c r="G161" s="103" t="s">
        <v>15</v>
      </c>
      <c r="H161" s="18">
        <f>REITORIA!I161+MUSEU!I161+ESAG!I161+CEART!I161+FAED!I161+CEAD!I161+CEFID!I161+CESFI!I161+CERES!I161</f>
        <v>111</v>
      </c>
      <c r="I161" s="24">
        <f>(REITORIA!I161-REITORIA!J161)+(MUSEU!I161-MUSEU!J161)+(ESAG!I161-ESAG!J161)+(CEART!I161-CEART!J161)+(FAED!I161-FAED!J161)+(CEAD!I161-CEAD!J161)+(CEFID!I161-CEFID!J161)+(CESFI!I161-CESFI!J161)+(CERES!I161-CERES!J161)</f>
        <v>12</v>
      </c>
      <c r="J161" s="30">
        <f t="shared" si="16"/>
        <v>99</v>
      </c>
      <c r="K161" s="19">
        <v>110.9</v>
      </c>
      <c r="L161" s="19">
        <f t="shared" si="17"/>
        <v>12309.900000000001</v>
      </c>
      <c r="M161" s="314">
        <f t="shared" si="18"/>
        <v>1330.8000000000002</v>
      </c>
    </row>
    <row r="162" spans="1:13" ht="39.950000000000003" customHeight="1" x14ac:dyDescent="0.25">
      <c r="A162" s="274"/>
      <c r="B162" s="271"/>
      <c r="C162" s="47">
        <v>174</v>
      </c>
      <c r="D162" s="102" t="s">
        <v>86</v>
      </c>
      <c r="E162" s="103" t="s">
        <v>340</v>
      </c>
      <c r="F162" s="103" t="s">
        <v>13</v>
      </c>
      <c r="G162" s="103" t="s">
        <v>15</v>
      </c>
      <c r="H162" s="18">
        <f>REITORIA!I162+MUSEU!I162+ESAG!I162+CEART!I162+FAED!I162+CEAD!I162+CEFID!I162+CESFI!I162+CERES!I162</f>
        <v>96</v>
      </c>
      <c r="I162" s="24">
        <f>(REITORIA!I162-REITORIA!J162)+(MUSEU!I162-MUSEU!J162)+(ESAG!I162-ESAG!J162)+(CEART!I162-CEART!J162)+(FAED!I162-FAED!J162)+(CEAD!I162-CEAD!J162)+(CEFID!I162-CEFID!J162)+(CESFI!I162-CESFI!J162)+(CERES!I162-CERES!J162)</f>
        <v>37</v>
      </c>
      <c r="J162" s="30">
        <f t="shared" si="16"/>
        <v>59</v>
      </c>
      <c r="K162" s="19">
        <v>221.8</v>
      </c>
      <c r="L162" s="19">
        <f t="shared" si="17"/>
        <v>21292.800000000003</v>
      </c>
      <c r="M162" s="314">
        <f t="shared" si="18"/>
        <v>8206.6</v>
      </c>
    </row>
    <row r="163" spans="1:13" ht="39.950000000000003" customHeight="1" x14ac:dyDescent="0.25">
      <c r="A163" s="274"/>
      <c r="B163" s="271"/>
      <c r="C163" s="47">
        <v>175</v>
      </c>
      <c r="D163" s="102" t="s">
        <v>87</v>
      </c>
      <c r="E163" s="103" t="s">
        <v>340</v>
      </c>
      <c r="F163" s="103" t="s">
        <v>13</v>
      </c>
      <c r="G163" s="103" t="s">
        <v>15</v>
      </c>
      <c r="H163" s="18">
        <f>REITORIA!I163+MUSEU!I163+ESAG!I163+CEART!I163+FAED!I163+CEAD!I163+CEFID!I163+CESFI!I163+CERES!I163</f>
        <v>114</v>
      </c>
      <c r="I163" s="24">
        <f>(REITORIA!I163-REITORIA!J163)+(MUSEU!I163-MUSEU!J163)+(ESAG!I163-ESAG!J163)+(CEART!I163-CEART!J163)+(FAED!I163-FAED!J163)+(CEAD!I163-CEAD!J163)+(CEFID!I163-CEFID!J163)+(CESFI!I163-CESFI!J163)+(CERES!I163-CERES!J163)</f>
        <v>0</v>
      </c>
      <c r="J163" s="30">
        <f t="shared" si="16"/>
        <v>114</v>
      </c>
      <c r="K163" s="19">
        <v>147.86000000000001</v>
      </c>
      <c r="L163" s="19">
        <f t="shared" si="17"/>
        <v>16856.04</v>
      </c>
      <c r="M163" s="314">
        <f t="shared" si="18"/>
        <v>0</v>
      </c>
    </row>
    <row r="164" spans="1:13" ht="39.950000000000003" customHeight="1" x14ac:dyDescent="0.25">
      <c r="A164" s="274"/>
      <c r="B164" s="271"/>
      <c r="C164" s="47">
        <v>176</v>
      </c>
      <c r="D164" s="102" t="s">
        <v>341</v>
      </c>
      <c r="E164" s="103" t="s">
        <v>340</v>
      </c>
      <c r="F164" s="103" t="s">
        <v>13</v>
      </c>
      <c r="G164" s="103" t="s">
        <v>15</v>
      </c>
      <c r="H164" s="18">
        <f>REITORIA!I164+MUSEU!I164+ESAG!I164+CEART!I164+FAED!I164+CEAD!I164+CEFID!I164+CESFI!I164+CERES!I164</f>
        <v>300</v>
      </c>
      <c r="I164" s="24">
        <f>(REITORIA!I164-REITORIA!J164)+(MUSEU!I164-MUSEU!J164)+(ESAG!I164-ESAG!J164)+(CEART!I164-CEART!J164)+(FAED!I164-FAED!J164)+(CEAD!I164-CEAD!J164)+(CEFID!I164-CEFID!J164)+(CESFI!I164-CESFI!J164)+(CERES!I164-CERES!J164)</f>
        <v>30</v>
      </c>
      <c r="J164" s="30">
        <f t="shared" si="16"/>
        <v>270</v>
      </c>
      <c r="K164" s="19">
        <v>12.71</v>
      </c>
      <c r="L164" s="19">
        <f t="shared" si="17"/>
        <v>3813.0000000000005</v>
      </c>
      <c r="M164" s="314">
        <f t="shared" si="18"/>
        <v>381.3</v>
      </c>
    </row>
    <row r="165" spans="1:13" ht="39.950000000000003" customHeight="1" x14ac:dyDescent="0.25">
      <c r="A165" s="275"/>
      <c r="B165" s="272"/>
      <c r="C165" s="47">
        <v>177</v>
      </c>
      <c r="D165" s="102" t="s">
        <v>342</v>
      </c>
      <c r="E165" s="103" t="s">
        <v>340</v>
      </c>
      <c r="F165" s="103" t="s">
        <v>13</v>
      </c>
      <c r="G165" s="103" t="s">
        <v>15</v>
      </c>
      <c r="H165" s="18">
        <f>REITORIA!I165+MUSEU!I165+ESAG!I165+CEART!I165+FAED!I165+CEAD!I165+CEFID!I165+CESFI!I165+CERES!I165</f>
        <v>80</v>
      </c>
      <c r="I165" s="24">
        <f>(REITORIA!I165-REITORIA!J165)+(MUSEU!I165-MUSEU!J165)+(ESAG!I165-ESAG!J165)+(CEART!I165-CEART!J165)+(FAED!I165-FAED!J165)+(CEAD!I165-CEAD!J165)+(CEFID!I165-CEFID!J165)+(CESFI!I165-CESFI!J165)+(CERES!I165-CERES!J165)</f>
        <v>30</v>
      </c>
      <c r="J165" s="30">
        <f t="shared" si="16"/>
        <v>50</v>
      </c>
      <c r="K165" s="19">
        <v>9.09</v>
      </c>
      <c r="L165" s="19">
        <f t="shared" si="17"/>
        <v>727.2</v>
      </c>
      <c r="M165" s="314">
        <f t="shared" si="18"/>
        <v>272.7</v>
      </c>
    </row>
    <row r="166" spans="1:13" ht="39.950000000000003" customHeight="1" x14ac:dyDescent="0.25">
      <c r="A166" s="259">
        <v>19</v>
      </c>
      <c r="B166" s="306" t="s">
        <v>284</v>
      </c>
      <c r="C166" s="46">
        <v>178</v>
      </c>
      <c r="D166" s="117" t="s">
        <v>343</v>
      </c>
      <c r="E166" s="33" t="s">
        <v>344</v>
      </c>
      <c r="F166" s="33" t="s">
        <v>23</v>
      </c>
      <c r="G166" s="34" t="s">
        <v>15</v>
      </c>
      <c r="H166" s="18">
        <f>REITORIA!I166+MUSEU!I166+ESAG!I166+CEART!I166+FAED!I166+CEAD!I166+CEFID!I166+CESFI!I166+CERES!I166</f>
        <v>68</v>
      </c>
      <c r="I166" s="24">
        <f>(REITORIA!I166-REITORIA!J166)+(MUSEU!I166-MUSEU!J166)+(ESAG!I166-ESAG!J166)+(CEART!I166-CEART!J166)+(FAED!I166-FAED!J166)+(CEAD!I166-CEAD!J166)+(CEFID!I166-CEFID!J166)+(CESFI!I166-CESFI!J166)+(CERES!I166-CERES!J166)</f>
        <v>59</v>
      </c>
      <c r="J166" s="30">
        <f t="shared" si="16"/>
        <v>9</v>
      </c>
      <c r="K166" s="19">
        <v>137.68</v>
      </c>
      <c r="L166" s="19">
        <f t="shared" si="17"/>
        <v>9362.24</v>
      </c>
      <c r="M166" s="314">
        <f t="shared" si="18"/>
        <v>8123.1200000000008</v>
      </c>
    </row>
    <row r="167" spans="1:13" ht="39.950000000000003" customHeight="1" x14ac:dyDescent="0.25">
      <c r="A167" s="305"/>
      <c r="B167" s="307"/>
      <c r="C167" s="46">
        <v>179</v>
      </c>
      <c r="D167" s="117" t="s">
        <v>345</v>
      </c>
      <c r="E167" s="33" t="s">
        <v>346</v>
      </c>
      <c r="F167" s="33" t="s">
        <v>23</v>
      </c>
      <c r="G167" s="34" t="s">
        <v>28</v>
      </c>
      <c r="H167" s="18">
        <f>REITORIA!I167+MUSEU!I167+ESAG!I167+CEART!I167+FAED!I167+CEAD!I167+CEFID!I167+CESFI!I167+CERES!I167</f>
        <v>33</v>
      </c>
      <c r="I167" s="24">
        <f>(REITORIA!I167-REITORIA!J167)+(MUSEU!I167-MUSEU!J167)+(ESAG!I167-ESAG!J167)+(CEART!I167-CEART!J167)+(FAED!I167-FAED!J167)+(CEAD!I167-CEAD!J167)+(CEFID!I167-CEFID!J167)+(CESFI!I167-CESFI!J167)+(CERES!I167-CERES!J167)</f>
        <v>36</v>
      </c>
      <c r="J167" s="30">
        <f t="shared" si="16"/>
        <v>-3</v>
      </c>
      <c r="K167" s="19">
        <v>130.83000000000001</v>
      </c>
      <c r="L167" s="19">
        <f t="shared" si="17"/>
        <v>4317.3900000000003</v>
      </c>
      <c r="M167" s="314">
        <f t="shared" si="18"/>
        <v>4709.88</v>
      </c>
    </row>
    <row r="168" spans="1:13" ht="39.950000000000003" customHeight="1" x14ac:dyDescent="0.25">
      <c r="A168" s="260"/>
      <c r="B168" s="263"/>
      <c r="C168" s="46">
        <v>180</v>
      </c>
      <c r="D168" s="117" t="s">
        <v>347</v>
      </c>
      <c r="E168" s="33" t="s">
        <v>348</v>
      </c>
      <c r="F168" s="33" t="s">
        <v>3</v>
      </c>
      <c r="G168" s="34" t="s">
        <v>15</v>
      </c>
      <c r="H168" s="18">
        <f>REITORIA!I168+MUSEU!I168+ESAG!I168+CEART!I168+FAED!I168+CEAD!I168+CEFID!I168+CESFI!I168+CERES!I168</f>
        <v>2000</v>
      </c>
      <c r="I168" s="24">
        <f>(REITORIA!I168-REITORIA!J168)+(MUSEU!I168-MUSEU!J168)+(ESAG!I168-ESAG!J168)+(CEART!I168-CEART!J168)+(FAED!I168-FAED!J168)+(CEAD!I168-CEAD!J168)+(CEFID!I168-CEFID!J168)+(CESFI!I168-CESFI!J168)+(CERES!I168-CERES!J168)</f>
        <v>2000</v>
      </c>
      <c r="J168" s="30">
        <f t="shared" ref="J168:J172" si="19">H168-I168</f>
        <v>0</v>
      </c>
      <c r="K168" s="19">
        <v>1.29</v>
      </c>
      <c r="L168" s="19">
        <f t="shared" ref="L168:L172" si="20">K168*H168</f>
        <v>2580</v>
      </c>
      <c r="M168" s="314">
        <f t="shared" ref="M168:M172" si="21">K168*I168</f>
        <v>2580</v>
      </c>
    </row>
    <row r="169" spans="1:13" ht="39.950000000000003" customHeight="1" x14ac:dyDescent="0.25">
      <c r="A169" s="260"/>
      <c r="B169" s="263"/>
      <c r="C169" s="46">
        <v>181</v>
      </c>
      <c r="D169" s="117" t="s">
        <v>67</v>
      </c>
      <c r="E169" s="33" t="s">
        <v>346</v>
      </c>
      <c r="F169" s="33" t="s">
        <v>23</v>
      </c>
      <c r="G169" s="34" t="s">
        <v>15</v>
      </c>
      <c r="H169" s="18">
        <f>REITORIA!I169+MUSEU!I169+ESAG!I169+CEART!I169+FAED!I169+CEAD!I169+CEFID!I169+CESFI!I169+CERES!I169</f>
        <v>81</v>
      </c>
      <c r="I169" s="24">
        <f>(REITORIA!I169-REITORIA!J169)+(MUSEU!I169-MUSEU!J169)+(ESAG!I169-ESAG!J169)+(CEART!I169-CEART!J169)+(FAED!I169-FAED!J169)+(CEAD!I169-CEAD!J169)+(CEFID!I169-CEFID!J169)+(CESFI!I169-CESFI!J169)+(CERES!I169-CERES!J169)</f>
        <v>22</v>
      </c>
      <c r="J169" s="30">
        <f t="shared" si="19"/>
        <v>59</v>
      </c>
      <c r="K169" s="19">
        <v>131.62</v>
      </c>
      <c r="L169" s="19">
        <f t="shared" si="20"/>
        <v>10661.220000000001</v>
      </c>
      <c r="M169" s="314">
        <f t="shared" si="21"/>
        <v>2895.6400000000003</v>
      </c>
    </row>
    <row r="170" spans="1:13" ht="39.950000000000003" customHeight="1" x14ac:dyDescent="0.25">
      <c r="A170" s="260"/>
      <c r="B170" s="263"/>
      <c r="C170" s="46">
        <v>182</v>
      </c>
      <c r="D170" s="117" t="s">
        <v>68</v>
      </c>
      <c r="E170" s="33" t="s">
        <v>349</v>
      </c>
      <c r="F170" s="33" t="s">
        <v>24</v>
      </c>
      <c r="G170" s="34" t="s">
        <v>15</v>
      </c>
      <c r="H170" s="18">
        <f>REITORIA!I170+MUSEU!I170+ESAG!I170+CEART!I170+FAED!I170+CEAD!I170+CEFID!I170+CESFI!I170+CERES!I170</f>
        <v>200</v>
      </c>
      <c r="I170" s="24">
        <f>(REITORIA!I170-REITORIA!J170)+(MUSEU!I170-MUSEU!J170)+(ESAG!I170-ESAG!J170)+(CEART!I170-CEART!J170)+(FAED!I170-FAED!J170)+(CEAD!I170-CEAD!J170)+(CEFID!I170-CEFID!J170)+(CESFI!I170-CESFI!J170)+(CERES!I170-CERES!J170)</f>
        <v>45</v>
      </c>
      <c r="J170" s="30">
        <f t="shared" si="19"/>
        <v>155</v>
      </c>
      <c r="K170" s="19">
        <v>12.1</v>
      </c>
      <c r="L170" s="19">
        <f t="shared" si="20"/>
        <v>2420</v>
      </c>
      <c r="M170" s="314">
        <f t="shared" si="21"/>
        <v>544.5</v>
      </c>
    </row>
    <row r="171" spans="1:13" ht="39.950000000000003" customHeight="1" x14ac:dyDescent="0.25">
      <c r="A171" s="260"/>
      <c r="B171" s="263"/>
      <c r="C171" s="46">
        <v>183</v>
      </c>
      <c r="D171" s="117" t="s">
        <v>74</v>
      </c>
      <c r="E171" s="33" t="s">
        <v>350</v>
      </c>
      <c r="F171" s="33" t="s">
        <v>24</v>
      </c>
      <c r="G171" s="34" t="s">
        <v>15</v>
      </c>
      <c r="H171" s="18">
        <f>REITORIA!I171+MUSEU!I171+ESAG!I171+CEART!I171+FAED!I171+CEAD!I171+CEFID!I171+CESFI!I171+CERES!I171</f>
        <v>315</v>
      </c>
      <c r="I171" s="24">
        <f>(REITORIA!I171-REITORIA!J171)+(MUSEU!I171-MUSEU!J171)+(ESAG!I171-ESAG!J171)+(CEART!I171-CEART!J171)+(FAED!I171-FAED!J171)+(CEAD!I171-CEAD!J171)+(CEFID!I171-CEFID!J171)+(CESFI!I171-CESFI!J171)+(CERES!I171-CERES!J171)</f>
        <v>73</v>
      </c>
      <c r="J171" s="30">
        <f t="shared" si="19"/>
        <v>242</v>
      </c>
      <c r="K171" s="19">
        <v>37.93</v>
      </c>
      <c r="L171" s="19">
        <f t="shared" si="20"/>
        <v>11947.95</v>
      </c>
      <c r="M171" s="314">
        <f t="shared" si="21"/>
        <v>2768.89</v>
      </c>
    </row>
    <row r="172" spans="1:13" ht="39.950000000000003" customHeight="1" x14ac:dyDescent="0.25">
      <c r="A172" s="261"/>
      <c r="B172" s="264"/>
      <c r="C172" s="46">
        <v>184</v>
      </c>
      <c r="D172" s="117" t="s">
        <v>164</v>
      </c>
      <c r="E172" s="33" t="s">
        <v>351</v>
      </c>
      <c r="F172" s="33" t="s">
        <v>24</v>
      </c>
      <c r="G172" s="34" t="s">
        <v>15</v>
      </c>
      <c r="H172" s="18">
        <f>REITORIA!I172+MUSEU!I172+ESAG!I172+CEART!I172+FAED!I172+CEAD!I172+CEFID!I172+CESFI!I172+CERES!I172</f>
        <v>44</v>
      </c>
      <c r="I172" s="24">
        <f>(REITORIA!I172-REITORIA!J172)+(MUSEU!I172-MUSEU!J172)+(ESAG!I172-ESAG!J172)+(CEART!I172-CEART!J172)+(FAED!I172-FAED!J172)+(CEAD!I172-CEAD!J172)+(CEFID!I172-CEFID!J172)+(CESFI!I172-CESFI!J172)+(CERES!I172-CERES!J172)</f>
        <v>2</v>
      </c>
      <c r="J172" s="30">
        <f t="shared" si="19"/>
        <v>42</v>
      </c>
      <c r="K172" s="19">
        <v>17.149999999999999</v>
      </c>
      <c r="L172" s="19">
        <f t="shared" si="20"/>
        <v>754.59999999999991</v>
      </c>
      <c r="M172" s="314">
        <f t="shared" si="21"/>
        <v>34.299999999999997</v>
      </c>
    </row>
    <row r="173" spans="1:13" ht="39.950000000000003" customHeight="1" x14ac:dyDescent="0.25">
      <c r="A173" s="308">
        <v>20</v>
      </c>
      <c r="B173" s="270" t="s">
        <v>183</v>
      </c>
      <c r="C173" s="47">
        <v>185</v>
      </c>
      <c r="D173" s="90" t="s">
        <v>73</v>
      </c>
      <c r="E173" s="35" t="s">
        <v>352</v>
      </c>
      <c r="F173" s="35" t="s">
        <v>24</v>
      </c>
      <c r="G173" s="35" t="s">
        <v>15</v>
      </c>
      <c r="H173" s="18">
        <f>REITORIA!I173+MUSEU!I173+ESAG!I173+CEART!I173+FAED!I173+CEAD!I173+CEFID!I173+CESFI!I173+CERES!I173</f>
        <v>210</v>
      </c>
      <c r="I173" s="24">
        <f>(REITORIA!I173-REITORIA!J173)+(MUSEU!I173-MUSEU!J173)+(ESAG!I173-ESAG!J173)+(CEART!I173-CEART!J173)+(FAED!I173-FAED!J173)+(CEAD!I173-CEAD!J173)+(CEFID!I173-CEFID!J173)+(CESFI!I173-CESFI!J173)+(CERES!I173-CERES!J173)</f>
        <v>85</v>
      </c>
      <c r="J173" s="30">
        <f t="shared" ref="J173:J248" si="22">H173-I173</f>
        <v>125</v>
      </c>
      <c r="K173" s="19">
        <v>23.77</v>
      </c>
      <c r="L173" s="19">
        <f t="shared" ref="L173:L217" si="23">K173*H173</f>
        <v>4991.7</v>
      </c>
      <c r="M173" s="314">
        <f t="shared" ref="M173:M217" si="24">K173*I173</f>
        <v>2020.45</v>
      </c>
    </row>
    <row r="174" spans="1:13" ht="39.950000000000003" customHeight="1" x14ac:dyDescent="0.25">
      <c r="A174" s="308"/>
      <c r="B174" s="271"/>
      <c r="C174" s="47">
        <v>186</v>
      </c>
      <c r="D174" s="124" t="s">
        <v>353</v>
      </c>
      <c r="E174" s="36" t="s">
        <v>352</v>
      </c>
      <c r="F174" s="35" t="s">
        <v>24</v>
      </c>
      <c r="G174" s="35" t="s">
        <v>15</v>
      </c>
      <c r="H174" s="18">
        <f>REITORIA!I174+MUSEU!I174+ESAG!I174+CEART!I174+FAED!I174+CEAD!I174+CEFID!I174+CESFI!I174+CERES!I174</f>
        <v>10</v>
      </c>
      <c r="I174" s="24">
        <f>(REITORIA!I174-REITORIA!J174)+(MUSEU!I174-MUSEU!J174)+(ESAG!I174-ESAG!J174)+(CEART!I174-CEART!J174)+(FAED!I174-FAED!J174)+(CEAD!I174-CEAD!J174)+(CEFID!I174-CEFID!J174)+(CESFI!I174-CESFI!J174)+(CERES!I174-CERES!J174)</f>
        <v>3</v>
      </c>
      <c r="J174" s="30">
        <f t="shared" si="22"/>
        <v>7</v>
      </c>
      <c r="K174" s="19">
        <v>25.68</v>
      </c>
      <c r="L174" s="19">
        <f t="shared" si="23"/>
        <v>256.8</v>
      </c>
      <c r="M174" s="314">
        <f t="shared" si="24"/>
        <v>77.039999999999992</v>
      </c>
    </row>
    <row r="175" spans="1:13" ht="39.950000000000003" customHeight="1" x14ac:dyDescent="0.25">
      <c r="A175" s="308"/>
      <c r="B175" s="271"/>
      <c r="C175" s="47">
        <v>187</v>
      </c>
      <c r="D175" s="90" t="s">
        <v>354</v>
      </c>
      <c r="E175" s="35" t="s">
        <v>355</v>
      </c>
      <c r="F175" s="35" t="s">
        <v>13</v>
      </c>
      <c r="G175" s="35" t="s">
        <v>378</v>
      </c>
      <c r="H175" s="18">
        <f>REITORIA!I175+MUSEU!I175+ESAG!I175+CEART!I175+FAED!I175+CEAD!I175+CEFID!I175+CESFI!I175+CERES!I175</f>
        <v>110</v>
      </c>
      <c r="I175" s="24">
        <f>(REITORIA!I175-REITORIA!J175)+(MUSEU!I175-MUSEU!J175)+(ESAG!I175-ESAG!J175)+(CEART!I175-CEART!J175)+(FAED!I175-FAED!J175)+(CEAD!I175-CEAD!J175)+(CEFID!I175-CEFID!J175)+(CESFI!I175-CESFI!J175)+(CERES!I175-CERES!J175)</f>
        <v>0</v>
      </c>
      <c r="J175" s="30">
        <f t="shared" si="22"/>
        <v>110</v>
      </c>
      <c r="K175" s="19">
        <v>71.91</v>
      </c>
      <c r="L175" s="19">
        <f t="shared" si="23"/>
        <v>7910.0999999999995</v>
      </c>
      <c r="M175" s="314">
        <f t="shared" si="24"/>
        <v>0</v>
      </c>
    </row>
    <row r="176" spans="1:13" ht="39.950000000000003" customHeight="1" x14ac:dyDescent="0.25">
      <c r="A176" s="308"/>
      <c r="B176" s="271"/>
      <c r="C176" s="47">
        <v>188</v>
      </c>
      <c r="D176" s="90" t="s">
        <v>356</v>
      </c>
      <c r="E176" s="35" t="s">
        <v>357</v>
      </c>
      <c r="F176" s="35" t="s">
        <v>13</v>
      </c>
      <c r="G176" s="35" t="s">
        <v>14</v>
      </c>
      <c r="H176" s="18">
        <f>REITORIA!I176+MUSEU!I176+ESAG!I176+CEART!I176+FAED!I176+CEAD!I176+CEFID!I176+CESFI!I176+CERES!I176</f>
        <v>10000</v>
      </c>
      <c r="I176" s="24">
        <f>(REITORIA!I176-REITORIA!J176)+(MUSEU!I176-MUSEU!J176)+(ESAG!I176-ESAG!J176)+(CEART!I176-CEART!J176)+(FAED!I176-FAED!J176)+(CEAD!I176-CEAD!J176)+(CEFID!I176-CEFID!J176)+(CESFI!I176-CESFI!J176)+(CERES!I176-CERES!J176)</f>
        <v>100</v>
      </c>
      <c r="J176" s="30">
        <f t="shared" si="22"/>
        <v>9900</v>
      </c>
      <c r="K176" s="19">
        <v>1.58</v>
      </c>
      <c r="L176" s="19">
        <f t="shared" si="23"/>
        <v>15800</v>
      </c>
      <c r="M176" s="314">
        <f t="shared" si="24"/>
        <v>158</v>
      </c>
    </row>
    <row r="177" spans="1:13" ht="39.950000000000003" customHeight="1" x14ac:dyDescent="0.25">
      <c r="A177" s="308"/>
      <c r="B177" s="271"/>
      <c r="C177" s="47">
        <v>189</v>
      </c>
      <c r="D177" s="90" t="s">
        <v>358</v>
      </c>
      <c r="E177" s="35" t="s">
        <v>359</v>
      </c>
      <c r="F177" s="35" t="s">
        <v>13</v>
      </c>
      <c r="G177" s="35" t="s">
        <v>379</v>
      </c>
      <c r="H177" s="18">
        <f>REITORIA!I177+MUSEU!I177+ESAG!I177+CEART!I177+FAED!I177+CEAD!I177+CEFID!I177+CESFI!I177+CERES!I177</f>
        <v>30</v>
      </c>
      <c r="I177" s="24">
        <f>(REITORIA!I177-REITORIA!J177)+(MUSEU!I177-MUSEU!J177)+(ESAG!I177-ESAG!J177)+(CEART!I177-CEART!J177)+(FAED!I177-FAED!J177)+(CEAD!I177-CEAD!J177)+(CEFID!I177-CEFID!J177)+(CESFI!I177-CESFI!J177)+(CERES!I177-CERES!J177)</f>
        <v>5</v>
      </c>
      <c r="J177" s="30">
        <f t="shared" si="22"/>
        <v>25</v>
      </c>
      <c r="K177" s="19">
        <v>197.77</v>
      </c>
      <c r="L177" s="19">
        <f t="shared" si="23"/>
        <v>5933.1</v>
      </c>
      <c r="M177" s="314">
        <f t="shared" si="24"/>
        <v>988.85</v>
      </c>
    </row>
    <row r="178" spans="1:13" ht="39.950000000000003" customHeight="1" x14ac:dyDescent="0.25">
      <c r="A178" s="308"/>
      <c r="B178" s="271"/>
      <c r="C178" s="47">
        <v>190</v>
      </c>
      <c r="D178" s="90" t="s">
        <v>360</v>
      </c>
      <c r="E178" s="35" t="s">
        <v>361</v>
      </c>
      <c r="F178" s="35" t="s">
        <v>13</v>
      </c>
      <c r="G178" s="35" t="s">
        <v>380</v>
      </c>
      <c r="H178" s="18">
        <f>REITORIA!I178+MUSEU!I178+ESAG!I178+CEART!I178+FAED!I178+CEAD!I178+CEFID!I178+CESFI!I178+CERES!I178</f>
        <v>4000</v>
      </c>
      <c r="I178" s="24">
        <f>(REITORIA!I178-REITORIA!J178)+(MUSEU!I178-MUSEU!J178)+(ESAG!I178-ESAG!J178)+(CEART!I178-CEART!J178)+(FAED!I178-FAED!J178)+(CEAD!I178-CEAD!J178)+(CEFID!I178-CEFID!J178)+(CESFI!I178-CESFI!J178)+(CERES!I178-CERES!J178)</f>
        <v>4000</v>
      </c>
      <c r="J178" s="30">
        <f t="shared" si="22"/>
        <v>0</v>
      </c>
      <c r="K178" s="19">
        <v>1.99</v>
      </c>
      <c r="L178" s="19">
        <f t="shared" si="23"/>
        <v>7960</v>
      </c>
      <c r="M178" s="314">
        <f t="shared" si="24"/>
        <v>7960</v>
      </c>
    </row>
    <row r="179" spans="1:13" ht="39.950000000000003" customHeight="1" x14ac:dyDescent="0.25">
      <c r="A179" s="308"/>
      <c r="B179" s="271"/>
      <c r="C179" s="47">
        <v>191</v>
      </c>
      <c r="D179" s="90" t="s">
        <v>362</v>
      </c>
      <c r="E179" s="35" t="s">
        <v>363</v>
      </c>
      <c r="F179" s="35" t="s">
        <v>364</v>
      </c>
      <c r="G179" s="35" t="s">
        <v>15</v>
      </c>
      <c r="H179" s="18">
        <f>REITORIA!I179+MUSEU!I179+ESAG!I179+CEART!I179+FAED!I179+CEAD!I179+CEFID!I179+CESFI!I179+CERES!I179</f>
        <v>40</v>
      </c>
      <c r="I179" s="24">
        <f>(REITORIA!I179-REITORIA!J179)+(MUSEU!I179-MUSEU!J179)+(ESAG!I179-ESAG!J179)+(CEART!I179-CEART!J179)+(FAED!I179-FAED!J179)+(CEAD!I179-CEAD!J179)+(CEFID!I179-CEFID!J179)+(CESFI!I179-CESFI!J179)+(CERES!I179-CERES!J179)</f>
        <v>12</v>
      </c>
      <c r="J179" s="30">
        <f t="shared" si="22"/>
        <v>28</v>
      </c>
      <c r="K179" s="19">
        <v>30.55</v>
      </c>
      <c r="L179" s="19">
        <f t="shared" si="23"/>
        <v>1222</v>
      </c>
      <c r="M179" s="314">
        <f t="shared" si="24"/>
        <v>366.6</v>
      </c>
    </row>
    <row r="180" spans="1:13" ht="39.950000000000003" customHeight="1" x14ac:dyDescent="0.25">
      <c r="A180" s="308"/>
      <c r="B180" s="271"/>
      <c r="C180" s="47">
        <v>192</v>
      </c>
      <c r="D180" s="90" t="s">
        <v>365</v>
      </c>
      <c r="E180" s="35" t="s">
        <v>366</v>
      </c>
      <c r="F180" s="35" t="s">
        <v>364</v>
      </c>
      <c r="G180" s="35" t="s">
        <v>15</v>
      </c>
      <c r="H180" s="18">
        <f>REITORIA!I180+MUSEU!I180+ESAG!I180+CEART!I180+FAED!I180+CEAD!I180+CEFID!I180+CESFI!I180+CERES!I180</f>
        <v>60</v>
      </c>
      <c r="I180" s="24">
        <f>(REITORIA!I180-REITORIA!J180)+(MUSEU!I180-MUSEU!J180)+(ESAG!I180-ESAG!J180)+(CEART!I180-CEART!J180)+(FAED!I180-FAED!J180)+(CEAD!I180-CEAD!J180)+(CEFID!I180-CEFID!J180)+(CESFI!I180-CESFI!J180)+(CERES!I180-CERES!J180)</f>
        <v>50</v>
      </c>
      <c r="J180" s="30">
        <f t="shared" si="22"/>
        <v>10</v>
      </c>
      <c r="K180" s="19">
        <v>25.84</v>
      </c>
      <c r="L180" s="19">
        <f t="shared" si="23"/>
        <v>1550.4</v>
      </c>
      <c r="M180" s="314">
        <f t="shared" si="24"/>
        <v>1292</v>
      </c>
    </row>
    <row r="181" spans="1:13" ht="39.950000000000003" customHeight="1" x14ac:dyDescent="0.25">
      <c r="A181" s="308"/>
      <c r="B181" s="271"/>
      <c r="C181" s="47">
        <v>193</v>
      </c>
      <c r="D181" s="113" t="s">
        <v>367</v>
      </c>
      <c r="E181" s="114" t="s">
        <v>172</v>
      </c>
      <c r="F181" s="114" t="s">
        <v>13</v>
      </c>
      <c r="G181" s="35" t="s">
        <v>22</v>
      </c>
      <c r="H181" s="18">
        <f>REITORIA!I181+MUSEU!I181+ESAG!I181+CEART!I181+FAED!I181+CEAD!I181+CEFID!I181+CESFI!I181+CERES!I181</f>
        <v>5</v>
      </c>
      <c r="I181" s="24">
        <f>(REITORIA!I181-REITORIA!J181)+(MUSEU!I181-MUSEU!J181)+(ESAG!I181-ESAG!J181)+(CEART!I181-CEART!J181)+(FAED!I181-FAED!J181)+(CEAD!I181-CEAD!J181)+(CEFID!I181-CEFID!J181)+(CESFI!I181-CESFI!J181)+(CERES!I181-CERES!J181)</f>
        <v>0</v>
      </c>
      <c r="J181" s="30">
        <f t="shared" si="22"/>
        <v>5</v>
      </c>
      <c r="K181" s="19">
        <v>25.94</v>
      </c>
      <c r="L181" s="19">
        <f t="shared" si="23"/>
        <v>129.70000000000002</v>
      </c>
      <c r="M181" s="314">
        <f t="shared" si="24"/>
        <v>0</v>
      </c>
    </row>
    <row r="182" spans="1:13" ht="39.950000000000003" customHeight="1" x14ac:dyDescent="0.25">
      <c r="A182" s="308"/>
      <c r="B182" s="271"/>
      <c r="C182" s="47">
        <v>194</v>
      </c>
      <c r="D182" s="113" t="s">
        <v>368</v>
      </c>
      <c r="E182" s="114" t="s">
        <v>196</v>
      </c>
      <c r="F182" s="114" t="s">
        <v>13</v>
      </c>
      <c r="G182" s="35" t="s">
        <v>22</v>
      </c>
      <c r="H182" s="18">
        <f>REITORIA!I182+MUSEU!I182+ESAG!I182+CEART!I182+FAED!I182+CEAD!I182+CEFID!I182+CESFI!I182+CERES!I182</f>
        <v>10</v>
      </c>
      <c r="I182" s="24">
        <f>(REITORIA!I182-REITORIA!J182)+(MUSEU!I182-MUSEU!J182)+(ESAG!I182-ESAG!J182)+(CEART!I182-CEART!J182)+(FAED!I182-FAED!J182)+(CEAD!I182-CEAD!J182)+(CEFID!I182-CEFID!J182)+(CESFI!I182-CESFI!J182)+(CERES!I182-CERES!J182)</f>
        <v>6</v>
      </c>
      <c r="J182" s="30">
        <f t="shared" si="22"/>
        <v>4</v>
      </c>
      <c r="K182" s="19">
        <v>30.28</v>
      </c>
      <c r="L182" s="19">
        <f t="shared" si="23"/>
        <v>302.8</v>
      </c>
      <c r="M182" s="314">
        <f t="shared" si="24"/>
        <v>181.68</v>
      </c>
    </row>
    <row r="183" spans="1:13" ht="39.950000000000003" customHeight="1" x14ac:dyDescent="0.25">
      <c r="A183" s="308"/>
      <c r="B183" s="271"/>
      <c r="C183" s="47">
        <v>195</v>
      </c>
      <c r="D183" s="90" t="s">
        <v>66</v>
      </c>
      <c r="E183" s="35" t="s">
        <v>369</v>
      </c>
      <c r="F183" s="35" t="s">
        <v>16</v>
      </c>
      <c r="G183" s="35" t="s">
        <v>15</v>
      </c>
      <c r="H183" s="18">
        <f>REITORIA!I183+MUSEU!I183+ESAG!I183+CEART!I183+FAED!I183+CEAD!I183+CEFID!I183+CESFI!I183+CERES!I183</f>
        <v>27</v>
      </c>
      <c r="I183" s="24">
        <f>(REITORIA!I183-REITORIA!J183)+(MUSEU!I183-MUSEU!J183)+(ESAG!I183-ESAG!J183)+(CEART!I183-CEART!J183)+(FAED!I183-FAED!J183)+(CEAD!I183-CEAD!J183)+(CEFID!I183-CEFID!J183)+(CESFI!I183-CESFI!J183)+(CERES!I183-CERES!J183)</f>
        <v>6</v>
      </c>
      <c r="J183" s="30">
        <f t="shared" si="22"/>
        <v>21</v>
      </c>
      <c r="K183" s="19">
        <v>26.17</v>
      </c>
      <c r="L183" s="19">
        <f t="shared" si="23"/>
        <v>706.59</v>
      </c>
      <c r="M183" s="314">
        <f t="shared" si="24"/>
        <v>157.02000000000001</v>
      </c>
    </row>
    <row r="184" spans="1:13" ht="39.950000000000003" customHeight="1" x14ac:dyDescent="0.25">
      <c r="A184" s="308"/>
      <c r="B184" s="271"/>
      <c r="C184" s="47">
        <v>196</v>
      </c>
      <c r="D184" s="90" t="s">
        <v>69</v>
      </c>
      <c r="E184" s="35" t="s">
        <v>352</v>
      </c>
      <c r="F184" s="35" t="s">
        <v>16</v>
      </c>
      <c r="G184" s="35" t="s">
        <v>15</v>
      </c>
      <c r="H184" s="18">
        <f>REITORIA!I184+MUSEU!I184+ESAG!I184+CEART!I184+FAED!I184+CEAD!I184+CEFID!I184+CESFI!I184+CERES!I184</f>
        <v>142</v>
      </c>
      <c r="I184" s="24">
        <f>(REITORIA!I184-REITORIA!J184)+(MUSEU!I184-MUSEU!J184)+(ESAG!I184-ESAG!J184)+(CEART!I184-CEART!J184)+(FAED!I184-FAED!J184)+(CEAD!I184-CEAD!J184)+(CEFID!I184-CEFID!J184)+(CESFI!I184-CESFI!J184)+(CERES!I184-CERES!J184)</f>
        <v>61</v>
      </c>
      <c r="J184" s="30">
        <f t="shared" si="22"/>
        <v>81</v>
      </c>
      <c r="K184" s="19">
        <v>4.3600000000000003</v>
      </c>
      <c r="L184" s="19">
        <f t="shared" si="23"/>
        <v>619.12</v>
      </c>
      <c r="M184" s="314">
        <f t="shared" si="24"/>
        <v>265.96000000000004</v>
      </c>
    </row>
    <row r="185" spans="1:13" ht="39.950000000000003" customHeight="1" x14ac:dyDescent="0.25">
      <c r="A185" s="308"/>
      <c r="B185" s="271"/>
      <c r="C185" s="48">
        <v>197</v>
      </c>
      <c r="D185" s="90" t="s">
        <v>70</v>
      </c>
      <c r="E185" s="35" t="s">
        <v>370</v>
      </c>
      <c r="F185" s="35" t="s">
        <v>13</v>
      </c>
      <c r="G185" s="35" t="s">
        <v>15</v>
      </c>
      <c r="H185" s="18">
        <f>REITORIA!I185+MUSEU!I185+ESAG!I185+CEART!I185+FAED!I185+CEAD!I185+CEFID!I185+CESFI!I185+CERES!I185+4</f>
        <v>80</v>
      </c>
      <c r="I185" s="24">
        <f>(REITORIA!I185-REITORIA!J185)+(MUSEU!I185-MUSEU!J185)+(ESAG!I185-ESAG!J185)+(CEART!I185-CEART!J185)+(FAED!I185-FAED!J185)+(CEAD!I185-CEAD!J185)+(CEFID!I185-CEFID!J185)+(CESFI!I185-CESFI!J185)+(CERES!I185-CERES!J185)</f>
        <v>7</v>
      </c>
      <c r="J185" s="30">
        <f t="shared" si="22"/>
        <v>73</v>
      </c>
      <c r="K185" s="19">
        <v>44.37</v>
      </c>
      <c r="L185" s="19">
        <f t="shared" si="23"/>
        <v>3549.6</v>
      </c>
      <c r="M185" s="314">
        <f t="shared" si="24"/>
        <v>310.58999999999997</v>
      </c>
    </row>
    <row r="186" spans="1:13" ht="39.950000000000003" customHeight="1" x14ac:dyDescent="0.25">
      <c r="A186" s="308"/>
      <c r="B186" s="271"/>
      <c r="C186" s="47">
        <v>198</v>
      </c>
      <c r="D186" s="90" t="s">
        <v>371</v>
      </c>
      <c r="E186" s="35" t="s">
        <v>196</v>
      </c>
      <c r="F186" s="35" t="s">
        <v>13</v>
      </c>
      <c r="G186" s="35" t="s">
        <v>28</v>
      </c>
      <c r="H186" s="18">
        <f>REITORIA!I186+MUSEU!I186+ESAG!I186+CEART!I186+FAED!I186+CEAD!I186+CEFID!I186+CESFI!I186+CERES!I186</f>
        <v>1</v>
      </c>
      <c r="I186" s="24">
        <f>(REITORIA!I186-REITORIA!J186)+(MUSEU!I186-MUSEU!J186)+(ESAG!I186-ESAG!J186)+(CEART!I186-CEART!J186)+(FAED!I186-FAED!J186)+(CEAD!I186-CEAD!J186)+(CEFID!I186-CEFID!J186)+(CESFI!I186-CESFI!J186)+(CERES!I186-CERES!J186)</f>
        <v>1</v>
      </c>
      <c r="J186" s="30">
        <f t="shared" si="22"/>
        <v>0</v>
      </c>
      <c r="K186" s="19">
        <v>94.23</v>
      </c>
      <c r="L186" s="19">
        <f t="shared" si="23"/>
        <v>94.23</v>
      </c>
      <c r="M186" s="314">
        <f t="shared" si="24"/>
        <v>94.23</v>
      </c>
    </row>
    <row r="187" spans="1:13" ht="39.950000000000003" customHeight="1" x14ac:dyDescent="0.25">
      <c r="A187" s="308"/>
      <c r="B187" s="271"/>
      <c r="C187" s="47">
        <v>199</v>
      </c>
      <c r="D187" s="113" t="s">
        <v>372</v>
      </c>
      <c r="E187" s="114" t="s">
        <v>373</v>
      </c>
      <c r="F187" s="114" t="s">
        <v>13</v>
      </c>
      <c r="G187" s="35" t="s">
        <v>15</v>
      </c>
      <c r="H187" s="18">
        <f>REITORIA!I187+MUSEU!I187+ESAG!I187+CEART!I187+FAED!I187+CEAD!I187+CEFID!I187+CESFI!I187+CERES!I187</f>
        <v>10</v>
      </c>
      <c r="I187" s="24">
        <f>(REITORIA!I187-REITORIA!J187)+(MUSEU!I187-MUSEU!J187)+(ESAG!I187-ESAG!J187)+(CEART!I187-CEART!J187)+(FAED!I187-FAED!J187)+(CEAD!I187-CEAD!J187)+(CEFID!I187-CEFID!J187)+(CESFI!I187-CESFI!J187)+(CERES!I187-CERES!J187)</f>
        <v>6</v>
      </c>
      <c r="J187" s="30">
        <f t="shared" si="22"/>
        <v>4</v>
      </c>
      <c r="K187" s="19">
        <v>73.16</v>
      </c>
      <c r="L187" s="19">
        <f t="shared" si="23"/>
        <v>731.59999999999991</v>
      </c>
      <c r="M187" s="314">
        <f t="shared" si="24"/>
        <v>438.96</v>
      </c>
    </row>
    <row r="188" spans="1:13" ht="39.950000000000003" customHeight="1" x14ac:dyDescent="0.25">
      <c r="A188" s="308"/>
      <c r="B188" s="271"/>
      <c r="C188" s="47">
        <v>200</v>
      </c>
      <c r="D188" s="113" t="s">
        <v>374</v>
      </c>
      <c r="E188" s="114" t="s">
        <v>375</v>
      </c>
      <c r="F188" s="114" t="s">
        <v>13</v>
      </c>
      <c r="G188" s="35" t="s">
        <v>15</v>
      </c>
      <c r="H188" s="18">
        <f>REITORIA!I188+MUSEU!I188+ESAG!I188+CEART!I188+FAED!I188+CEAD!I188+CEFID!I188+CESFI!I188+CERES!I188</f>
        <v>3</v>
      </c>
      <c r="I188" s="24">
        <f>(REITORIA!I188-REITORIA!J188)+(MUSEU!I188-MUSEU!J188)+(ESAG!I188-ESAG!J188)+(CEART!I188-CEART!J188)+(FAED!I188-FAED!J188)+(CEAD!I188-CEAD!J188)+(CEFID!I188-CEFID!J188)+(CESFI!I188-CESFI!J188)+(CERES!I188-CERES!J188)</f>
        <v>1</v>
      </c>
      <c r="J188" s="30">
        <f t="shared" si="22"/>
        <v>2</v>
      </c>
      <c r="K188" s="19">
        <v>475.72</v>
      </c>
      <c r="L188" s="19">
        <f t="shared" si="23"/>
        <v>1427.16</v>
      </c>
      <c r="M188" s="314">
        <f t="shared" si="24"/>
        <v>475.72</v>
      </c>
    </row>
    <row r="189" spans="1:13" ht="39.950000000000003" customHeight="1" x14ac:dyDescent="0.25">
      <c r="A189" s="308"/>
      <c r="B189" s="271"/>
      <c r="C189" s="47">
        <v>201</v>
      </c>
      <c r="D189" s="90" t="s">
        <v>114</v>
      </c>
      <c r="E189" s="35" t="s">
        <v>376</v>
      </c>
      <c r="F189" s="36" t="s">
        <v>13</v>
      </c>
      <c r="G189" s="35" t="s">
        <v>15</v>
      </c>
      <c r="H189" s="18">
        <f>REITORIA!I189+MUSEU!I189+ESAG!I189+CEART!I189+FAED!I189+CEAD!I189+CEFID!I189+CESFI!I189+CERES!I189</f>
        <v>21</v>
      </c>
      <c r="I189" s="24">
        <f>(REITORIA!I189-REITORIA!J189)+(MUSEU!I189-MUSEU!J189)+(ESAG!I189-ESAG!J189)+(CEART!I189-CEART!J189)+(FAED!I189-FAED!J189)+(CEAD!I189-CEAD!J189)+(CEFID!I189-CEFID!J189)+(CESFI!I189-CESFI!J189)+(CERES!I189-CERES!J189)</f>
        <v>5</v>
      </c>
      <c r="J189" s="30">
        <f t="shared" si="22"/>
        <v>16</v>
      </c>
      <c r="K189" s="19">
        <v>52.42</v>
      </c>
      <c r="L189" s="19">
        <f t="shared" si="23"/>
        <v>1100.82</v>
      </c>
      <c r="M189" s="314">
        <f t="shared" si="24"/>
        <v>262.10000000000002</v>
      </c>
    </row>
    <row r="190" spans="1:13" ht="39.950000000000003" customHeight="1" x14ac:dyDescent="0.25">
      <c r="A190" s="308"/>
      <c r="B190" s="272"/>
      <c r="C190" s="47">
        <v>202</v>
      </c>
      <c r="D190" s="90" t="s">
        <v>166</v>
      </c>
      <c r="E190" s="118" t="s">
        <v>377</v>
      </c>
      <c r="F190" s="35" t="s">
        <v>13</v>
      </c>
      <c r="G190" s="35" t="s">
        <v>31</v>
      </c>
      <c r="H190" s="18">
        <f>REITORIA!I190+MUSEU!I190+ESAG!I190+CEART!I190+FAED!I190+CEAD!I190+CEFID!I190+CESFI!I190+CERES!I190+2</f>
        <v>62</v>
      </c>
      <c r="I190" s="24">
        <f>(REITORIA!I190-REITORIA!J190)+(MUSEU!I190-MUSEU!J190)+(ESAG!I190-ESAG!J190)+(CEART!I190-CEART!J190)+(FAED!I190-FAED!J190)+(CEAD!I190-CEAD!J190)+(CEFID!I190-CEFID!J190)+(CESFI!I190-CESFI!J190)+(CERES!I190-CERES!J190)</f>
        <v>25</v>
      </c>
      <c r="J190" s="30">
        <f t="shared" si="22"/>
        <v>37</v>
      </c>
      <c r="K190" s="19">
        <v>188.94</v>
      </c>
      <c r="L190" s="19">
        <f t="shared" si="23"/>
        <v>11714.28</v>
      </c>
      <c r="M190" s="314">
        <f t="shared" si="24"/>
        <v>4723.5</v>
      </c>
    </row>
    <row r="191" spans="1:13" ht="89.25" x14ac:dyDescent="0.25">
      <c r="A191" s="276">
        <v>21</v>
      </c>
      <c r="B191" s="277" t="s">
        <v>284</v>
      </c>
      <c r="C191" s="46">
        <v>203</v>
      </c>
      <c r="D191" s="119" t="s">
        <v>71</v>
      </c>
      <c r="E191" s="120" t="s">
        <v>381</v>
      </c>
      <c r="F191" s="120" t="s">
        <v>25</v>
      </c>
      <c r="G191" s="33" t="s">
        <v>15</v>
      </c>
      <c r="H191" s="18">
        <f>REITORIA!I191+MUSEU!I191+ESAG!I191+CEART!I191+FAED!I191+CEAD!I191+CEFID!I191+CESFI!I191+CERES!I191</f>
        <v>130</v>
      </c>
      <c r="I191" s="24">
        <f>(REITORIA!I191-REITORIA!J191)+(MUSEU!I191-MUSEU!J191)+(ESAG!I191-ESAG!J191)+(CEART!I191-CEART!J191)+(FAED!I191-FAED!J191)+(CEAD!I191-CEAD!J191)+(CEFID!I191-CEFID!J191)+(CESFI!I191-CESFI!J191)+(CERES!I191-CERES!J191)</f>
        <v>39</v>
      </c>
      <c r="J191" s="30">
        <f t="shared" si="22"/>
        <v>91</v>
      </c>
      <c r="K191" s="19">
        <v>201.41</v>
      </c>
      <c r="L191" s="19">
        <f t="shared" si="23"/>
        <v>26183.3</v>
      </c>
      <c r="M191" s="314">
        <f t="shared" si="24"/>
        <v>7854.99</v>
      </c>
    </row>
    <row r="192" spans="1:13" ht="39.950000000000003" customHeight="1" x14ac:dyDescent="0.25">
      <c r="A192" s="276"/>
      <c r="B192" s="277"/>
      <c r="C192" s="46">
        <v>204</v>
      </c>
      <c r="D192" s="125" t="s">
        <v>81</v>
      </c>
      <c r="E192" s="123" t="s">
        <v>382</v>
      </c>
      <c r="F192" s="123" t="s">
        <v>13</v>
      </c>
      <c r="G192" s="33" t="s">
        <v>15</v>
      </c>
      <c r="H192" s="18">
        <f>REITORIA!I192+MUSEU!I192+ESAG!I192+CEART!I192+FAED!I192+CEAD!I192+CEFID!I192+CESFI!I192+CERES!I192</f>
        <v>156</v>
      </c>
      <c r="I192" s="24">
        <f>(REITORIA!I192-REITORIA!J192)+(MUSEU!I192-MUSEU!J192)+(ESAG!I192-ESAG!J192)+(CEART!I192-CEART!J192)+(FAED!I192-FAED!J192)+(CEAD!I192-CEAD!J192)+(CEFID!I192-CEFID!J192)+(CESFI!I192-CESFI!J192)+(CERES!I192-CERES!J192)</f>
        <v>40</v>
      </c>
      <c r="J192" s="30">
        <f t="shared" si="22"/>
        <v>116</v>
      </c>
      <c r="K192" s="19">
        <v>194.99</v>
      </c>
      <c r="L192" s="19">
        <f t="shared" si="23"/>
        <v>30418.440000000002</v>
      </c>
      <c r="M192" s="314">
        <f t="shared" si="24"/>
        <v>7799.6</v>
      </c>
    </row>
    <row r="193" spans="1:13" ht="39.950000000000003" customHeight="1" x14ac:dyDescent="0.25">
      <c r="A193" s="276"/>
      <c r="B193" s="277"/>
      <c r="C193" s="46">
        <v>205</v>
      </c>
      <c r="D193" s="119" t="s">
        <v>383</v>
      </c>
      <c r="E193" s="120" t="s">
        <v>381</v>
      </c>
      <c r="F193" s="86" t="s">
        <v>13</v>
      </c>
      <c r="G193" s="33" t="s">
        <v>15</v>
      </c>
      <c r="H193" s="18">
        <f>REITORIA!I193+MUSEU!I193+ESAG!I193+CEART!I193+FAED!I193+CEAD!I193+CEFID!I193+CESFI!I193+CERES!I193</f>
        <v>40</v>
      </c>
      <c r="I193" s="24">
        <f>(REITORIA!I193-REITORIA!J193)+(MUSEU!I193-MUSEU!J193)+(ESAG!I193-ESAG!J193)+(CEART!I193-CEART!J193)+(FAED!I193-FAED!J193)+(CEAD!I193-CEAD!J193)+(CEFID!I193-CEFID!J193)+(CESFI!I193-CESFI!J193)+(CERES!I193-CERES!J193)</f>
        <v>4</v>
      </c>
      <c r="J193" s="30">
        <f t="shared" si="22"/>
        <v>36</v>
      </c>
      <c r="K193" s="19">
        <v>477.86</v>
      </c>
      <c r="L193" s="19">
        <f t="shared" si="23"/>
        <v>19114.400000000001</v>
      </c>
      <c r="M193" s="314">
        <f t="shared" si="24"/>
        <v>1911.44</v>
      </c>
    </row>
    <row r="194" spans="1:13" ht="39.950000000000003" customHeight="1" x14ac:dyDescent="0.25">
      <c r="A194" s="276"/>
      <c r="B194" s="277"/>
      <c r="C194" s="46">
        <v>206</v>
      </c>
      <c r="D194" s="125" t="s">
        <v>384</v>
      </c>
      <c r="E194" s="123" t="s">
        <v>381</v>
      </c>
      <c r="F194" s="86" t="s">
        <v>13</v>
      </c>
      <c r="G194" s="33" t="s">
        <v>15</v>
      </c>
      <c r="H194" s="18">
        <f>REITORIA!I194+MUSEU!I194+ESAG!I194+CEART!I194+FAED!I194+CEAD!I194+CEFID!I194+CESFI!I194+CERES!I194</f>
        <v>40</v>
      </c>
      <c r="I194" s="24">
        <f>(REITORIA!I194-REITORIA!J194)+(MUSEU!I194-MUSEU!J194)+(ESAG!I194-ESAG!J194)+(CEART!I194-CEART!J194)+(FAED!I194-FAED!J194)+(CEAD!I194-CEAD!J194)+(CEFID!I194-CEFID!J194)+(CESFI!I194-CESFI!J194)+(CERES!I194-CERES!J194)</f>
        <v>4</v>
      </c>
      <c r="J194" s="30">
        <f t="shared" si="22"/>
        <v>36</v>
      </c>
      <c r="K194" s="19">
        <v>519.55999999999995</v>
      </c>
      <c r="L194" s="19">
        <f t="shared" si="23"/>
        <v>20782.399999999998</v>
      </c>
      <c r="M194" s="314">
        <f t="shared" si="24"/>
        <v>2078.2399999999998</v>
      </c>
    </row>
    <row r="195" spans="1:13" ht="165.75" x14ac:dyDescent="0.25">
      <c r="A195" s="273">
        <v>22</v>
      </c>
      <c r="B195" s="270" t="s">
        <v>385</v>
      </c>
      <c r="C195" s="47">
        <v>207</v>
      </c>
      <c r="D195" s="90" t="s">
        <v>386</v>
      </c>
      <c r="E195" s="35" t="s">
        <v>387</v>
      </c>
      <c r="F195" s="36" t="s">
        <v>13</v>
      </c>
      <c r="G195" s="35" t="s">
        <v>394</v>
      </c>
      <c r="H195" s="18">
        <f>REITORIA!I195+MUSEU!I195+ESAG!I195+CEART!I195+FAED!I195+CEAD!I195+CEFID!I195+CESFI!I195+CERES!I195</f>
        <v>4</v>
      </c>
      <c r="I195" s="24">
        <f>(REITORIA!I195-REITORIA!J195)+(MUSEU!I195-MUSEU!J195)+(ESAG!I195-ESAG!J195)+(CEART!I195-CEART!J195)+(FAED!I195-FAED!J195)+(CEAD!I195-CEAD!J195)+(CEFID!I195-CEFID!J195)+(CESFI!I195-CESFI!J195)+(CERES!I195-CERES!J195)</f>
        <v>4</v>
      </c>
      <c r="J195" s="30">
        <f t="shared" si="22"/>
        <v>0</v>
      </c>
      <c r="K195" s="19">
        <v>378.03</v>
      </c>
      <c r="L195" s="19">
        <f t="shared" si="23"/>
        <v>1512.12</v>
      </c>
      <c r="M195" s="314">
        <f t="shared" si="24"/>
        <v>1512.12</v>
      </c>
    </row>
    <row r="196" spans="1:13" ht="165.75" x14ac:dyDescent="0.25">
      <c r="A196" s="274"/>
      <c r="B196" s="271"/>
      <c r="C196" s="47">
        <v>208</v>
      </c>
      <c r="D196" s="90" t="s">
        <v>388</v>
      </c>
      <c r="E196" s="35" t="s">
        <v>387</v>
      </c>
      <c r="F196" s="36" t="s">
        <v>13</v>
      </c>
      <c r="G196" s="35" t="s">
        <v>394</v>
      </c>
      <c r="H196" s="18">
        <f>REITORIA!I196+MUSEU!I196+ESAG!I196+CEART!I196+FAED!I196+CEAD!I196+CEFID!I196+CESFI!I196+CERES!I196</f>
        <v>4</v>
      </c>
      <c r="I196" s="24">
        <f>(REITORIA!I196-REITORIA!J196)+(MUSEU!I196-MUSEU!J196)+(ESAG!I196-ESAG!J196)+(CEART!I196-CEART!J196)+(FAED!I196-FAED!J196)+(CEAD!I196-CEAD!J196)+(CEFID!I196-CEFID!J196)+(CESFI!I196-CESFI!J196)+(CERES!I196-CERES!J196)</f>
        <v>4</v>
      </c>
      <c r="J196" s="30">
        <f t="shared" si="22"/>
        <v>0</v>
      </c>
      <c r="K196" s="19">
        <v>1003.68</v>
      </c>
      <c r="L196" s="19">
        <f t="shared" si="23"/>
        <v>4014.72</v>
      </c>
      <c r="M196" s="314">
        <f t="shared" si="24"/>
        <v>4014.72</v>
      </c>
    </row>
    <row r="197" spans="1:13" ht="255" x14ac:dyDescent="0.25">
      <c r="A197" s="274"/>
      <c r="B197" s="271"/>
      <c r="C197" s="47">
        <v>209</v>
      </c>
      <c r="D197" s="90" t="s">
        <v>389</v>
      </c>
      <c r="E197" s="35" t="s">
        <v>387</v>
      </c>
      <c r="F197" s="36" t="s">
        <v>13</v>
      </c>
      <c r="G197" s="35" t="s">
        <v>394</v>
      </c>
      <c r="H197" s="18">
        <f>REITORIA!I197+MUSEU!I197+ESAG!I197+CEART!I197+FAED!I197+CEAD!I197+CEFID!I197+CESFI!I197+CERES!I197</f>
        <v>2</v>
      </c>
      <c r="I197" s="24">
        <f>(REITORIA!I197-REITORIA!J197)+(MUSEU!I197-MUSEU!J197)+(ESAG!I197-ESAG!J197)+(CEART!I197-CEART!J197)+(FAED!I197-FAED!J197)+(CEAD!I197-CEAD!J197)+(CEFID!I197-CEFID!J197)+(CESFI!I197-CESFI!J197)+(CERES!I197-CERES!J197)</f>
        <v>2</v>
      </c>
      <c r="J197" s="30">
        <f t="shared" si="22"/>
        <v>0</v>
      </c>
      <c r="K197" s="19">
        <v>981.94</v>
      </c>
      <c r="L197" s="19">
        <f t="shared" si="23"/>
        <v>1963.88</v>
      </c>
      <c r="M197" s="314">
        <f t="shared" si="24"/>
        <v>1963.88</v>
      </c>
    </row>
    <row r="198" spans="1:13" ht="165.75" x14ac:dyDescent="0.25">
      <c r="A198" s="274"/>
      <c r="B198" s="271"/>
      <c r="C198" s="47">
        <v>210</v>
      </c>
      <c r="D198" s="90" t="s">
        <v>390</v>
      </c>
      <c r="E198" s="35" t="s">
        <v>387</v>
      </c>
      <c r="F198" s="36" t="s">
        <v>13</v>
      </c>
      <c r="G198" s="35" t="s">
        <v>394</v>
      </c>
      <c r="H198" s="18">
        <f>REITORIA!I198+MUSEU!I198+ESAG!I198+CEART!I198+FAED!I198+CEAD!I198+CEFID!I198+CESFI!I198+CERES!I198</f>
        <v>4</v>
      </c>
      <c r="I198" s="24">
        <f>(REITORIA!I198-REITORIA!J198)+(MUSEU!I198-MUSEU!J198)+(ESAG!I198-ESAG!J198)+(CEART!I198-CEART!J198)+(FAED!I198-FAED!J198)+(CEAD!I198-CEAD!J198)+(CEFID!I198-CEFID!J198)+(CESFI!I198-CESFI!J198)+(CERES!I198-CERES!J198)</f>
        <v>4</v>
      </c>
      <c r="J198" s="30">
        <f t="shared" si="22"/>
        <v>0</v>
      </c>
      <c r="K198" s="19">
        <v>397.25</v>
      </c>
      <c r="L198" s="19">
        <f t="shared" si="23"/>
        <v>1589</v>
      </c>
      <c r="M198" s="314">
        <f t="shared" si="24"/>
        <v>1589</v>
      </c>
    </row>
    <row r="199" spans="1:13" ht="153" x14ac:dyDescent="0.25">
      <c r="A199" s="274"/>
      <c r="B199" s="271"/>
      <c r="C199" s="47">
        <v>211</v>
      </c>
      <c r="D199" s="90" t="s">
        <v>391</v>
      </c>
      <c r="E199" s="35" t="s">
        <v>387</v>
      </c>
      <c r="F199" s="36" t="s">
        <v>13</v>
      </c>
      <c r="G199" s="35" t="s">
        <v>394</v>
      </c>
      <c r="H199" s="18">
        <f>REITORIA!I199+MUSEU!I199+ESAG!I199+CEART!I199+FAED!I199+CEAD!I199+CEFID!I199+CESFI!I199+CERES!I199</f>
        <v>4</v>
      </c>
      <c r="I199" s="24">
        <f>(REITORIA!I199-REITORIA!J199)+(MUSEU!I199-MUSEU!J199)+(ESAG!I199-ESAG!J199)+(CEART!I199-CEART!J199)+(FAED!I199-FAED!J199)+(CEAD!I199-CEAD!J199)+(CEFID!I199-CEFID!J199)+(CESFI!I199-CESFI!J199)+(CERES!I199-CERES!J199)</f>
        <v>2</v>
      </c>
      <c r="J199" s="30">
        <f t="shared" si="22"/>
        <v>2</v>
      </c>
      <c r="K199" s="19">
        <v>370.07</v>
      </c>
      <c r="L199" s="19">
        <f t="shared" si="23"/>
        <v>1480.28</v>
      </c>
      <c r="M199" s="314">
        <f t="shared" si="24"/>
        <v>740.14</v>
      </c>
    </row>
    <row r="200" spans="1:13" ht="165" x14ac:dyDescent="0.25">
      <c r="A200" s="275"/>
      <c r="B200" s="272"/>
      <c r="C200" s="47">
        <v>212</v>
      </c>
      <c r="D200" s="113" t="s">
        <v>392</v>
      </c>
      <c r="E200" s="114" t="s">
        <v>393</v>
      </c>
      <c r="F200" s="114" t="s">
        <v>13</v>
      </c>
      <c r="G200" s="35" t="s">
        <v>22</v>
      </c>
      <c r="H200" s="18">
        <f>REITORIA!I200+MUSEU!I200+ESAG!I200+CEART!I200+FAED!I200+CEAD!I200+CEFID!I200+CESFI!I200+CERES!I200</f>
        <v>20</v>
      </c>
      <c r="I200" s="24">
        <f>(REITORIA!I200-REITORIA!J200)+(MUSEU!I200-MUSEU!J200)+(ESAG!I200-ESAG!J200)+(CEART!I200-CEART!J200)+(FAED!I200-FAED!J200)+(CEAD!I200-CEAD!J200)+(CEFID!I200-CEFID!J200)+(CESFI!I200-CESFI!J200)+(CERES!I200-CERES!J200)</f>
        <v>20</v>
      </c>
      <c r="J200" s="30">
        <f t="shared" si="22"/>
        <v>0</v>
      </c>
      <c r="K200" s="19">
        <v>122</v>
      </c>
      <c r="L200" s="19">
        <f t="shared" si="23"/>
        <v>2440</v>
      </c>
      <c r="M200" s="314">
        <f t="shared" si="24"/>
        <v>2440</v>
      </c>
    </row>
    <row r="201" spans="1:13" ht="51" x14ac:dyDescent="0.25">
      <c r="A201" s="309">
        <v>23</v>
      </c>
      <c r="B201" s="262" t="s">
        <v>183</v>
      </c>
      <c r="C201" s="46">
        <v>213</v>
      </c>
      <c r="D201" s="119" t="s">
        <v>55</v>
      </c>
      <c r="E201" s="120" t="s">
        <v>177</v>
      </c>
      <c r="F201" s="120" t="s">
        <v>13</v>
      </c>
      <c r="G201" s="33" t="s">
        <v>15</v>
      </c>
      <c r="H201" s="18">
        <f>REITORIA!I201+MUSEU!I201+ESAG!I201+CEART!I201+FAED!I201+CEAD!I201+CEFID!I201+CESFI!I201+CERES!I201</f>
        <v>229</v>
      </c>
      <c r="I201" s="24">
        <f>(REITORIA!I201-REITORIA!J201)+(MUSEU!I201-MUSEU!J201)+(ESAG!I201-ESAG!J201)+(CEART!I201-CEART!J201)+(FAED!I201-FAED!J201)+(CEAD!I201-CEAD!J201)+(CEFID!I201-CEFID!J201)+(CESFI!I201-CESFI!J201)+(CERES!I201-CERES!J201)</f>
        <v>113</v>
      </c>
      <c r="J201" s="30">
        <f t="shared" si="22"/>
        <v>116</v>
      </c>
      <c r="K201" s="19">
        <v>19.14</v>
      </c>
      <c r="L201" s="19">
        <f t="shared" si="23"/>
        <v>4383.0600000000004</v>
      </c>
      <c r="M201" s="314">
        <f t="shared" si="24"/>
        <v>2162.8200000000002</v>
      </c>
    </row>
    <row r="202" spans="1:13" ht="26.45" customHeight="1" x14ac:dyDescent="0.25">
      <c r="A202" s="310"/>
      <c r="B202" s="263"/>
      <c r="C202" s="46">
        <v>214</v>
      </c>
      <c r="D202" s="119" t="s">
        <v>56</v>
      </c>
      <c r="E202" s="120" t="s">
        <v>395</v>
      </c>
      <c r="F202" s="120" t="s">
        <v>13</v>
      </c>
      <c r="G202" s="33" t="s">
        <v>58</v>
      </c>
      <c r="H202" s="18">
        <f>REITORIA!I202+MUSEU!I202+ESAG!I202+CEART!I202+FAED!I202+CEAD!I202+CEFID!I202+CESFI!I202+CERES!I202</f>
        <v>38</v>
      </c>
      <c r="I202" s="24">
        <f>(REITORIA!I202-REITORIA!J202)+(MUSEU!I202-MUSEU!J202)+(ESAG!I202-ESAG!J202)+(CEART!I202-CEART!J202)+(FAED!I202-FAED!J202)+(CEAD!I202-CEAD!J202)+(CEFID!I202-CEFID!J202)+(CESFI!I202-CESFI!J202)+(CERES!I202-CERES!J202)</f>
        <v>6</v>
      </c>
      <c r="J202" s="30">
        <f t="shared" si="22"/>
        <v>32</v>
      </c>
      <c r="K202" s="19">
        <v>64.239999999999995</v>
      </c>
      <c r="L202" s="19">
        <f t="shared" si="23"/>
        <v>2441.12</v>
      </c>
      <c r="M202" s="314">
        <f t="shared" si="24"/>
        <v>385.43999999999994</v>
      </c>
    </row>
    <row r="203" spans="1:13" ht="26.45" customHeight="1" x14ac:dyDescent="0.25">
      <c r="A203" s="310"/>
      <c r="B203" s="263"/>
      <c r="C203" s="46">
        <v>215</v>
      </c>
      <c r="D203" s="121" t="s">
        <v>396</v>
      </c>
      <c r="E203" s="122" t="s">
        <v>172</v>
      </c>
      <c r="F203" s="122" t="s">
        <v>12</v>
      </c>
      <c r="G203" s="33" t="s">
        <v>15</v>
      </c>
      <c r="H203" s="18">
        <f>REITORIA!I203+MUSEU!I203+ESAG!I203+CEART!I203+FAED!I203+CEAD!I203+CEFID!I203+CESFI!I203+CERES!I203</f>
        <v>10</v>
      </c>
      <c r="I203" s="24">
        <f>(REITORIA!I203-REITORIA!J203)+(MUSEU!I203-MUSEU!J203)+(ESAG!I203-ESAG!J203)+(CEART!I203-CEART!J203)+(FAED!I203-FAED!J203)+(CEAD!I203-CEAD!J203)+(CEFID!I203-CEFID!J203)+(CESFI!I203-CESFI!J203)+(CERES!I203-CERES!J203)</f>
        <v>2</v>
      </c>
      <c r="J203" s="30">
        <f t="shared" si="22"/>
        <v>8</v>
      </c>
      <c r="K203" s="19">
        <v>18.89</v>
      </c>
      <c r="L203" s="19">
        <f t="shared" si="23"/>
        <v>188.9</v>
      </c>
      <c r="M203" s="314">
        <f t="shared" si="24"/>
        <v>37.78</v>
      </c>
    </row>
    <row r="204" spans="1:13" ht="26.45" customHeight="1" x14ac:dyDescent="0.25">
      <c r="A204" s="310"/>
      <c r="B204" s="263"/>
      <c r="C204" s="46">
        <v>216</v>
      </c>
      <c r="D204" s="119" t="s">
        <v>48</v>
      </c>
      <c r="E204" s="120" t="s">
        <v>172</v>
      </c>
      <c r="F204" s="120" t="s">
        <v>12</v>
      </c>
      <c r="G204" s="33" t="s">
        <v>15</v>
      </c>
      <c r="H204" s="18">
        <f>REITORIA!I204+MUSEU!I204+ESAG!I204+CEART!I204+FAED!I204+CEAD!I204+CEFID!I204+CESFI!I204+CERES!I204</f>
        <v>151</v>
      </c>
      <c r="I204" s="24">
        <f>(REITORIA!I204-REITORIA!J204)+(MUSEU!I204-MUSEU!J204)+(ESAG!I204-ESAG!J204)+(CEART!I204-CEART!J204)+(FAED!I204-FAED!J204)+(CEAD!I204-CEAD!J204)+(CEFID!I204-CEFID!J204)+(CESFI!I204-CESFI!J204)+(CERES!I204-CERES!J204)</f>
        <v>82</v>
      </c>
      <c r="J204" s="30">
        <f t="shared" si="22"/>
        <v>69</v>
      </c>
      <c r="K204" s="19">
        <v>15.33</v>
      </c>
      <c r="L204" s="19">
        <f t="shared" si="23"/>
        <v>2314.83</v>
      </c>
      <c r="M204" s="314">
        <f t="shared" si="24"/>
        <v>1257.06</v>
      </c>
    </row>
    <row r="205" spans="1:13" ht="26.45" customHeight="1" x14ac:dyDescent="0.25">
      <c r="A205" s="310"/>
      <c r="B205" s="263"/>
      <c r="C205" s="46">
        <v>217</v>
      </c>
      <c r="D205" s="119" t="s">
        <v>102</v>
      </c>
      <c r="E205" s="120" t="s">
        <v>177</v>
      </c>
      <c r="F205" s="120" t="s">
        <v>104</v>
      </c>
      <c r="G205" s="33" t="s">
        <v>15</v>
      </c>
      <c r="H205" s="18">
        <f>REITORIA!I205+MUSEU!I205+ESAG!I205+CEART!I205+FAED!I205+CEAD!I205+CEFID!I205+CESFI!I205+CERES!I205+10</f>
        <v>549</v>
      </c>
      <c r="I205" s="24">
        <f>(REITORIA!I205-REITORIA!J205)+(MUSEU!I205-MUSEU!J205)+(ESAG!I205-ESAG!J205)+(CEART!I205-CEART!J205)+(FAED!I205-FAED!J205)+(CEAD!I205-CEAD!J205)+(CEFID!I205-CEFID!J205)+(CESFI!I205-CESFI!J205)+(CERES!I205-CERES!J205)</f>
        <v>24</v>
      </c>
      <c r="J205" s="30">
        <f t="shared" si="22"/>
        <v>525</v>
      </c>
      <c r="K205" s="19">
        <v>13.96</v>
      </c>
      <c r="L205" s="19">
        <f t="shared" si="23"/>
        <v>7664.0400000000009</v>
      </c>
      <c r="M205" s="314">
        <f t="shared" si="24"/>
        <v>335.04</v>
      </c>
    </row>
    <row r="206" spans="1:13" ht="26.45" customHeight="1" x14ac:dyDescent="0.25">
      <c r="A206" s="310"/>
      <c r="B206" s="263"/>
      <c r="C206" s="46">
        <v>218</v>
      </c>
      <c r="D206" s="119" t="s">
        <v>105</v>
      </c>
      <c r="E206" s="120" t="s">
        <v>177</v>
      </c>
      <c r="F206" s="120" t="s">
        <v>104</v>
      </c>
      <c r="G206" s="33" t="s">
        <v>15</v>
      </c>
      <c r="H206" s="18">
        <f>REITORIA!I206+MUSEU!I206+ESAG!I206+CEART!I206+FAED!I206+CEAD!I206+CEFID!I206+CESFI!I206+CERES!I206+10</f>
        <v>535</v>
      </c>
      <c r="I206" s="24">
        <f>(REITORIA!I206-REITORIA!J206)+(MUSEU!I206-MUSEU!J206)+(ESAG!I206-ESAG!J206)+(CEART!I206-CEART!J206)+(FAED!I206-FAED!J206)+(CEAD!I206-CEAD!J206)+(CEFID!I206-CEFID!J206)+(CESFI!I206-CESFI!J206)+(CERES!I206-CERES!J206)</f>
        <v>19</v>
      </c>
      <c r="J206" s="30">
        <f t="shared" si="22"/>
        <v>516</v>
      </c>
      <c r="K206" s="19">
        <v>21.9</v>
      </c>
      <c r="L206" s="19">
        <f t="shared" si="23"/>
        <v>11716.5</v>
      </c>
      <c r="M206" s="314">
        <f t="shared" si="24"/>
        <v>416.09999999999997</v>
      </c>
    </row>
    <row r="207" spans="1:13" ht="26.45" customHeight="1" x14ac:dyDescent="0.25">
      <c r="A207" s="310"/>
      <c r="B207" s="263"/>
      <c r="C207" s="46">
        <v>219</v>
      </c>
      <c r="D207" s="119" t="s">
        <v>107</v>
      </c>
      <c r="E207" s="120" t="s">
        <v>397</v>
      </c>
      <c r="F207" s="120" t="s">
        <v>16</v>
      </c>
      <c r="G207" s="33" t="s">
        <v>15</v>
      </c>
      <c r="H207" s="18">
        <f>REITORIA!I207+MUSEU!I207+ESAG!I207+CEART!I207+FAED!I207+CEAD!I207+CEFID!I207+CESFI!I207+CERES!I207</f>
        <v>30</v>
      </c>
      <c r="I207" s="24">
        <f>(REITORIA!I207-REITORIA!J207)+(MUSEU!I207-MUSEU!J207)+(ESAG!I207-ESAG!J207)+(CEART!I207-CEART!J207)+(FAED!I207-FAED!J207)+(CEAD!I207-CEAD!J207)+(CEFID!I207-CEFID!J207)+(CESFI!I207-CESFI!J207)+(CERES!I207-CERES!J207)</f>
        <v>2</v>
      </c>
      <c r="J207" s="30">
        <f t="shared" si="22"/>
        <v>28</v>
      </c>
      <c r="K207" s="19">
        <v>74.61</v>
      </c>
      <c r="L207" s="19">
        <f t="shared" si="23"/>
        <v>2238.3000000000002</v>
      </c>
      <c r="M207" s="314">
        <f t="shared" si="24"/>
        <v>149.22</v>
      </c>
    </row>
    <row r="208" spans="1:13" ht="26.45" customHeight="1" x14ac:dyDescent="0.25">
      <c r="A208" s="310"/>
      <c r="B208" s="263"/>
      <c r="C208" s="46">
        <v>220</v>
      </c>
      <c r="D208" s="119" t="s">
        <v>108</v>
      </c>
      <c r="E208" s="120" t="s">
        <v>397</v>
      </c>
      <c r="F208" s="120" t="s">
        <v>16</v>
      </c>
      <c r="G208" s="33" t="s">
        <v>15</v>
      </c>
      <c r="H208" s="18">
        <f>REITORIA!I208+MUSEU!I208+ESAG!I208+CEART!I208+FAED!I208+CEAD!I208+CEFID!I208+CESFI!I208+CERES!I208</f>
        <v>26</v>
      </c>
      <c r="I208" s="24">
        <f>(REITORIA!I208-REITORIA!J208)+(MUSEU!I208-MUSEU!J208)+(ESAG!I208-ESAG!J208)+(CEART!I208-CEART!J208)+(FAED!I208-FAED!J208)+(CEAD!I208-CEAD!J208)+(CEFID!I208-CEFID!J208)+(CESFI!I208-CESFI!J208)+(CERES!I208-CERES!J208)</f>
        <v>6</v>
      </c>
      <c r="J208" s="30">
        <f t="shared" si="22"/>
        <v>20</v>
      </c>
      <c r="K208" s="19">
        <v>48.79</v>
      </c>
      <c r="L208" s="19">
        <f t="shared" si="23"/>
        <v>1268.54</v>
      </c>
      <c r="M208" s="314">
        <f t="shared" si="24"/>
        <v>292.74</v>
      </c>
    </row>
    <row r="209" spans="1:13" ht="26.45" customHeight="1" x14ac:dyDescent="0.25">
      <c r="A209" s="310"/>
      <c r="B209" s="263"/>
      <c r="C209" s="46">
        <v>221</v>
      </c>
      <c r="D209" s="119" t="s">
        <v>109</v>
      </c>
      <c r="E209" s="120" t="s">
        <v>397</v>
      </c>
      <c r="F209" s="120" t="s">
        <v>16</v>
      </c>
      <c r="G209" s="33" t="s">
        <v>15</v>
      </c>
      <c r="H209" s="18">
        <f>REITORIA!I209+MUSEU!I209+ESAG!I209+CEART!I209+FAED!I209+CEAD!I209+CEFID!I209+CESFI!I209+CERES!I209</f>
        <v>43</v>
      </c>
      <c r="I209" s="24">
        <f>(REITORIA!I209-REITORIA!J209)+(MUSEU!I209-MUSEU!J209)+(ESAG!I209-ESAG!J209)+(CEART!I209-CEART!J209)+(FAED!I209-FAED!J209)+(CEAD!I209-CEAD!J209)+(CEFID!I209-CEFID!J209)+(CESFI!I209-CESFI!J209)+(CERES!I209-CERES!J209)</f>
        <v>9</v>
      </c>
      <c r="J209" s="30">
        <f t="shared" si="22"/>
        <v>34</v>
      </c>
      <c r="K209" s="19">
        <v>49.95</v>
      </c>
      <c r="L209" s="19">
        <f t="shared" si="23"/>
        <v>2147.85</v>
      </c>
      <c r="M209" s="314">
        <f t="shared" si="24"/>
        <v>449.55</v>
      </c>
    </row>
    <row r="210" spans="1:13" ht="26.45" customHeight="1" x14ac:dyDescent="0.25">
      <c r="A210" s="310"/>
      <c r="B210" s="263"/>
      <c r="C210" s="46">
        <v>222</v>
      </c>
      <c r="D210" s="121" t="s">
        <v>398</v>
      </c>
      <c r="E210" s="122" t="s">
        <v>103</v>
      </c>
      <c r="F210" s="122" t="s">
        <v>12</v>
      </c>
      <c r="G210" s="33" t="s">
        <v>15</v>
      </c>
      <c r="H210" s="18">
        <f>REITORIA!I210+MUSEU!I210+ESAG!I210+CEART!I210+FAED!I210+CEAD!I210+CEFID!I210+CESFI!I210+CERES!I210</f>
        <v>2</v>
      </c>
      <c r="I210" s="24">
        <f>(REITORIA!I210-REITORIA!J210)+(MUSEU!I210-MUSEU!J210)+(ESAG!I210-ESAG!J210)+(CEART!I210-CEART!J210)+(FAED!I210-FAED!J210)+(CEAD!I210-CEAD!J210)+(CEFID!I210-CEFID!J210)+(CESFI!I210-CESFI!J210)+(CERES!I210-CERES!J210)</f>
        <v>0</v>
      </c>
      <c r="J210" s="30">
        <f t="shared" si="22"/>
        <v>2</v>
      </c>
      <c r="K210" s="19">
        <v>258.13</v>
      </c>
      <c r="L210" s="19">
        <f t="shared" si="23"/>
        <v>516.26</v>
      </c>
      <c r="M210" s="314">
        <f t="shared" si="24"/>
        <v>0</v>
      </c>
    </row>
    <row r="211" spans="1:13" ht="26.45" customHeight="1" x14ac:dyDescent="0.25">
      <c r="A211" s="310"/>
      <c r="B211" s="263"/>
      <c r="C211" s="46">
        <v>223</v>
      </c>
      <c r="D211" s="121" t="s">
        <v>399</v>
      </c>
      <c r="E211" s="122" t="s">
        <v>400</v>
      </c>
      <c r="F211" s="122" t="s">
        <v>12</v>
      </c>
      <c r="G211" s="33" t="s">
        <v>15</v>
      </c>
      <c r="H211" s="18">
        <f>REITORIA!I211+MUSEU!I211+ESAG!I211+CEART!I211+FAED!I211+CEAD!I211+CEFID!I211+CESFI!I211+CERES!I211</f>
        <v>4</v>
      </c>
      <c r="I211" s="24">
        <f>(REITORIA!I211-REITORIA!J211)+(MUSEU!I211-MUSEU!J211)+(ESAG!I211-ESAG!J211)+(CEART!I211-CEART!J211)+(FAED!I211-FAED!J211)+(CEAD!I211-CEAD!J211)+(CEFID!I211-CEFID!J211)+(CESFI!I211-CESFI!J211)+(CERES!I211-CERES!J211)</f>
        <v>4</v>
      </c>
      <c r="J211" s="30">
        <f t="shared" si="22"/>
        <v>0</v>
      </c>
      <c r="K211" s="19">
        <v>33.229999999999997</v>
      </c>
      <c r="L211" s="19">
        <f t="shared" si="23"/>
        <v>132.91999999999999</v>
      </c>
      <c r="M211" s="314">
        <f t="shared" si="24"/>
        <v>132.91999999999999</v>
      </c>
    </row>
    <row r="212" spans="1:13" ht="26.45" customHeight="1" x14ac:dyDescent="0.25">
      <c r="A212" s="310"/>
      <c r="B212" s="263"/>
      <c r="C212" s="46">
        <v>224</v>
      </c>
      <c r="D212" s="121" t="s">
        <v>401</v>
      </c>
      <c r="E212" s="122" t="s">
        <v>140</v>
      </c>
      <c r="F212" s="122" t="s">
        <v>12</v>
      </c>
      <c r="G212" s="33" t="s">
        <v>15</v>
      </c>
      <c r="H212" s="18">
        <f>REITORIA!I212+MUSEU!I212+ESAG!I212+CEART!I212+FAED!I212+CEAD!I212+CEFID!I212+CESFI!I212+CERES!I212</f>
        <v>3</v>
      </c>
      <c r="I212" s="24">
        <f>(REITORIA!I212-REITORIA!J212)+(MUSEU!I212-MUSEU!J212)+(ESAG!I212-ESAG!J212)+(CEART!I212-CEART!J212)+(FAED!I212-FAED!J212)+(CEAD!I212-CEAD!J212)+(CEFID!I212-CEFID!J212)+(CESFI!I212-CESFI!J212)+(CERES!I212-CERES!J212)</f>
        <v>2</v>
      </c>
      <c r="J212" s="30">
        <f t="shared" si="22"/>
        <v>1</v>
      </c>
      <c r="K212" s="19">
        <v>32.409999999999997</v>
      </c>
      <c r="L212" s="19">
        <f t="shared" si="23"/>
        <v>97.22999999999999</v>
      </c>
      <c r="M212" s="314">
        <f t="shared" si="24"/>
        <v>64.819999999999993</v>
      </c>
    </row>
    <row r="213" spans="1:13" ht="26.45" customHeight="1" x14ac:dyDescent="0.25">
      <c r="A213" s="310"/>
      <c r="B213" s="263"/>
      <c r="C213" s="46">
        <v>225</v>
      </c>
      <c r="D213" s="121" t="s">
        <v>402</v>
      </c>
      <c r="E213" s="122" t="s">
        <v>403</v>
      </c>
      <c r="F213" s="122" t="s">
        <v>13</v>
      </c>
      <c r="G213" s="33" t="s">
        <v>22</v>
      </c>
      <c r="H213" s="18">
        <f>REITORIA!I213+MUSEU!I213+ESAG!I213+CEART!I213+FAED!I213+CEAD!I213+CEFID!I213+CESFI!I213+CERES!I213</f>
        <v>20</v>
      </c>
      <c r="I213" s="24">
        <f>(REITORIA!I213-REITORIA!J213)+(MUSEU!I213-MUSEU!J213)+(ESAG!I213-ESAG!J213)+(CEART!I213-CEART!J213)+(FAED!I213-FAED!J213)+(CEAD!I213-CEAD!J213)+(CEFID!I213-CEFID!J213)+(CESFI!I213-CESFI!J213)+(CERES!I213-CERES!J213)</f>
        <v>10</v>
      </c>
      <c r="J213" s="30">
        <f t="shared" si="22"/>
        <v>10</v>
      </c>
      <c r="K213" s="19">
        <v>28.72</v>
      </c>
      <c r="L213" s="19">
        <f t="shared" si="23"/>
        <v>574.4</v>
      </c>
      <c r="M213" s="314">
        <f t="shared" si="24"/>
        <v>287.2</v>
      </c>
    </row>
    <row r="214" spans="1:13" ht="26.45" customHeight="1" x14ac:dyDescent="0.25">
      <c r="A214" s="310"/>
      <c r="B214" s="263"/>
      <c r="C214" s="46">
        <v>226</v>
      </c>
      <c r="D214" s="121" t="s">
        <v>404</v>
      </c>
      <c r="E214" s="122" t="s">
        <v>405</v>
      </c>
      <c r="F214" s="122" t="s">
        <v>13</v>
      </c>
      <c r="G214" s="33" t="s">
        <v>14</v>
      </c>
      <c r="H214" s="18">
        <f>REITORIA!I214+MUSEU!I214+ESAG!I214+CEART!I214+FAED!I214+CEAD!I214+CEFID!I214+CESFI!I214+CERES!I214</f>
        <v>20</v>
      </c>
      <c r="I214" s="24">
        <f>(REITORIA!I214-REITORIA!J214)+(MUSEU!I214-MUSEU!J214)+(ESAG!I214-ESAG!J214)+(CEART!I214-CEART!J214)+(FAED!I214-FAED!J214)+(CEAD!I214-CEAD!J214)+(CEFID!I214-CEFID!J214)+(CESFI!I214-CESFI!J214)+(CERES!I214-CERES!J214)</f>
        <v>20</v>
      </c>
      <c r="J214" s="30">
        <f t="shared" si="22"/>
        <v>0</v>
      </c>
      <c r="K214" s="19">
        <v>156.22</v>
      </c>
      <c r="L214" s="19">
        <f t="shared" si="23"/>
        <v>3124.4</v>
      </c>
      <c r="M214" s="314">
        <f t="shared" si="24"/>
        <v>3124.4</v>
      </c>
    </row>
    <row r="215" spans="1:13" ht="26.45" customHeight="1" x14ac:dyDescent="0.25">
      <c r="A215" s="310"/>
      <c r="B215" s="263"/>
      <c r="C215" s="46">
        <v>227</v>
      </c>
      <c r="D215" s="121" t="s">
        <v>406</v>
      </c>
      <c r="E215" s="122" t="s">
        <v>160</v>
      </c>
      <c r="F215" s="122" t="s">
        <v>12</v>
      </c>
      <c r="G215" s="33" t="s">
        <v>15</v>
      </c>
      <c r="H215" s="18">
        <f>REITORIA!I215+MUSEU!I215+ESAG!I215+CEART!I215+FAED!I215+CEAD!I215+CEFID!I215+CESFI!I215+CERES!I215</f>
        <v>5</v>
      </c>
      <c r="I215" s="24">
        <f>(REITORIA!I215-REITORIA!J215)+(MUSEU!I215-MUSEU!J215)+(ESAG!I215-ESAG!J215)+(CEART!I215-CEART!J215)+(FAED!I215-FAED!J215)+(CEAD!I215-CEAD!J215)+(CEFID!I215-CEFID!J215)+(CESFI!I215-CESFI!J215)+(CERES!I215-CERES!J215)</f>
        <v>0</v>
      </c>
      <c r="J215" s="30">
        <f t="shared" si="22"/>
        <v>5</v>
      </c>
      <c r="K215" s="19">
        <v>56.14</v>
      </c>
      <c r="L215" s="19">
        <f t="shared" si="23"/>
        <v>280.7</v>
      </c>
      <c r="M215" s="314">
        <f t="shared" si="24"/>
        <v>0</v>
      </c>
    </row>
    <row r="216" spans="1:13" ht="15" customHeight="1" x14ac:dyDescent="0.25">
      <c r="A216" s="310"/>
      <c r="B216" s="263"/>
      <c r="C216" s="46">
        <v>228</v>
      </c>
      <c r="D216" s="126" t="s">
        <v>407</v>
      </c>
      <c r="E216" s="86" t="s">
        <v>140</v>
      </c>
      <c r="F216" s="120" t="s">
        <v>100</v>
      </c>
      <c r="G216" s="33" t="s">
        <v>15</v>
      </c>
      <c r="H216" s="18">
        <f>REITORIA!I216+MUSEU!I216+ESAG!I216+CEART!I216+FAED!I216+CEAD!I216+CEFID!I216+CESFI!I216+CERES!I216</f>
        <v>6</v>
      </c>
      <c r="I216" s="24">
        <f>(REITORIA!I216-REITORIA!J216)+(MUSEU!I216-MUSEU!J216)+(ESAG!I216-ESAG!J216)+(CEART!I216-CEART!J216)+(FAED!I216-FAED!J216)+(CEAD!I216-CEAD!J216)+(CEFID!I216-CEFID!J216)+(CESFI!I216-CESFI!J216)+(CERES!I216-CERES!J216)</f>
        <v>3</v>
      </c>
      <c r="J216" s="30">
        <f t="shared" si="22"/>
        <v>3</v>
      </c>
      <c r="K216" s="19">
        <v>30.35</v>
      </c>
      <c r="L216" s="19">
        <f t="shared" si="23"/>
        <v>182.10000000000002</v>
      </c>
      <c r="M216" s="314">
        <f t="shared" si="24"/>
        <v>91.050000000000011</v>
      </c>
    </row>
    <row r="217" spans="1:13" ht="30" x14ac:dyDescent="0.25">
      <c r="A217" s="311"/>
      <c r="B217" s="264"/>
      <c r="C217" s="68">
        <v>229</v>
      </c>
      <c r="D217" s="121" t="s">
        <v>408</v>
      </c>
      <c r="E217" s="122" t="s">
        <v>409</v>
      </c>
      <c r="F217" s="122" t="s">
        <v>13</v>
      </c>
      <c r="G217" s="33" t="s">
        <v>15</v>
      </c>
      <c r="H217" s="18">
        <f>REITORIA!I217+MUSEU!I217+ESAG!I217+CEART!I217+FAED!I217+CEAD!I217+CEFID!I217+CESFI!I217+CERES!I217</f>
        <v>15</v>
      </c>
      <c r="I217" s="24">
        <f>(REITORIA!I217-REITORIA!J217)+(MUSEU!I217-MUSEU!J217)+(ESAG!I217-ESAG!J217)+(CEART!I217-CEART!J217)+(FAED!I217-FAED!J217)+(CEAD!I217-CEAD!J217)+(CEFID!I217-CEFID!J217)+(CESFI!I217-CESFI!J217)+(CERES!I217-CERES!J217)</f>
        <v>0</v>
      </c>
      <c r="J217" s="30">
        <f t="shared" si="22"/>
        <v>15</v>
      </c>
      <c r="K217" s="19">
        <v>26.59</v>
      </c>
      <c r="L217" s="19">
        <f t="shared" si="23"/>
        <v>398.85</v>
      </c>
      <c r="M217" s="314">
        <f t="shared" si="24"/>
        <v>0</v>
      </c>
    </row>
    <row r="218" spans="1:13" ht="105" x14ac:dyDescent="0.25">
      <c r="A218" s="67">
        <v>24</v>
      </c>
      <c r="B218" s="83" t="s">
        <v>284</v>
      </c>
      <c r="C218" s="69">
        <v>230</v>
      </c>
      <c r="D218" s="102" t="s">
        <v>411</v>
      </c>
      <c r="E218" s="103" t="s">
        <v>410</v>
      </c>
      <c r="F218" s="103" t="s">
        <v>13</v>
      </c>
      <c r="G218" s="35" t="s">
        <v>15</v>
      </c>
      <c r="H218" s="18">
        <f>REITORIA!I218+MUSEU!I218+ESAG!I218+CEART!I218+FAED!I218+CEAD!I218+CEFID!I218+CESFI!I218+CERES!I218</f>
        <v>180</v>
      </c>
      <c r="I218" s="24">
        <f>(REITORIA!I218-REITORIA!J218)+(MUSEU!I218-MUSEU!J218)+(ESAG!I218-ESAG!J218)+(CEART!I218-CEART!J218)+(FAED!I218-FAED!J218)+(CEAD!I218-CEAD!J218)+(CEFID!I218-CEFID!J218)+(CESFI!I218-CESFI!J218)+(CERES!I218-CERES!J218)</f>
        <v>140</v>
      </c>
      <c r="J218" s="30">
        <f t="shared" si="22"/>
        <v>40</v>
      </c>
      <c r="K218" s="19">
        <v>31.11</v>
      </c>
      <c r="L218" s="19">
        <f t="shared" ref="L218:L248" si="25">K218*H218</f>
        <v>5599.8</v>
      </c>
      <c r="M218" s="314">
        <f t="shared" ref="M218:M248" si="26">K218*I218</f>
        <v>4355.3999999999996</v>
      </c>
    </row>
    <row r="219" spans="1:13" ht="112.7" customHeight="1" x14ac:dyDescent="0.25">
      <c r="A219" s="301">
        <v>25</v>
      </c>
      <c r="B219" s="303" t="s">
        <v>253</v>
      </c>
      <c r="C219" s="130">
        <v>231</v>
      </c>
      <c r="D219" s="119" t="s">
        <v>412</v>
      </c>
      <c r="E219" s="120" t="s">
        <v>413</v>
      </c>
      <c r="F219" s="86" t="s">
        <v>13</v>
      </c>
      <c r="G219" s="33" t="s">
        <v>28</v>
      </c>
      <c r="H219" s="18">
        <f>REITORIA!I219+MUSEU!I219+ESAG!I219+CEART!I219+FAED!I219+CEAD!I219+CEFID!I219+CESFI!I219+CERES!I219</f>
        <v>14</v>
      </c>
      <c r="I219" s="24">
        <f>(REITORIA!I219-REITORIA!J219)+(MUSEU!I219-MUSEU!J219)+(ESAG!I219-ESAG!J219)+(CEART!I219-CEART!J219)+(FAED!I219-FAED!J219)+(CEAD!I219-CEAD!J219)+(CEFID!I219-CEFID!J219)+(CESFI!I219-CESFI!J219)+(CERES!I219-CERES!J219)</f>
        <v>11</v>
      </c>
      <c r="J219" s="30">
        <f t="shared" si="22"/>
        <v>3</v>
      </c>
      <c r="K219" s="19">
        <v>355.14</v>
      </c>
      <c r="L219" s="19">
        <f t="shared" si="25"/>
        <v>4971.96</v>
      </c>
      <c r="M219" s="314">
        <f t="shared" si="26"/>
        <v>3906.54</v>
      </c>
    </row>
    <row r="220" spans="1:13" ht="114" customHeight="1" x14ac:dyDescent="0.25">
      <c r="A220" s="312"/>
      <c r="B220" s="313"/>
      <c r="C220" s="43">
        <v>232</v>
      </c>
      <c r="D220" s="119" t="s">
        <v>414</v>
      </c>
      <c r="E220" s="120" t="s">
        <v>413</v>
      </c>
      <c r="F220" s="86" t="s">
        <v>13</v>
      </c>
      <c r="G220" s="34" t="s">
        <v>28</v>
      </c>
      <c r="H220" s="18">
        <f>REITORIA!I220+MUSEU!I220+ESAG!I220+CEART!I220+FAED!I220+CEAD!I220+CEFID!I220+CESFI!I220+CERES!I220</f>
        <v>14</v>
      </c>
      <c r="I220" s="24">
        <f>(REITORIA!I220-REITORIA!J220)+(MUSEU!I220-MUSEU!J220)+(ESAG!I220-ESAG!J220)+(CEART!I220-CEART!J220)+(FAED!I220-FAED!J220)+(CEAD!I220-CEAD!J220)+(CEFID!I220-CEFID!J220)+(CESFI!I220-CESFI!J220)+(CERES!I220-CERES!J220)</f>
        <v>11</v>
      </c>
      <c r="J220" s="30">
        <f t="shared" si="22"/>
        <v>3</v>
      </c>
      <c r="K220" s="19">
        <v>348</v>
      </c>
      <c r="L220" s="19">
        <f t="shared" si="25"/>
        <v>4872</v>
      </c>
      <c r="M220" s="314">
        <f t="shared" si="26"/>
        <v>3828</v>
      </c>
    </row>
    <row r="221" spans="1:13" ht="105" x14ac:dyDescent="0.25">
      <c r="A221" s="63">
        <v>26</v>
      </c>
      <c r="B221" s="89" t="s">
        <v>284</v>
      </c>
      <c r="C221" s="47">
        <v>233</v>
      </c>
      <c r="D221" s="90" t="s">
        <v>415</v>
      </c>
      <c r="E221" s="35" t="s">
        <v>416</v>
      </c>
      <c r="F221" s="36" t="s">
        <v>13</v>
      </c>
      <c r="G221" s="36" t="s">
        <v>292</v>
      </c>
      <c r="H221" s="18">
        <f>REITORIA!I221+MUSEU!I221+ESAG!I221+CEART!I221+FAED!I221+CEAD!I221+CEFID!I221+CESFI!I221+CERES!I221</f>
        <v>2</v>
      </c>
      <c r="I221" s="24">
        <f>(REITORIA!I221-REITORIA!J221)+(MUSEU!I221-MUSEU!J221)+(ESAG!I221-ESAG!J221)+(CEART!I221-CEART!J221)+(FAED!I221-FAED!J221)+(CEAD!I221-CEAD!J221)+(CEFID!I221-CEFID!J221)+(CESFI!I221-CESFI!J221)+(CERES!I221-CERES!J221)</f>
        <v>0</v>
      </c>
      <c r="J221" s="30">
        <f t="shared" si="22"/>
        <v>2</v>
      </c>
      <c r="K221" s="19">
        <v>1277.5</v>
      </c>
      <c r="L221" s="19">
        <f t="shared" si="25"/>
        <v>2555</v>
      </c>
      <c r="M221" s="314">
        <f t="shared" si="26"/>
        <v>0</v>
      </c>
    </row>
    <row r="222" spans="1:13" ht="409.5" x14ac:dyDescent="0.25">
      <c r="A222" s="64">
        <v>28</v>
      </c>
      <c r="B222" s="98" t="s">
        <v>249</v>
      </c>
      <c r="C222" s="46">
        <v>235</v>
      </c>
      <c r="D222" s="117" t="s">
        <v>417</v>
      </c>
      <c r="E222" s="96" t="s">
        <v>59</v>
      </c>
      <c r="F222" s="34" t="s">
        <v>13</v>
      </c>
      <c r="G222" s="34" t="s">
        <v>22</v>
      </c>
      <c r="H222" s="18">
        <f>REITORIA!I222+MUSEU!I222+ESAG!I222+CEART!I222+FAED!I222+CEAD!I222+CEFID!I222+CESFI!I222+CERES!I222</f>
        <v>2</v>
      </c>
      <c r="I222" s="24">
        <f>(REITORIA!I222-REITORIA!J222)+(MUSEU!I222-MUSEU!J222)+(ESAG!I222-ESAG!J222)+(CEART!I222-CEART!J222)+(FAED!I222-FAED!J222)+(CEAD!I222-CEAD!J222)+(CEFID!I222-CEFID!J222)+(CESFI!I222-CESFI!J222)+(CERES!I222-CERES!J222)</f>
        <v>1</v>
      </c>
      <c r="J222" s="30">
        <f t="shared" si="22"/>
        <v>1</v>
      </c>
      <c r="K222" s="19">
        <v>8760</v>
      </c>
      <c r="L222" s="19">
        <f t="shared" si="25"/>
        <v>17520</v>
      </c>
      <c r="M222" s="314">
        <f t="shared" si="26"/>
        <v>8760</v>
      </c>
    </row>
    <row r="223" spans="1:13" ht="25.5" x14ac:dyDescent="0.25">
      <c r="A223" s="267">
        <v>30</v>
      </c>
      <c r="B223" s="273" t="s">
        <v>265</v>
      </c>
      <c r="C223" s="47">
        <v>241</v>
      </c>
      <c r="D223" s="90" t="s">
        <v>143</v>
      </c>
      <c r="E223" s="35" t="s">
        <v>144</v>
      </c>
      <c r="F223" s="35" t="s">
        <v>20</v>
      </c>
      <c r="G223" s="36" t="s">
        <v>15</v>
      </c>
      <c r="H223" s="18">
        <f>REITORIA!I223+MUSEU!I223+ESAG!I223+CEART!I223+FAED!I223+CEAD!I223+CEFID!I223+CESFI!I223+CERES!I223</f>
        <v>140</v>
      </c>
      <c r="I223" s="24">
        <f>(REITORIA!I223-REITORIA!J223)+(MUSEU!I223-MUSEU!J223)+(ESAG!I223-ESAG!J223)+(CEART!I223-CEART!J223)+(FAED!I223-FAED!J223)+(CEAD!I223-CEAD!J223)+(CEFID!I223-CEFID!J223)+(CESFI!I223-CESFI!J223)+(CERES!I223-CERES!J223)</f>
        <v>10</v>
      </c>
      <c r="J223" s="30">
        <f t="shared" si="22"/>
        <v>130</v>
      </c>
      <c r="K223" s="19">
        <v>5.95</v>
      </c>
      <c r="L223" s="19">
        <f t="shared" si="25"/>
        <v>833</v>
      </c>
      <c r="M223" s="314">
        <f t="shared" si="26"/>
        <v>59.5</v>
      </c>
    </row>
    <row r="224" spans="1:13" ht="26.45" customHeight="1" x14ac:dyDescent="0.25">
      <c r="A224" s="268"/>
      <c r="B224" s="274"/>
      <c r="C224" s="47">
        <v>242</v>
      </c>
      <c r="D224" s="90" t="s">
        <v>145</v>
      </c>
      <c r="E224" s="35" t="s">
        <v>134</v>
      </c>
      <c r="F224" s="35" t="s">
        <v>13</v>
      </c>
      <c r="G224" s="36" t="s">
        <v>15</v>
      </c>
      <c r="H224" s="18">
        <f>REITORIA!I224+MUSEU!I224+ESAG!I224+CEART!I224+FAED!I224+CEAD!I224+CEFID!I224+CESFI!I224+CERES!I224</f>
        <v>205</v>
      </c>
      <c r="I224" s="24">
        <f>(REITORIA!I224-REITORIA!J224)+(MUSEU!I224-MUSEU!J224)+(ESAG!I224-ESAG!J224)+(CEART!I224-CEART!J224)+(FAED!I224-FAED!J224)+(CEAD!I224-CEAD!J224)+(CEFID!I224-CEFID!J224)+(CESFI!I224-CESFI!J224)+(CERES!I224-CERES!J224)</f>
        <v>62</v>
      </c>
      <c r="J224" s="30">
        <f t="shared" si="22"/>
        <v>143</v>
      </c>
      <c r="K224" s="19">
        <v>4.9000000000000004</v>
      </c>
      <c r="L224" s="19">
        <f t="shared" si="25"/>
        <v>1004.5000000000001</v>
      </c>
      <c r="M224" s="314">
        <f t="shared" si="26"/>
        <v>303.8</v>
      </c>
    </row>
    <row r="225" spans="1:13" ht="26.45" customHeight="1" x14ac:dyDescent="0.25">
      <c r="A225" s="268"/>
      <c r="B225" s="274"/>
      <c r="C225" s="47">
        <v>243</v>
      </c>
      <c r="D225" s="90" t="s">
        <v>146</v>
      </c>
      <c r="E225" s="35" t="s">
        <v>134</v>
      </c>
      <c r="F225" s="35" t="s">
        <v>13</v>
      </c>
      <c r="G225" s="36" t="s">
        <v>15</v>
      </c>
      <c r="H225" s="18">
        <f>REITORIA!I225+MUSEU!I225+ESAG!I225+CEART!I225+FAED!I225+CEAD!I225+CEFID!I225+CESFI!I225+CERES!I225</f>
        <v>213</v>
      </c>
      <c r="I225" s="24">
        <f>(REITORIA!I225-REITORIA!J225)+(MUSEU!I225-MUSEU!J225)+(ESAG!I225-ESAG!J225)+(CEART!I225-CEART!J225)+(FAED!I225-FAED!J225)+(CEAD!I225-CEAD!J225)+(CEFID!I225-CEFID!J225)+(CESFI!I225-CESFI!J225)+(CERES!I225-CERES!J225)</f>
        <v>42</v>
      </c>
      <c r="J225" s="30">
        <f t="shared" si="22"/>
        <v>171</v>
      </c>
      <c r="K225" s="19">
        <v>18.899999999999999</v>
      </c>
      <c r="L225" s="19">
        <f t="shared" si="25"/>
        <v>4025.7</v>
      </c>
      <c r="M225" s="314">
        <f t="shared" si="26"/>
        <v>793.8</v>
      </c>
    </row>
    <row r="226" spans="1:13" ht="26.45" customHeight="1" x14ac:dyDescent="0.25">
      <c r="A226" s="268"/>
      <c r="B226" s="274"/>
      <c r="C226" s="47">
        <v>244</v>
      </c>
      <c r="D226" s="90" t="s">
        <v>147</v>
      </c>
      <c r="E226" s="35" t="s">
        <v>134</v>
      </c>
      <c r="F226" s="35" t="s">
        <v>13</v>
      </c>
      <c r="G226" s="36" t="s">
        <v>15</v>
      </c>
      <c r="H226" s="18">
        <f>REITORIA!I226+MUSEU!I226+ESAG!I226+CEART!I226+FAED!I226+CEAD!I226+CEFID!I226+CESFI!I226+CERES!I226+3</f>
        <v>243</v>
      </c>
      <c r="I226" s="24">
        <f>(REITORIA!I226-REITORIA!J226)+(MUSEU!I226-MUSEU!J226)+(ESAG!I226-ESAG!J226)+(CEART!I226-CEART!J226)+(FAED!I226-FAED!J226)+(CEAD!I226-CEAD!J226)+(CEFID!I226-CEFID!J226)+(CESFI!I226-CESFI!J226)+(CERES!I226-CERES!J226)</f>
        <v>78</v>
      </c>
      <c r="J226" s="30">
        <f t="shared" si="22"/>
        <v>165</v>
      </c>
      <c r="K226" s="19">
        <v>30</v>
      </c>
      <c r="L226" s="19">
        <f t="shared" si="25"/>
        <v>7290</v>
      </c>
      <c r="M226" s="314">
        <f t="shared" si="26"/>
        <v>2340</v>
      </c>
    </row>
    <row r="227" spans="1:13" ht="26.45" customHeight="1" x14ac:dyDescent="0.25">
      <c r="A227" s="268"/>
      <c r="B227" s="274"/>
      <c r="C227" s="47">
        <v>245</v>
      </c>
      <c r="D227" s="90" t="s">
        <v>148</v>
      </c>
      <c r="E227" s="35" t="s">
        <v>134</v>
      </c>
      <c r="F227" s="35" t="s">
        <v>13</v>
      </c>
      <c r="G227" s="36" t="s">
        <v>15</v>
      </c>
      <c r="H227" s="18">
        <f>REITORIA!I227+MUSEU!I227+ESAG!I227+CEART!I227+FAED!I227+CEAD!I227+CEFID!I227+CESFI!I227+CERES!I227+3</f>
        <v>242</v>
      </c>
      <c r="I227" s="24">
        <f>(REITORIA!I227-REITORIA!J227)+(MUSEU!I227-MUSEU!J227)+(ESAG!I227-ESAG!J227)+(CEART!I227-CEART!J227)+(FAED!I227-FAED!J227)+(CEAD!I227-CEAD!J227)+(CEFID!I227-CEFID!J227)+(CESFI!I227-CESFI!J227)+(CERES!I227-CERES!J227)</f>
        <v>108</v>
      </c>
      <c r="J227" s="30">
        <f t="shared" si="22"/>
        <v>134</v>
      </c>
      <c r="K227" s="19">
        <v>35</v>
      </c>
      <c r="L227" s="19">
        <f t="shared" si="25"/>
        <v>8470</v>
      </c>
      <c r="M227" s="314">
        <f t="shared" si="26"/>
        <v>3780</v>
      </c>
    </row>
    <row r="228" spans="1:13" ht="26.45" customHeight="1" x14ac:dyDescent="0.25">
      <c r="A228" s="268"/>
      <c r="B228" s="274"/>
      <c r="C228" s="47">
        <v>246</v>
      </c>
      <c r="D228" s="90" t="s">
        <v>149</v>
      </c>
      <c r="E228" s="35" t="s">
        <v>153</v>
      </c>
      <c r="F228" s="35" t="s">
        <v>18</v>
      </c>
      <c r="G228" s="36" t="s">
        <v>15</v>
      </c>
      <c r="H228" s="18">
        <f>REITORIA!I228+MUSEU!I228+ESAG!I228+CEART!I228+FAED!I228+CEAD!I228+CEFID!I228+CESFI!I228+CERES!I228</f>
        <v>82</v>
      </c>
      <c r="I228" s="24">
        <f>(REITORIA!I228-REITORIA!J228)+(MUSEU!I228-MUSEU!J228)+(ESAG!I228-ESAG!J228)+(CEART!I228-CEART!J228)+(FAED!I228-FAED!J228)+(CEAD!I228-CEAD!J228)+(CEFID!I228-CEFID!J228)+(CESFI!I228-CESFI!J228)+(CERES!I228-CERES!J228)</f>
        <v>47</v>
      </c>
      <c r="J228" s="30">
        <f t="shared" si="22"/>
        <v>35</v>
      </c>
      <c r="K228" s="19">
        <v>19.5</v>
      </c>
      <c r="L228" s="19">
        <f t="shared" si="25"/>
        <v>1599</v>
      </c>
      <c r="M228" s="314">
        <f t="shared" si="26"/>
        <v>916.5</v>
      </c>
    </row>
    <row r="229" spans="1:13" ht="26.45" customHeight="1" x14ac:dyDescent="0.25">
      <c r="A229" s="268"/>
      <c r="B229" s="274"/>
      <c r="C229" s="47">
        <v>247</v>
      </c>
      <c r="D229" s="90" t="s">
        <v>150</v>
      </c>
      <c r="E229" s="35" t="s">
        <v>418</v>
      </c>
      <c r="F229" s="35" t="s">
        <v>13</v>
      </c>
      <c r="G229" s="36" t="s">
        <v>15</v>
      </c>
      <c r="H229" s="18">
        <f>REITORIA!I229+MUSEU!I229+ESAG!I229+CEART!I229+FAED!I229+CEAD!I229+CEFID!I229+CESFI!I229+CERES!I229</f>
        <v>120</v>
      </c>
      <c r="I229" s="24">
        <f>(REITORIA!I229-REITORIA!J229)+(MUSEU!I229-MUSEU!J229)+(ESAG!I229-ESAG!J229)+(CEART!I229-CEART!J229)+(FAED!I229-FAED!J229)+(CEAD!I229-CEAD!J229)+(CEFID!I229-CEFID!J229)+(CESFI!I229-CESFI!J229)+(CERES!I229-CERES!J229)</f>
        <v>43</v>
      </c>
      <c r="J229" s="30">
        <f t="shared" si="22"/>
        <v>77</v>
      </c>
      <c r="K229" s="19">
        <v>18.899999999999999</v>
      </c>
      <c r="L229" s="19">
        <f t="shared" si="25"/>
        <v>2268</v>
      </c>
      <c r="M229" s="314">
        <f t="shared" si="26"/>
        <v>812.69999999999993</v>
      </c>
    </row>
    <row r="230" spans="1:13" ht="26.45" customHeight="1" x14ac:dyDescent="0.25">
      <c r="A230" s="268"/>
      <c r="B230" s="274"/>
      <c r="C230" s="47">
        <v>248</v>
      </c>
      <c r="D230" s="90" t="s">
        <v>151</v>
      </c>
      <c r="E230" s="35" t="s">
        <v>418</v>
      </c>
      <c r="F230" s="35" t="s">
        <v>13</v>
      </c>
      <c r="G230" s="36" t="s">
        <v>15</v>
      </c>
      <c r="H230" s="18">
        <f>REITORIA!I230+MUSEU!I230+ESAG!I230+CEART!I230+FAED!I230+CEAD!I230+CEFID!I230+CESFI!I230+CERES!I230</f>
        <v>40</v>
      </c>
      <c r="I230" s="24">
        <f>(REITORIA!I230-REITORIA!J230)+(MUSEU!I230-MUSEU!J230)+(ESAG!I230-ESAG!J230)+(CEART!I230-CEART!J230)+(FAED!I230-FAED!J230)+(CEAD!I230-CEAD!J230)+(CEFID!I230-CEFID!J230)+(CESFI!I230-CESFI!J230)+(CERES!I230-CERES!J230)</f>
        <v>8</v>
      </c>
      <c r="J230" s="30">
        <f t="shared" si="22"/>
        <v>32</v>
      </c>
      <c r="K230" s="19">
        <v>105</v>
      </c>
      <c r="L230" s="19">
        <f t="shared" si="25"/>
        <v>4200</v>
      </c>
      <c r="M230" s="314">
        <f t="shared" si="26"/>
        <v>840</v>
      </c>
    </row>
    <row r="231" spans="1:13" ht="26.45" customHeight="1" x14ac:dyDescent="0.25">
      <c r="A231" s="268"/>
      <c r="B231" s="274"/>
      <c r="C231" s="47">
        <v>249</v>
      </c>
      <c r="D231" s="90" t="s">
        <v>152</v>
      </c>
      <c r="E231" s="35" t="s">
        <v>153</v>
      </c>
      <c r="F231" s="35" t="s">
        <v>17</v>
      </c>
      <c r="G231" s="36" t="s">
        <v>15</v>
      </c>
      <c r="H231" s="18">
        <f>REITORIA!I231+MUSEU!I231+ESAG!I231+CEART!I231+FAED!I231+CEAD!I231+CEFID!I231+CESFI!I231+CERES!I231</f>
        <v>188</v>
      </c>
      <c r="I231" s="24">
        <f>(REITORIA!I231-REITORIA!J231)+(MUSEU!I231-MUSEU!J231)+(ESAG!I231-ESAG!J231)+(CEART!I231-CEART!J231)+(FAED!I231-FAED!J231)+(CEAD!I231-CEAD!J231)+(CEFID!I231-CEFID!J231)+(CESFI!I231-CESFI!J231)+(CERES!I231-CERES!J231)</f>
        <v>99</v>
      </c>
      <c r="J231" s="30">
        <f t="shared" si="22"/>
        <v>89</v>
      </c>
      <c r="K231" s="19">
        <v>69</v>
      </c>
      <c r="L231" s="19">
        <f t="shared" si="25"/>
        <v>12972</v>
      </c>
      <c r="M231" s="314">
        <f t="shared" si="26"/>
        <v>6831</v>
      </c>
    </row>
    <row r="232" spans="1:13" ht="26.45" customHeight="1" x14ac:dyDescent="0.25">
      <c r="A232" s="268"/>
      <c r="B232" s="274"/>
      <c r="C232" s="47">
        <v>250</v>
      </c>
      <c r="D232" s="90" t="s">
        <v>154</v>
      </c>
      <c r="E232" s="35" t="s">
        <v>153</v>
      </c>
      <c r="F232" s="35" t="s">
        <v>17</v>
      </c>
      <c r="G232" s="36" t="s">
        <v>15</v>
      </c>
      <c r="H232" s="18">
        <f>REITORIA!I232+MUSEU!I232+ESAG!I232+CEART!I232+FAED!I232+CEAD!I232+CEFID!I232+CESFI!I232+CERES!I232</f>
        <v>120</v>
      </c>
      <c r="I232" s="24">
        <f>(REITORIA!I232-REITORIA!J232)+(MUSEU!I232-MUSEU!J232)+(ESAG!I232-ESAG!J232)+(CEART!I232-CEART!J232)+(FAED!I232-FAED!J232)+(CEAD!I232-CEAD!J232)+(CEFID!I232-CEFID!J232)+(CESFI!I232-CESFI!J232)+(CERES!I232-CERES!J232)</f>
        <v>35</v>
      </c>
      <c r="J232" s="30">
        <f t="shared" si="22"/>
        <v>85</v>
      </c>
      <c r="K232" s="19">
        <v>258</v>
      </c>
      <c r="L232" s="19">
        <f t="shared" si="25"/>
        <v>30960</v>
      </c>
      <c r="M232" s="314">
        <f t="shared" si="26"/>
        <v>9030</v>
      </c>
    </row>
    <row r="233" spans="1:13" ht="26.45" customHeight="1" x14ac:dyDescent="0.25">
      <c r="A233" s="268"/>
      <c r="B233" s="274"/>
      <c r="C233" s="47">
        <v>251</v>
      </c>
      <c r="D233" s="90" t="s">
        <v>155</v>
      </c>
      <c r="E233" s="35" t="s">
        <v>153</v>
      </c>
      <c r="F233" s="35" t="s">
        <v>17</v>
      </c>
      <c r="G233" s="36" t="s">
        <v>15</v>
      </c>
      <c r="H233" s="18">
        <f>REITORIA!I233+MUSEU!I233+ESAG!I233+CEART!I233+FAED!I233+CEAD!I233+CEFID!I233+CESFI!I233+CERES!I233</f>
        <v>152</v>
      </c>
      <c r="I233" s="24">
        <f>(REITORIA!I233-REITORIA!J233)+(MUSEU!I233-MUSEU!J233)+(ESAG!I233-ESAG!J233)+(CEART!I233-CEART!J233)+(FAED!I233-FAED!J233)+(CEAD!I233-CEAD!J233)+(CEFID!I233-CEFID!J233)+(CESFI!I233-CESFI!J233)+(CERES!I233-CERES!J233)</f>
        <v>117</v>
      </c>
      <c r="J233" s="30">
        <f t="shared" si="22"/>
        <v>35</v>
      </c>
      <c r="K233" s="19">
        <v>404</v>
      </c>
      <c r="L233" s="19">
        <f t="shared" si="25"/>
        <v>61408</v>
      </c>
      <c r="M233" s="314">
        <f t="shared" si="26"/>
        <v>47268</v>
      </c>
    </row>
    <row r="234" spans="1:13" ht="26.45" customHeight="1" x14ac:dyDescent="0.25">
      <c r="A234" s="268"/>
      <c r="B234" s="274"/>
      <c r="C234" s="47">
        <v>252</v>
      </c>
      <c r="D234" s="90" t="s">
        <v>156</v>
      </c>
      <c r="E234" s="35" t="s">
        <v>153</v>
      </c>
      <c r="F234" s="35" t="s">
        <v>17</v>
      </c>
      <c r="G234" s="36" t="s">
        <v>15</v>
      </c>
      <c r="H234" s="18">
        <f>REITORIA!I234+MUSEU!I234+ESAG!I234+CEART!I234+FAED!I234+CEAD!I234+CEFID!I234+CESFI!I234+CERES!I234</f>
        <v>42</v>
      </c>
      <c r="I234" s="24">
        <f>(REITORIA!I234-REITORIA!J234)+(MUSEU!I234-MUSEU!J234)+(ESAG!I234-ESAG!J234)+(CEART!I234-CEART!J234)+(FAED!I234-FAED!J234)+(CEAD!I234-CEAD!J234)+(CEFID!I234-CEFID!J234)+(CESFI!I234-CESFI!J234)+(CERES!I234-CERES!J234)</f>
        <v>29</v>
      </c>
      <c r="J234" s="30">
        <f t="shared" si="22"/>
        <v>13</v>
      </c>
      <c r="K234" s="19">
        <v>258</v>
      </c>
      <c r="L234" s="19">
        <f t="shared" si="25"/>
        <v>10836</v>
      </c>
      <c r="M234" s="314">
        <f t="shared" si="26"/>
        <v>7482</v>
      </c>
    </row>
    <row r="235" spans="1:13" ht="26.45" customHeight="1" x14ac:dyDescent="0.25">
      <c r="A235" s="268"/>
      <c r="B235" s="274"/>
      <c r="C235" s="47">
        <v>253</v>
      </c>
      <c r="D235" s="90" t="s">
        <v>157</v>
      </c>
      <c r="E235" s="35" t="s">
        <v>153</v>
      </c>
      <c r="F235" s="35" t="s">
        <v>17</v>
      </c>
      <c r="G235" s="36" t="s">
        <v>15</v>
      </c>
      <c r="H235" s="18">
        <f>REITORIA!I235+MUSEU!I235+ESAG!I235+CEART!I235+FAED!I235+CEAD!I235+CEFID!I235+CESFI!I235+CERES!I235+6</f>
        <v>100</v>
      </c>
      <c r="I235" s="24">
        <f>(REITORIA!I235-REITORIA!J235)+(MUSEU!I235-MUSEU!J235)+(ESAG!I235-ESAG!J235)+(CEART!I235-CEART!J235)+(FAED!I235-FAED!J235)+(CEAD!I235-CEAD!J235)+(CEFID!I235-CEFID!J235)+(CESFI!I235-CESFI!J235)+(CERES!I235-CERES!J235)</f>
        <v>38</v>
      </c>
      <c r="J235" s="30">
        <f t="shared" si="22"/>
        <v>62</v>
      </c>
      <c r="K235" s="19">
        <v>95</v>
      </c>
      <c r="L235" s="19">
        <f t="shared" si="25"/>
        <v>9500</v>
      </c>
      <c r="M235" s="314">
        <f t="shared" si="26"/>
        <v>3610</v>
      </c>
    </row>
    <row r="236" spans="1:13" ht="26.45" customHeight="1" x14ac:dyDescent="0.25">
      <c r="A236" s="268"/>
      <c r="B236" s="274"/>
      <c r="C236" s="47">
        <v>254</v>
      </c>
      <c r="D236" s="90" t="s">
        <v>158</v>
      </c>
      <c r="E236" s="35" t="s">
        <v>153</v>
      </c>
      <c r="F236" s="35" t="s">
        <v>17</v>
      </c>
      <c r="G236" s="36" t="s">
        <v>15</v>
      </c>
      <c r="H236" s="18">
        <f>REITORIA!I236+MUSEU!I236+ESAG!I236+CEART!I236+FAED!I236+CEAD!I236+CEFID!I236+CESFI!I236+CERES!I236</f>
        <v>160</v>
      </c>
      <c r="I236" s="24">
        <f>(REITORIA!I236-REITORIA!J236)+(MUSEU!I236-MUSEU!J236)+(ESAG!I236-ESAG!J236)+(CEART!I236-CEART!J236)+(FAED!I236-FAED!J236)+(CEAD!I236-CEAD!J236)+(CEFID!I236-CEFID!J236)+(CESFI!I236-CESFI!J236)+(CERES!I236-CERES!J236)</f>
        <v>51</v>
      </c>
      <c r="J236" s="30">
        <f t="shared" si="22"/>
        <v>109</v>
      </c>
      <c r="K236" s="19">
        <v>95</v>
      </c>
      <c r="L236" s="19">
        <f t="shared" si="25"/>
        <v>15200</v>
      </c>
      <c r="M236" s="314">
        <f t="shared" si="26"/>
        <v>4845</v>
      </c>
    </row>
    <row r="237" spans="1:13" ht="26.45" customHeight="1" x14ac:dyDescent="0.25">
      <c r="A237" s="268"/>
      <c r="B237" s="274"/>
      <c r="C237" s="47">
        <v>255</v>
      </c>
      <c r="D237" s="90" t="s">
        <v>159</v>
      </c>
      <c r="E237" s="35" t="s">
        <v>153</v>
      </c>
      <c r="F237" s="35" t="s">
        <v>13</v>
      </c>
      <c r="G237" s="36" t="s">
        <v>15</v>
      </c>
      <c r="H237" s="18">
        <f>REITORIA!I237+MUSEU!I237+ESAG!I237+CEART!I237+FAED!I237+CEAD!I237+CEFID!I237+CESFI!I237+CERES!I237+3</f>
        <v>180</v>
      </c>
      <c r="I237" s="24">
        <f>(REITORIA!I237-REITORIA!J237)+(MUSEU!I237-MUSEU!J237)+(ESAG!I237-ESAG!J237)+(CEART!I237-CEART!J237)+(FAED!I237-FAED!J237)+(CEAD!I237-CEAD!J237)+(CEFID!I237-CEFID!J237)+(CESFI!I237-CESFI!J237)+(CERES!I237-CERES!J237)</f>
        <v>113</v>
      </c>
      <c r="J237" s="30">
        <f t="shared" si="22"/>
        <v>67</v>
      </c>
      <c r="K237" s="19">
        <v>14.5</v>
      </c>
      <c r="L237" s="19">
        <f t="shared" si="25"/>
        <v>2610</v>
      </c>
      <c r="M237" s="314">
        <f t="shared" si="26"/>
        <v>1638.5</v>
      </c>
    </row>
    <row r="238" spans="1:13" ht="26.45" customHeight="1" x14ac:dyDescent="0.25">
      <c r="A238" s="268"/>
      <c r="B238" s="274"/>
      <c r="C238" s="47">
        <v>256</v>
      </c>
      <c r="D238" s="90" t="s">
        <v>161</v>
      </c>
      <c r="E238" s="35" t="s">
        <v>153</v>
      </c>
      <c r="F238" s="35" t="s">
        <v>19</v>
      </c>
      <c r="G238" s="36" t="s">
        <v>15</v>
      </c>
      <c r="H238" s="18">
        <f>REITORIA!I238+MUSEU!I238+ESAG!I238+CEART!I238+FAED!I238+CEAD!I238+CEFID!I238+CESFI!I238+CERES!I238</f>
        <v>116</v>
      </c>
      <c r="I238" s="24">
        <f>(REITORIA!I238-REITORIA!J238)+(MUSEU!I238-MUSEU!J238)+(ESAG!I238-ESAG!J238)+(CEART!I238-CEART!J238)+(FAED!I238-FAED!J238)+(CEAD!I238-CEAD!J238)+(CEFID!I238-CEFID!J238)+(CESFI!I238-CESFI!J238)+(CERES!I238-CERES!J238)</f>
        <v>48</v>
      </c>
      <c r="J238" s="30">
        <f t="shared" si="22"/>
        <v>68</v>
      </c>
      <c r="K238" s="19">
        <v>28.5</v>
      </c>
      <c r="L238" s="19">
        <f t="shared" si="25"/>
        <v>3306</v>
      </c>
      <c r="M238" s="314">
        <f t="shared" si="26"/>
        <v>1368</v>
      </c>
    </row>
    <row r="239" spans="1:13" ht="26.45" customHeight="1" x14ac:dyDescent="0.25">
      <c r="A239" s="268"/>
      <c r="B239" s="274"/>
      <c r="C239" s="47">
        <v>257</v>
      </c>
      <c r="D239" s="90" t="s">
        <v>162</v>
      </c>
      <c r="E239" s="35" t="s">
        <v>134</v>
      </c>
      <c r="F239" s="35" t="s">
        <v>13</v>
      </c>
      <c r="G239" s="36" t="s">
        <v>15</v>
      </c>
      <c r="H239" s="18">
        <f>REITORIA!I239+MUSEU!I239+ESAG!I239+CEART!I239+FAED!I239+CEAD!I239+CEFID!I239+CESFI!I239+CERES!I239+5</f>
        <v>194</v>
      </c>
      <c r="I239" s="24">
        <f>(REITORIA!I239-REITORIA!J239)+(MUSEU!I239-MUSEU!J239)+(ESAG!I239-ESAG!J239)+(CEART!I239-CEART!J239)+(FAED!I239-FAED!J239)+(CEAD!I239-CEAD!J239)+(CEFID!I239-CEFID!J239)+(CESFI!I239-CESFI!J239)+(CERES!I239-CERES!J239)</f>
        <v>105</v>
      </c>
      <c r="J239" s="30">
        <f t="shared" si="22"/>
        <v>89</v>
      </c>
      <c r="K239" s="19">
        <v>6</v>
      </c>
      <c r="L239" s="19">
        <f t="shared" si="25"/>
        <v>1164</v>
      </c>
      <c r="M239" s="314">
        <f t="shared" si="26"/>
        <v>630</v>
      </c>
    </row>
    <row r="240" spans="1:13" ht="26.45" customHeight="1" x14ac:dyDescent="0.25">
      <c r="A240" s="268"/>
      <c r="B240" s="274"/>
      <c r="C240" s="47">
        <v>258</v>
      </c>
      <c r="D240" s="90" t="s">
        <v>163</v>
      </c>
      <c r="E240" s="35" t="s">
        <v>134</v>
      </c>
      <c r="F240" s="35" t="s">
        <v>13</v>
      </c>
      <c r="G240" s="36" t="s">
        <v>15</v>
      </c>
      <c r="H240" s="18">
        <f>REITORIA!I240+MUSEU!I240+ESAG!I240+CEART!I240+FAED!I240+CEAD!I240+CEFID!I240+CESFI!I240+CERES!I240+5</f>
        <v>218</v>
      </c>
      <c r="I240" s="24">
        <f>(REITORIA!I240-REITORIA!J240)+(MUSEU!I240-MUSEU!J240)+(ESAG!I240-ESAG!J240)+(CEART!I240-CEART!J240)+(FAED!I240-FAED!J240)+(CEAD!I240-CEAD!J240)+(CEFID!I240-CEFID!J240)+(CESFI!I240-CESFI!J240)+(CERES!I240-CERES!J240)</f>
        <v>128</v>
      </c>
      <c r="J240" s="30">
        <f t="shared" si="22"/>
        <v>90</v>
      </c>
      <c r="K240" s="19">
        <v>9</v>
      </c>
      <c r="L240" s="19">
        <f t="shared" si="25"/>
        <v>1962</v>
      </c>
      <c r="M240" s="314">
        <f t="shared" si="26"/>
        <v>1152</v>
      </c>
    </row>
    <row r="241" spans="1:13" ht="26.45" customHeight="1" x14ac:dyDescent="0.25">
      <c r="A241" s="268"/>
      <c r="B241" s="274"/>
      <c r="C241" s="47">
        <v>259</v>
      </c>
      <c r="D241" s="90" t="s">
        <v>165</v>
      </c>
      <c r="E241" s="35" t="s">
        <v>153</v>
      </c>
      <c r="F241" s="35" t="s">
        <v>17</v>
      </c>
      <c r="G241" s="36" t="s">
        <v>15</v>
      </c>
      <c r="H241" s="18">
        <f>REITORIA!I241+MUSEU!I241+ESAG!I241+CEART!I241+FAED!I241+CEAD!I241+CEFID!I241+CESFI!I241+CERES!I241+2</f>
        <v>90</v>
      </c>
      <c r="I241" s="24">
        <f>(REITORIA!I241-REITORIA!J241)+(MUSEU!I241-MUSEU!J241)+(ESAG!I241-ESAG!J241)+(CEART!I241-CEART!J241)+(FAED!I241-FAED!J241)+(CEAD!I241-CEAD!J241)+(CEFID!I241-CEFID!J241)+(CESFI!I241-CESFI!J241)+(CERES!I241-CERES!J241)</f>
        <v>42</v>
      </c>
      <c r="J241" s="30">
        <f t="shared" si="22"/>
        <v>48</v>
      </c>
      <c r="K241" s="19">
        <v>40</v>
      </c>
      <c r="L241" s="19">
        <f t="shared" si="25"/>
        <v>3600</v>
      </c>
      <c r="M241" s="314">
        <f t="shared" si="26"/>
        <v>1680</v>
      </c>
    </row>
    <row r="242" spans="1:13" ht="26.45" customHeight="1" x14ac:dyDescent="0.25">
      <c r="A242" s="268"/>
      <c r="B242" s="274"/>
      <c r="C242" s="47">
        <v>260</v>
      </c>
      <c r="D242" s="90" t="s">
        <v>419</v>
      </c>
      <c r="E242" s="35" t="s">
        <v>153</v>
      </c>
      <c r="F242" s="35" t="s">
        <v>17</v>
      </c>
      <c r="G242" s="36" t="s">
        <v>15</v>
      </c>
      <c r="H242" s="18">
        <f>REITORIA!I242+MUSEU!I242+ESAG!I242+CEART!I242+FAED!I242+CEAD!I242+CEFID!I242+CESFI!I242+CERES!I242</f>
        <v>18</v>
      </c>
      <c r="I242" s="24">
        <f>(REITORIA!I242-REITORIA!J242)+(MUSEU!I242-MUSEU!J242)+(ESAG!I242-ESAG!J242)+(CEART!I242-CEART!J242)+(FAED!I242-FAED!J242)+(CEAD!I242-CEAD!J242)+(CEFID!I242-CEFID!J242)+(CESFI!I242-CESFI!J242)+(CERES!I242-CERES!J242)</f>
        <v>5</v>
      </c>
      <c r="J242" s="30">
        <f t="shared" si="22"/>
        <v>13</v>
      </c>
      <c r="K242" s="19">
        <v>110</v>
      </c>
      <c r="L242" s="19">
        <f t="shared" si="25"/>
        <v>1980</v>
      </c>
      <c r="M242" s="314">
        <f t="shared" si="26"/>
        <v>550</v>
      </c>
    </row>
    <row r="243" spans="1:13" ht="26.45" customHeight="1" x14ac:dyDescent="0.25">
      <c r="A243" s="268"/>
      <c r="B243" s="274"/>
      <c r="C243" s="47">
        <v>261</v>
      </c>
      <c r="D243" s="113" t="s">
        <v>420</v>
      </c>
      <c r="E243" s="114" t="s">
        <v>134</v>
      </c>
      <c r="F243" s="114" t="s">
        <v>13</v>
      </c>
      <c r="G243" s="36" t="s">
        <v>15</v>
      </c>
      <c r="H243" s="18">
        <f>REITORIA!I243+MUSEU!I243+ESAG!I243+CEART!I243+FAED!I243+CEAD!I243+CEFID!I243+CESFI!I243+CERES!I243</f>
        <v>24</v>
      </c>
      <c r="I243" s="24">
        <f>(REITORIA!I243-REITORIA!J243)+(MUSEU!I243-MUSEU!J243)+(ESAG!I243-ESAG!J243)+(CEART!I243-CEART!J243)+(FAED!I243-FAED!J243)+(CEAD!I243-CEAD!J243)+(CEFID!I243-CEFID!J243)+(CESFI!I243-CESFI!J243)+(CERES!I243-CERES!J243)</f>
        <v>6</v>
      </c>
      <c r="J243" s="30">
        <f t="shared" si="22"/>
        <v>18</v>
      </c>
      <c r="K243" s="19">
        <v>14</v>
      </c>
      <c r="L243" s="19">
        <f t="shared" si="25"/>
        <v>336</v>
      </c>
      <c r="M243" s="314">
        <f t="shared" si="26"/>
        <v>84</v>
      </c>
    </row>
    <row r="244" spans="1:13" ht="26.45" customHeight="1" x14ac:dyDescent="0.25">
      <c r="A244" s="268"/>
      <c r="B244" s="274"/>
      <c r="C244" s="47">
        <v>262</v>
      </c>
      <c r="D244" s="113" t="s">
        <v>421</v>
      </c>
      <c r="E244" s="114" t="s">
        <v>153</v>
      </c>
      <c r="F244" s="114" t="s">
        <v>17</v>
      </c>
      <c r="G244" s="36" t="s">
        <v>15</v>
      </c>
      <c r="H244" s="18">
        <f>REITORIA!I244+MUSEU!I244+ESAG!I244+CEART!I244+FAED!I244+CEAD!I244+CEFID!I244+CESFI!I244+CERES!I244</f>
        <v>10</v>
      </c>
      <c r="I244" s="24">
        <f>(REITORIA!I244-REITORIA!J244)+(MUSEU!I244-MUSEU!J244)+(ESAG!I244-ESAG!J244)+(CEART!I244-CEART!J244)+(FAED!I244-FAED!J244)+(CEAD!I244-CEAD!J244)+(CEFID!I244-CEFID!J244)+(CESFI!I244-CESFI!J244)+(CERES!I244-CERES!J244)</f>
        <v>0</v>
      </c>
      <c r="J244" s="30">
        <f t="shared" si="22"/>
        <v>10</v>
      </c>
      <c r="K244" s="19">
        <v>28</v>
      </c>
      <c r="L244" s="19">
        <f t="shared" si="25"/>
        <v>280</v>
      </c>
      <c r="M244" s="314">
        <f t="shared" si="26"/>
        <v>0</v>
      </c>
    </row>
    <row r="245" spans="1:13" ht="26.45" customHeight="1" x14ac:dyDescent="0.25">
      <c r="A245" s="268"/>
      <c r="B245" s="274"/>
      <c r="C245" s="47">
        <v>263</v>
      </c>
      <c r="D245" s="113" t="s">
        <v>422</v>
      </c>
      <c r="E245" s="114" t="s">
        <v>134</v>
      </c>
      <c r="F245" s="114" t="s">
        <v>13</v>
      </c>
      <c r="G245" s="36" t="s">
        <v>22</v>
      </c>
      <c r="H245" s="18">
        <f>REITORIA!I245+MUSEU!I245+ESAG!I245+CEART!I245+FAED!I245+CEAD!I245+CEFID!I245+CESFI!I245+CERES!I245</f>
        <v>10</v>
      </c>
      <c r="I245" s="24">
        <f>(REITORIA!I245-REITORIA!J245)+(MUSEU!I245-MUSEU!J245)+(ESAG!I245-ESAG!J245)+(CEART!I245-CEART!J245)+(FAED!I245-FAED!J245)+(CEAD!I245-CEAD!J245)+(CEFID!I245-CEFID!J245)+(CESFI!I245-CESFI!J245)+(CERES!I245-CERES!J245)</f>
        <v>10</v>
      </c>
      <c r="J245" s="30">
        <f t="shared" si="22"/>
        <v>0</v>
      </c>
      <c r="K245" s="19">
        <v>6.9</v>
      </c>
      <c r="L245" s="19">
        <f t="shared" si="25"/>
        <v>69</v>
      </c>
      <c r="M245" s="314">
        <f t="shared" si="26"/>
        <v>69</v>
      </c>
    </row>
    <row r="246" spans="1:13" ht="26.45" customHeight="1" x14ac:dyDescent="0.25">
      <c r="A246" s="268"/>
      <c r="B246" s="274"/>
      <c r="C246" s="47">
        <v>264</v>
      </c>
      <c r="D246" s="113" t="s">
        <v>423</v>
      </c>
      <c r="E246" s="114" t="s">
        <v>424</v>
      </c>
      <c r="F246" s="114" t="s">
        <v>13</v>
      </c>
      <c r="G246" s="36" t="s">
        <v>22</v>
      </c>
      <c r="H246" s="18">
        <f>REITORIA!I246+MUSEU!I246+ESAG!I246+CEART!I246+FAED!I246+CEAD!I246+CEFID!I246+CESFI!I246+CERES!I246</f>
        <v>10</v>
      </c>
      <c r="I246" s="24">
        <f>(REITORIA!I246-REITORIA!J246)+(MUSEU!I246-MUSEU!J246)+(ESAG!I246-ESAG!J246)+(CEART!I246-CEART!J246)+(FAED!I246-FAED!J246)+(CEAD!I246-CEAD!J246)+(CEFID!I246-CEFID!J246)+(CESFI!I246-CESFI!J246)+(CERES!I246-CERES!J246)</f>
        <v>7</v>
      </c>
      <c r="J246" s="30">
        <f t="shared" si="22"/>
        <v>3</v>
      </c>
      <c r="K246" s="19">
        <v>34.93</v>
      </c>
      <c r="L246" s="19">
        <f t="shared" si="25"/>
        <v>349.3</v>
      </c>
      <c r="M246" s="314">
        <f t="shared" si="26"/>
        <v>244.51</v>
      </c>
    </row>
    <row r="247" spans="1:13" ht="26.45" customHeight="1" x14ac:dyDescent="0.25">
      <c r="A247" s="268"/>
      <c r="B247" s="274"/>
      <c r="C247" s="47">
        <v>265</v>
      </c>
      <c r="D247" s="113" t="s">
        <v>425</v>
      </c>
      <c r="E247" s="114" t="s">
        <v>134</v>
      </c>
      <c r="F247" s="114" t="s">
        <v>13</v>
      </c>
      <c r="G247" s="36" t="s">
        <v>22</v>
      </c>
      <c r="H247" s="18">
        <f>REITORIA!I247+MUSEU!I247+ESAG!I247+CEART!I247+FAED!I247+CEAD!I247+CEFID!I247+CESFI!I247+CERES!I247</f>
        <v>10</v>
      </c>
      <c r="I247" s="24">
        <f>(REITORIA!I247-REITORIA!J247)+(MUSEU!I247-MUSEU!J247)+(ESAG!I247-ESAG!J247)+(CEART!I247-CEART!J247)+(FAED!I247-FAED!J247)+(CEAD!I247-CEAD!J247)+(CEFID!I247-CEFID!J247)+(CESFI!I247-CESFI!J247)+(CERES!I247-CERES!J247)</f>
        <v>10</v>
      </c>
      <c r="J247" s="30">
        <f t="shared" si="22"/>
        <v>0</v>
      </c>
      <c r="K247" s="19">
        <v>0.75</v>
      </c>
      <c r="L247" s="19">
        <f t="shared" si="25"/>
        <v>7.5</v>
      </c>
      <c r="M247" s="314">
        <f t="shared" si="26"/>
        <v>7.5</v>
      </c>
    </row>
    <row r="248" spans="1:13" ht="39.950000000000003" customHeight="1" x14ac:dyDescent="0.25">
      <c r="A248" s="269"/>
      <c r="B248" s="275"/>
      <c r="C248" s="131">
        <v>266</v>
      </c>
      <c r="D248" s="124" t="s">
        <v>426</v>
      </c>
      <c r="E248" s="36" t="s">
        <v>134</v>
      </c>
      <c r="F248" s="35" t="s">
        <v>13</v>
      </c>
      <c r="G248" s="36" t="s">
        <v>15</v>
      </c>
      <c r="H248" s="18">
        <f>REITORIA!I248+MUSEU!I248+ESAG!I248+CEART!I248+FAED!I248+CEAD!I248+CEFID!I248+CESFI!I248+CERES!I248</f>
        <v>25</v>
      </c>
      <c r="I248" s="24">
        <f>(REITORIA!I248-REITORIA!J248)+(MUSEU!I248-MUSEU!J248)+(ESAG!I248-ESAG!J248)+(CEART!I248-CEART!J248)+(FAED!I248-FAED!J248)+(CEAD!I248-CEAD!J248)+(CEFID!I248-CEFID!J248)+(CESFI!I248-CESFI!J248)+(CERES!I248-CERES!J248)</f>
        <v>14</v>
      </c>
      <c r="J248" s="30">
        <f t="shared" si="22"/>
        <v>11</v>
      </c>
      <c r="K248" s="19">
        <v>12</v>
      </c>
      <c r="L248" s="19">
        <f t="shared" si="25"/>
        <v>300</v>
      </c>
      <c r="M248" s="314">
        <f t="shared" si="26"/>
        <v>168</v>
      </c>
    </row>
    <row r="249" spans="1:13" ht="39.950000000000003" customHeight="1" x14ac:dyDescent="0.25">
      <c r="K249" s="61">
        <f>SUM(K4:K248)</f>
        <v>66014.74000000002</v>
      </c>
      <c r="L249" s="61">
        <f>SUM(L4:L248)</f>
        <v>822493.8400000002</v>
      </c>
      <c r="M249" s="315">
        <f>SUM(M4:M248)</f>
        <v>342189.02</v>
      </c>
    </row>
    <row r="251" spans="1:13" ht="41.25" customHeight="1" x14ac:dyDescent="0.25">
      <c r="B251" s="317" t="s">
        <v>478</v>
      </c>
      <c r="C251" s="318"/>
      <c r="D251" s="318"/>
      <c r="E251" s="318"/>
      <c r="F251" s="319"/>
      <c r="H251" s="297" t="str">
        <f>D1</f>
        <v>OBJETO: AQUISIÇÃO DE FERRAMENTAS E MATERIAIS DE REPAROS CAMPUS I, CERES E CESFI DA UDESC</v>
      </c>
      <c r="I251" s="297"/>
      <c r="J251" s="297"/>
      <c r="K251" s="297"/>
      <c r="L251" s="297"/>
      <c r="M251" s="297"/>
    </row>
    <row r="252" spans="1:13" ht="15.75" x14ac:dyDescent="0.25">
      <c r="H252" s="297" t="str">
        <f>A1</f>
        <v>PROCESSO: 0597/2023/UDESC</v>
      </c>
      <c r="I252" s="297"/>
      <c r="J252" s="297"/>
      <c r="K252" s="297"/>
      <c r="L252" s="297"/>
      <c r="M252" s="297"/>
    </row>
    <row r="253" spans="1:13" ht="15.75" x14ac:dyDescent="0.25">
      <c r="H253" s="297" t="str">
        <f>H1</f>
        <v>VIGÊNCIA DA ATA: 18/04/2023 até 18/04/2024</v>
      </c>
      <c r="I253" s="297"/>
      <c r="J253" s="297"/>
      <c r="K253" s="297"/>
      <c r="L253" s="297"/>
      <c r="M253" s="297"/>
    </row>
    <row r="254" spans="1:13" ht="15.75" x14ac:dyDescent="0.25">
      <c r="H254" s="11" t="s">
        <v>34</v>
      </c>
      <c r="I254" s="12"/>
      <c r="J254" s="12"/>
      <c r="K254" s="12"/>
      <c r="L254" s="12"/>
      <c r="M254" s="7">
        <f>L249</f>
        <v>822493.8400000002</v>
      </c>
    </row>
    <row r="255" spans="1:13" ht="15.75" x14ac:dyDescent="0.25">
      <c r="H255" s="13" t="s">
        <v>7</v>
      </c>
      <c r="I255" s="14"/>
      <c r="J255" s="14"/>
      <c r="K255" s="14"/>
      <c r="L255" s="14"/>
      <c r="M255" s="8">
        <f>M249</f>
        <v>342189.02</v>
      </c>
    </row>
    <row r="256" spans="1:13" ht="15.75" x14ac:dyDescent="0.25">
      <c r="H256" s="13" t="s">
        <v>8</v>
      </c>
      <c r="I256" s="14"/>
      <c r="J256" s="14"/>
      <c r="K256" s="14"/>
      <c r="L256" s="14"/>
      <c r="M256" s="10"/>
    </row>
    <row r="257" spans="8:13" ht="15.75" x14ac:dyDescent="0.25">
      <c r="H257" s="15" t="s">
        <v>9</v>
      </c>
      <c r="I257" s="16"/>
      <c r="J257" s="16"/>
      <c r="K257" s="16"/>
      <c r="L257" s="16"/>
      <c r="M257" s="9">
        <f>M255/M254</f>
        <v>0.41603839853682056</v>
      </c>
    </row>
    <row r="258" spans="8:13" ht="15.75" x14ac:dyDescent="0.25">
      <c r="H258" s="58" t="s">
        <v>578</v>
      </c>
      <c r="I258" s="59"/>
      <c r="J258" s="59"/>
      <c r="K258" s="59"/>
      <c r="L258" s="59"/>
      <c r="M258" s="60"/>
    </row>
  </sheetData>
  <autoFilter ref="A3:M249" xr:uid="{00000000-0001-0000-0900-000000000000}"/>
  <mergeCells count="50">
    <mergeCell ref="B251:F251"/>
    <mergeCell ref="A223:A248"/>
    <mergeCell ref="B223:B248"/>
    <mergeCell ref="A201:A217"/>
    <mergeCell ref="B201:B217"/>
    <mergeCell ref="A219:A220"/>
    <mergeCell ref="B219:B220"/>
    <mergeCell ref="B173:B190"/>
    <mergeCell ref="A173:A190"/>
    <mergeCell ref="A191:A194"/>
    <mergeCell ref="B191:B194"/>
    <mergeCell ref="A195:A200"/>
    <mergeCell ref="B195:B200"/>
    <mergeCell ref="A12:A13"/>
    <mergeCell ref="B12:B13"/>
    <mergeCell ref="A14:A87"/>
    <mergeCell ref="B14:B87"/>
    <mergeCell ref="A166:A172"/>
    <mergeCell ref="B166:B172"/>
    <mergeCell ref="A106:A111"/>
    <mergeCell ref="B106:B111"/>
    <mergeCell ref="B112:B121"/>
    <mergeCell ref="A112:A121"/>
    <mergeCell ref="A123:A124"/>
    <mergeCell ref="B123:B124"/>
    <mergeCell ref="A126:A129"/>
    <mergeCell ref="B126:B129"/>
    <mergeCell ref="A130:A135"/>
    <mergeCell ref="B130:B135"/>
    <mergeCell ref="H251:M251"/>
    <mergeCell ref="H252:M252"/>
    <mergeCell ref="H253:M253"/>
    <mergeCell ref="H1:M1"/>
    <mergeCell ref="A2:M2"/>
    <mergeCell ref="A1:C1"/>
    <mergeCell ref="D1:G1"/>
    <mergeCell ref="A4:A11"/>
    <mergeCell ref="B4:B11"/>
    <mergeCell ref="A88:A102"/>
    <mergeCell ref="B88:B102"/>
    <mergeCell ref="A136:A137"/>
    <mergeCell ref="B136:B137"/>
    <mergeCell ref="A103:A105"/>
    <mergeCell ref="B103:B105"/>
    <mergeCell ref="A138:A146"/>
    <mergeCell ref="B138:B146"/>
    <mergeCell ref="A147:A160"/>
    <mergeCell ref="B147:B160"/>
    <mergeCell ref="A161:A165"/>
    <mergeCell ref="B161:B165"/>
  </mergeCells>
  <conditionalFormatting sqref="J4:J248">
    <cfRule type="cellIs" dxfId="0" priority="1" operator="lessThan">
      <formula>0</formula>
    </cfRule>
  </conditionalFormatting>
  <hyperlinks>
    <hyperlink ref="D159" r:id="rId1" display="https://www.havan.com.br/mangueira-para-gas-de-cozinha-glp-1-20m-durin-05207.html" xr:uid="{58DC01FE-FCF5-4734-94E3-A45EE527876B}"/>
  </hyperlinks>
  <pageMargins left="0.511811024" right="0.511811024" top="0.78740157499999996" bottom="0.78740157499999996" header="0.31496062000000002" footer="0.31496062000000002"/>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C249"/>
  <sheetViews>
    <sheetView topLeftCell="A165" zoomScale="90" zoomScaleNormal="90" workbookViewId="0">
      <selection activeCell="C167" sqref="C167"/>
    </sheetView>
  </sheetViews>
  <sheetFormatPr defaultColWidth="9.7109375" defaultRowHeight="39.950000000000003" customHeight="1" x14ac:dyDescent="0.25"/>
  <cols>
    <col min="1" max="1" width="7" style="38" customWidth="1"/>
    <col min="2" max="2" width="20.140625" style="1" customWidth="1"/>
    <col min="3" max="3" width="9.5703125" style="37" customWidth="1"/>
    <col min="4" max="4" width="47.28515625"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3.950000000000003" customHeight="1" x14ac:dyDescent="0.25">
      <c r="A1" s="279" t="s">
        <v>167</v>
      </c>
      <c r="B1" s="279"/>
      <c r="C1" s="279"/>
      <c r="D1" s="279" t="s">
        <v>486</v>
      </c>
      <c r="E1" s="279"/>
      <c r="F1" s="279"/>
      <c r="G1" s="279"/>
      <c r="H1" s="279"/>
      <c r="I1" s="279" t="s">
        <v>169</v>
      </c>
      <c r="J1" s="279"/>
      <c r="K1" s="279"/>
      <c r="L1" s="278" t="s">
        <v>170</v>
      </c>
      <c r="M1" s="278" t="s">
        <v>170</v>
      </c>
      <c r="N1" s="278" t="s">
        <v>170</v>
      </c>
      <c r="O1" s="278" t="s">
        <v>170</v>
      </c>
      <c r="P1" s="278" t="s">
        <v>170</v>
      </c>
      <c r="Q1" s="278" t="s">
        <v>170</v>
      </c>
      <c r="R1" s="278" t="s">
        <v>170</v>
      </c>
      <c r="S1" s="278" t="s">
        <v>170</v>
      </c>
      <c r="T1" s="278" t="s">
        <v>170</v>
      </c>
      <c r="U1" s="278" t="s">
        <v>170</v>
      </c>
      <c r="V1" s="278" t="s">
        <v>170</v>
      </c>
      <c r="W1" s="278" t="s">
        <v>170</v>
      </c>
      <c r="X1" s="278" t="s">
        <v>170</v>
      </c>
      <c r="Y1" s="278" t="s">
        <v>170</v>
      </c>
      <c r="Z1" s="278" t="s">
        <v>170</v>
      </c>
      <c r="AA1" s="278" t="s">
        <v>170</v>
      </c>
      <c r="AB1" s="278" t="s">
        <v>170</v>
      </c>
      <c r="AC1" s="278" t="s">
        <v>170</v>
      </c>
    </row>
    <row r="2" spans="1:29" ht="28.5" customHeight="1" x14ac:dyDescent="0.25">
      <c r="A2" s="279" t="s">
        <v>485</v>
      </c>
      <c r="B2" s="279"/>
      <c r="C2" s="279"/>
      <c r="D2" s="279"/>
      <c r="E2" s="279"/>
      <c r="F2" s="279"/>
      <c r="G2" s="279"/>
      <c r="H2" s="279"/>
      <c r="I2" s="279"/>
      <c r="J2" s="279"/>
      <c r="K2" s="279"/>
      <c r="L2" s="278"/>
      <c r="M2" s="278"/>
      <c r="N2" s="278"/>
      <c r="O2" s="278"/>
      <c r="P2" s="278"/>
      <c r="Q2" s="278"/>
      <c r="R2" s="278"/>
      <c r="S2" s="278"/>
      <c r="T2" s="278"/>
      <c r="U2" s="278"/>
      <c r="V2" s="278"/>
      <c r="W2" s="278"/>
      <c r="X2" s="278"/>
      <c r="Y2" s="278"/>
      <c r="Z2" s="278"/>
      <c r="AA2" s="278"/>
      <c r="AB2" s="278"/>
      <c r="AC2" s="278"/>
    </row>
    <row r="3" spans="1:29"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75" t="s">
        <v>1</v>
      </c>
      <c r="M3" s="75" t="s">
        <v>1</v>
      </c>
      <c r="N3" s="75" t="s">
        <v>1</v>
      </c>
      <c r="O3" s="75" t="s">
        <v>1</v>
      </c>
      <c r="P3" s="75" t="s">
        <v>1</v>
      </c>
      <c r="Q3" s="75" t="s">
        <v>1</v>
      </c>
      <c r="R3" s="75" t="s">
        <v>1</v>
      </c>
      <c r="S3" s="75" t="s">
        <v>1</v>
      </c>
      <c r="T3" s="75" t="s">
        <v>1</v>
      </c>
      <c r="U3" s="75" t="s">
        <v>1</v>
      </c>
      <c r="V3" s="75" t="s">
        <v>1</v>
      </c>
      <c r="W3" s="75" t="s">
        <v>1</v>
      </c>
      <c r="X3" s="75" t="s">
        <v>1</v>
      </c>
      <c r="Y3" s="75" t="s">
        <v>1</v>
      </c>
      <c r="Z3" s="75" t="s">
        <v>1</v>
      </c>
      <c r="AA3" s="75" t="s">
        <v>1</v>
      </c>
      <c r="AB3" s="75" t="s">
        <v>1</v>
      </c>
      <c r="AC3" s="75" t="s">
        <v>1</v>
      </c>
    </row>
    <row r="4" spans="1:29" ht="39.950000000000003" customHeight="1" x14ac:dyDescent="0.25">
      <c r="A4" s="282">
        <v>1</v>
      </c>
      <c r="B4" s="281" t="s">
        <v>183</v>
      </c>
      <c r="C4" s="43">
        <v>1</v>
      </c>
      <c r="D4" s="91" t="s">
        <v>62</v>
      </c>
      <c r="E4" s="92" t="s">
        <v>172</v>
      </c>
      <c r="F4" s="92" t="s">
        <v>13</v>
      </c>
      <c r="G4" s="99" t="s">
        <v>22</v>
      </c>
      <c r="H4" s="100">
        <v>6.58</v>
      </c>
      <c r="I4" s="18">
        <v>3</v>
      </c>
      <c r="J4" s="24">
        <f>I4-(SUM(L4:AC4))</f>
        <v>3</v>
      </c>
      <c r="K4" s="25" t="str">
        <f>IF(J4&lt;0,"ATENÇÃO","OK")</f>
        <v>OK</v>
      </c>
      <c r="L4" s="79"/>
      <c r="M4" s="70"/>
      <c r="N4" s="79"/>
      <c r="O4" s="79"/>
      <c r="P4" s="79"/>
      <c r="Q4" s="74"/>
      <c r="R4" s="74"/>
      <c r="S4" s="74"/>
      <c r="T4" s="74"/>
      <c r="U4" s="74"/>
      <c r="V4" s="74"/>
      <c r="W4" s="74"/>
      <c r="X4" s="76"/>
      <c r="Y4" s="76"/>
      <c r="Z4" s="76"/>
      <c r="AA4" s="76"/>
      <c r="AB4" s="76"/>
      <c r="AC4" s="76"/>
    </row>
    <row r="5" spans="1:29" ht="39.950000000000003" customHeight="1" x14ac:dyDescent="0.25">
      <c r="A5" s="282"/>
      <c r="B5" s="281"/>
      <c r="C5" s="45">
        <v>2</v>
      </c>
      <c r="D5" s="93" t="s">
        <v>65</v>
      </c>
      <c r="E5" s="94" t="s">
        <v>173</v>
      </c>
      <c r="F5" s="94" t="s">
        <v>13</v>
      </c>
      <c r="G5" s="99" t="s">
        <v>28</v>
      </c>
      <c r="H5" s="101">
        <v>16.89</v>
      </c>
      <c r="I5" s="18"/>
      <c r="J5" s="24">
        <f t="shared" ref="J5:J68" si="0">I5-(SUM(L5:AC5))</f>
        <v>0</v>
      </c>
      <c r="K5" s="25" t="str">
        <f t="shared" ref="K5:K68" si="1">IF(J5&lt;0,"ATENÇÃO","OK")</f>
        <v>OK</v>
      </c>
      <c r="L5" s="79"/>
      <c r="M5" s="70"/>
      <c r="N5" s="79"/>
      <c r="O5" s="79"/>
      <c r="P5" s="79"/>
      <c r="Q5" s="74"/>
      <c r="R5" s="72"/>
      <c r="S5" s="74"/>
      <c r="T5" s="74"/>
      <c r="U5" s="74"/>
      <c r="V5" s="74"/>
      <c r="W5" s="74"/>
      <c r="X5" s="76"/>
      <c r="Y5" s="76"/>
      <c r="Z5" s="76"/>
      <c r="AA5" s="76"/>
      <c r="AB5" s="76"/>
      <c r="AC5" s="76"/>
    </row>
    <row r="6" spans="1:29" ht="39.950000000000003" customHeight="1" x14ac:dyDescent="0.25">
      <c r="A6" s="282"/>
      <c r="B6" s="281"/>
      <c r="C6" s="45">
        <v>3</v>
      </c>
      <c r="D6" s="93" t="s">
        <v>75</v>
      </c>
      <c r="E6" s="94" t="s">
        <v>174</v>
      </c>
      <c r="F6" s="94" t="s">
        <v>76</v>
      </c>
      <c r="G6" s="99" t="s">
        <v>28</v>
      </c>
      <c r="H6" s="101">
        <v>2.36</v>
      </c>
      <c r="I6" s="18"/>
      <c r="J6" s="24">
        <f t="shared" si="0"/>
        <v>0</v>
      </c>
      <c r="K6" s="25" t="str">
        <f t="shared" si="1"/>
        <v>OK</v>
      </c>
      <c r="L6" s="79"/>
      <c r="M6" s="70"/>
      <c r="N6" s="79"/>
      <c r="O6" s="79"/>
      <c r="P6" s="79"/>
      <c r="Q6" s="74"/>
      <c r="R6" s="72"/>
      <c r="S6" s="74"/>
      <c r="T6" s="74"/>
      <c r="U6" s="74"/>
      <c r="V6" s="74"/>
      <c r="W6" s="74"/>
      <c r="X6" s="76"/>
      <c r="Y6" s="76"/>
      <c r="Z6" s="76"/>
      <c r="AA6" s="76"/>
      <c r="AB6" s="76"/>
      <c r="AC6" s="76"/>
    </row>
    <row r="7" spans="1:29" ht="39.950000000000003" customHeight="1" x14ac:dyDescent="0.25">
      <c r="A7" s="282"/>
      <c r="B7" s="281"/>
      <c r="C7" s="45">
        <v>4</v>
      </c>
      <c r="D7" s="93" t="s">
        <v>77</v>
      </c>
      <c r="E7" s="94" t="s">
        <v>175</v>
      </c>
      <c r="F7" s="94" t="s">
        <v>26</v>
      </c>
      <c r="G7" s="99" t="s">
        <v>15</v>
      </c>
      <c r="H7" s="101">
        <v>5.94</v>
      </c>
      <c r="I7" s="18"/>
      <c r="J7" s="24">
        <f t="shared" si="0"/>
        <v>0</v>
      </c>
      <c r="K7" s="25" t="str">
        <f t="shared" si="1"/>
        <v>OK</v>
      </c>
      <c r="L7" s="79"/>
      <c r="M7" s="70"/>
      <c r="N7" s="79"/>
      <c r="O7" s="79"/>
      <c r="P7" s="79"/>
      <c r="Q7" s="74"/>
      <c r="R7" s="72"/>
      <c r="S7" s="74"/>
      <c r="T7" s="74"/>
      <c r="U7" s="74"/>
      <c r="V7" s="74"/>
      <c r="W7" s="74"/>
      <c r="X7" s="76"/>
      <c r="Y7" s="76"/>
      <c r="Z7" s="76"/>
      <c r="AA7" s="76"/>
      <c r="AB7" s="76"/>
      <c r="AC7" s="76"/>
    </row>
    <row r="8" spans="1:29" ht="39.950000000000003" customHeight="1" x14ac:dyDescent="0.25">
      <c r="A8" s="282"/>
      <c r="B8" s="281"/>
      <c r="C8" s="45">
        <v>5</v>
      </c>
      <c r="D8" s="93" t="s">
        <v>176</v>
      </c>
      <c r="E8" s="94" t="s">
        <v>177</v>
      </c>
      <c r="F8" s="94" t="s">
        <v>3</v>
      </c>
      <c r="G8" s="99" t="s">
        <v>22</v>
      </c>
      <c r="H8" s="101">
        <v>12.21</v>
      </c>
      <c r="I8" s="18">
        <v>4</v>
      </c>
      <c r="J8" s="24">
        <f t="shared" si="0"/>
        <v>4</v>
      </c>
      <c r="K8" s="25" t="str">
        <f t="shared" si="1"/>
        <v>OK</v>
      </c>
      <c r="L8" s="79"/>
      <c r="M8" s="70"/>
      <c r="N8" s="79"/>
      <c r="O8" s="79"/>
      <c r="P8" s="79"/>
      <c r="Q8" s="74"/>
      <c r="R8" s="72"/>
      <c r="S8" s="74"/>
      <c r="T8" s="74"/>
      <c r="U8" s="74"/>
      <c r="V8" s="74"/>
      <c r="W8" s="74"/>
      <c r="X8" s="76"/>
      <c r="Y8" s="76"/>
      <c r="Z8" s="76"/>
      <c r="AA8" s="76"/>
      <c r="AB8" s="76"/>
      <c r="AC8" s="76"/>
    </row>
    <row r="9" spans="1:29" ht="39.950000000000003" customHeight="1" x14ac:dyDescent="0.25">
      <c r="A9" s="282"/>
      <c r="B9" s="281"/>
      <c r="C9" s="45">
        <v>6</v>
      </c>
      <c r="D9" s="93" t="s">
        <v>136</v>
      </c>
      <c r="E9" s="94" t="s">
        <v>178</v>
      </c>
      <c r="F9" s="92" t="s">
        <v>13</v>
      </c>
      <c r="G9" s="99" t="s">
        <v>15</v>
      </c>
      <c r="H9" s="100">
        <v>80.37</v>
      </c>
      <c r="I9" s="18"/>
      <c r="J9" s="24">
        <f t="shared" si="0"/>
        <v>0</v>
      </c>
      <c r="K9" s="25" t="str">
        <f t="shared" si="1"/>
        <v>OK</v>
      </c>
      <c r="L9" s="79"/>
      <c r="M9" s="70"/>
      <c r="N9" s="79"/>
      <c r="O9" s="79"/>
      <c r="P9" s="79"/>
      <c r="Q9" s="74"/>
      <c r="R9" s="72"/>
      <c r="S9" s="74"/>
      <c r="T9" s="74"/>
      <c r="U9" s="74"/>
      <c r="V9" s="74"/>
      <c r="W9" s="74"/>
      <c r="X9" s="76"/>
      <c r="Y9" s="76"/>
      <c r="Z9" s="76"/>
      <c r="AA9" s="76"/>
      <c r="AB9" s="76"/>
      <c r="AC9" s="76"/>
    </row>
    <row r="10" spans="1:29" ht="39.950000000000003" customHeight="1" x14ac:dyDescent="0.25">
      <c r="A10" s="282"/>
      <c r="B10" s="281"/>
      <c r="C10" s="43">
        <v>7</v>
      </c>
      <c r="D10" s="95" t="s">
        <v>179</v>
      </c>
      <c r="E10" s="96" t="s">
        <v>180</v>
      </c>
      <c r="F10" s="96" t="s">
        <v>13</v>
      </c>
      <c r="G10" s="99" t="s">
        <v>15</v>
      </c>
      <c r="H10" s="101">
        <v>53.05</v>
      </c>
      <c r="I10" s="18"/>
      <c r="J10" s="24">
        <f t="shared" si="0"/>
        <v>0</v>
      </c>
      <c r="K10" s="25" t="str">
        <f t="shared" si="1"/>
        <v>OK</v>
      </c>
      <c r="L10" s="79"/>
      <c r="M10" s="70"/>
      <c r="N10" s="79"/>
      <c r="O10" s="79"/>
      <c r="P10" s="79"/>
      <c r="Q10" s="74"/>
      <c r="R10" s="74"/>
      <c r="S10" s="74"/>
      <c r="T10" s="74"/>
      <c r="U10" s="74"/>
      <c r="V10" s="74"/>
      <c r="W10" s="74"/>
      <c r="X10" s="76"/>
      <c r="Y10" s="76"/>
      <c r="Z10" s="76"/>
      <c r="AA10" s="76"/>
      <c r="AB10" s="76"/>
      <c r="AC10" s="76"/>
    </row>
    <row r="11" spans="1:29" ht="39.950000000000003" customHeight="1" x14ac:dyDescent="0.25">
      <c r="A11" s="282"/>
      <c r="B11" s="281"/>
      <c r="C11" s="43">
        <v>8</v>
      </c>
      <c r="D11" s="95" t="s">
        <v>181</v>
      </c>
      <c r="E11" s="96" t="s">
        <v>182</v>
      </c>
      <c r="F11" s="96" t="s">
        <v>11</v>
      </c>
      <c r="G11" s="99" t="s">
        <v>15</v>
      </c>
      <c r="H11" s="101">
        <v>105</v>
      </c>
      <c r="I11" s="18"/>
      <c r="J11" s="24">
        <f t="shared" si="0"/>
        <v>0</v>
      </c>
      <c r="K11" s="25" t="str">
        <f t="shared" si="1"/>
        <v>OK</v>
      </c>
      <c r="L11" s="79"/>
      <c r="M11" s="70"/>
      <c r="N11" s="79"/>
      <c r="O11" s="79"/>
      <c r="P11" s="79"/>
      <c r="Q11" s="74"/>
      <c r="R11" s="74"/>
      <c r="S11" s="74"/>
      <c r="T11" s="74"/>
      <c r="U11" s="74"/>
      <c r="V11" s="74"/>
      <c r="W11" s="74"/>
      <c r="X11" s="76"/>
      <c r="Y11" s="76"/>
      <c r="Z11" s="76"/>
      <c r="AA11" s="76"/>
      <c r="AB11" s="76"/>
      <c r="AC11" s="76"/>
    </row>
    <row r="12" spans="1:29" ht="39.950000000000003"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79"/>
      <c r="M12" s="70"/>
      <c r="N12" s="79"/>
      <c r="O12" s="79"/>
      <c r="P12" s="79"/>
      <c r="Q12" s="74"/>
      <c r="R12" s="74"/>
      <c r="S12" s="74"/>
      <c r="T12" s="74"/>
      <c r="U12" s="74"/>
      <c r="V12" s="74"/>
      <c r="W12" s="74"/>
      <c r="X12" s="76"/>
      <c r="Y12" s="76"/>
      <c r="Z12" s="76"/>
      <c r="AA12" s="76"/>
      <c r="AB12" s="76"/>
      <c r="AC12" s="76"/>
    </row>
    <row r="13" spans="1:29" ht="39.950000000000003" customHeight="1" x14ac:dyDescent="0.25">
      <c r="A13" s="284"/>
      <c r="B13" s="272"/>
      <c r="C13" s="47">
        <v>10</v>
      </c>
      <c r="D13" s="102" t="s">
        <v>186</v>
      </c>
      <c r="E13" s="103" t="s">
        <v>185</v>
      </c>
      <c r="F13" s="104" t="s">
        <v>13</v>
      </c>
      <c r="G13" s="103" t="s">
        <v>15</v>
      </c>
      <c r="H13" s="105">
        <v>62.46</v>
      </c>
      <c r="I13" s="18"/>
      <c r="J13" s="24">
        <f t="shared" si="0"/>
        <v>0</v>
      </c>
      <c r="K13" s="25" t="str">
        <f t="shared" si="1"/>
        <v>OK</v>
      </c>
      <c r="L13" s="79"/>
      <c r="M13" s="79"/>
      <c r="N13" s="79"/>
      <c r="O13" s="79"/>
      <c r="P13" s="79"/>
      <c r="Q13" s="74"/>
      <c r="R13" s="74"/>
      <c r="S13" s="74"/>
      <c r="T13" s="74"/>
      <c r="U13" s="74"/>
      <c r="V13" s="74"/>
      <c r="W13" s="74"/>
      <c r="X13" s="76"/>
      <c r="Y13" s="76"/>
      <c r="Z13" s="76"/>
      <c r="AA13" s="76"/>
      <c r="AB13" s="76"/>
      <c r="AC13" s="76"/>
    </row>
    <row r="14" spans="1:29" ht="39.950000000000003" customHeight="1" x14ac:dyDescent="0.25">
      <c r="A14" s="259">
        <v>3</v>
      </c>
      <c r="B14" s="262" t="s">
        <v>183</v>
      </c>
      <c r="C14" s="46">
        <v>11</v>
      </c>
      <c r="D14" s="95" t="s">
        <v>82</v>
      </c>
      <c r="E14" s="96" t="s">
        <v>187</v>
      </c>
      <c r="F14" s="96" t="s">
        <v>13</v>
      </c>
      <c r="G14" s="96" t="s">
        <v>15</v>
      </c>
      <c r="H14" s="101">
        <v>61</v>
      </c>
      <c r="I14" s="18"/>
      <c r="J14" s="24">
        <f t="shared" si="0"/>
        <v>0</v>
      </c>
      <c r="K14" s="25" t="str">
        <f t="shared" si="1"/>
        <v>OK</v>
      </c>
      <c r="L14" s="79"/>
      <c r="M14" s="79"/>
      <c r="N14" s="79"/>
      <c r="O14" s="79"/>
      <c r="P14" s="79"/>
      <c r="Q14" s="74"/>
      <c r="R14" s="74"/>
      <c r="S14" s="74"/>
      <c r="T14" s="74"/>
      <c r="U14" s="74"/>
      <c r="V14" s="74"/>
      <c r="W14" s="74"/>
      <c r="X14" s="76"/>
      <c r="Y14" s="76"/>
      <c r="Z14" s="76"/>
      <c r="AA14" s="76"/>
      <c r="AB14" s="76"/>
      <c r="AC14" s="76"/>
    </row>
    <row r="15" spans="1:29" ht="39.950000000000003" customHeight="1" x14ac:dyDescent="0.25">
      <c r="A15" s="260"/>
      <c r="B15" s="263"/>
      <c r="C15" s="46">
        <v>12</v>
      </c>
      <c r="D15" s="95" t="s">
        <v>83</v>
      </c>
      <c r="E15" s="96" t="s">
        <v>188</v>
      </c>
      <c r="F15" s="96" t="s">
        <v>13</v>
      </c>
      <c r="G15" s="96" t="s">
        <v>15</v>
      </c>
      <c r="H15" s="101">
        <v>135.04</v>
      </c>
      <c r="I15" s="18"/>
      <c r="J15" s="24">
        <f t="shared" si="0"/>
        <v>0</v>
      </c>
      <c r="K15" s="25" t="str">
        <f t="shared" si="1"/>
        <v>OK</v>
      </c>
      <c r="L15" s="79"/>
      <c r="M15" s="79"/>
      <c r="N15" s="79"/>
      <c r="O15" s="79"/>
      <c r="P15" s="79"/>
      <c r="Q15" s="74"/>
      <c r="R15" s="74"/>
      <c r="S15" s="74"/>
      <c r="T15" s="74"/>
      <c r="U15" s="74"/>
      <c r="V15" s="74"/>
      <c r="W15" s="74"/>
      <c r="X15" s="76"/>
      <c r="Y15" s="76"/>
      <c r="Z15" s="76"/>
      <c r="AA15" s="76"/>
      <c r="AB15" s="76"/>
      <c r="AC15" s="76"/>
    </row>
    <row r="16" spans="1:29" ht="39.950000000000003" customHeight="1" x14ac:dyDescent="0.25">
      <c r="A16" s="260"/>
      <c r="B16" s="263"/>
      <c r="C16" s="46">
        <v>13</v>
      </c>
      <c r="D16" s="95" t="s">
        <v>106</v>
      </c>
      <c r="E16" s="96" t="s">
        <v>189</v>
      </c>
      <c r="F16" s="96" t="s">
        <v>29</v>
      </c>
      <c r="G16" s="96" t="s">
        <v>15</v>
      </c>
      <c r="H16" s="101">
        <v>5.82</v>
      </c>
      <c r="I16" s="18"/>
      <c r="J16" s="24">
        <f t="shared" si="0"/>
        <v>0</v>
      </c>
      <c r="K16" s="25" t="str">
        <f t="shared" si="1"/>
        <v>OK</v>
      </c>
      <c r="L16" s="79"/>
      <c r="M16" s="79"/>
      <c r="N16" s="79"/>
      <c r="O16" s="79"/>
      <c r="P16" s="79"/>
      <c r="Q16" s="74"/>
      <c r="R16" s="74"/>
      <c r="S16" s="74"/>
      <c r="T16" s="74"/>
      <c r="U16" s="74"/>
      <c r="V16" s="74"/>
      <c r="W16" s="74"/>
      <c r="X16" s="76"/>
      <c r="Y16" s="76"/>
      <c r="Z16" s="76"/>
      <c r="AA16" s="76"/>
      <c r="AB16" s="76"/>
      <c r="AC16" s="76"/>
    </row>
    <row r="17" spans="1:29" ht="39.950000000000003" customHeight="1" x14ac:dyDescent="0.25">
      <c r="A17" s="260"/>
      <c r="B17" s="263"/>
      <c r="C17" s="46">
        <v>14</v>
      </c>
      <c r="D17" s="95" t="s">
        <v>115</v>
      </c>
      <c r="E17" s="96" t="s">
        <v>190</v>
      </c>
      <c r="F17" s="96" t="s">
        <v>13</v>
      </c>
      <c r="G17" s="96" t="s">
        <v>15</v>
      </c>
      <c r="H17" s="101">
        <v>5.31</v>
      </c>
      <c r="I17" s="18"/>
      <c r="J17" s="24">
        <f t="shared" si="0"/>
        <v>0</v>
      </c>
      <c r="K17" s="25" t="str">
        <f t="shared" si="1"/>
        <v>OK</v>
      </c>
      <c r="L17" s="79"/>
      <c r="M17" s="79"/>
      <c r="N17" s="79"/>
      <c r="O17" s="79"/>
      <c r="P17" s="79"/>
      <c r="Q17" s="74"/>
      <c r="R17" s="74"/>
      <c r="S17" s="74"/>
      <c r="T17" s="74"/>
      <c r="U17" s="74"/>
      <c r="V17" s="74"/>
      <c r="W17" s="74"/>
      <c r="X17" s="76"/>
      <c r="Y17" s="76"/>
      <c r="Z17" s="76"/>
      <c r="AA17" s="76"/>
      <c r="AB17" s="76"/>
      <c r="AC17" s="76"/>
    </row>
    <row r="18" spans="1:29" ht="39.950000000000003" customHeight="1" x14ac:dyDescent="0.25">
      <c r="A18" s="260"/>
      <c r="B18" s="263"/>
      <c r="C18" s="46">
        <v>15</v>
      </c>
      <c r="D18" s="95" t="s">
        <v>116</v>
      </c>
      <c r="E18" s="96" t="s">
        <v>191</v>
      </c>
      <c r="F18" s="96" t="s">
        <v>13</v>
      </c>
      <c r="G18" s="96" t="s">
        <v>15</v>
      </c>
      <c r="H18" s="101">
        <v>3.98</v>
      </c>
      <c r="I18" s="18"/>
      <c r="J18" s="24">
        <f t="shared" si="0"/>
        <v>0</v>
      </c>
      <c r="K18" s="25" t="str">
        <f t="shared" si="1"/>
        <v>OK</v>
      </c>
      <c r="L18" s="79"/>
      <c r="M18" s="79"/>
      <c r="N18" s="79"/>
      <c r="O18" s="79"/>
      <c r="P18" s="79"/>
      <c r="Q18" s="74"/>
      <c r="R18" s="74"/>
      <c r="S18" s="74"/>
      <c r="T18" s="74"/>
      <c r="U18" s="74"/>
      <c r="V18" s="74"/>
      <c r="W18" s="74"/>
      <c r="X18" s="76"/>
      <c r="Y18" s="76"/>
      <c r="Z18" s="76"/>
      <c r="AA18" s="76"/>
      <c r="AB18" s="76"/>
      <c r="AC18" s="76"/>
    </row>
    <row r="19" spans="1:29" ht="39.950000000000003" customHeight="1" x14ac:dyDescent="0.25">
      <c r="A19" s="260"/>
      <c r="B19" s="263"/>
      <c r="C19" s="46">
        <v>16</v>
      </c>
      <c r="D19" s="95" t="s">
        <v>117</v>
      </c>
      <c r="E19" s="96" t="s">
        <v>190</v>
      </c>
      <c r="F19" s="96" t="s">
        <v>13</v>
      </c>
      <c r="G19" s="96" t="s">
        <v>15</v>
      </c>
      <c r="H19" s="101">
        <v>27.31</v>
      </c>
      <c r="I19" s="18"/>
      <c r="J19" s="24">
        <f t="shared" si="0"/>
        <v>0</v>
      </c>
      <c r="K19" s="25" t="str">
        <f t="shared" si="1"/>
        <v>OK</v>
      </c>
      <c r="L19" s="79"/>
      <c r="M19" s="79"/>
      <c r="N19" s="79"/>
      <c r="O19" s="79"/>
      <c r="P19" s="79"/>
      <c r="Q19" s="74"/>
      <c r="R19" s="74"/>
      <c r="S19" s="74"/>
      <c r="T19" s="74"/>
      <c r="U19" s="74"/>
      <c r="V19" s="74"/>
      <c r="W19" s="74"/>
      <c r="X19" s="76"/>
      <c r="Y19" s="76"/>
      <c r="Z19" s="76"/>
      <c r="AA19" s="76"/>
      <c r="AB19" s="76"/>
      <c r="AC19" s="76"/>
    </row>
    <row r="20" spans="1:29" ht="39.950000000000003" customHeight="1" x14ac:dyDescent="0.25">
      <c r="A20" s="260"/>
      <c r="B20" s="263"/>
      <c r="C20" s="46">
        <v>17</v>
      </c>
      <c r="D20" s="95" t="s">
        <v>118</v>
      </c>
      <c r="E20" s="96" t="s">
        <v>191</v>
      </c>
      <c r="F20" s="96" t="s">
        <v>13</v>
      </c>
      <c r="G20" s="96" t="s">
        <v>15</v>
      </c>
      <c r="H20" s="101">
        <v>4.47</v>
      </c>
      <c r="I20" s="18"/>
      <c r="J20" s="24">
        <f t="shared" si="0"/>
        <v>0</v>
      </c>
      <c r="K20" s="25" t="str">
        <f t="shared" si="1"/>
        <v>OK</v>
      </c>
      <c r="L20" s="79"/>
      <c r="M20" s="79"/>
      <c r="N20" s="79"/>
      <c r="O20" s="79"/>
      <c r="P20" s="79"/>
      <c r="Q20" s="74"/>
      <c r="R20" s="74"/>
      <c r="S20" s="74"/>
      <c r="T20" s="74"/>
      <c r="U20" s="74"/>
      <c r="V20" s="74"/>
      <c r="W20" s="74"/>
      <c r="X20" s="76"/>
      <c r="Y20" s="76"/>
      <c r="Z20" s="76"/>
      <c r="AA20" s="76"/>
      <c r="AB20" s="76"/>
      <c r="AC20" s="76"/>
    </row>
    <row r="21" spans="1:29" ht="39.950000000000003" customHeight="1" x14ac:dyDescent="0.25">
      <c r="A21" s="260"/>
      <c r="B21" s="263"/>
      <c r="C21" s="46">
        <v>18</v>
      </c>
      <c r="D21" s="95" t="s">
        <v>119</v>
      </c>
      <c r="E21" s="96" t="s">
        <v>190</v>
      </c>
      <c r="F21" s="96" t="s">
        <v>13</v>
      </c>
      <c r="G21" s="96" t="s">
        <v>15</v>
      </c>
      <c r="H21" s="101">
        <v>0.52</v>
      </c>
      <c r="I21" s="18"/>
      <c r="J21" s="24">
        <f t="shared" si="0"/>
        <v>0</v>
      </c>
      <c r="K21" s="25" t="str">
        <f t="shared" si="1"/>
        <v>OK</v>
      </c>
      <c r="L21" s="79"/>
      <c r="M21" s="79"/>
      <c r="N21" s="79"/>
      <c r="O21" s="79"/>
      <c r="P21" s="79"/>
      <c r="Q21" s="74"/>
      <c r="R21" s="74"/>
      <c r="S21" s="74"/>
      <c r="T21" s="74"/>
      <c r="U21" s="74"/>
      <c r="V21" s="74"/>
      <c r="W21" s="74"/>
      <c r="X21" s="76"/>
      <c r="Y21" s="76"/>
      <c r="Z21" s="76"/>
      <c r="AA21" s="76"/>
      <c r="AB21" s="76"/>
      <c r="AC21" s="76"/>
    </row>
    <row r="22" spans="1:29" ht="39.950000000000003" customHeight="1" x14ac:dyDescent="0.25">
      <c r="A22" s="260"/>
      <c r="B22" s="263"/>
      <c r="C22" s="46">
        <v>19</v>
      </c>
      <c r="D22" s="95" t="s">
        <v>120</v>
      </c>
      <c r="E22" s="96" t="s">
        <v>191</v>
      </c>
      <c r="F22" s="96" t="s">
        <v>13</v>
      </c>
      <c r="G22" s="96" t="s">
        <v>15</v>
      </c>
      <c r="H22" s="101">
        <v>32.03</v>
      </c>
      <c r="I22" s="18"/>
      <c r="J22" s="24">
        <f t="shared" si="0"/>
        <v>0</v>
      </c>
      <c r="K22" s="25" t="str">
        <f t="shared" si="1"/>
        <v>OK</v>
      </c>
      <c r="L22" s="79"/>
      <c r="M22" s="79"/>
      <c r="N22" s="79"/>
      <c r="O22" s="79"/>
      <c r="P22" s="79"/>
      <c r="Q22" s="74"/>
      <c r="R22" s="74"/>
      <c r="S22" s="74"/>
      <c r="T22" s="74"/>
      <c r="U22" s="74"/>
      <c r="V22" s="74"/>
      <c r="W22" s="74"/>
      <c r="X22" s="76"/>
      <c r="Y22" s="76"/>
      <c r="Z22" s="76"/>
      <c r="AA22" s="76"/>
      <c r="AB22" s="76"/>
      <c r="AC22" s="76"/>
    </row>
    <row r="23" spans="1:29" ht="39.950000000000003" customHeight="1" x14ac:dyDescent="0.25">
      <c r="A23" s="260"/>
      <c r="B23" s="263"/>
      <c r="C23" s="46">
        <v>20</v>
      </c>
      <c r="D23" s="95" t="s">
        <v>121</v>
      </c>
      <c r="E23" s="96" t="s">
        <v>190</v>
      </c>
      <c r="F23" s="96" t="s">
        <v>13</v>
      </c>
      <c r="G23" s="96" t="s">
        <v>15</v>
      </c>
      <c r="H23" s="101">
        <v>17.03</v>
      </c>
      <c r="I23" s="18"/>
      <c r="J23" s="24">
        <f t="shared" si="0"/>
        <v>0</v>
      </c>
      <c r="K23" s="25" t="str">
        <f t="shared" si="1"/>
        <v>OK</v>
      </c>
      <c r="L23" s="79"/>
      <c r="M23" s="79"/>
      <c r="N23" s="79"/>
      <c r="O23" s="79"/>
      <c r="P23" s="79"/>
      <c r="Q23" s="74"/>
      <c r="R23" s="74"/>
      <c r="S23" s="74"/>
      <c r="T23" s="74"/>
      <c r="U23" s="74"/>
      <c r="V23" s="74"/>
      <c r="W23" s="74"/>
      <c r="X23" s="76"/>
      <c r="Y23" s="76"/>
      <c r="Z23" s="76"/>
      <c r="AA23" s="76"/>
      <c r="AB23" s="76"/>
      <c r="AC23" s="76"/>
    </row>
    <row r="24" spans="1:29" ht="39.950000000000003" customHeight="1" x14ac:dyDescent="0.25">
      <c r="A24" s="260"/>
      <c r="B24" s="263"/>
      <c r="C24" s="46">
        <v>21</v>
      </c>
      <c r="D24" s="95" t="s">
        <v>122</v>
      </c>
      <c r="E24" s="96" t="s">
        <v>190</v>
      </c>
      <c r="F24" s="96" t="s">
        <v>13</v>
      </c>
      <c r="G24" s="96" t="s">
        <v>15</v>
      </c>
      <c r="H24" s="101">
        <v>0.79</v>
      </c>
      <c r="I24" s="18"/>
      <c r="J24" s="24">
        <f t="shared" si="0"/>
        <v>0</v>
      </c>
      <c r="K24" s="25" t="str">
        <f t="shared" si="1"/>
        <v>OK</v>
      </c>
      <c r="L24" s="79"/>
      <c r="M24" s="79"/>
      <c r="N24" s="79"/>
      <c r="O24" s="79"/>
      <c r="P24" s="79"/>
      <c r="Q24" s="74"/>
      <c r="R24" s="74"/>
      <c r="S24" s="74"/>
      <c r="T24" s="74"/>
      <c r="U24" s="74"/>
      <c r="V24" s="74"/>
      <c r="W24" s="74"/>
      <c r="X24" s="76"/>
      <c r="Y24" s="76"/>
      <c r="Z24" s="76"/>
      <c r="AA24" s="76"/>
      <c r="AB24" s="76"/>
      <c r="AC24" s="76"/>
    </row>
    <row r="25" spans="1:29" ht="39.950000000000003" customHeight="1" x14ac:dyDescent="0.25">
      <c r="A25" s="260"/>
      <c r="B25" s="263"/>
      <c r="C25" s="46">
        <v>22</v>
      </c>
      <c r="D25" s="95" t="s">
        <v>123</v>
      </c>
      <c r="E25" s="96" t="s">
        <v>190</v>
      </c>
      <c r="F25" s="96" t="s">
        <v>13</v>
      </c>
      <c r="G25" s="96" t="s">
        <v>15</v>
      </c>
      <c r="H25" s="101">
        <v>2.46</v>
      </c>
      <c r="I25" s="18"/>
      <c r="J25" s="24">
        <f t="shared" si="0"/>
        <v>0</v>
      </c>
      <c r="K25" s="25" t="str">
        <f t="shared" si="1"/>
        <v>OK</v>
      </c>
      <c r="L25" s="79"/>
      <c r="M25" s="79"/>
      <c r="N25" s="79"/>
      <c r="O25" s="79"/>
      <c r="P25" s="79"/>
      <c r="Q25" s="74"/>
      <c r="R25" s="74"/>
      <c r="S25" s="74"/>
      <c r="T25" s="74"/>
      <c r="U25" s="74"/>
      <c r="V25" s="74"/>
      <c r="W25" s="74"/>
      <c r="X25" s="76"/>
      <c r="Y25" s="76"/>
      <c r="Z25" s="76"/>
      <c r="AA25" s="76"/>
      <c r="AB25" s="76"/>
      <c r="AC25" s="76"/>
    </row>
    <row r="26" spans="1:29" ht="39.950000000000003" customHeight="1" x14ac:dyDescent="0.25">
      <c r="A26" s="260"/>
      <c r="B26" s="263"/>
      <c r="C26" s="46">
        <v>23</v>
      </c>
      <c r="D26" s="95" t="s">
        <v>124</v>
      </c>
      <c r="E26" s="96" t="s">
        <v>192</v>
      </c>
      <c r="F26" s="96" t="s">
        <v>13</v>
      </c>
      <c r="G26" s="96" t="s">
        <v>15</v>
      </c>
      <c r="H26" s="101">
        <v>4.55</v>
      </c>
      <c r="I26" s="18"/>
      <c r="J26" s="24">
        <f t="shared" si="0"/>
        <v>0</v>
      </c>
      <c r="K26" s="25" t="str">
        <f t="shared" si="1"/>
        <v>OK</v>
      </c>
      <c r="L26" s="79"/>
      <c r="M26" s="79"/>
      <c r="N26" s="79"/>
      <c r="O26" s="79"/>
      <c r="P26" s="79"/>
      <c r="Q26" s="74"/>
      <c r="R26" s="74"/>
      <c r="S26" s="74"/>
      <c r="T26" s="74"/>
      <c r="U26" s="74"/>
      <c r="V26" s="74"/>
      <c r="W26" s="74"/>
      <c r="X26" s="76"/>
      <c r="Y26" s="76"/>
      <c r="Z26" s="76"/>
      <c r="AA26" s="76"/>
      <c r="AB26" s="76"/>
      <c r="AC26" s="76"/>
    </row>
    <row r="27" spans="1:29" ht="39.950000000000003" customHeight="1" x14ac:dyDescent="0.25">
      <c r="A27" s="260"/>
      <c r="B27" s="263"/>
      <c r="C27" s="46">
        <v>24</v>
      </c>
      <c r="D27" s="95" t="s">
        <v>125</v>
      </c>
      <c r="E27" s="96" t="s">
        <v>191</v>
      </c>
      <c r="F27" s="96" t="s">
        <v>13</v>
      </c>
      <c r="G27" s="96" t="s">
        <v>15</v>
      </c>
      <c r="H27" s="101">
        <v>0.54</v>
      </c>
      <c r="I27" s="18"/>
      <c r="J27" s="24">
        <f t="shared" si="0"/>
        <v>0</v>
      </c>
      <c r="K27" s="25" t="str">
        <f t="shared" si="1"/>
        <v>OK</v>
      </c>
      <c r="L27" s="79"/>
      <c r="M27" s="79"/>
      <c r="N27" s="79"/>
      <c r="O27" s="79"/>
      <c r="P27" s="79"/>
      <c r="Q27" s="74"/>
      <c r="R27" s="74"/>
      <c r="S27" s="74"/>
      <c r="T27" s="74"/>
      <c r="U27" s="74"/>
      <c r="V27" s="74"/>
      <c r="W27" s="74"/>
      <c r="X27" s="76"/>
      <c r="Y27" s="76"/>
      <c r="Z27" s="76"/>
      <c r="AA27" s="76"/>
      <c r="AB27" s="76"/>
      <c r="AC27" s="76"/>
    </row>
    <row r="28" spans="1:29" ht="39.950000000000003" customHeight="1" x14ac:dyDescent="0.25">
      <c r="A28" s="260"/>
      <c r="B28" s="263"/>
      <c r="C28" s="46">
        <v>25</v>
      </c>
      <c r="D28" s="95" t="s">
        <v>126</v>
      </c>
      <c r="E28" s="96" t="s">
        <v>191</v>
      </c>
      <c r="F28" s="96" t="s">
        <v>13</v>
      </c>
      <c r="G28" s="96" t="s">
        <v>15</v>
      </c>
      <c r="H28" s="101">
        <v>0.54</v>
      </c>
      <c r="I28" s="18"/>
      <c r="J28" s="24">
        <f t="shared" si="0"/>
        <v>0</v>
      </c>
      <c r="K28" s="25" t="str">
        <f t="shared" si="1"/>
        <v>OK</v>
      </c>
      <c r="L28" s="79"/>
      <c r="M28" s="79"/>
      <c r="N28" s="79"/>
      <c r="O28" s="79"/>
      <c r="P28" s="79"/>
      <c r="Q28" s="74"/>
      <c r="R28" s="74"/>
      <c r="S28" s="74"/>
      <c r="T28" s="74"/>
      <c r="U28" s="74"/>
      <c r="V28" s="74"/>
      <c r="W28" s="74"/>
      <c r="X28" s="76"/>
      <c r="Y28" s="76"/>
      <c r="Z28" s="76"/>
      <c r="AA28" s="76"/>
      <c r="AB28" s="76"/>
      <c r="AC28" s="76"/>
    </row>
    <row r="29" spans="1:29" ht="39.950000000000003" customHeight="1" x14ac:dyDescent="0.25">
      <c r="A29" s="260"/>
      <c r="B29" s="263"/>
      <c r="C29" s="46">
        <v>26</v>
      </c>
      <c r="D29" s="95" t="s">
        <v>127</v>
      </c>
      <c r="E29" s="96" t="s">
        <v>190</v>
      </c>
      <c r="F29" s="96" t="s">
        <v>13</v>
      </c>
      <c r="G29" s="96" t="s">
        <v>15</v>
      </c>
      <c r="H29" s="101">
        <v>0.99</v>
      </c>
      <c r="I29" s="18"/>
      <c r="J29" s="24">
        <f t="shared" si="0"/>
        <v>0</v>
      </c>
      <c r="K29" s="25" t="str">
        <f t="shared" si="1"/>
        <v>OK</v>
      </c>
      <c r="L29" s="79"/>
      <c r="M29" s="79"/>
      <c r="N29" s="79"/>
      <c r="O29" s="79"/>
      <c r="P29" s="79"/>
      <c r="Q29" s="74"/>
      <c r="R29" s="74"/>
      <c r="S29" s="74"/>
      <c r="T29" s="74"/>
      <c r="U29" s="74"/>
      <c r="V29" s="74"/>
      <c r="W29" s="74"/>
      <c r="X29" s="76"/>
      <c r="Y29" s="76"/>
      <c r="Z29" s="76"/>
      <c r="AA29" s="76"/>
      <c r="AB29" s="76"/>
      <c r="AC29" s="76"/>
    </row>
    <row r="30" spans="1:29" ht="39.950000000000003" customHeight="1" x14ac:dyDescent="0.25">
      <c r="A30" s="260"/>
      <c r="B30" s="263"/>
      <c r="C30" s="46">
        <v>27</v>
      </c>
      <c r="D30" s="95" t="s">
        <v>128</v>
      </c>
      <c r="E30" s="96" t="s">
        <v>190</v>
      </c>
      <c r="F30" s="96" t="s">
        <v>13</v>
      </c>
      <c r="G30" s="96" t="s">
        <v>15</v>
      </c>
      <c r="H30" s="101">
        <v>16.39</v>
      </c>
      <c r="I30" s="18"/>
      <c r="J30" s="24">
        <f t="shared" si="0"/>
        <v>0</v>
      </c>
      <c r="K30" s="25" t="str">
        <f t="shared" si="1"/>
        <v>OK</v>
      </c>
      <c r="L30" s="79"/>
      <c r="M30" s="79"/>
      <c r="N30" s="79"/>
      <c r="O30" s="79"/>
      <c r="P30" s="79"/>
      <c r="Q30" s="74"/>
      <c r="R30" s="74"/>
      <c r="S30" s="74"/>
      <c r="T30" s="74"/>
      <c r="U30" s="74"/>
      <c r="V30" s="74"/>
      <c r="W30" s="74"/>
      <c r="X30" s="76"/>
      <c r="Y30" s="76"/>
      <c r="Z30" s="76"/>
      <c r="AA30" s="76"/>
      <c r="AB30" s="76"/>
      <c r="AC30" s="76"/>
    </row>
    <row r="31" spans="1:29" ht="39.950000000000003" customHeight="1" x14ac:dyDescent="0.25">
      <c r="A31" s="260"/>
      <c r="B31" s="263"/>
      <c r="C31" s="46">
        <v>28</v>
      </c>
      <c r="D31" s="95" t="s">
        <v>129</v>
      </c>
      <c r="E31" s="96" t="s">
        <v>191</v>
      </c>
      <c r="F31" s="96" t="s">
        <v>13</v>
      </c>
      <c r="G31" s="96" t="s">
        <v>15</v>
      </c>
      <c r="H31" s="101">
        <v>5.04</v>
      </c>
      <c r="I31" s="18">
        <v>2</v>
      </c>
      <c r="J31" s="24">
        <f t="shared" si="0"/>
        <v>2</v>
      </c>
      <c r="K31" s="25" t="str">
        <f t="shared" si="1"/>
        <v>OK</v>
      </c>
      <c r="L31" s="79"/>
      <c r="M31" s="79"/>
      <c r="N31" s="79"/>
      <c r="O31" s="79"/>
      <c r="P31" s="79"/>
      <c r="Q31" s="74"/>
      <c r="R31" s="74"/>
      <c r="S31" s="74"/>
      <c r="T31" s="74"/>
      <c r="U31" s="74"/>
      <c r="V31" s="74"/>
      <c r="W31" s="74"/>
      <c r="X31" s="76"/>
      <c r="Y31" s="76"/>
      <c r="Z31" s="76"/>
      <c r="AA31" s="76"/>
      <c r="AB31" s="76"/>
      <c r="AC31" s="76"/>
    </row>
    <row r="32" spans="1:29" ht="39.950000000000003" customHeight="1" x14ac:dyDescent="0.25">
      <c r="A32" s="260"/>
      <c r="B32" s="263"/>
      <c r="C32" s="46">
        <v>29</v>
      </c>
      <c r="D32" s="95" t="s">
        <v>130</v>
      </c>
      <c r="E32" s="96" t="s">
        <v>193</v>
      </c>
      <c r="F32" s="96" t="s">
        <v>13</v>
      </c>
      <c r="G32" s="96" t="s">
        <v>15</v>
      </c>
      <c r="H32" s="101">
        <v>20.59</v>
      </c>
      <c r="I32" s="18">
        <v>2</v>
      </c>
      <c r="J32" s="24">
        <f t="shared" si="0"/>
        <v>2</v>
      </c>
      <c r="K32" s="25" t="str">
        <f t="shared" si="1"/>
        <v>OK</v>
      </c>
      <c r="L32" s="79"/>
      <c r="M32" s="79"/>
      <c r="N32" s="79"/>
      <c r="O32" s="79"/>
      <c r="P32" s="79"/>
      <c r="Q32" s="74"/>
      <c r="R32" s="74"/>
      <c r="S32" s="74"/>
      <c r="T32" s="74"/>
      <c r="U32" s="74"/>
      <c r="V32" s="74"/>
      <c r="W32" s="74"/>
      <c r="X32" s="76"/>
      <c r="Y32" s="76"/>
      <c r="Z32" s="76"/>
      <c r="AA32" s="76"/>
      <c r="AB32" s="76"/>
      <c r="AC32" s="76"/>
    </row>
    <row r="33" spans="1:29" ht="39.950000000000003" customHeight="1" x14ac:dyDescent="0.25">
      <c r="A33" s="260"/>
      <c r="B33" s="263"/>
      <c r="C33" s="46">
        <v>30</v>
      </c>
      <c r="D33" s="95" t="s">
        <v>131</v>
      </c>
      <c r="E33" s="96" t="s">
        <v>190</v>
      </c>
      <c r="F33" s="96" t="s">
        <v>13</v>
      </c>
      <c r="G33" s="96" t="s">
        <v>15</v>
      </c>
      <c r="H33" s="101">
        <v>28</v>
      </c>
      <c r="I33" s="18"/>
      <c r="J33" s="24">
        <f t="shared" si="0"/>
        <v>0</v>
      </c>
      <c r="K33" s="25" t="str">
        <f t="shared" si="1"/>
        <v>OK</v>
      </c>
      <c r="L33" s="79"/>
      <c r="M33" s="79"/>
      <c r="N33" s="79"/>
      <c r="O33" s="79"/>
      <c r="P33" s="79"/>
      <c r="Q33" s="74"/>
      <c r="R33" s="74"/>
      <c r="S33" s="74"/>
      <c r="T33" s="74"/>
      <c r="U33" s="74"/>
      <c r="V33" s="74"/>
      <c r="W33" s="74"/>
      <c r="X33" s="76"/>
      <c r="Y33" s="76"/>
      <c r="Z33" s="76"/>
      <c r="AA33" s="76"/>
      <c r="AB33" s="76"/>
      <c r="AC33" s="76"/>
    </row>
    <row r="34" spans="1:29" ht="39.950000000000003" customHeight="1" x14ac:dyDescent="0.25">
      <c r="A34" s="260"/>
      <c r="B34" s="263"/>
      <c r="C34" s="46">
        <v>31</v>
      </c>
      <c r="D34" s="95" t="s">
        <v>132</v>
      </c>
      <c r="E34" s="96" t="s">
        <v>190</v>
      </c>
      <c r="F34" s="96" t="s">
        <v>13</v>
      </c>
      <c r="G34" s="96" t="s">
        <v>15</v>
      </c>
      <c r="H34" s="101">
        <v>45</v>
      </c>
      <c r="I34" s="18"/>
      <c r="J34" s="24">
        <f t="shared" si="0"/>
        <v>0</v>
      </c>
      <c r="K34" s="25" t="str">
        <f t="shared" si="1"/>
        <v>OK</v>
      </c>
      <c r="L34" s="79"/>
      <c r="M34" s="79"/>
      <c r="N34" s="79"/>
      <c r="O34" s="79"/>
      <c r="P34" s="79"/>
      <c r="Q34" s="74"/>
      <c r="R34" s="74"/>
      <c r="S34" s="74"/>
      <c r="T34" s="74"/>
      <c r="U34" s="74"/>
      <c r="V34" s="74"/>
      <c r="W34" s="74"/>
      <c r="X34" s="76"/>
      <c r="Y34" s="76"/>
      <c r="Z34" s="76"/>
      <c r="AA34" s="76"/>
      <c r="AB34" s="76"/>
      <c r="AC34" s="76"/>
    </row>
    <row r="35" spans="1:29" ht="39.950000000000003" customHeight="1" x14ac:dyDescent="0.25">
      <c r="A35" s="260"/>
      <c r="B35" s="263"/>
      <c r="C35" s="46">
        <v>32</v>
      </c>
      <c r="D35" s="95" t="s">
        <v>133</v>
      </c>
      <c r="E35" s="96" t="s">
        <v>191</v>
      </c>
      <c r="F35" s="96" t="s">
        <v>13</v>
      </c>
      <c r="G35" s="96" t="s">
        <v>15</v>
      </c>
      <c r="H35" s="101">
        <v>5.88</v>
      </c>
      <c r="I35" s="18"/>
      <c r="J35" s="24">
        <f t="shared" si="0"/>
        <v>0</v>
      </c>
      <c r="K35" s="25" t="str">
        <f t="shared" si="1"/>
        <v>OK</v>
      </c>
      <c r="L35" s="79"/>
      <c r="M35" s="79"/>
      <c r="N35" s="79"/>
      <c r="O35" s="79"/>
      <c r="P35" s="79"/>
      <c r="Q35" s="74"/>
      <c r="R35" s="74"/>
      <c r="S35" s="74"/>
      <c r="T35" s="74"/>
      <c r="U35" s="74"/>
      <c r="V35" s="74"/>
      <c r="W35" s="74"/>
      <c r="X35" s="76"/>
      <c r="Y35" s="76"/>
      <c r="Z35" s="76"/>
      <c r="AA35" s="76"/>
      <c r="AB35" s="76"/>
      <c r="AC35" s="76"/>
    </row>
    <row r="36" spans="1:29" ht="39.950000000000003" customHeight="1" x14ac:dyDescent="0.25">
      <c r="A36" s="260"/>
      <c r="B36" s="263"/>
      <c r="C36" s="46">
        <v>33</v>
      </c>
      <c r="D36" s="95" t="s">
        <v>135</v>
      </c>
      <c r="E36" s="96" t="s">
        <v>194</v>
      </c>
      <c r="F36" s="96" t="s">
        <v>13</v>
      </c>
      <c r="G36" s="96" t="s">
        <v>15</v>
      </c>
      <c r="H36" s="101">
        <v>49.33</v>
      </c>
      <c r="I36" s="18"/>
      <c r="J36" s="24">
        <f t="shared" si="0"/>
        <v>0</v>
      </c>
      <c r="K36" s="25" t="str">
        <f t="shared" si="1"/>
        <v>OK</v>
      </c>
      <c r="L36" s="79"/>
      <c r="M36" s="79"/>
      <c r="N36" s="79"/>
      <c r="O36" s="79"/>
      <c r="P36" s="79"/>
      <c r="Q36" s="74"/>
      <c r="R36" s="74"/>
      <c r="S36" s="74"/>
      <c r="T36" s="74"/>
      <c r="U36" s="74"/>
      <c r="V36" s="74"/>
      <c r="W36" s="74"/>
      <c r="X36" s="76"/>
      <c r="Y36" s="76"/>
      <c r="Z36" s="76"/>
      <c r="AA36" s="76"/>
      <c r="AB36" s="76"/>
      <c r="AC36" s="76"/>
    </row>
    <row r="37" spans="1:29" ht="39.950000000000003" customHeight="1" x14ac:dyDescent="0.25">
      <c r="A37" s="260"/>
      <c r="B37" s="263"/>
      <c r="C37" s="46">
        <v>34</v>
      </c>
      <c r="D37" s="95" t="s">
        <v>137</v>
      </c>
      <c r="E37" s="96" t="s">
        <v>195</v>
      </c>
      <c r="F37" s="96" t="s">
        <v>13</v>
      </c>
      <c r="G37" s="96" t="s">
        <v>15</v>
      </c>
      <c r="H37" s="101">
        <v>43.94</v>
      </c>
      <c r="I37" s="18">
        <v>2</v>
      </c>
      <c r="J37" s="24">
        <f t="shared" si="0"/>
        <v>2</v>
      </c>
      <c r="K37" s="25" t="str">
        <f t="shared" si="1"/>
        <v>OK</v>
      </c>
      <c r="L37" s="79"/>
      <c r="M37" s="79"/>
      <c r="N37" s="79"/>
      <c r="O37" s="79"/>
      <c r="P37" s="79"/>
      <c r="Q37" s="74"/>
      <c r="R37" s="74"/>
      <c r="S37" s="74"/>
      <c r="T37" s="74"/>
      <c r="U37" s="74"/>
      <c r="V37" s="74"/>
      <c r="W37" s="74"/>
      <c r="X37" s="76"/>
      <c r="Y37" s="76"/>
      <c r="Z37" s="76"/>
      <c r="AA37" s="76"/>
      <c r="AB37" s="76"/>
      <c r="AC37" s="76"/>
    </row>
    <row r="38" spans="1:29" ht="39.950000000000003" customHeight="1" x14ac:dyDescent="0.25">
      <c r="A38" s="260"/>
      <c r="B38" s="263"/>
      <c r="C38" s="46">
        <v>35</v>
      </c>
      <c r="D38" s="95" t="s">
        <v>138</v>
      </c>
      <c r="E38" s="96" t="s">
        <v>193</v>
      </c>
      <c r="F38" s="96" t="s">
        <v>13</v>
      </c>
      <c r="G38" s="96" t="s">
        <v>15</v>
      </c>
      <c r="H38" s="101">
        <v>67.16</v>
      </c>
      <c r="I38" s="18"/>
      <c r="J38" s="24">
        <f t="shared" si="0"/>
        <v>0</v>
      </c>
      <c r="K38" s="25" t="str">
        <f t="shared" si="1"/>
        <v>OK</v>
      </c>
      <c r="L38" s="79"/>
      <c r="M38" s="79"/>
      <c r="N38" s="79"/>
      <c r="O38" s="79"/>
      <c r="P38" s="79"/>
      <c r="Q38" s="74"/>
      <c r="R38" s="74"/>
      <c r="S38" s="74"/>
      <c r="T38" s="74"/>
      <c r="U38" s="74"/>
      <c r="V38" s="74"/>
      <c r="W38" s="74"/>
      <c r="X38" s="76"/>
      <c r="Y38" s="76"/>
      <c r="Z38" s="76"/>
      <c r="AA38" s="76"/>
      <c r="AB38" s="76"/>
      <c r="AC38" s="76"/>
    </row>
    <row r="39" spans="1:29" ht="39.950000000000003" customHeight="1" x14ac:dyDescent="0.25">
      <c r="A39" s="260"/>
      <c r="B39" s="263"/>
      <c r="C39" s="46">
        <v>36</v>
      </c>
      <c r="D39" s="95" t="s">
        <v>139</v>
      </c>
      <c r="E39" s="96" t="s">
        <v>196</v>
      </c>
      <c r="F39" s="96" t="s">
        <v>13</v>
      </c>
      <c r="G39" s="96" t="s">
        <v>15</v>
      </c>
      <c r="H39" s="101">
        <v>1.89</v>
      </c>
      <c r="I39" s="18"/>
      <c r="J39" s="24">
        <f t="shared" si="0"/>
        <v>0</v>
      </c>
      <c r="K39" s="25" t="str">
        <f t="shared" si="1"/>
        <v>OK</v>
      </c>
      <c r="L39" s="79"/>
      <c r="M39" s="79"/>
      <c r="N39" s="79"/>
      <c r="O39" s="79"/>
      <c r="P39" s="79"/>
      <c r="Q39" s="74"/>
      <c r="R39" s="74"/>
      <c r="S39" s="74"/>
      <c r="T39" s="74"/>
      <c r="U39" s="74"/>
      <c r="V39" s="74"/>
      <c r="W39" s="74"/>
      <c r="X39" s="76"/>
      <c r="Y39" s="76"/>
      <c r="Z39" s="76"/>
      <c r="AA39" s="76"/>
      <c r="AB39" s="76"/>
      <c r="AC39" s="76"/>
    </row>
    <row r="40" spans="1:29" ht="39.950000000000003" customHeight="1" x14ac:dyDescent="0.25">
      <c r="A40" s="260"/>
      <c r="B40" s="263"/>
      <c r="C40" s="46">
        <v>37</v>
      </c>
      <c r="D40" s="95" t="s">
        <v>141</v>
      </c>
      <c r="E40" s="96" t="s">
        <v>195</v>
      </c>
      <c r="F40" s="96" t="s">
        <v>13</v>
      </c>
      <c r="G40" s="96" t="s">
        <v>15</v>
      </c>
      <c r="H40" s="101">
        <v>112.67</v>
      </c>
      <c r="I40" s="18">
        <v>2</v>
      </c>
      <c r="J40" s="24">
        <f t="shared" si="0"/>
        <v>2</v>
      </c>
      <c r="K40" s="25" t="str">
        <f t="shared" si="1"/>
        <v>OK</v>
      </c>
      <c r="L40" s="79"/>
      <c r="M40" s="79"/>
      <c r="N40" s="79"/>
      <c r="O40" s="79"/>
      <c r="P40" s="79"/>
      <c r="Q40" s="74"/>
      <c r="R40" s="74"/>
      <c r="S40" s="74"/>
      <c r="T40" s="74"/>
      <c r="U40" s="74"/>
      <c r="V40" s="74"/>
      <c r="W40" s="74"/>
      <c r="X40" s="76"/>
      <c r="Y40" s="76"/>
      <c r="Z40" s="76"/>
      <c r="AA40" s="76"/>
      <c r="AB40" s="76"/>
      <c r="AC40" s="76"/>
    </row>
    <row r="41" spans="1:29" ht="39.950000000000003" customHeight="1" x14ac:dyDescent="0.25">
      <c r="A41" s="260"/>
      <c r="B41" s="263"/>
      <c r="C41" s="46">
        <v>38</v>
      </c>
      <c r="D41" s="95" t="s">
        <v>197</v>
      </c>
      <c r="E41" s="96" t="s">
        <v>178</v>
      </c>
      <c r="F41" s="96" t="s">
        <v>13</v>
      </c>
      <c r="G41" s="96" t="s">
        <v>15</v>
      </c>
      <c r="H41" s="101">
        <v>71.13</v>
      </c>
      <c r="I41" s="18"/>
      <c r="J41" s="24">
        <f t="shared" si="0"/>
        <v>0</v>
      </c>
      <c r="K41" s="25" t="str">
        <f t="shared" si="1"/>
        <v>OK</v>
      </c>
      <c r="L41" s="79"/>
      <c r="M41" s="79"/>
      <c r="N41" s="79"/>
      <c r="O41" s="79"/>
      <c r="P41" s="79"/>
      <c r="Q41" s="74"/>
      <c r="R41" s="74"/>
      <c r="S41" s="74"/>
      <c r="T41" s="74"/>
      <c r="U41" s="74"/>
      <c r="V41" s="74"/>
      <c r="W41" s="74"/>
      <c r="X41" s="76"/>
      <c r="Y41" s="76"/>
      <c r="Z41" s="76"/>
      <c r="AA41" s="76"/>
      <c r="AB41" s="76"/>
      <c r="AC41" s="76"/>
    </row>
    <row r="42" spans="1:29" ht="39.950000000000003"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79"/>
      <c r="M42" s="79"/>
      <c r="N42" s="79"/>
      <c r="O42" s="79"/>
      <c r="P42" s="79"/>
      <c r="Q42" s="74"/>
      <c r="R42" s="74"/>
      <c r="S42" s="74"/>
      <c r="T42" s="74"/>
      <c r="U42" s="74"/>
      <c r="V42" s="74"/>
      <c r="W42" s="74"/>
      <c r="X42" s="76"/>
      <c r="Y42" s="76"/>
      <c r="Z42" s="76"/>
      <c r="AA42" s="76"/>
      <c r="AB42" s="76"/>
      <c r="AC42" s="76"/>
    </row>
    <row r="43" spans="1:29" ht="39.950000000000003"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79"/>
      <c r="M43" s="79"/>
      <c r="N43" s="79"/>
      <c r="O43" s="79"/>
      <c r="P43" s="79"/>
      <c r="Q43" s="74"/>
      <c r="R43" s="74"/>
      <c r="S43" s="74"/>
      <c r="T43" s="74"/>
      <c r="U43" s="74"/>
      <c r="V43" s="74"/>
      <c r="W43" s="74"/>
      <c r="X43" s="76"/>
      <c r="Y43" s="76"/>
      <c r="Z43" s="76"/>
      <c r="AA43" s="76"/>
      <c r="AB43" s="76"/>
      <c r="AC43" s="76"/>
    </row>
    <row r="44" spans="1:29" ht="39.950000000000003" customHeight="1" x14ac:dyDescent="0.25">
      <c r="A44" s="260"/>
      <c r="B44" s="263"/>
      <c r="C44" s="46">
        <v>41</v>
      </c>
      <c r="D44" s="95" t="s">
        <v>201</v>
      </c>
      <c r="E44" s="96" t="s">
        <v>188</v>
      </c>
      <c r="F44" s="96" t="s">
        <v>13</v>
      </c>
      <c r="G44" s="96" t="s">
        <v>15</v>
      </c>
      <c r="H44" s="101">
        <v>62.22</v>
      </c>
      <c r="I44" s="18"/>
      <c r="J44" s="24">
        <f t="shared" si="0"/>
        <v>0</v>
      </c>
      <c r="K44" s="25" t="str">
        <f t="shared" si="1"/>
        <v>OK</v>
      </c>
      <c r="L44" s="79"/>
      <c r="M44" s="79"/>
      <c r="N44" s="79"/>
      <c r="O44" s="79"/>
      <c r="P44" s="79"/>
      <c r="Q44" s="74"/>
      <c r="R44" s="74"/>
      <c r="S44" s="74"/>
      <c r="T44" s="74"/>
      <c r="U44" s="74"/>
      <c r="V44" s="74"/>
      <c r="W44" s="74"/>
      <c r="X44" s="76"/>
      <c r="Y44" s="76"/>
      <c r="Z44" s="76"/>
      <c r="AA44" s="76"/>
      <c r="AB44" s="76"/>
      <c r="AC44" s="76"/>
    </row>
    <row r="45" spans="1:29" ht="39.950000000000003"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79"/>
      <c r="M45" s="79"/>
      <c r="N45" s="79"/>
      <c r="O45" s="79"/>
      <c r="P45" s="79"/>
      <c r="Q45" s="74"/>
      <c r="R45" s="74"/>
      <c r="S45" s="74"/>
      <c r="T45" s="74"/>
      <c r="U45" s="74"/>
      <c r="V45" s="74"/>
      <c r="W45" s="74"/>
      <c r="X45" s="76"/>
      <c r="Y45" s="76"/>
      <c r="Z45" s="76"/>
      <c r="AA45" s="76"/>
      <c r="AB45" s="76"/>
      <c r="AC45" s="76"/>
    </row>
    <row r="46" spans="1:29" ht="39.950000000000003" customHeight="1" x14ac:dyDescent="0.25">
      <c r="A46" s="260"/>
      <c r="B46" s="263"/>
      <c r="C46" s="46">
        <v>43</v>
      </c>
      <c r="D46" s="95" t="s">
        <v>203</v>
      </c>
      <c r="E46" s="96" t="s">
        <v>190</v>
      </c>
      <c r="F46" s="96" t="s">
        <v>13</v>
      </c>
      <c r="G46" s="96" t="s">
        <v>15</v>
      </c>
      <c r="H46" s="101">
        <v>3.95</v>
      </c>
      <c r="I46" s="18"/>
      <c r="J46" s="24">
        <f t="shared" si="0"/>
        <v>0</v>
      </c>
      <c r="K46" s="25" t="str">
        <f t="shared" si="1"/>
        <v>OK</v>
      </c>
      <c r="L46" s="79"/>
      <c r="M46" s="79"/>
      <c r="N46" s="79"/>
      <c r="O46" s="79"/>
      <c r="P46" s="79"/>
      <c r="Q46" s="74"/>
      <c r="R46" s="74"/>
      <c r="S46" s="74"/>
      <c r="T46" s="74"/>
      <c r="U46" s="74"/>
      <c r="V46" s="74"/>
      <c r="W46" s="74"/>
      <c r="X46" s="76"/>
      <c r="Y46" s="76"/>
      <c r="Z46" s="76"/>
      <c r="AA46" s="76"/>
      <c r="AB46" s="76"/>
      <c r="AC46" s="76"/>
    </row>
    <row r="47" spans="1:29" ht="39.950000000000003" customHeight="1" x14ac:dyDescent="0.25">
      <c r="A47" s="260"/>
      <c r="B47" s="263"/>
      <c r="C47" s="46">
        <v>44</v>
      </c>
      <c r="D47" s="95" t="s">
        <v>204</v>
      </c>
      <c r="E47" s="96" t="s">
        <v>190</v>
      </c>
      <c r="F47" s="96" t="s">
        <v>13</v>
      </c>
      <c r="G47" s="96" t="s">
        <v>15</v>
      </c>
      <c r="H47" s="101">
        <v>7.35</v>
      </c>
      <c r="I47" s="18"/>
      <c r="J47" s="24">
        <f t="shared" si="0"/>
        <v>0</v>
      </c>
      <c r="K47" s="25" t="str">
        <f t="shared" si="1"/>
        <v>OK</v>
      </c>
      <c r="L47" s="79"/>
      <c r="M47" s="79"/>
      <c r="N47" s="79"/>
      <c r="O47" s="79"/>
      <c r="P47" s="79"/>
      <c r="Q47" s="74"/>
      <c r="R47" s="74"/>
      <c r="S47" s="74"/>
      <c r="T47" s="74"/>
      <c r="U47" s="74"/>
      <c r="V47" s="74"/>
      <c r="W47" s="74"/>
      <c r="X47" s="76"/>
      <c r="Y47" s="76"/>
      <c r="Z47" s="76"/>
      <c r="AA47" s="76"/>
      <c r="AB47" s="76"/>
      <c r="AC47" s="76"/>
    </row>
    <row r="48" spans="1:29" ht="39.950000000000003" customHeight="1" x14ac:dyDescent="0.25">
      <c r="A48" s="260"/>
      <c r="B48" s="263"/>
      <c r="C48" s="46">
        <v>45</v>
      </c>
      <c r="D48" s="95" t="s">
        <v>205</v>
      </c>
      <c r="E48" s="96" t="s">
        <v>191</v>
      </c>
      <c r="F48" s="96" t="s">
        <v>13</v>
      </c>
      <c r="G48" s="96" t="s">
        <v>15</v>
      </c>
      <c r="H48" s="101">
        <v>50.41</v>
      </c>
      <c r="I48" s="18"/>
      <c r="J48" s="24">
        <f t="shared" si="0"/>
        <v>0</v>
      </c>
      <c r="K48" s="25" t="str">
        <f t="shared" si="1"/>
        <v>OK</v>
      </c>
      <c r="L48" s="79"/>
      <c r="M48" s="79"/>
      <c r="N48" s="79"/>
      <c r="O48" s="79"/>
      <c r="P48" s="79"/>
      <c r="Q48" s="74"/>
      <c r="R48" s="74"/>
      <c r="S48" s="74"/>
      <c r="T48" s="74"/>
      <c r="U48" s="74"/>
      <c r="V48" s="74"/>
      <c r="W48" s="74"/>
      <c r="X48" s="76"/>
      <c r="Y48" s="76"/>
      <c r="Z48" s="76"/>
      <c r="AA48" s="76"/>
      <c r="AB48" s="76"/>
      <c r="AC48" s="76"/>
    </row>
    <row r="49" spans="1:29" ht="39.950000000000003" customHeight="1" x14ac:dyDescent="0.25">
      <c r="A49" s="260"/>
      <c r="B49" s="263"/>
      <c r="C49" s="46">
        <v>46</v>
      </c>
      <c r="D49" s="95" t="s">
        <v>206</v>
      </c>
      <c r="E49" s="96" t="s">
        <v>191</v>
      </c>
      <c r="F49" s="96" t="s">
        <v>13</v>
      </c>
      <c r="G49" s="96" t="s">
        <v>15</v>
      </c>
      <c r="H49" s="101">
        <v>2.23</v>
      </c>
      <c r="I49" s="18"/>
      <c r="J49" s="24">
        <f t="shared" si="0"/>
        <v>0</v>
      </c>
      <c r="K49" s="25" t="str">
        <f t="shared" si="1"/>
        <v>OK</v>
      </c>
      <c r="L49" s="79"/>
      <c r="M49" s="79"/>
      <c r="N49" s="79"/>
      <c r="O49" s="79"/>
      <c r="P49" s="79"/>
      <c r="Q49" s="74"/>
      <c r="R49" s="74"/>
      <c r="S49" s="74"/>
      <c r="T49" s="74"/>
      <c r="U49" s="74"/>
      <c r="V49" s="74"/>
      <c r="W49" s="74"/>
      <c r="X49" s="76"/>
      <c r="Y49" s="76"/>
      <c r="Z49" s="76"/>
      <c r="AA49" s="76"/>
      <c r="AB49" s="76"/>
      <c r="AC49" s="76"/>
    </row>
    <row r="50" spans="1:29" ht="39.950000000000003" customHeight="1" x14ac:dyDescent="0.25">
      <c r="A50" s="260"/>
      <c r="B50" s="263"/>
      <c r="C50" s="46">
        <v>47</v>
      </c>
      <c r="D50" s="95" t="s">
        <v>207</v>
      </c>
      <c r="E50" s="96" t="s">
        <v>191</v>
      </c>
      <c r="F50" s="96" t="s">
        <v>13</v>
      </c>
      <c r="G50" s="96" t="s">
        <v>15</v>
      </c>
      <c r="H50" s="101">
        <v>3.74</v>
      </c>
      <c r="I50" s="18"/>
      <c r="J50" s="24">
        <f t="shared" si="0"/>
        <v>0</v>
      </c>
      <c r="K50" s="25" t="str">
        <f t="shared" si="1"/>
        <v>OK</v>
      </c>
      <c r="L50" s="79"/>
      <c r="M50" s="79"/>
      <c r="N50" s="79"/>
      <c r="O50" s="79"/>
      <c r="P50" s="79"/>
      <c r="Q50" s="74"/>
      <c r="R50" s="74"/>
      <c r="S50" s="74"/>
      <c r="T50" s="74"/>
      <c r="U50" s="74"/>
      <c r="V50" s="74"/>
      <c r="W50" s="74"/>
      <c r="X50" s="76"/>
      <c r="Y50" s="76"/>
      <c r="Z50" s="76"/>
      <c r="AA50" s="76"/>
      <c r="AB50" s="76"/>
      <c r="AC50" s="76"/>
    </row>
    <row r="51" spans="1:29" ht="39.950000000000003" customHeight="1" x14ac:dyDescent="0.25">
      <c r="A51" s="260"/>
      <c r="B51" s="263"/>
      <c r="C51" s="46">
        <v>48</v>
      </c>
      <c r="D51" s="95" t="s">
        <v>208</v>
      </c>
      <c r="E51" s="96" t="s">
        <v>190</v>
      </c>
      <c r="F51" s="96" t="s">
        <v>13</v>
      </c>
      <c r="G51" s="96" t="s">
        <v>15</v>
      </c>
      <c r="H51" s="101">
        <v>6.09</v>
      </c>
      <c r="I51" s="18"/>
      <c r="J51" s="24">
        <f t="shared" si="0"/>
        <v>0</v>
      </c>
      <c r="K51" s="25" t="str">
        <f t="shared" si="1"/>
        <v>OK</v>
      </c>
      <c r="L51" s="79"/>
      <c r="M51" s="79"/>
      <c r="N51" s="79"/>
      <c r="O51" s="79"/>
      <c r="P51" s="79"/>
      <c r="Q51" s="74"/>
      <c r="R51" s="74"/>
      <c r="S51" s="74"/>
      <c r="T51" s="74"/>
      <c r="U51" s="74"/>
      <c r="V51" s="74"/>
      <c r="W51" s="74"/>
      <c r="X51" s="76"/>
      <c r="Y51" s="76"/>
      <c r="Z51" s="76"/>
      <c r="AA51" s="76"/>
      <c r="AB51" s="76"/>
      <c r="AC51" s="76"/>
    </row>
    <row r="52" spans="1:29" ht="39.950000000000003" customHeight="1" x14ac:dyDescent="0.25">
      <c r="A52" s="260"/>
      <c r="B52" s="263"/>
      <c r="C52" s="46">
        <v>49</v>
      </c>
      <c r="D52" s="95" t="s">
        <v>209</v>
      </c>
      <c r="E52" s="96" t="s">
        <v>190</v>
      </c>
      <c r="F52" s="96" t="s">
        <v>13</v>
      </c>
      <c r="G52" s="96" t="s">
        <v>15</v>
      </c>
      <c r="H52" s="101">
        <v>82.81</v>
      </c>
      <c r="I52" s="18"/>
      <c r="J52" s="24">
        <f t="shared" si="0"/>
        <v>0</v>
      </c>
      <c r="K52" s="25" t="str">
        <f t="shared" si="1"/>
        <v>OK</v>
      </c>
      <c r="L52" s="79"/>
      <c r="M52" s="79"/>
      <c r="N52" s="79"/>
      <c r="O52" s="79"/>
      <c r="P52" s="79"/>
      <c r="Q52" s="74"/>
      <c r="R52" s="74"/>
      <c r="S52" s="74"/>
      <c r="T52" s="74"/>
      <c r="U52" s="74"/>
      <c r="V52" s="74"/>
      <c r="W52" s="74"/>
      <c r="X52" s="76"/>
      <c r="Y52" s="76"/>
      <c r="Z52" s="76"/>
      <c r="AA52" s="76"/>
      <c r="AB52" s="76"/>
      <c r="AC52" s="76"/>
    </row>
    <row r="53" spans="1:29" ht="39.950000000000003" customHeight="1" x14ac:dyDescent="0.25">
      <c r="A53" s="260"/>
      <c r="B53" s="263"/>
      <c r="C53" s="46">
        <v>50</v>
      </c>
      <c r="D53" s="95" t="s">
        <v>210</v>
      </c>
      <c r="E53" s="96" t="s">
        <v>190</v>
      </c>
      <c r="F53" s="96" t="s">
        <v>13</v>
      </c>
      <c r="G53" s="96" t="s">
        <v>15</v>
      </c>
      <c r="H53" s="101">
        <v>58.5</v>
      </c>
      <c r="I53" s="18"/>
      <c r="J53" s="24">
        <f t="shared" si="0"/>
        <v>0</v>
      </c>
      <c r="K53" s="25" t="str">
        <f t="shared" si="1"/>
        <v>OK</v>
      </c>
      <c r="L53" s="79"/>
      <c r="M53" s="79"/>
      <c r="N53" s="79"/>
      <c r="O53" s="79"/>
      <c r="P53" s="79"/>
      <c r="Q53" s="74"/>
      <c r="R53" s="74"/>
      <c r="S53" s="74"/>
      <c r="T53" s="74"/>
      <c r="U53" s="74"/>
      <c r="V53" s="74"/>
      <c r="W53" s="74"/>
      <c r="X53" s="76"/>
      <c r="Y53" s="76"/>
      <c r="Z53" s="76"/>
      <c r="AA53" s="76"/>
      <c r="AB53" s="76"/>
      <c r="AC53" s="76"/>
    </row>
    <row r="54" spans="1:29" ht="39.950000000000003" customHeight="1" x14ac:dyDescent="0.25">
      <c r="A54" s="260"/>
      <c r="B54" s="263"/>
      <c r="C54" s="46">
        <v>51</v>
      </c>
      <c r="D54" s="95" t="s">
        <v>211</v>
      </c>
      <c r="E54" s="96" t="s">
        <v>190</v>
      </c>
      <c r="F54" s="96" t="s">
        <v>13</v>
      </c>
      <c r="G54" s="96" t="s">
        <v>15</v>
      </c>
      <c r="H54" s="101">
        <v>19.39</v>
      </c>
      <c r="I54" s="18"/>
      <c r="J54" s="24">
        <f t="shared" si="0"/>
        <v>0</v>
      </c>
      <c r="K54" s="25" t="str">
        <f t="shared" si="1"/>
        <v>OK</v>
      </c>
      <c r="L54" s="79"/>
      <c r="M54" s="79"/>
      <c r="N54" s="79"/>
      <c r="O54" s="79"/>
      <c r="P54" s="79"/>
      <c r="Q54" s="74"/>
      <c r="R54" s="74"/>
      <c r="S54" s="74"/>
      <c r="T54" s="74"/>
      <c r="U54" s="74"/>
      <c r="V54" s="74"/>
      <c r="W54" s="74"/>
      <c r="X54" s="76"/>
      <c r="Y54" s="76"/>
      <c r="Z54" s="76"/>
      <c r="AA54" s="76"/>
      <c r="AB54" s="76"/>
      <c r="AC54" s="76"/>
    </row>
    <row r="55" spans="1:29" ht="39.950000000000003" customHeight="1" x14ac:dyDescent="0.25">
      <c r="A55" s="260"/>
      <c r="B55" s="263"/>
      <c r="C55" s="46">
        <v>52</v>
      </c>
      <c r="D55" s="95" t="s">
        <v>212</v>
      </c>
      <c r="E55" s="96" t="s">
        <v>190</v>
      </c>
      <c r="F55" s="96" t="s">
        <v>13</v>
      </c>
      <c r="G55" s="96" t="s">
        <v>15</v>
      </c>
      <c r="H55" s="101">
        <v>29.5</v>
      </c>
      <c r="I55" s="18"/>
      <c r="J55" s="24">
        <f t="shared" si="0"/>
        <v>0</v>
      </c>
      <c r="K55" s="25" t="str">
        <f t="shared" si="1"/>
        <v>OK</v>
      </c>
      <c r="L55" s="79"/>
      <c r="M55" s="79"/>
      <c r="N55" s="79"/>
      <c r="O55" s="79"/>
      <c r="P55" s="79"/>
      <c r="Q55" s="74"/>
      <c r="R55" s="74"/>
      <c r="S55" s="74"/>
      <c r="T55" s="74"/>
      <c r="U55" s="74"/>
      <c r="V55" s="74"/>
      <c r="W55" s="74"/>
      <c r="X55" s="76"/>
      <c r="Y55" s="76"/>
      <c r="Z55" s="76"/>
      <c r="AA55" s="76"/>
      <c r="AB55" s="76"/>
      <c r="AC55" s="76"/>
    </row>
    <row r="56" spans="1:29" ht="39.950000000000003" customHeight="1" x14ac:dyDescent="0.25">
      <c r="A56" s="260"/>
      <c r="B56" s="263"/>
      <c r="C56" s="46">
        <v>53</v>
      </c>
      <c r="D56" s="95" t="s">
        <v>213</v>
      </c>
      <c r="E56" s="96" t="s">
        <v>190</v>
      </c>
      <c r="F56" s="96" t="s">
        <v>13</v>
      </c>
      <c r="G56" s="96" t="s">
        <v>15</v>
      </c>
      <c r="H56" s="101">
        <v>51.42</v>
      </c>
      <c r="I56" s="18"/>
      <c r="J56" s="24">
        <f t="shared" si="0"/>
        <v>0</v>
      </c>
      <c r="K56" s="25" t="str">
        <f t="shared" si="1"/>
        <v>OK</v>
      </c>
      <c r="L56" s="79"/>
      <c r="M56" s="79"/>
      <c r="N56" s="79"/>
      <c r="O56" s="79"/>
      <c r="P56" s="79"/>
      <c r="Q56" s="74"/>
      <c r="R56" s="74"/>
      <c r="S56" s="74"/>
      <c r="T56" s="74"/>
      <c r="U56" s="74"/>
      <c r="V56" s="74"/>
      <c r="W56" s="74"/>
      <c r="X56" s="76"/>
      <c r="Y56" s="76"/>
      <c r="Z56" s="76"/>
      <c r="AA56" s="76"/>
      <c r="AB56" s="76"/>
      <c r="AC56" s="76"/>
    </row>
    <row r="57" spans="1:29" ht="39.950000000000003" customHeight="1" x14ac:dyDescent="0.25">
      <c r="A57" s="260"/>
      <c r="B57" s="263"/>
      <c r="C57" s="46">
        <v>54</v>
      </c>
      <c r="D57" s="95" t="s">
        <v>214</v>
      </c>
      <c r="E57" s="96" t="s">
        <v>215</v>
      </c>
      <c r="F57" s="96" t="s">
        <v>13</v>
      </c>
      <c r="G57" s="96" t="s">
        <v>28</v>
      </c>
      <c r="H57" s="101">
        <v>47.2</v>
      </c>
      <c r="I57" s="18"/>
      <c r="J57" s="24">
        <f t="shared" si="0"/>
        <v>0</v>
      </c>
      <c r="K57" s="25" t="str">
        <f t="shared" si="1"/>
        <v>OK</v>
      </c>
      <c r="L57" s="79"/>
      <c r="M57" s="79"/>
      <c r="N57" s="79"/>
      <c r="O57" s="79"/>
      <c r="P57" s="79"/>
      <c r="Q57" s="74"/>
      <c r="R57" s="74"/>
      <c r="S57" s="74"/>
      <c r="T57" s="74"/>
      <c r="U57" s="74"/>
      <c r="V57" s="74"/>
      <c r="W57" s="74"/>
      <c r="X57" s="76"/>
      <c r="Y57" s="76"/>
      <c r="Z57" s="76"/>
      <c r="AA57" s="76"/>
      <c r="AB57" s="76"/>
      <c r="AC57" s="76"/>
    </row>
    <row r="58" spans="1:29" ht="39.950000000000003" customHeight="1" x14ac:dyDescent="0.25">
      <c r="A58" s="260"/>
      <c r="B58" s="263"/>
      <c r="C58" s="46">
        <v>55</v>
      </c>
      <c r="D58" s="95" t="s">
        <v>216</v>
      </c>
      <c r="E58" s="96" t="s">
        <v>193</v>
      </c>
      <c r="F58" s="96" t="s">
        <v>13</v>
      </c>
      <c r="G58" s="96" t="s">
        <v>28</v>
      </c>
      <c r="H58" s="101">
        <v>7.96</v>
      </c>
      <c r="I58" s="18"/>
      <c r="J58" s="24">
        <f t="shared" si="0"/>
        <v>0</v>
      </c>
      <c r="K58" s="25" t="str">
        <f t="shared" si="1"/>
        <v>OK</v>
      </c>
      <c r="L58" s="79"/>
      <c r="M58" s="79"/>
      <c r="N58" s="79"/>
      <c r="O58" s="79"/>
      <c r="P58" s="79"/>
      <c r="Q58" s="74"/>
      <c r="R58" s="74"/>
      <c r="S58" s="74"/>
      <c r="T58" s="74"/>
      <c r="U58" s="74"/>
      <c r="V58" s="74"/>
      <c r="W58" s="74"/>
      <c r="X58" s="76"/>
      <c r="Y58" s="76"/>
      <c r="Z58" s="76"/>
      <c r="AA58" s="76"/>
      <c r="AB58" s="76"/>
      <c r="AC58" s="76"/>
    </row>
    <row r="59" spans="1:29" ht="39.950000000000003" customHeight="1" x14ac:dyDescent="0.25">
      <c r="A59" s="260"/>
      <c r="B59" s="263"/>
      <c r="C59" s="46">
        <v>56</v>
      </c>
      <c r="D59" s="95" t="s">
        <v>217</v>
      </c>
      <c r="E59" s="96" t="s">
        <v>191</v>
      </c>
      <c r="F59" s="96" t="s">
        <v>3</v>
      </c>
      <c r="G59" s="96" t="s">
        <v>15</v>
      </c>
      <c r="H59" s="101">
        <v>2.56</v>
      </c>
      <c r="I59" s="18"/>
      <c r="J59" s="24">
        <f t="shared" si="0"/>
        <v>0</v>
      </c>
      <c r="K59" s="25" t="str">
        <f t="shared" si="1"/>
        <v>OK</v>
      </c>
      <c r="L59" s="79"/>
      <c r="M59" s="79"/>
      <c r="N59" s="79"/>
      <c r="O59" s="79"/>
      <c r="P59" s="79"/>
      <c r="Q59" s="74"/>
      <c r="R59" s="74"/>
      <c r="S59" s="74"/>
      <c r="T59" s="74"/>
      <c r="U59" s="74"/>
      <c r="V59" s="74"/>
      <c r="W59" s="74"/>
      <c r="X59" s="76"/>
      <c r="Y59" s="76"/>
      <c r="Z59" s="76"/>
      <c r="AA59" s="76"/>
      <c r="AB59" s="76"/>
      <c r="AC59" s="76"/>
    </row>
    <row r="60" spans="1:29" ht="39.950000000000003" customHeight="1" x14ac:dyDescent="0.25">
      <c r="A60" s="260"/>
      <c r="B60" s="263"/>
      <c r="C60" s="46">
        <v>57</v>
      </c>
      <c r="D60" s="95" t="s">
        <v>218</v>
      </c>
      <c r="E60" s="96" t="s">
        <v>191</v>
      </c>
      <c r="F60" s="96" t="s">
        <v>3</v>
      </c>
      <c r="G60" s="96" t="s">
        <v>28</v>
      </c>
      <c r="H60" s="101">
        <v>2.56</v>
      </c>
      <c r="I60" s="18"/>
      <c r="J60" s="24">
        <f t="shared" si="0"/>
        <v>0</v>
      </c>
      <c r="K60" s="25" t="str">
        <f t="shared" si="1"/>
        <v>OK</v>
      </c>
      <c r="L60" s="79"/>
      <c r="M60" s="79"/>
      <c r="N60" s="79"/>
      <c r="O60" s="79"/>
      <c r="P60" s="79"/>
      <c r="Q60" s="74"/>
      <c r="R60" s="74"/>
      <c r="S60" s="74"/>
      <c r="T60" s="74"/>
      <c r="U60" s="74"/>
      <c r="V60" s="74"/>
      <c r="W60" s="74"/>
      <c r="X60" s="76"/>
      <c r="Y60" s="76"/>
      <c r="Z60" s="76"/>
      <c r="AA60" s="76"/>
      <c r="AB60" s="76"/>
      <c r="AC60" s="76"/>
    </row>
    <row r="61" spans="1:29" ht="39.950000000000003" customHeight="1" x14ac:dyDescent="0.25">
      <c r="A61" s="260"/>
      <c r="B61" s="263"/>
      <c r="C61" s="46">
        <v>58</v>
      </c>
      <c r="D61" s="106" t="s">
        <v>219</v>
      </c>
      <c r="E61" s="107" t="s">
        <v>191</v>
      </c>
      <c r="F61" s="96" t="s">
        <v>3</v>
      </c>
      <c r="G61" s="108" t="s">
        <v>28</v>
      </c>
      <c r="H61" s="101">
        <v>1.35</v>
      </c>
      <c r="I61" s="18"/>
      <c r="J61" s="24">
        <f t="shared" si="0"/>
        <v>0</v>
      </c>
      <c r="K61" s="25" t="str">
        <f t="shared" si="1"/>
        <v>OK</v>
      </c>
      <c r="L61" s="79"/>
      <c r="M61" s="79"/>
      <c r="N61" s="79"/>
      <c r="O61" s="79"/>
      <c r="P61" s="79"/>
      <c r="Q61" s="74"/>
      <c r="R61" s="74"/>
      <c r="S61" s="74"/>
      <c r="T61" s="74"/>
      <c r="U61" s="74"/>
      <c r="V61" s="74"/>
      <c r="W61" s="74"/>
      <c r="X61" s="76"/>
      <c r="Y61" s="76"/>
      <c r="Z61" s="76"/>
      <c r="AA61" s="76"/>
      <c r="AB61" s="76"/>
      <c r="AC61" s="76"/>
    </row>
    <row r="62" spans="1:29" ht="39.950000000000003" customHeight="1" x14ac:dyDescent="0.25">
      <c r="A62" s="260"/>
      <c r="B62" s="263"/>
      <c r="C62" s="46">
        <v>59</v>
      </c>
      <c r="D62" s="109" t="s">
        <v>220</v>
      </c>
      <c r="E62" s="110" t="s">
        <v>190</v>
      </c>
      <c r="F62" s="96" t="s">
        <v>3</v>
      </c>
      <c r="G62" s="108" t="s">
        <v>15</v>
      </c>
      <c r="H62" s="101">
        <v>0.93</v>
      </c>
      <c r="I62" s="18"/>
      <c r="J62" s="24">
        <f t="shared" si="0"/>
        <v>0</v>
      </c>
      <c r="K62" s="25" t="str">
        <f t="shared" si="1"/>
        <v>OK</v>
      </c>
      <c r="L62" s="79"/>
      <c r="M62" s="79"/>
      <c r="N62" s="79"/>
      <c r="O62" s="79"/>
      <c r="P62" s="79"/>
      <c r="Q62" s="74"/>
      <c r="R62" s="74"/>
      <c r="S62" s="74"/>
      <c r="T62" s="74"/>
      <c r="U62" s="74"/>
      <c r="V62" s="74"/>
      <c r="W62" s="74"/>
      <c r="X62" s="76"/>
      <c r="Y62" s="76"/>
      <c r="Z62" s="76"/>
      <c r="AA62" s="76"/>
      <c r="AB62" s="76"/>
      <c r="AC62" s="76"/>
    </row>
    <row r="63" spans="1:29" ht="39.950000000000003" customHeight="1" x14ac:dyDescent="0.25">
      <c r="A63" s="260"/>
      <c r="B63" s="263"/>
      <c r="C63" s="46">
        <v>60</v>
      </c>
      <c r="D63" s="109" t="s">
        <v>221</v>
      </c>
      <c r="E63" s="110" t="s">
        <v>191</v>
      </c>
      <c r="F63" s="96" t="s">
        <v>3</v>
      </c>
      <c r="G63" s="108" t="s">
        <v>15</v>
      </c>
      <c r="H63" s="101">
        <v>4.74</v>
      </c>
      <c r="I63" s="18"/>
      <c r="J63" s="24">
        <f t="shared" si="0"/>
        <v>0</v>
      </c>
      <c r="K63" s="25" t="str">
        <f t="shared" si="1"/>
        <v>OK</v>
      </c>
      <c r="L63" s="79"/>
      <c r="M63" s="79"/>
      <c r="N63" s="79"/>
      <c r="O63" s="79"/>
      <c r="P63" s="79"/>
      <c r="Q63" s="74"/>
      <c r="R63" s="74"/>
      <c r="S63" s="72"/>
      <c r="T63" s="74"/>
      <c r="U63" s="74"/>
      <c r="V63" s="74"/>
      <c r="W63" s="74"/>
      <c r="X63" s="76"/>
      <c r="Y63" s="76"/>
      <c r="Z63" s="76"/>
      <c r="AA63" s="76"/>
      <c r="AB63" s="76"/>
      <c r="AC63" s="76"/>
    </row>
    <row r="64" spans="1:29" ht="39.950000000000003"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79"/>
      <c r="M64" s="79"/>
      <c r="N64" s="79"/>
      <c r="O64" s="79"/>
      <c r="P64" s="79"/>
      <c r="Q64" s="74"/>
      <c r="R64" s="74"/>
      <c r="S64" s="72"/>
      <c r="T64" s="74"/>
      <c r="U64" s="74"/>
      <c r="V64" s="74"/>
      <c r="W64" s="74"/>
      <c r="X64" s="76"/>
      <c r="Y64" s="76"/>
      <c r="Z64" s="76"/>
      <c r="AA64" s="76"/>
      <c r="AB64" s="76"/>
      <c r="AC64" s="76"/>
    </row>
    <row r="65" spans="1:29" ht="39.950000000000003" customHeight="1" x14ac:dyDescent="0.25">
      <c r="A65" s="260"/>
      <c r="B65" s="263"/>
      <c r="C65" s="46">
        <v>62</v>
      </c>
      <c r="D65" s="109" t="s">
        <v>223</v>
      </c>
      <c r="E65" s="110" t="s">
        <v>190</v>
      </c>
      <c r="F65" s="96" t="s">
        <v>3</v>
      </c>
      <c r="G65" s="108" t="s">
        <v>15</v>
      </c>
      <c r="H65" s="101">
        <v>2.09</v>
      </c>
      <c r="I65" s="18"/>
      <c r="J65" s="24">
        <f t="shared" si="0"/>
        <v>0</v>
      </c>
      <c r="K65" s="25" t="str">
        <f t="shared" si="1"/>
        <v>OK</v>
      </c>
      <c r="L65" s="79"/>
      <c r="M65" s="79"/>
      <c r="N65" s="79"/>
      <c r="O65" s="79"/>
      <c r="P65" s="79"/>
      <c r="Q65" s="74"/>
      <c r="R65" s="74"/>
      <c r="S65" s="72"/>
      <c r="T65" s="74"/>
      <c r="U65" s="74"/>
      <c r="V65" s="74"/>
      <c r="W65" s="74"/>
      <c r="X65" s="76"/>
      <c r="Y65" s="76"/>
      <c r="Z65" s="76"/>
      <c r="AA65" s="76"/>
      <c r="AB65" s="76"/>
      <c r="AC65" s="76"/>
    </row>
    <row r="66" spans="1:29" ht="39.950000000000003" customHeight="1" x14ac:dyDescent="0.25">
      <c r="A66" s="260"/>
      <c r="B66" s="263"/>
      <c r="C66" s="46">
        <v>63</v>
      </c>
      <c r="D66" s="109" t="s">
        <v>224</v>
      </c>
      <c r="E66" s="110" t="s">
        <v>191</v>
      </c>
      <c r="F66" s="96" t="s">
        <v>13</v>
      </c>
      <c r="G66" s="108" t="s">
        <v>15</v>
      </c>
      <c r="H66" s="101">
        <v>2.06</v>
      </c>
      <c r="I66" s="18"/>
      <c r="J66" s="24">
        <f t="shared" si="0"/>
        <v>0</v>
      </c>
      <c r="K66" s="25" t="str">
        <f t="shared" si="1"/>
        <v>OK</v>
      </c>
      <c r="L66" s="79"/>
      <c r="M66" s="79"/>
      <c r="N66" s="79"/>
      <c r="O66" s="79"/>
      <c r="P66" s="79"/>
      <c r="Q66" s="74"/>
      <c r="R66" s="74"/>
      <c r="S66" s="72"/>
      <c r="T66" s="74"/>
      <c r="U66" s="74"/>
      <c r="V66" s="74"/>
      <c r="W66" s="74"/>
      <c r="X66" s="76"/>
      <c r="Y66" s="76"/>
      <c r="Z66" s="76"/>
      <c r="AA66" s="76"/>
      <c r="AB66" s="76"/>
      <c r="AC66" s="76"/>
    </row>
    <row r="67" spans="1:29" ht="39.950000000000003" customHeight="1" x14ac:dyDescent="0.25">
      <c r="A67" s="260"/>
      <c r="B67" s="263"/>
      <c r="C67" s="46">
        <v>64</v>
      </c>
      <c r="D67" s="109" t="s">
        <v>225</v>
      </c>
      <c r="E67" s="110" t="s">
        <v>193</v>
      </c>
      <c r="F67" s="96" t="s">
        <v>13</v>
      </c>
      <c r="G67" s="108" t="s">
        <v>15</v>
      </c>
      <c r="H67" s="101">
        <v>66.86</v>
      </c>
      <c r="I67" s="18"/>
      <c r="J67" s="24">
        <f t="shared" si="0"/>
        <v>0</v>
      </c>
      <c r="K67" s="25" t="str">
        <f t="shared" si="1"/>
        <v>OK</v>
      </c>
      <c r="L67" s="79"/>
      <c r="M67" s="79"/>
      <c r="N67" s="79"/>
      <c r="O67" s="79"/>
      <c r="P67" s="79"/>
      <c r="Q67" s="74"/>
      <c r="R67" s="74"/>
      <c r="S67" s="72"/>
      <c r="T67" s="74"/>
      <c r="U67" s="74"/>
      <c r="V67" s="74"/>
      <c r="W67" s="74"/>
      <c r="X67" s="76"/>
      <c r="Y67" s="76"/>
      <c r="Z67" s="76"/>
      <c r="AA67" s="76"/>
      <c r="AB67" s="76"/>
      <c r="AC67" s="76"/>
    </row>
    <row r="68" spans="1:29" ht="39.950000000000003" customHeight="1" x14ac:dyDescent="0.25">
      <c r="A68" s="260"/>
      <c r="B68" s="263"/>
      <c r="C68" s="46">
        <v>65</v>
      </c>
      <c r="D68" s="109" t="s">
        <v>226</v>
      </c>
      <c r="E68" s="110" t="s">
        <v>191</v>
      </c>
      <c r="F68" s="96" t="s">
        <v>227</v>
      </c>
      <c r="G68" s="108" t="s">
        <v>15</v>
      </c>
      <c r="H68" s="101">
        <v>14.14</v>
      </c>
      <c r="I68" s="18"/>
      <c r="J68" s="24">
        <f t="shared" si="0"/>
        <v>0</v>
      </c>
      <c r="K68" s="25" t="str">
        <f t="shared" si="1"/>
        <v>OK</v>
      </c>
      <c r="L68" s="79"/>
      <c r="M68" s="79"/>
      <c r="N68" s="79"/>
      <c r="O68" s="79"/>
      <c r="P68" s="79"/>
      <c r="Q68" s="74"/>
      <c r="R68" s="74"/>
      <c r="S68" s="72"/>
      <c r="T68" s="74"/>
      <c r="U68" s="74"/>
      <c r="V68" s="74"/>
      <c r="W68" s="74"/>
      <c r="X68" s="76"/>
      <c r="Y68" s="76"/>
      <c r="Z68" s="76"/>
      <c r="AA68" s="76"/>
      <c r="AB68" s="76"/>
      <c r="AC68" s="76"/>
    </row>
    <row r="69" spans="1:29" ht="39.950000000000003" customHeight="1" x14ac:dyDescent="0.25">
      <c r="A69" s="260"/>
      <c r="B69" s="263"/>
      <c r="C69" s="46">
        <v>66</v>
      </c>
      <c r="D69" s="109" t="s">
        <v>228</v>
      </c>
      <c r="E69" s="110" t="s">
        <v>190</v>
      </c>
      <c r="F69" s="96" t="s">
        <v>229</v>
      </c>
      <c r="G69" s="108" t="s">
        <v>15</v>
      </c>
      <c r="H69" s="101">
        <v>2.2000000000000002</v>
      </c>
      <c r="I69" s="18"/>
      <c r="J69" s="24">
        <f t="shared" ref="J69:J132" si="2">I69-(SUM(L69:AC69))</f>
        <v>0</v>
      </c>
      <c r="K69" s="25" t="str">
        <f t="shared" ref="K69:K132" si="3">IF(J69&lt;0,"ATENÇÃO","OK")</f>
        <v>OK</v>
      </c>
      <c r="L69" s="79"/>
      <c r="M69" s="79"/>
      <c r="N69" s="79"/>
      <c r="O69" s="79"/>
      <c r="P69" s="79"/>
      <c r="Q69" s="74"/>
      <c r="R69" s="74"/>
      <c r="S69" s="72"/>
      <c r="T69" s="74"/>
      <c r="U69" s="74"/>
      <c r="V69" s="74"/>
      <c r="W69" s="74"/>
      <c r="X69" s="76"/>
      <c r="Y69" s="76"/>
      <c r="Z69" s="76"/>
      <c r="AA69" s="76"/>
      <c r="AB69" s="76"/>
      <c r="AC69" s="76"/>
    </row>
    <row r="70" spans="1:29" ht="39.950000000000003"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79"/>
      <c r="M70" s="79"/>
      <c r="N70" s="79"/>
      <c r="O70" s="79"/>
      <c r="P70" s="79"/>
      <c r="Q70" s="74"/>
      <c r="R70" s="74"/>
      <c r="S70" s="72"/>
      <c r="T70" s="74"/>
      <c r="U70" s="74"/>
      <c r="V70" s="74"/>
      <c r="W70" s="74"/>
      <c r="X70" s="76"/>
      <c r="Y70" s="76"/>
      <c r="Z70" s="76"/>
      <c r="AA70" s="76"/>
      <c r="AB70" s="76"/>
      <c r="AC70" s="76"/>
    </row>
    <row r="71" spans="1:29" ht="39.950000000000003" customHeight="1" x14ac:dyDescent="0.25">
      <c r="A71" s="260"/>
      <c r="B71" s="263"/>
      <c r="C71" s="46">
        <v>68</v>
      </c>
      <c r="D71" s="109" t="s">
        <v>231</v>
      </c>
      <c r="E71" s="110" t="s">
        <v>191</v>
      </c>
      <c r="F71" s="96" t="s">
        <v>229</v>
      </c>
      <c r="G71" s="108" t="s">
        <v>15</v>
      </c>
      <c r="H71" s="101">
        <v>4.74</v>
      </c>
      <c r="I71" s="18"/>
      <c r="J71" s="24">
        <f t="shared" si="2"/>
        <v>0</v>
      </c>
      <c r="K71" s="25" t="str">
        <f t="shared" si="3"/>
        <v>OK</v>
      </c>
      <c r="L71" s="79"/>
      <c r="M71" s="79"/>
      <c r="N71" s="79"/>
      <c r="O71" s="79"/>
      <c r="P71" s="79"/>
      <c r="Q71" s="74"/>
      <c r="R71" s="74"/>
      <c r="S71" s="72"/>
      <c r="T71" s="74"/>
      <c r="U71" s="74"/>
      <c r="V71" s="74"/>
      <c r="W71" s="74"/>
      <c r="X71" s="76"/>
      <c r="Y71" s="76"/>
      <c r="Z71" s="76"/>
      <c r="AA71" s="76"/>
      <c r="AB71" s="76"/>
      <c r="AC71" s="76"/>
    </row>
    <row r="72" spans="1:29" ht="39.950000000000003" customHeight="1" x14ac:dyDescent="0.25">
      <c r="A72" s="260"/>
      <c r="B72" s="263"/>
      <c r="C72" s="46">
        <v>69</v>
      </c>
      <c r="D72" s="109" t="s">
        <v>232</v>
      </c>
      <c r="E72" s="110" t="s">
        <v>190</v>
      </c>
      <c r="F72" s="96" t="s">
        <v>229</v>
      </c>
      <c r="G72" s="108" t="s">
        <v>15</v>
      </c>
      <c r="H72" s="101">
        <v>3.68</v>
      </c>
      <c r="I72" s="18"/>
      <c r="J72" s="24">
        <f t="shared" si="2"/>
        <v>0</v>
      </c>
      <c r="K72" s="25" t="str">
        <f t="shared" si="3"/>
        <v>OK</v>
      </c>
      <c r="L72" s="79"/>
      <c r="M72" s="79"/>
      <c r="N72" s="79"/>
      <c r="O72" s="79"/>
      <c r="P72" s="79"/>
      <c r="Q72" s="74"/>
      <c r="R72" s="74"/>
      <c r="S72" s="72"/>
      <c r="T72" s="74"/>
      <c r="U72" s="74"/>
      <c r="V72" s="74"/>
      <c r="W72" s="74"/>
      <c r="X72" s="76"/>
      <c r="Y72" s="76"/>
      <c r="Z72" s="76"/>
      <c r="AA72" s="76"/>
      <c r="AB72" s="76"/>
      <c r="AC72" s="76"/>
    </row>
    <row r="73" spans="1:29" ht="39.950000000000003" customHeight="1" x14ac:dyDescent="0.25">
      <c r="A73" s="260"/>
      <c r="B73" s="263"/>
      <c r="C73" s="46">
        <v>70</v>
      </c>
      <c r="D73" s="109" t="s">
        <v>233</v>
      </c>
      <c r="E73" s="110" t="s">
        <v>191</v>
      </c>
      <c r="F73" s="96" t="s">
        <v>229</v>
      </c>
      <c r="G73" s="108" t="s">
        <v>15</v>
      </c>
      <c r="H73" s="101">
        <v>3.63</v>
      </c>
      <c r="I73" s="18"/>
      <c r="J73" s="24">
        <f t="shared" si="2"/>
        <v>0</v>
      </c>
      <c r="K73" s="25" t="str">
        <f t="shared" si="3"/>
        <v>OK</v>
      </c>
      <c r="L73" s="79"/>
      <c r="M73" s="79"/>
      <c r="N73" s="79"/>
      <c r="O73" s="79"/>
      <c r="P73" s="79"/>
      <c r="Q73" s="74"/>
      <c r="R73" s="74"/>
      <c r="S73" s="72"/>
      <c r="T73" s="74"/>
      <c r="U73" s="74"/>
      <c r="V73" s="74"/>
      <c r="W73" s="74"/>
      <c r="X73" s="76"/>
      <c r="Y73" s="76"/>
      <c r="Z73" s="76"/>
      <c r="AA73" s="76"/>
      <c r="AB73" s="76"/>
      <c r="AC73" s="76"/>
    </row>
    <row r="74" spans="1:29" ht="39.950000000000003" customHeight="1" x14ac:dyDescent="0.25">
      <c r="A74" s="260"/>
      <c r="B74" s="263"/>
      <c r="C74" s="46">
        <v>71</v>
      </c>
      <c r="D74" s="109" t="s">
        <v>234</v>
      </c>
      <c r="E74" s="110" t="s">
        <v>190</v>
      </c>
      <c r="F74" s="96" t="s">
        <v>229</v>
      </c>
      <c r="G74" s="108" t="s">
        <v>15</v>
      </c>
      <c r="H74" s="101">
        <v>0.93</v>
      </c>
      <c r="I74" s="18"/>
      <c r="J74" s="24">
        <f t="shared" si="2"/>
        <v>0</v>
      </c>
      <c r="K74" s="25" t="str">
        <f t="shared" si="3"/>
        <v>OK</v>
      </c>
      <c r="L74" s="79"/>
      <c r="M74" s="79"/>
      <c r="N74" s="79"/>
      <c r="O74" s="79"/>
      <c r="P74" s="79"/>
      <c r="Q74" s="74"/>
      <c r="R74" s="74"/>
      <c r="S74" s="72"/>
      <c r="T74" s="74"/>
      <c r="U74" s="74"/>
      <c r="V74" s="74"/>
      <c r="W74" s="74"/>
      <c r="X74" s="76"/>
      <c r="Y74" s="76"/>
      <c r="Z74" s="76"/>
      <c r="AA74" s="76"/>
      <c r="AB74" s="76"/>
      <c r="AC74" s="76"/>
    </row>
    <row r="75" spans="1:29" ht="39.950000000000003" customHeight="1" x14ac:dyDescent="0.25">
      <c r="A75" s="260"/>
      <c r="B75" s="263"/>
      <c r="C75" s="46">
        <v>72</v>
      </c>
      <c r="D75" s="109" t="s">
        <v>235</v>
      </c>
      <c r="E75" s="110" t="s">
        <v>190</v>
      </c>
      <c r="F75" s="96" t="s">
        <v>229</v>
      </c>
      <c r="G75" s="108" t="s">
        <v>15</v>
      </c>
      <c r="H75" s="101">
        <v>5.13</v>
      </c>
      <c r="I75" s="18"/>
      <c r="J75" s="24">
        <f t="shared" si="2"/>
        <v>0</v>
      </c>
      <c r="K75" s="25" t="str">
        <f t="shared" si="3"/>
        <v>OK</v>
      </c>
      <c r="L75" s="79"/>
      <c r="M75" s="79"/>
      <c r="N75" s="79"/>
      <c r="O75" s="79"/>
      <c r="P75" s="79"/>
      <c r="Q75" s="74"/>
      <c r="R75" s="74"/>
      <c r="S75" s="72"/>
      <c r="T75" s="74"/>
      <c r="U75" s="74"/>
      <c r="V75" s="74"/>
      <c r="W75" s="74"/>
      <c r="X75" s="76"/>
      <c r="Y75" s="76"/>
      <c r="Z75" s="76"/>
      <c r="AA75" s="76"/>
      <c r="AB75" s="76"/>
      <c r="AC75" s="76"/>
    </row>
    <row r="76" spans="1:29" ht="39.950000000000003" customHeight="1" x14ac:dyDescent="0.25">
      <c r="A76" s="260"/>
      <c r="B76" s="263"/>
      <c r="C76" s="46">
        <v>73</v>
      </c>
      <c r="D76" s="109" t="s">
        <v>236</v>
      </c>
      <c r="E76" s="110" t="s">
        <v>190</v>
      </c>
      <c r="F76" s="96" t="s">
        <v>229</v>
      </c>
      <c r="G76" s="108" t="s">
        <v>15</v>
      </c>
      <c r="H76" s="101">
        <v>12.12</v>
      </c>
      <c r="I76" s="18"/>
      <c r="J76" s="24">
        <f t="shared" si="2"/>
        <v>0</v>
      </c>
      <c r="K76" s="25" t="str">
        <f t="shared" si="3"/>
        <v>OK</v>
      </c>
      <c r="L76" s="79"/>
      <c r="M76" s="79"/>
      <c r="N76" s="79"/>
      <c r="O76" s="79"/>
      <c r="P76" s="79"/>
      <c r="Q76" s="74"/>
      <c r="R76" s="74"/>
      <c r="S76" s="72"/>
      <c r="T76" s="74"/>
      <c r="U76" s="74"/>
      <c r="V76" s="74"/>
      <c r="W76" s="74"/>
      <c r="X76" s="76"/>
      <c r="Y76" s="76"/>
      <c r="Z76" s="76"/>
      <c r="AA76" s="76"/>
      <c r="AB76" s="76"/>
      <c r="AC76" s="76"/>
    </row>
    <row r="77" spans="1:29" ht="39.950000000000003" customHeight="1" x14ac:dyDescent="0.25">
      <c r="A77" s="260"/>
      <c r="B77" s="263"/>
      <c r="C77" s="46">
        <v>74</v>
      </c>
      <c r="D77" s="109" t="s">
        <v>237</v>
      </c>
      <c r="E77" s="110" t="s">
        <v>190</v>
      </c>
      <c r="F77" s="96" t="s">
        <v>229</v>
      </c>
      <c r="G77" s="108" t="s">
        <v>15</v>
      </c>
      <c r="H77" s="101">
        <v>2.09</v>
      </c>
      <c r="I77" s="18"/>
      <c r="J77" s="24">
        <f t="shared" si="2"/>
        <v>0</v>
      </c>
      <c r="K77" s="25" t="str">
        <f t="shared" si="3"/>
        <v>OK</v>
      </c>
      <c r="L77" s="79"/>
      <c r="M77" s="79"/>
      <c r="N77" s="79"/>
      <c r="O77" s="79"/>
      <c r="P77" s="79"/>
      <c r="Q77" s="74"/>
      <c r="R77" s="74"/>
      <c r="S77" s="72"/>
      <c r="T77" s="74"/>
      <c r="U77" s="74"/>
      <c r="V77" s="74"/>
      <c r="W77" s="74"/>
      <c r="X77" s="76"/>
      <c r="Y77" s="76"/>
      <c r="Z77" s="76"/>
      <c r="AA77" s="76"/>
      <c r="AB77" s="76"/>
      <c r="AC77" s="76"/>
    </row>
    <row r="78" spans="1:29" ht="39.950000000000003" customHeight="1" x14ac:dyDescent="0.25">
      <c r="A78" s="260"/>
      <c r="B78" s="263"/>
      <c r="C78" s="46">
        <v>75</v>
      </c>
      <c r="D78" s="109" t="s">
        <v>238</v>
      </c>
      <c r="E78" s="110" t="s">
        <v>190</v>
      </c>
      <c r="F78" s="96" t="s">
        <v>229</v>
      </c>
      <c r="G78" s="108" t="s">
        <v>15</v>
      </c>
      <c r="H78" s="101">
        <v>6.04</v>
      </c>
      <c r="I78" s="18"/>
      <c r="J78" s="24">
        <f t="shared" si="2"/>
        <v>0</v>
      </c>
      <c r="K78" s="25" t="str">
        <f t="shared" si="3"/>
        <v>OK</v>
      </c>
      <c r="L78" s="79"/>
      <c r="M78" s="79"/>
      <c r="N78" s="79"/>
      <c r="O78" s="79"/>
      <c r="P78" s="79"/>
      <c r="Q78" s="74"/>
      <c r="R78" s="74"/>
      <c r="S78" s="72"/>
      <c r="T78" s="74"/>
      <c r="U78" s="74"/>
      <c r="V78" s="74"/>
      <c r="W78" s="74"/>
      <c r="X78" s="76"/>
      <c r="Y78" s="76"/>
      <c r="Z78" s="76"/>
      <c r="AA78" s="76"/>
      <c r="AB78" s="76"/>
      <c r="AC78" s="76"/>
    </row>
    <row r="79" spans="1:29" ht="39.950000000000003" customHeight="1" x14ac:dyDescent="0.25">
      <c r="A79" s="260"/>
      <c r="B79" s="263"/>
      <c r="C79" s="46">
        <v>76</v>
      </c>
      <c r="D79" s="109" t="s">
        <v>239</v>
      </c>
      <c r="E79" s="110" t="s">
        <v>190</v>
      </c>
      <c r="F79" s="96" t="s">
        <v>229</v>
      </c>
      <c r="G79" s="108" t="s">
        <v>15</v>
      </c>
      <c r="H79" s="101">
        <v>10.5</v>
      </c>
      <c r="I79" s="18"/>
      <c r="J79" s="24">
        <f t="shared" si="2"/>
        <v>0</v>
      </c>
      <c r="K79" s="25" t="str">
        <f t="shared" si="3"/>
        <v>OK</v>
      </c>
      <c r="L79" s="79"/>
      <c r="M79" s="79"/>
      <c r="N79" s="79"/>
      <c r="O79" s="79"/>
      <c r="P79" s="79"/>
      <c r="Q79" s="74"/>
      <c r="R79" s="74"/>
      <c r="S79" s="72"/>
      <c r="T79" s="74"/>
      <c r="U79" s="74"/>
      <c r="V79" s="74"/>
      <c r="W79" s="74"/>
      <c r="X79" s="76"/>
      <c r="Y79" s="76"/>
      <c r="Z79" s="76"/>
      <c r="AA79" s="76"/>
      <c r="AB79" s="76"/>
      <c r="AC79" s="76"/>
    </row>
    <row r="80" spans="1:29" ht="39.950000000000003" customHeight="1" x14ac:dyDescent="0.25">
      <c r="A80" s="260"/>
      <c r="B80" s="263"/>
      <c r="C80" s="46">
        <v>77</v>
      </c>
      <c r="D80" s="109" t="s">
        <v>240</v>
      </c>
      <c r="E80" s="110" t="s">
        <v>190</v>
      </c>
      <c r="F80" s="96" t="s">
        <v>229</v>
      </c>
      <c r="G80" s="108" t="s">
        <v>15</v>
      </c>
      <c r="H80" s="101">
        <v>11.9</v>
      </c>
      <c r="I80" s="18"/>
      <c r="J80" s="24">
        <f t="shared" si="2"/>
        <v>0</v>
      </c>
      <c r="K80" s="25" t="str">
        <f t="shared" si="3"/>
        <v>OK</v>
      </c>
      <c r="L80" s="79"/>
      <c r="M80" s="79"/>
      <c r="N80" s="79"/>
      <c r="O80" s="79"/>
      <c r="P80" s="79"/>
      <c r="Q80" s="74"/>
      <c r="R80" s="74"/>
      <c r="S80" s="72"/>
      <c r="T80" s="74"/>
      <c r="U80" s="74"/>
      <c r="V80" s="74"/>
      <c r="W80" s="74"/>
      <c r="X80" s="76"/>
      <c r="Y80" s="76"/>
      <c r="Z80" s="76"/>
      <c r="AA80" s="76"/>
      <c r="AB80" s="76"/>
      <c r="AC80" s="76"/>
    </row>
    <row r="81" spans="1:29" ht="39.950000000000003" customHeight="1" x14ac:dyDescent="0.25">
      <c r="A81" s="260"/>
      <c r="B81" s="263"/>
      <c r="C81" s="46">
        <v>78</v>
      </c>
      <c r="D81" s="109" t="s">
        <v>241</v>
      </c>
      <c r="E81" s="110" t="s">
        <v>192</v>
      </c>
      <c r="F81" s="96" t="s">
        <v>229</v>
      </c>
      <c r="G81" s="108" t="s">
        <v>15</v>
      </c>
      <c r="H81" s="101">
        <v>14.16</v>
      </c>
      <c r="I81" s="18"/>
      <c r="J81" s="24">
        <f t="shared" si="2"/>
        <v>0</v>
      </c>
      <c r="K81" s="25" t="str">
        <f t="shared" si="3"/>
        <v>OK</v>
      </c>
      <c r="L81" s="79"/>
      <c r="M81" s="79"/>
      <c r="N81" s="79"/>
      <c r="O81" s="79"/>
      <c r="P81" s="79"/>
      <c r="Q81" s="74"/>
      <c r="R81" s="74"/>
      <c r="S81" s="72"/>
      <c r="T81" s="74"/>
      <c r="U81" s="74"/>
      <c r="V81" s="74"/>
      <c r="W81" s="74"/>
      <c r="X81" s="76"/>
      <c r="Y81" s="76"/>
      <c r="Z81" s="76"/>
      <c r="AA81" s="76"/>
      <c r="AB81" s="76"/>
      <c r="AC81" s="76"/>
    </row>
    <row r="82" spans="1:29" ht="39.950000000000003" customHeight="1" x14ac:dyDescent="0.25">
      <c r="A82" s="260"/>
      <c r="B82" s="263"/>
      <c r="C82" s="46">
        <v>79</v>
      </c>
      <c r="D82" s="95" t="s">
        <v>242</v>
      </c>
      <c r="E82" s="96" t="s">
        <v>190</v>
      </c>
      <c r="F82" s="96" t="s">
        <v>229</v>
      </c>
      <c r="G82" s="96" t="s">
        <v>15</v>
      </c>
      <c r="H82" s="101">
        <v>6.63</v>
      </c>
      <c r="I82" s="18"/>
      <c r="J82" s="24">
        <f t="shared" si="2"/>
        <v>0</v>
      </c>
      <c r="K82" s="25" t="str">
        <f t="shared" si="3"/>
        <v>OK</v>
      </c>
      <c r="L82" s="79"/>
      <c r="M82" s="79"/>
      <c r="N82" s="79"/>
      <c r="O82" s="79"/>
      <c r="P82" s="79"/>
      <c r="Q82" s="74"/>
      <c r="R82" s="74"/>
      <c r="S82" s="72"/>
      <c r="T82" s="74"/>
      <c r="U82" s="74"/>
      <c r="V82" s="74"/>
      <c r="W82" s="74"/>
      <c r="X82" s="76"/>
      <c r="Y82" s="76"/>
      <c r="Z82" s="76"/>
      <c r="AA82" s="76"/>
      <c r="AB82" s="76"/>
      <c r="AC82" s="76"/>
    </row>
    <row r="83" spans="1:29" ht="39.950000000000003" customHeight="1" x14ac:dyDescent="0.25">
      <c r="A83" s="260"/>
      <c r="B83" s="263"/>
      <c r="C83" s="46">
        <v>80</v>
      </c>
      <c r="D83" s="95" t="s">
        <v>243</v>
      </c>
      <c r="E83" s="96" t="s">
        <v>190</v>
      </c>
      <c r="F83" s="96" t="s">
        <v>229</v>
      </c>
      <c r="G83" s="96" t="s">
        <v>15</v>
      </c>
      <c r="H83" s="101">
        <v>8.16</v>
      </c>
      <c r="I83" s="18"/>
      <c r="J83" s="24">
        <f t="shared" si="2"/>
        <v>0</v>
      </c>
      <c r="K83" s="25" t="str">
        <f t="shared" si="3"/>
        <v>OK</v>
      </c>
      <c r="L83" s="79"/>
      <c r="M83" s="79"/>
      <c r="N83" s="79"/>
      <c r="O83" s="79"/>
      <c r="P83" s="79"/>
      <c r="Q83" s="74"/>
      <c r="R83" s="74"/>
      <c r="S83" s="72"/>
      <c r="T83" s="74"/>
      <c r="U83" s="74"/>
      <c r="V83" s="74"/>
      <c r="W83" s="74"/>
      <c r="X83" s="76"/>
      <c r="Y83" s="76"/>
      <c r="Z83" s="76"/>
      <c r="AA83" s="76"/>
      <c r="AB83" s="76"/>
      <c r="AC83" s="76"/>
    </row>
    <row r="84" spans="1:29" ht="39.950000000000003" customHeight="1" x14ac:dyDescent="0.25">
      <c r="A84" s="260"/>
      <c r="B84" s="263"/>
      <c r="C84" s="46">
        <v>81</v>
      </c>
      <c r="D84" s="95" t="s">
        <v>244</v>
      </c>
      <c r="E84" s="96" t="s">
        <v>190</v>
      </c>
      <c r="F84" s="96" t="s">
        <v>229</v>
      </c>
      <c r="G84" s="96" t="s">
        <v>15</v>
      </c>
      <c r="H84" s="101">
        <v>5.14</v>
      </c>
      <c r="I84" s="18"/>
      <c r="J84" s="24">
        <f t="shared" si="2"/>
        <v>0</v>
      </c>
      <c r="K84" s="25" t="str">
        <f t="shared" si="3"/>
        <v>OK</v>
      </c>
      <c r="L84" s="79"/>
      <c r="M84" s="79"/>
      <c r="N84" s="79"/>
      <c r="O84" s="79"/>
      <c r="P84" s="79"/>
      <c r="Q84" s="74"/>
      <c r="R84" s="74"/>
      <c r="S84" s="72"/>
      <c r="T84" s="74"/>
      <c r="U84" s="74"/>
      <c r="V84" s="74"/>
      <c r="W84" s="74"/>
      <c r="X84" s="76"/>
      <c r="Y84" s="76"/>
      <c r="Z84" s="76"/>
      <c r="AA84" s="76"/>
      <c r="AB84" s="76"/>
      <c r="AC84" s="76"/>
    </row>
    <row r="85" spans="1:29" ht="39.950000000000003" customHeight="1" x14ac:dyDescent="0.25">
      <c r="A85" s="260"/>
      <c r="B85" s="263"/>
      <c r="C85" s="46">
        <v>82</v>
      </c>
      <c r="D85" s="95" t="s">
        <v>245</v>
      </c>
      <c r="E85" s="96" t="s">
        <v>246</v>
      </c>
      <c r="F85" s="96" t="s">
        <v>229</v>
      </c>
      <c r="G85" s="96" t="s">
        <v>15</v>
      </c>
      <c r="H85" s="101">
        <v>23.38</v>
      </c>
      <c r="I85" s="18"/>
      <c r="J85" s="24">
        <f t="shared" si="2"/>
        <v>0</v>
      </c>
      <c r="K85" s="25" t="str">
        <f t="shared" si="3"/>
        <v>OK</v>
      </c>
      <c r="L85" s="79"/>
      <c r="M85" s="79"/>
      <c r="N85" s="79"/>
      <c r="O85" s="79"/>
      <c r="P85" s="79"/>
      <c r="Q85" s="74"/>
      <c r="R85" s="74"/>
      <c r="S85" s="74"/>
      <c r="T85" s="74"/>
      <c r="U85" s="74"/>
      <c r="V85" s="74"/>
      <c r="W85" s="74"/>
      <c r="X85" s="76"/>
      <c r="Y85" s="76"/>
      <c r="Z85" s="76"/>
      <c r="AA85" s="76"/>
      <c r="AB85" s="76"/>
      <c r="AC85" s="76"/>
    </row>
    <row r="86" spans="1:29" ht="39.950000000000003" customHeight="1" x14ac:dyDescent="0.25">
      <c r="A86" s="260"/>
      <c r="B86" s="263"/>
      <c r="C86" s="46">
        <v>83</v>
      </c>
      <c r="D86" s="95" t="s">
        <v>247</v>
      </c>
      <c r="E86" s="96" t="s">
        <v>188</v>
      </c>
      <c r="F86" s="96" t="s">
        <v>248</v>
      </c>
      <c r="G86" s="96" t="s">
        <v>30</v>
      </c>
      <c r="H86" s="101">
        <v>185.45</v>
      </c>
      <c r="I86" s="18"/>
      <c r="J86" s="24">
        <f t="shared" si="2"/>
        <v>0</v>
      </c>
      <c r="K86" s="25" t="str">
        <f t="shared" si="3"/>
        <v>OK</v>
      </c>
      <c r="L86" s="79"/>
      <c r="M86" s="79"/>
      <c r="N86" s="79"/>
      <c r="O86" s="79"/>
      <c r="P86" s="79"/>
      <c r="Q86" s="74"/>
      <c r="R86" s="74"/>
      <c r="S86" s="74"/>
      <c r="T86" s="74"/>
      <c r="U86" s="74"/>
      <c r="V86" s="74"/>
      <c r="W86" s="74"/>
      <c r="X86" s="76"/>
      <c r="Y86" s="76"/>
      <c r="Z86" s="76"/>
      <c r="AA86" s="76"/>
      <c r="AB86" s="76"/>
      <c r="AC86" s="76"/>
    </row>
    <row r="87" spans="1:29" ht="39.950000000000003" customHeight="1" x14ac:dyDescent="0.25">
      <c r="A87" s="261"/>
      <c r="B87" s="264"/>
      <c r="C87" s="46">
        <v>84</v>
      </c>
      <c r="D87" s="95" t="s">
        <v>80</v>
      </c>
      <c r="E87" s="96" t="s">
        <v>177</v>
      </c>
      <c r="F87" s="96" t="s">
        <v>13</v>
      </c>
      <c r="G87" s="96" t="s">
        <v>15</v>
      </c>
      <c r="H87" s="101">
        <v>19.03</v>
      </c>
      <c r="I87" s="18"/>
      <c r="J87" s="24">
        <f t="shared" si="2"/>
        <v>0</v>
      </c>
      <c r="K87" s="25" t="str">
        <f t="shared" si="3"/>
        <v>OK</v>
      </c>
      <c r="L87" s="79"/>
      <c r="M87" s="79"/>
      <c r="N87" s="79"/>
      <c r="O87" s="79"/>
      <c r="P87" s="79"/>
      <c r="Q87" s="74"/>
      <c r="R87" s="74"/>
      <c r="S87" s="74"/>
      <c r="T87" s="74"/>
      <c r="U87" s="74"/>
      <c r="V87" s="74"/>
      <c r="W87" s="74"/>
      <c r="X87" s="76"/>
      <c r="Y87" s="76"/>
      <c r="Z87" s="76"/>
      <c r="AA87" s="76"/>
      <c r="AB87" s="76"/>
      <c r="AC87" s="76"/>
    </row>
    <row r="88" spans="1:29" ht="39.950000000000003" customHeight="1" x14ac:dyDescent="0.25">
      <c r="A88" s="267">
        <v>4</v>
      </c>
      <c r="B88" s="270" t="s">
        <v>249</v>
      </c>
      <c r="C88" s="47">
        <v>85</v>
      </c>
      <c r="D88" s="102" t="s">
        <v>89</v>
      </c>
      <c r="E88" s="103" t="s">
        <v>49</v>
      </c>
      <c r="F88" s="103" t="s">
        <v>13</v>
      </c>
      <c r="G88" s="103" t="s">
        <v>22</v>
      </c>
      <c r="H88" s="105">
        <v>2.4</v>
      </c>
      <c r="I88" s="18"/>
      <c r="J88" s="24">
        <f t="shared" si="2"/>
        <v>0</v>
      </c>
      <c r="K88" s="25" t="str">
        <f t="shared" si="3"/>
        <v>OK</v>
      </c>
      <c r="L88" s="79"/>
      <c r="M88" s="79"/>
      <c r="N88" s="79"/>
      <c r="O88" s="79"/>
      <c r="P88" s="79"/>
      <c r="Q88" s="74"/>
      <c r="R88" s="74"/>
      <c r="S88" s="74"/>
      <c r="T88" s="74"/>
      <c r="U88" s="74"/>
      <c r="V88" s="74"/>
      <c r="W88" s="74"/>
      <c r="X88" s="76"/>
      <c r="Y88" s="76"/>
      <c r="Z88" s="76"/>
      <c r="AA88" s="76"/>
      <c r="AB88" s="76"/>
      <c r="AC88" s="76"/>
    </row>
    <row r="89" spans="1:29" ht="39.950000000000003" customHeight="1" x14ac:dyDescent="0.25">
      <c r="A89" s="268"/>
      <c r="B89" s="271"/>
      <c r="C89" s="47">
        <v>86</v>
      </c>
      <c r="D89" s="102" t="s">
        <v>90</v>
      </c>
      <c r="E89" s="103" t="s">
        <v>49</v>
      </c>
      <c r="F89" s="103" t="s">
        <v>13</v>
      </c>
      <c r="G89" s="103" t="s">
        <v>22</v>
      </c>
      <c r="H89" s="105">
        <v>4.2</v>
      </c>
      <c r="I89" s="18"/>
      <c r="J89" s="24">
        <f t="shared" si="2"/>
        <v>0</v>
      </c>
      <c r="K89" s="25" t="str">
        <f t="shared" si="3"/>
        <v>OK</v>
      </c>
      <c r="L89" s="79"/>
      <c r="M89" s="79"/>
      <c r="N89" s="79"/>
      <c r="O89" s="79"/>
      <c r="P89" s="79"/>
      <c r="Q89" s="74"/>
      <c r="R89" s="74"/>
      <c r="S89" s="74"/>
      <c r="T89" s="74"/>
      <c r="U89" s="74"/>
      <c r="V89" s="74"/>
      <c r="W89" s="74"/>
      <c r="X89" s="76"/>
      <c r="Y89" s="76"/>
      <c r="Z89" s="76"/>
      <c r="AA89" s="76"/>
      <c r="AB89" s="76"/>
      <c r="AC89" s="76"/>
    </row>
    <row r="90" spans="1:29" ht="39.950000000000003" customHeight="1" x14ac:dyDescent="0.25">
      <c r="A90" s="268"/>
      <c r="B90" s="271"/>
      <c r="C90" s="47">
        <v>87</v>
      </c>
      <c r="D90" s="102" t="s">
        <v>91</v>
      </c>
      <c r="E90" s="103" t="s">
        <v>49</v>
      </c>
      <c r="F90" s="103" t="s">
        <v>13</v>
      </c>
      <c r="G90" s="103" t="s">
        <v>22</v>
      </c>
      <c r="H90" s="105">
        <v>6</v>
      </c>
      <c r="I90" s="18"/>
      <c r="J90" s="24">
        <f t="shared" si="2"/>
        <v>0</v>
      </c>
      <c r="K90" s="25" t="str">
        <f t="shared" si="3"/>
        <v>OK</v>
      </c>
      <c r="L90" s="79"/>
      <c r="M90" s="79"/>
      <c r="N90" s="79"/>
      <c r="O90" s="79"/>
      <c r="P90" s="79"/>
      <c r="Q90" s="74"/>
      <c r="R90" s="74"/>
      <c r="S90" s="74"/>
      <c r="T90" s="74"/>
      <c r="U90" s="74"/>
      <c r="V90" s="74"/>
      <c r="W90" s="74"/>
      <c r="X90" s="76"/>
      <c r="Y90" s="76"/>
      <c r="Z90" s="76"/>
      <c r="AA90" s="76"/>
      <c r="AB90" s="76"/>
      <c r="AC90" s="76"/>
    </row>
    <row r="91" spans="1:29" ht="39.950000000000003" customHeight="1" x14ac:dyDescent="0.25">
      <c r="A91" s="268"/>
      <c r="B91" s="271"/>
      <c r="C91" s="47">
        <v>88</v>
      </c>
      <c r="D91" s="102" t="s">
        <v>92</v>
      </c>
      <c r="E91" s="103" t="s">
        <v>49</v>
      </c>
      <c r="F91" s="103" t="s">
        <v>13</v>
      </c>
      <c r="G91" s="103" t="s">
        <v>22</v>
      </c>
      <c r="H91" s="105">
        <v>12.6</v>
      </c>
      <c r="I91" s="18"/>
      <c r="J91" s="24">
        <f t="shared" si="2"/>
        <v>0</v>
      </c>
      <c r="K91" s="25" t="str">
        <f t="shared" si="3"/>
        <v>OK</v>
      </c>
      <c r="L91" s="79"/>
      <c r="M91" s="79"/>
      <c r="N91" s="79"/>
      <c r="O91" s="79"/>
      <c r="P91" s="79"/>
      <c r="Q91" s="74"/>
      <c r="R91" s="74"/>
      <c r="S91" s="74"/>
      <c r="T91" s="74"/>
      <c r="U91" s="74"/>
      <c r="V91" s="74"/>
      <c r="W91" s="74"/>
      <c r="X91" s="76"/>
      <c r="Y91" s="76"/>
      <c r="Z91" s="76"/>
      <c r="AA91" s="76"/>
      <c r="AB91" s="76"/>
      <c r="AC91" s="76"/>
    </row>
    <row r="92" spans="1:29" ht="39.950000000000003" customHeight="1" x14ac:dyDescent="0.25">
      <c r="A92" s="268"/>
      <c r="B92" s="271"/>
      <c r="C92" s="47">
        <v>89</v>
      </c>
      <c r="D92" s="102" t="s">
        <v>93</v>
      </c>
      <c r="E92" s="103" t="s">
        <v>49</v>
      </c>
      <c r="F92" s="103" t="s">
        <v>13</v>
      </c>
      <c r="G92" s="103" t="s">
        <v>22</v>
      </c>
      <c r="H92" s="105">
        <v>6.7</v>
      </c>
      <c r="I92" s="18"/>
      <c r="J92" s="24">
        <f t="shared" si="2"/>
        <v>0</v>
      </c>
      <c r="K92" s="25" t="str">
        <f t="shared" si="3"/>
        <v>OK</v>
      </c>
      <c r="L92" s="79"/>
      <c r="M92" s="79"/>
      <c r="N92" s="79"/>
      <c r="O92" s="79"/>
      <c r="P92" s="79"/>
      <c r="Q92" s="74"/>
      <c r="R92" s="74"/>
      <c r="S92" s="74"/>
      <c r="T92" s="74"/>
      <c r="U92" s="74"/>
      <c r="V92" s="74"/>
      <c r="W92" s="74"/>
      <c r="X92" s="76"/>
      <c r="Y92" s="76"/>
      <c r="Z92" s="76"/>
      <c r="AA92" s="76"/>
      <c r="AB92" s="76"/>
      <c r="AC92" s="76"/>
    </row>
    <row r="93" spans="1:29" ht="39.950000000000003" customHeight="1" x14ac:dyDescent="0.25">
      <c r="A93" s="268"/>
      <c r="B93" s="271"/>
      <c r="C93" s="47">
        <v>90</v>
      </c>
      <c r="D93" s="102" t="s">
        <v>94</v>
      </c>
      <c r="E93" s="103" t="s">
        <v>49</v>
      </c>
      <c r="F93" s="103" t="s">
        <v>13</v>
      </c>
      <c r="G93" s="103" t="s">
        <v>22</v>
      </c>
      <c r="H93" s="105">
        <v>2.7</v>
      </c>
      <c r="I93" s="18"/>
      <c r="J93" s="24">
        <f t="shared" si="2"/>
        <v>0</v>
      </c>
      <c r="K93" s="25" t="str">
        <f t="shared" si="3"/>
        <v>OK</v>
      </c>
      <c r="L93" s="79"/>
      <c r="M93" s="79"/>
      <c r="N93" s="79"/>
      <c r="O93" s="79"/>
      <c r="P93" s="79"/>
      <c r="Q93" s="74"/>
      <c r="R93" s="74"/>
      <c r="S93" s="74"/>
      <c r="T93" s="74"/>
      <c r="U93" s="74"/>
      <c r="V93" s="74"/>
      <c r="W93" s="74"/>
      <c r="X93" s="76"/>
      <c r="Y93" s="76"/>
      <c r="Z93" s="76"/>
      <c r="AA93" s="76"/>
      <c r="AB93" s="76"/>
      <c r="AC93" s="76"/>
    </row>
    <row r="94" spans="1:29" ht="39.950000000000003" customHeight="1" x14ac:dyDescent="0.25">
      <c r="A94" s="268"/>
      <c r="B94" s="271"/>
      <c r="C94" s="47">
        <v>91</v>
      </c>
      <c r="D94" s="102" t="s">
        <v>95</v>
      </c>
      <c r="E94" s="103" t="s">
        <v>49</v>
      </c>
      <c r="F94" s="103" t="s">
        <v>13</v>
      </c>
      <c r="G94" s="103" t="s">
        <v>22</v>
      </c>
      <c r="H94" s="105">
        <v>2.9</v>
      </c>
      <c r="I94" s="18"/>
      <c r="J94" s="24">
        <f t="shared" si="2"/>
        <v>0</v>
      </c>
      <c r="K94" s="25" t="str">
        <f t="shared" si="3"/>
        <v>OK</v>
      </c>
      <c r="L94" s="79"/>
      <c r="M94" s="79"/>
      <c r="N94" s="79"/>
      <c r="O94" s="79"/>
      <c r="P94" s="79"/>
      <c r="Q94" s="74"/>
      <c r="R94" s="74"/>
      <c r="S94" s="74"/>
      <c r="T94" s="74"/>
      <c r="U94" s="74"/>
      <c r="V94" s="74"/>
      <c r="W94" s="74"/>
      <c r="X94" s="76"/>
      <c r="Y94" s="76"/>
      <c r="Z94" s="76"/>
      <c r="AA94" s="76"/>
      <c r="AB94" s="76"/>
      <c r="AC94" s="76"/>
    </row>
    <row r="95" spans="1:29" ht="39.950000000000003" customHeight="1" x14ac:dyDescent="0.25">
      <c r="A95" s="268"/>
      <c r="B95" s="271"/>
      <c r="C95" s="47">
        <v>92</v>
      </c>
      <c r="D95" s="102" t="s">
        <v>96</v>
      </c>
      <c r="E95" s="103" t="s">
        <v>49</v>
      </c>
      <c r="F95" s="103" t="s">
        <v>13</v>
      </c>
      <c r="G95" s="103" t="s">
        <v>22</v>
      </c>
      <c r="H95" s="105">
        <v>3.4</v>
      </c>
      <c r="I95" s="18"/>
      <c r="J95" s="24">
        <f t="shared" si="2"/>
        <v>0</v>
      </c>
      <c r="K95" s="25" t="str">
        <f t="shared" si="3"/>
        <v>OK</v>
      </c>
      <c r="L95" s="79"/>
      <c r="M95" s="79"/>
      <c r="N95" s="79"/>
      <c r="O95" s="79"/>
      <c r="P95" s="79"/>
      <c r="Q95" s="74"/>
      <c r="R95" s="74"/>
      <c r="S95" s="74"/>
      <c r="T95" s="74"/>
      <c r="U95" s="74"/>
      <c r="V95" s="74"/>
      <c r="W95" s="74"/>
      <c r="X95" s="76"/>
      <c r="Y95" s="76"/>
      <c r="Z95" s="76"/>
      <c r="AA95" s="76"/>
      <c r="AB95" s="76"/>
      <c r="AC95" s="76"/>
    </row>
    <row r="96" spans="1:29" ht="39.950000000000003" customHeight="1" x14ac:dyDescent="0.25">
      <c r="A96" s="268"/>
      <c r="B96" s="271"/>
      <c r="C96" s="47">
        <v>93</v>
      </c>
      <c r="D96" s="102" t="s">
        <v>97</v>
      </c>
      <c r="E96" s="103" t="s">
        <v>49</v>
      </c>
      <c r="F96" s="103" t="s">
        <v>13</v>
      </c>
      <c r="G96" s="103" t="s">
        <v>22</v>
      </c>
      <c r="H96" s="105">
        <v>4</v>
      </c>
      <c r="I96" s="18"/>
      <c r="J96" s="24">
        <f t="shared" si="2"/>
        <v>0</v>
      </c>
      <c r="K96" s="25" t="str">
        <f t="shared" si="3"/>
        <v>OK</v>
      </c>
      <c r="L96" s="79"/>
      <c r="M96" s="79"/>
      <c r="N96" s="79"/>
      <c r="O96" s="79"/>
      <c r="P96" s="79"/>
      <c r="Q96" s="74"/>
      <c r="R96" s="74"/>
      <c r="S96" s="74"/>
      <c r="T96" s="74"/>
      <c r="U96" s="74"/>
      <c r="V96" s="74"/>
      <c r="W96" s="74"/>
      <c r="X96" s="76"/>
      <c r="Y96" s="76"/>
      <c r="Z96" s="76"/>
      <c r="AA96" s="76"/>
      <c r="AB96" s="76"/>
      <c r="AC96" s="76"/>
    </row>
    <row r="97" spans="1:29" ht="39.950000000000003" customHeight="1" x14ac:dyDescent="0.25">
      <c r="A97" s="268"/>
      <c r="B97" s="271"/>
      <c r="C97" s="47">
        <v>94</v>
      </c>
      <c r="D97" s="102" t="s">
        <v>98</v>
      </c>
      <c r="E97" s="103" t="s">
        <v>49</v>
      </c>
      <c r="F97" s="103" t="s">
        <v>13</v>
      </c>
      <c r="G97" s="103" t="s">
        <v>22</v>
      </c>
      <c r="H97" s="105">
        <v>5.0999999999999996</v>
      </c>
      <c r="I97" s="18"/>
      <c r="J97" s="24">
        <f t="shared" si="2"/>
        <v>0</v>
      </c>
      <c r="K97" s="25" t="str">
        <f t="shared" si="3"/>
        <v>OK</v>
      </c>
      <c r="L97" s="79"/>
      <c r="M97" s="79"/>
      <c r="N97" s="79"/>
      <c r="O97" s="79"/>
      <c r="P97" s="79"/>
      <c r="Q97" s="74"/>
      <c r="R97" s="74"/>
      <c r="S97" s="74"/>
      <c r="T97" s="74"/>
      <c r="U97" s="74"/>
      <c r="V97" s="74"/>
      <c r="W97" s="74"/>
      <c r="X97" s="76"/>
      <c r="Y97" s="76"/>
      <c r="Z97" s="76"/>
      <c r="AA97" s="76"/>
      <c r="AB97" s="76"/>
      <c r="AC97" s="76"/>
    </row>
    <row r="98" spans="1:29" ht="39.950000000000003" customHeight="1" x14ac:dyDescent="0.25">
      <c r="A98" s="268"/>
      <c r="B98" s="271"/>
      <c r="C98" s="47">
        <v>95</v>
      </c>
      <c r="D98" s="102" t="s">
        <v>99</v>
      </c>
      <c r="E98" s="103" t="s">
        <v>49</v>
      </c>
      <c r="F98" s="103" t="s">
        <v>100</v>
      </c>
      <c r="G98" s="103" t="s">
        <v>15</v>
      </c>
      <c r="H98" s="105">
        <v>18</v>
      </c>
      <c r="I98" s="18"/>
      <c r="J98" s="24">
        <f t="shared" si="2"/>
        <v>0</v>
      </c>
      <c r="K98" s="25" t="str">
        <f t="shared" si="3"/>
        <v>OK</v>
      </c>
      <c r="L98" s="79"/>
      <c r="M98" s="79"/>
      <c r="N98" s="79"/>
      <c r="O98" s="79"/>
      <c r="P98" s="79"/>
      <c r="Q98" s="74"/>
      <c r="R98" s="74"/>
      <c r="S98" s="74"/>
      <c r="T98" s="74"/>
      <c r="U98" s="74"/>
      <c r="V98" s="74"/>
      <c r="W98" s="74"/>
      <c r="X98" s="76"/>
      <c r="Y98" s="76"/>
      <c r="Z98" s="76"/>
      <c r="AA98" s="76"/>
      <c r="AB98" s="76"/>
      <c r="AC98" s="76"/>
    </row>
    <row r="99" spans="1:29" ht="39.950000000000003" customHeight="1" x14ac:dyDescent="0.25">
      <c r="A99" s="268"/>
      <c r="B99" s="271"/>
      <c r="C99" s="47">
        <v>96</v>
      </c>
      <c r="D99" s="102" t="s">
        <v>110</v>
      </c>
      <c r="E99" s="103" t="s">
        <v>49</v>
      </c>
      <c r="F99" s="103" t="s">
        <v>13</v>
      </c>
      <c r="G99" s="103" t="s">
        <v>22</v>
      </c>
      <c r="H99" s="105">
        <v>2.0099999999999998</v>
      </c>
      <c r="I99" s="18"/>
      <c r="J99" s="24">
        <f t="shared" si="2"/>
        <v>0</v>
      </c>
      <c r="K99" s="25" t="str">
        <f t="shared" si="3"/>
        <v>OK</v>
      </c>
      <c r="L99" s="79"/>
      <c r="M99" s="79"/>
      <c r="N99" s="79"/>
      <c r="O99" s="79"/>
      <c r="P99" s="79"/>
      <c r="Q99" s="74"/>
      <c r="R99" s="74"/>
      <c r="S99" s="74"/>
      <c r="T99" s="74"/>
      <c r="U99" s="74"/>
      <c r="V99" s="74"/>
      <c r="W99" s="74"/>
      <c r="X99" s="76"/>
      <c r="Y99" s="76"/>
      <c r="Z99" s="76"/>
      <c r="AA99" s="76"/>
      <c r="AB99" s="76"/>
      <c r="AC99" s="76"/>
    </row>
    <row r="100" spans="1:29" ht="39.950000000000003" customHeight="1" x14ac:dyDescent="0.25">
      <c r="A100" s="268"/>
      <c r="B100" s="271"/>
      <c r="C100" s="47">
        <v>97</v>
      </c>
      <c r="D100" s="102" t="s">
        <v>250</v>
      </c>
      <c r="E100" s="103" t="s">
        <v>49</v>
      </c>
      <c r="F100" s="103" t="s">
        <v>27</v>
      </c>
      <c r="G100" s="103" t="s">
        <v>22</v>
      </c>
      <c r="H100" s="105">
        <v>36</v>
      </c>
      <c r="I100" s="18">
        <v>1</v>
      </c>
      <c r="J100" s="24">
        <f t="shared" si="2"/>
        <v>1</v>
      </c>
      <c r="K100" s="25" t="str">
        <f t="shared" si="3"/>
        <v>OK</v>
      </c>
      <c r="L100" s="79"/>
      <c r="M100" s="79"/>
      <c r="N100" s="79"/>
      <c r="O100" s="79"/>
      <c r="P100" s="79"/>
      <c r="Q100" s="74"/>
      <c r="R100" s="74"/>
      <c r="S100" s="74"/>
      <c r="T100" s="74"/>
      <c r="U100" s="74"/>
      <c r="V100" s="74"/>
      <c r="W100" s="74"/>
      <c r="X100" s="76"/>
      <c r="Y100" s="76"/>
      <c r="Z100" s="76"/>
      <c r="AA100" s="76"/>
      <c r="AB100" s="76"/>
      <c r="AC100" s="76"/>
    </row>
    <row r="101" spans="1:29" ht="39.950000000000003" customHeight="1" x14ac:dyDescent="0.25">
      <c r="A101" s="268"/>
      <c r="B101" s="271"/>
      <c r="C101" s="47">
        <v>98</v>
      </c>
      <c r="D101" s="102" t="s">
        <v>101</v>
      </c>
      <c r="E101" s="103" t="s">
        <v>49</v>
      </c>
      <c r="F101" s="103" t="s">
        <v>13</v>
      </c>
      <c r="G101" s="103" t="s">
        <v>22</v>
      </c>
      <c r="H101" s="105">
        <v>42</v>
      </c>
      <c r="I101" s="18"/>
      <c r="J101" s="24">
        <f t="shared" si="2"/>
        <v>0</v>
      </c>
      <c r="K101" s="25" t="str">
        <f t="shared" si="3"/>
        <v>OK</v>
      </c>
      <c r="L101" s="79"/>
      <c r="M101" s="79"/>
      <c r="N101" s="79"/>
      <c r="O101" s="79"/>
      <c r="P101" s="79"/>
      <c r="Q101" s="74"/>
      <c r="R101" s="74"/>
      <c r="S101" s="74"/>
      <c r="T101" s="74"/>
      <c r="U101" s="74"/>
      <c r="V101" s="74"/>
      <c r="W101" s="74"/>
      <c r="X101" s="76"/>
      <c r="Y101" s="76"/>
      <c r="Z101" s="76"/>
      <c r="AA101" s="76"/>
      <c r="AB101" s="76"/>
      <c r="AC101" s="76"/>
    </row>
    <row r="102" spans="1:29" ht="39.950000000000003"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79"/>
      <c r="M102" s="79"/>
      <c r="N102" s="79"/>
      <c r="O102" s="79"/>
      <c r="P102" s="79"/>
      <c r="Q102" s="74"/>
      <c r="R102" s="74"/>
      <c r="S102" s="74"/>
      <c r="T102" s="74"/>
      <c r="U102" s="74"/>
      <c r="V102" s="74"/>
      <c r="W102" s="74"/>
      <c r="X102" s="76"/>
      <c r="Y102" s="76"/>
      <c r="Z102" s="76"/>
      <c r="AA102" s="76"/>
      <c r="AB102" s="76"/>
      <c r="AC102" s="76"/>
    </row>
    <row r="103" spans="1:29" ht="89.25" x14ac:dyDescent="0.25">
      <c r="A103" s="276">
        <v>5</v>
      </c>
      <c r="B103" s="277" t="s">
        <v>183</v>
      </c>
      <c r="C103" s="46">
        <v>100</v>
      </c>
      <c r="D103" s="95" t="s">
        <v>111</v>
      </c>
      <c r="E103" s="96" t="s">
        <v>177</v>
      </c>
      <c r="F103" s="96" t="s">
        <v>13</v>
      </c>
      <c r="G103" s="96" t="s">
        <v>28</v>
      </c>
      <c r="H103" s="101">
        <v>93.23</v>
      </c>
      <c r="I103" s="18"/>
      <c r="J103" s="24">
        <f t="shared" si="2"/>
        <v>0</v>
      </c>
      <c r="K103" s="25" t="str">
        <f t="shared" si="3"/>
        <v>OK</v>
      </c>
      <c r="L103" s="79"/>
      <c r="M103" s="79"/>
      <c r="N103" s="79"/>
      <c r="O103" s="79"/>
      <c r="P103" s="79"/>
      <c r="Q103" s="74"/>
      <c r="R103" s="74"/>
      <c r="S103" s="74"/>
      <c r="T103" s="74"/>
      <c r="U103" s="74"/>
      <c r="V103" s="74"/>
      <c r="W103" s="74"/>
      <c r="X103" s="76"/>
      <c r="Y103" s="76"/>
      <c r="Z103" s="76"/>
      <c r="AA103" s="76"/>
      <c r="AB103" s="76"/>
      <c r="AC103" s="76"/>
    </row>
    <row r="104" spans="1:29" ht="39.950000000000003" customHeight="1" x14ac:dyDescent="0.25">
      <c r="A104" s="276"/>
      <c r="B104" s="277"/>
      <c r="C104" s="46">
        <v>101</v>
      </c>
      <c r="D104" s="95" t="s">
        <v>112</v>
      </c>
      <c r="E104" s="96" t="s">
        <v>172</v>
      </c>
      <c r="F104" s="96" t="s">
        <v>3</v>
      </c>
      <c r="G104" s="96" t="s">
        <v>57</v>
      </c>
      <c r="H104" s="101">
        <v>28</v>
      </c>
      <c r="I104" s="18"/>
      <c r="J104" s="24">
        <f t="shared" si="2"/>
        <v>0</v>
      </c>
      <c r="K104" s="25" t="str">
        <f t="shared" si="3"/>
        <v>OK</v>
      </c>
      <c r="L104" s="79"/>
      <c r="M104" s="79"/>
      <c r="N104" s="79"/>
      <c r="O104" s="79"/>
      <c r="P104" s="79"/>
      <c r="Q104" s="74"/>
      <c r="R104" s="74"/>
      <c r="S104" s="74"/>
      <c r="T104" s="74"/>
      <c r="U104" s="74"/>
      <c r="V104" s="74"/>
      <c r="W104" s="74"/>
      <c r="X104" s="76"/>
      <c r="Y104" s="76"/>
      <c r="Z104" s="76"/>
      <c r="AA104" s="76"/>
      <c r="AB104" s="76"/>
      <c r="AC104" s="76"/>
    </row>
    <row r="105" spans="1:29" ht="39.950000000000003" customHeight="1" x14ac:dyDescent="0.25">
      <c r="A105" s="276"/>
      <c r="B105" s="277"/>
      <c r="C105" s="46">
        <v>102</v>
      </c>
      <c r="D105" s="95" t="s">
        <v>113</v>
      </c>
      <c r="E105" s="96" t="s">
        <v>252</v>
      </c>
      <c r="F105" s="96" t="s">
        <v>3</v>
      </c>
      <c r="G105" s="96" t="s">
        <v>22</v>
      </c>
      <c r="H105" s="101">
        <v>286.5</v>
      </c>
      <c r="I105" s="18"/>
      <c r="J105" s="24">
        <f t="shared" si="2"/>
        <v>0</v>
      </c>
      <c r="K105" s="25" t="str">
        <f t="shared" si="3"/>
        <v>OK</v>
      </c>
      <c r="L105" s="79"/>
      <c r="M105" s="79"/>
      <c r="N105" s="79"/>
      <c r="O105" s="79"/>
      <c r="P105" s="79"/>
      <c r="Q105" s="74"/>
      <c r="R105" s="74"/>
      <c r="S105" s="74"/>
      <c r="T105" s="74"/>
      <c r="U105" s="74"/>
      <c r="V105" s="74"/>
      <c r="W105" s="74"/>
      <c r="X105" s="76"/>
      <c r="Y105" s="76"/>
      <c r="Z105" s="76"/>
      <c r="AA105" s="76"/>
      <c r="AB105" s="76"/>
      <c r="AC105" s="76"/>
    </row>
    <row r="106" spans="1:29" ht="39.950000000000003" customHeight="1" x14ac:dyDescent="0.25">
      <c r="A106" s="273">
        <v>6</v>
      </c>
      <c r="B106" s="270" t="s">
        <v>253</v>
      </c>
      <c r="C106" s="47">
        <v>103</v>
      </c>
      <c r="D106" s="102" t="s">
        <v>84</v>
      </c>
      <c r="E106" s="103" t="s">
        <v>254</v>
      </c>
      <c r="F106" s="103" t="s">
        <v>13</v>
      </c>
      <c r="G106" s="103" t="s">
        <v>15</v>
      </c>
      <c r="H106" s="105">
        <v>56.36</v>
      </c>
      <c r="I106" s="18"/>
      <c r="J106" s="24">
        <f t="shared" si="2"/>
        <v>0</v>
      </c>
      <c r="K106" s="25" t="str">
        <f t="shared" si="3"/>
        <v>OK</v>
      </c>
      <c r="L106" s="79"/>
      <c r="M106" s="79"/>
      <c r="N106" s="79"/>
      <c r="O106" s="79"/>
      <c r="P106" s="79"/>
      <c r="Q106" s="74"/>
      <c r="R106" s="74"/>
      <c r="S106" s="74"/>
      <c r="T106" s="74"/>
      <c r="U106" s="74"/>
      <c r="V106" s="74"/>
      <c r="W106" s="74"/>
      <c r="X106" s="76"/>
      <c r="Y106" s="76"/>
      <c r="Z106" s="76"/>
      <c r="AA106" s="76"/>
      <c r="AB106" s="76"/>
      <c r="AC106" s="76"/>
    </row>
    <row r="107" spans="1:29" ht="114.75" x14ac:dyDescent="0.25">
      <c r="A107" s="274"/>
      <c r="B107" s="271"/>
      <c r="C107" s="47">
        <v>104</v>
      </c>
      <c r="D107" s="102" t="s">
        <v>255</v>
      </c>
      <c r="E107" s="103" t="s">
        <v>256</v>
      </c>
      <c r="F107" s="103" t="s">
        <v>13</v>
      </c>
      <c r="G107" s="103" t="s">
        <v>15</v>
      </c>
      <c r="H107" s="105">
        <v>150</v>
      </c>
      <c r="I107" s="18"/>
      <c r="J107" s="24">
        <f t="shared" si="2"/>
        <v>0</v>
      </c>
      <c r="K107" s="25" t="str">
        <f t="shared" si="3"/>
        <v>OK</v>
      </c>
      <c r="L107" s="79"/>
      <c r="M107" s="79"/>
      <c r="N107" s="79"/>
      <c r="O107" s="79"/>
      <c r="P107" s="79"/>
      <c r="Q107" s="74"/>
      <c r="R107" s="74"/>
      <c r="S107" s="74"/>
      <c r="T107" s="74"/>
      <c r="U107" s="74"/>
      <c r="V107" s="74"/>
      <c r="W107" s="74"/>
      <c r="X107" s="76"/>
      <c r="Y107" s="76"/>
      <c r="Z107" s="76"/>
      <c r="AA107" s="76"/>
      <c r="AB107" s="76"/>
      <c r="AC107" s="76"/>
    </row>
    <row r="108" spans="1:29" ht="39.950000000000003" customHeight="1" x14ac:dyDescent="0.25">
      <c r="A108" s="274"/>
      <c r="B108" s="271"/>
      <c r="C108" s="47">
        <v>105</v>
      </c>
      <c r="D108" s="102" t="s">
        <v>257</v>
      </c>
      <c r="E108" s="103" t="s">
        <v>258</v>
      </c>
      <c r="F108" s="103" t="s">
        <v>248</v>
      </c>
      <c r="G108" s="103" t="s">
        <v>15</v>
      </c>
      <c r="H108" s="105">
        <v>72</v>
      </c>
      <c r="I108" s="18"/>
      <c r="J108" s="24">
        <f t="shared" si="2"/>
        <v>0</v>
      </c>
      <c r="K108" s="25" t="str">
        <f t="shared" si="3"/>
        <v>OK</v>
      </c>
      <c r="L108" s="79"/>
      <c r="M108" s="79"/>
      <c r="N108" s="79"/>
      <c r="O108" s="79"/>
      <c r="P108" s="79"/>
      <c r="Q108" s="74"/>
      <c r="R108" s="74"/>
      <c r="S108" s="74"/>
      <c r="T108" s="74"/>
      <c r="U108" s="74"/>
      <c r="V108" s="74"/>
      <c r="W108" s="74"/>
      <c r="X108" s="76"/>
      <c r="Y108" s="76"/>
      <c r="Z108" s="76"/>
      <c r="AA108" s="76"/>
      <c r="AB108" s="76"/>
      <c r="AC108" s="76"/>
    </row>
    <row r="109" spans="1:29" ht="39.950000000000003"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79"/>
      <c r="M109" s="79"/>
      <c r="N109" s="79"/>
      <c r="O109" s="79"/>
      <c r="P109" s="79"/>
      <c r="Q109" s="74"/>
      <c r="R109" s="74"/>
      <c r="S109" s="74"/>
      <c r="T109" s="74"/>
      <c r="U109" s="74"/>
      <c r="V109" s="74"/>
      <c r="W109" s="74"/>
      <c r="X109" s="76"/>
      <c r="Y109" s="76"/>
      <c r="Z109" s="76"/>
      <c r="AA109" s="76"/>
      <c r="AB109" s="76"/>
      <c r="AC109" s="76"/>
    </row>
    <row r="110" spans="1:29" ht="39.950000000000003"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79"/>
      <c r="M110" s="79"/>
      <c r="N110" s="79"/>
      <c r="O110" s="79"/>
      <c r="P110" s="79"/>
      <c r="Q110" s="74"/>
      <c r="R110" s="74"/>
      <c r="S110" s="74"/>
      <c r="T110" s="74"/>
      <c r="U110" s="74"/>
      <c r="V110" s="74"/>
      <c r="W110" s="74"/>
      <c r="X110" s="76"/>
      <c r="Y110" s="76"/>
      <c r="Z110" s="76"/>
      <c r="AA110" s="76"/>
      <c r="AB110" s="76"/>
      <c r="AC110" s="76"/>
    </row>
    <row r="111" spans="1:29" ht="39.950000000000003"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79"/>
      <c r="M111" s="79"/>
      <c r="N111" s="79"/>
      <c r="O111" s="79"/>
      <c r="P111" s="79"/>
      <c r="Q111" s="74"/>
      <c r="R111" s="74"/>
      <c r="S111" s="74"/>
      <c r="T111" s="74"/>
      <c r="U111" s="74"/>
      <c r="V111" s="74"/>
      <c r="W111" s="74"/>
      <c r="X111" s="76"/>
      <c r="Y111" s="76"/>
      <c r="Z111" s="76"/>
      <c r="AA111" s="76"/>
      <c r="AB111" s="76"/>
      <c r="AC111" s="76"/>
    </row>
    <row r="112" spans="1:29" ht="39.950000000000003" customHeight="1" x14ac:dyDescent="0.25">
      <c r="A112" s="259">
        <v>7</v>
      </c>
      <c r="B112" s="262" t="s">
        <v>265</v>
      </c>
      <c r="C112" s="46">
        <v>109</v>
      </c>
      <c r="D112" s="95" t="s">
        <v>266</v>
      </c>
      <c r="E112" s="112" t="s">
        <v>267</v>
      </c>
      <c r="F112" s="96" t="s">
        <v>13</v>
      </c>
      <c r="G112" s="33" t="s">
        <v>15</v>
      </c>
      <c r="H112" s="52">
        <v>19.329999999999998</v>
      </c>
      <c r="I112" s="18"/>
      <c r="J112" s="24">
        <f t="shared" si="2"/>
        <v>0</v>
      </c>
      <c r="K112" s="25" t="str">
        <f t="shared" si="3"/>
        <v>OK</v>
      </c>
      <c r="L112" s="79"/>
      <c r="M112" s="79"/>
      <c r="N112" s="79"/>
      <c r="O112" s="79"/>
      <c r="P112" s="79"/>
      <c r="Q112" s="74"/>
      <c r="R112" s="74"/>
      <c r="S112" s="74"/>
      <c r="T112" s="74"/>
      <c r="U112" s="74"/>
      <c r="V112" s="74"/>
      <c r="W112" s="74"/>
      <c r="X112" s="76"/>
      <c r="Y112" s="76"/>
      <c r="Z112" s="76"/>
      <c r="AA112" s="76"/>
      <c r="AB112" s="76"/>
      <c r="AC112" s="76"/>
    </row>
    <row r="113" spans="1:29" ht="39.950000000000003" customHeight="1" x14ac:dyDescent="0.25">
      <c r="A113" s="260"/>
      <c r="B113" s="263"/>
      <c r="C113" s="46">
        <v>110</v>
      </c>
      <c r="D113" s="95" t="s">
        <v>50</v>
      </c>
      <c r="E113" s="112" t="s">
        <v>268</v>
      </c>
      <c r="F113" s="96" t="s">
        <v>21</v>
      </c>
      <c r="G113" s="33" t="s">
        <v>15</v>
      </c>
      <c r="H113" s="52">
        <v>4.9400000000000004</v>
      </c>
      <c r="I113" s="18"/>
      <c r="J113" s="24">
        <f t="shared" si="2"/>
        <v>0</v>
      </c>
      <c r="K113" s="25" t="str">
        <f t="shared" si="3"/>
        <v>OK</v>
      </c>
      <c r="L113" s="79"/>
      <c r="M113" s="79"/>
      <c r="N113" s="79"/>
      <c r="O113" s="79"/>
      <c r="P113" s="79"/>
      <c r="Q113" s="74"/>
      <c r="R113" s="74"/>
      <c r="S113" s="74"/>
      <c r="T113" s="74"/>
      <c r="U113" s="74"/>
      <c r="V113" s="74"/>
      <c r="W113" s="74"/>
      <c r="X113" s="76"/>
      <c r="Y113" s="76"/>
      <c r="Z113" s="76"/>
      <c r="AA113" s="76"/>
      <c r="AB113" s="76"/>
      <c r="AC113" s="76"/>
    </row>
    <row r="114" spans="1:29" ht="39.950000000000003" customHeight="1" x14ac:dyDescent="0.25">
      <c r="A114" s="260"/>
      <c r="B114" s="263"/>
      <c r="C114" s="46">
        <v>111</v>
      </c>
      <c r="D114" s="95" t="s">
        <v>269</v>
      </c>
      <c r="E114" s="112" t="s">
        <v>270</v>
      </c>
      <c r="F114" s="96" t="s">
        <v>13</v>
      </c>
      <c r="G114" s="33" t="s">
        <v>15</v>
      </c>
      <c r="H114" s="52">
        <v>23.5</v>
      </c>
      <c r="I114" s="18">
        <v>3</v>
      </c>
      <c r="J114" s="24">
        <f t="shared" si="2"/>
        <v>3</v>
      </c>
      <c r="K114" s="25" t="str">
        <f t="shared" si="3"/>
        <v>OK</v>
      </c>
      <c r="L114" s="79"/>
      <c r="M114" s="79"/>
      <c r="N114" s="79"/>
      <c r="O114" s="79"/>
      <c r="P114" s="79"/>
      <c r="Q114" s="74"/>
      <c r="R114" s="74"/>
      <c r="S114" s="74"/>
      <c r="T114" s="74"/>
      <c r="U114" s="74"/>
      <c r="V114" s="74"/>
      <c r="W114" s="74"/>
      <c r="X114" s="76"/>
      <c r="Y114" s="76"/>
      <c r="Z114" s="76"/>
      <c r="AA114" s="76"/>
      <c r="AB114" s="76"/>
      <c r="AC114" s="76"/>
    </row>
    <row r="115" spans="1:29" ht="39.950000000000003" customHeight="1" x14ac:dyDescent="0.25">
      <c r="A115" s="260"/>
      <c r="B115" s="263"/>
      <c r="C115" s="46">
        <v>112</v>
      </c>
      <c r="D115" s="95" t="s">
        <v>51</v>
      </c>
      <c r="E115" s="112" t="s">
        <v>52</v>
      </c>
      <c r="F115" s="96" t="s">
        <v>13</v>
      </c>
      <c r="G115" s="33" t="s">
        <v>15</v>
      </c>
      <c r="H115" s="52">
        <v>9.91</v>
      </c>
      <c r="I115" s="18"/>
      <c r="J115" s="24">
        <f t="shared" si="2"/>
        <v>0</v>
      </c>
      <c r="K115" s="25" t="str">
        <f t="shared" si="3"/>
        <v>OK</v>
      </c>
      <c r="L115" s="79"/>
      <c r="M115" s="79"/>
      <c r="N115" s="79"/>
      <c r="O115" s="79"/>
      <c r="P115" s="79"/>
      <c r="Q115" s="74"/>
      <c r="R115" s="74"/>
      <c r="S115" s="74"/>
      <c r="T115" s="74"/>
      <c r="U115" s="74"/>
      <c r="V115" s="74"/>
      <c r="W115" s="74"/>
      <c r="X115" s="76"/>
      <c r="Y115" s="76"/>
      <c r="Z115" s="76"/>
      <c r="AA115" s="76"/>
      <c r="AB115" s="76"/>
      <c r="AC115" s="76"/>
    </row>
    <row r="116" spans="1:29" ht="39.950000000000003" customHeight="1" x14ac:dyDescent="0.25">
      <c r="A116" s="260"/>
      <c r="B116" s="263"/>
      <c r="C116" s="46">
        <v>113</v>
      </c>
      <c r="D116" s="95" t="s">
        <v>53</v>
      </c>
      <c r="E116" s="112" t="s">
        <v>45</v>
      </c>
      <c r="F116" s="96" t="s">
        <v>13</v>
      </c>
      <c r="G116" s="33" t="s">
        <v>15</v>
      </c>
      <c r="H116" s="52">
        <v>6.5</v>
      </c>
      <c r="I116" s="18">
        <v>2</v>
      </c>
      <c r="J116" s="24">
        <f t="shared" si="2"/>
        <v>2</v>
      </c>
      <c r="K116" s="25" t="str">
        <f t="shared" si="3"/>
        <v>OK</v>
      </c>
      <c r="L116" s="79"/>
      <c r="M116" s="79"/>
      <c r="N116" s="79"/>
      <c r="O116" s="79"/>
      <c r="P116" s="79"/>
      <c r="Q116" s="74"/>
      <c r="R116" s="74"/>
      <c r="S116" s="74"/>
      <c r="T116" s="74"/>
      <c r="U116" s="74"/>
      <c r="V116" s="74"/>
      <c r="W116" s="74"/>
      <c r="X116" s="76"/>
      <c r="Y116" s="76"/>
      <c r="Z116" s="76"/>
      <c r="AA116" s="76"/>
      <c r="AB116" s="76"/>
      <c r="AC116" s="76"/>
    </row>
    <row r="117" spans="1:29" ht="39.950000000000003" customHeight="1" x14ac:dyDescent="0.25">
      <c r="A117" s="260"/>
      <c r="B117" s="263"/>
      <c r="C117" s="46">
        <v>114</v>
      </c>
      <c r="D117" s="95" t="s">
        <v>54</v>
      </c>
      <c r="E117" s="112" t="s">
        <v>271</v>
      </c>
      <c r="F117" s="96" t="s">
        <v>13</v>
      </c>
      <c r="G117" s="33" t="s">
        <v>57</v>
      </c>
      <c r="H117" s="52">
        <v>27.55</v>
      </c>
      <c r="I117" s="18"/>
      <c r="J117" s="24">
        <f t="shared" si="2"/>
        <v>0</v>
      </c>
      <c r="K117" s="25" t="str">
        <f t="shared" si="3"/>
        <v>OK</v>
      </c>
      <c r="L117" s="79"/>
      <c r="M117" s="79"/>
      <c r="N117" s="79"/>
      <c r="O117" s="79"/>
      <c r="P117" s="79"/>
      <c r="Q117" s="74"/>
      <c r="R117" s="74"/>
      <c r="S117" s="74"/>
      <c r="T117" s="74"/>
      <c r="U117" s="74"/>
      <c r="V117" s="74"/>
      <c r="W117" s="74"/>
      <c r="X117" s="76"/>
      <c r="Y117" s="76"/>
      <c r="Z117" s="76"/>
      <c r="AA117" s="76"/>
      <c r="AB117" s="76"/>
      <c r="AC117" s="76"/>
    </row>
    <row r="118" spans="1:29" ht="39.950000000000003" customHeight="1" x14ac:dyDescent="0.25">
      <c r="A118" s="260"/>
      <c r="B118" s="263"/>
      <c r="C118" s="46">
        <v>115</v>
      </c>
      <c r="D118" s="95" t="s">
        <v>72</v>
      </c>
      <c r="E118" s="112" t="s">
        <v>160</v>
      </c>
      <c r="F118" s="96" t="s">
        <v>13</v>
      </c>
      <c r="G118" s="33" t="s">
        <v>15</v>
      </c>
      <c r="H118" s="52">
        <v>19.899999999999999</v>
      </c>
      <c r="I118" s="18"/>
      <c r="J118" s="24">
        <f t="shared" si="2"/>
        <v>0</v>
      </c>
      <c r="K118" s="25" t="str">
        <f t="shared" si="3"/>
        <v>OK</v>
      </c>
      <c r="L118" s="79"/>
      <c r="M118" s="79"/>
      <c r="N118" s="79"/>
      <c r="O118" s="79"/>
      <c r="P118" s="79"/>
      <c r="Q118" s="74"/>
      <c r="R118" s="74"/>
      <c r="S118" s="74"/>
      <c r="T118" s="74"/>
      <c r="U118" s="74"/>
      <c r="V118" s="74"/>
      <c r="W118" s="74"/>
      <c r="X118" s="76"/>
      <c r="Y118" s="76"/>
      <c r="Z118" s="76"/>
      <c r="AA118" s="76"/>
      <c r="AB118" s="76"/>
      <c r="AC118" s="76"/>
    </row>
    <row r="119" spans="1:29" ht="39.950000000000003" customHeight="1" x14ac:dyDescent="0.25">
      <c r="A119" s="260"/>
      <c r="B119" s="263"/>
      <c r="C119" s="46">
        <v>116</v>
      </c>
      <c r="D119" s="95" t="s">
        <v>79</v>
      </c>
      <c r="E119" s="112" t="s">
        <v>45</v>
      </c>
      <c r="F119" s="96" t="s">
        <v>13</v>
      </c>
      <c r="G119" s="33" t="s">
        <v>15</v>
      </c>
      <c r="H119" s="52">
        <v>11</v>
      </c>
      <c r="I119" s="18"/>
      <c r="J119" s="24">
        <f t="shared" si="2"/>
        <v>0</v>
      </c>
      <c r="K119" s="25" t="str">
        <f t="shared" si="3"/>
        <v>OK</v>
      </c>
      <c r="L119" s="79"/>
      <c r="M119" s="79"/>
      <c r="N119" s="79"/>
      <c r="O119" s="79"/>
      <c r="P119" s="79"/>
      <c r="Q119" s="74"/>
      <c r="R119" s="74"/>
      <c r="S119" s="74"/>
      <c r="T119" s="74"/>
      <c r="U119" s="74"/>
      <c r="V119" s="74"/>
      <c r="W119" s="74"/>
      <c r="X119" s="76"/>
      <c r="Y119" s="76"/>
      <c r="Z119" s="76"/>
      <c r="AA119" s="76"/>
      <c r="AB119" s="76"/>
      <c r="AC119" s="76"/>
    </row>
    <row r="120" spans="1:29" ht="39.950000000000003"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79"/>
      <c r="M120" s="70"/>
      <c r="N120" s="79"/>
      <c r="O120" s="79"/>
      <c r="P120" s="79"/>
      <c r="Q120" s="74"/>
      <c r="R120" s="74"/>
      <c r="S120" s="74"/>
      <c r="T120" s="74"/>
      <c r="U120" s="74"/>
      <c r="V120" s="74"/>
      <c r="W120" s="74"/>
      <c r="X120" s="76"/>
      <c r="Y120" s="76"/>
      <c r="Z120" s="76"/>
      <c r="AA120" s="76"/>
      <c r="AB120" s="76"/>
      <c r="AC120" s="76"/>
    </row>
    <row r="121" spans="1:29" ht="39.950000000000003"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79"/>
      <c r="M121" s="70"/>
      <c r="N121" s="79"/>
      <c r="O121" s="79"/>
      <c r="P121" s="79"/>
      <c r="Q121" s="74"/>
      <c r="R121" s="74"/>
      <c r="S121" s="74"/>
      <c r="T121" s="74"/>
      <c r="U121" s="74"/>
      <c r="V121" s="74"/>
      <c r="W121" s="74"/>
      <c r="X121" s="76"/>
      <c r="Y121" s="76"/>
      <c r="Z121" s="76"/>
      <c r="AA121" s="76"/>
      <c r="AB121" s="76"/>
      <c r="AC121" s="76"/>
    </row>
    <row r="122" spans="1:29" ht="210"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79"/>
      <c r="M122" s="70"/>
      <c r="N122" s="79"/>
      <c r="O122" s="79"/>
      <c r="P122" s="79"/>
      <c r="Q122" s="74"/>
      <c r="R122" s="74"/>
      <c r="S122" s="74"/>
      <c r="T122" s="74"/>
      <c r="U122" s="74"/>
      <c r="V122" s="74"/>
      <c r="W122" s="74"/>
      <c r="X122" s="76"/>
      <c r="Y122" s="76"/>
      <c r="Z122" s="76"/>
      <c r="AA122" s="76"/>
      <c r="AB122" s="76"/>
      <c r="AC122" s="76"/>
    </row>
    <row r="123" spans="1:29" ht="39.950000000000003"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79"/>
      <c r="M123" s="70"/>
      <c r="N123" s="79"/>
      <c r="O123" s="79"/>
      <c r="P123" s="79"/>
      <c r="Q123" s="74"/>
      <c r="R123" s="74"/>
      <c r="S123" s="74"/>
      <c r="T123" s="74"/>
      <c r="U123" s="74"/>
      <c r="V123" s="74"/>
      <c r="W123" s="74"/>
      <c r="X123" s="76"/>
      <c r="Y123" s="76"/>
      <c r="Z123" s="76"/>
      <c r="AA123" s="76"/>
      <c r="AB123" s="76"/>
      <c r="AC123" s="76"/>
    </row>
    <row r="124" spans="1:29" ht="39.950000000000003"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79"/>
      <c r="M124" s="79"/>
      <c r="N124" s="79"/>
      <c r="O124" s="79"/>
      <c r="P124" s="79"/>
      <c r="Q124" s="74"/>
      <c r="R124" s="74"/>
      <c r="S124" s="74"/>
      <c r="T124" s="74"/>
      <c r="U124" s="74"/>
      <c r="V124" s="74"/>
      <c r="W124" s="74"/>
      <c r="X124" s="76"/>
      <c r="Y124" s="76"/>
      <c r="Z124" s="76"/>
      <c r="AA124" s="76"/>
      <c r="AB124" s="76"/>
      <c r="AC124" s="76"/>
    </row>
    <row r="125" spans="1:29" ht="131.25"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79"/>
      <c r="M125" s="79"/>
      <c r="N125" s="79"/>
      <c r="O125" s="79"/>
      <c r="P125" s="79"/>
      <c r="Q125" s="74"/>
      <c r="R125" s="74"/>
      <c r="S125" s="74"/>
      <c r="T125" s="74"/>
      <c r="U125" s="74"/>
      <c r="V125" s="74"/>
      <c r="W125" s="74"/>
      <c r="X125" s="76"/>
      <c r="Y125" s="76"/>
      <c r="Z125" s="76"/>
      <c r="AA125" s="76"/>
      <c r="AB125" s="76"/>
      <c r="AC125" s="76"/>
    </row>
    <row r="126" spans="1:29" ht="39.950000000000003" customHeight="1" x14ac:dyDescent="0.25">
      <c r="A126" s="259">
        <v>11</v>
      </c>
      <c r="B126" s="262" t="s">
        <v>284</v>
      </c>
      <c r="C126" s="86">
        <v>123</v>
      </c>
      <c r="D126" s="95" t="s">
        <v>288</v>
      </c>
      <c r="E126" s="112" t="s">
        <v>285</v>
      </c>
      <c r="F126" s="96" t="s">
        <v>13</v>
      </c>
      <c r="G126" s="33" t="s">
        <v>292</v>
      </c>
      <c r="H126" s="52">
        <v>2220.17</v>
      </c>
      <c r="I126" s="18"/>
      <c r="J126" s="24">
        <f t="shared" si="2"/>
        <v>0</v>
      </c>
      <c r="K126" s="25" t="str">
        <f t="shared" si="3"/>
        <v>OK</v>
      </c>
      <c r="L126" s="79"/>
      <c r="M126" s="79"/>
      <c r="N126" s="79"/>
      <c r="O126" s="79"/>
      <c r="P126" s="79"/>
      <c r="Q126" s="74"/>
      <c r="R126" s="74"/>
      <c r="S126" s="74"/>
      <c r="T126" s="74"/>
      <c r="U126" s="74"/>
      <c r="V126" s="74"/>
      <c r="W126" s="74"/>
      <c r="X126" s="76"/>
      <c r="Y126" s="76"/>
      <c r="Z126" s="76"/>
      <c r="AA126" s="76"/>
      <c r="AB126" s="76"/>
      <c r="AC126" s="76"/>
    </row>
    <row r="127" spans="1:29" ht="39.950000000000003"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79"/>
      <c r="M127" s="79"/>
      <c r="N127" s="79"/>
      <c r="O127" s="79"/>
      <c r="P127" s="79"/>
      <c r="Q127" s="74"/>
      <c r="R127" s="74"/>
      <c r="S127" s="74"/>
      <c r="T127" s="74"/>
      <c r="U127" s="74"/>
      <c r="V127" s="74"/>
      <c r="W127" s="74"/>
      <c r="X127" s="76"/>
      <c r="Y127" s="76"/>
      <c r="Z127" s="76"/>
      <c r="AA127" s="76"/>
      <c r="AB127" s="76"/>
      <c r="AC127" s="76"/>
    </row>
    <row r="128" spans="1:29" ht="39.950000000000003"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79"/>
      <c r="M128" s="79"/>
      <c r="N128" s="79"/>
      <c r="O128" s="79"/>
      <c r="P128" s="79"/>
      <c r="Q128" s="74"/>
      <c r="R128" s="74"/>
      <c r="S128" s="74"/>
      <c r="T128" s="74"/>
      <c r="U128" s="74"/>
      <c r="V128" s="74"/>
      <c r="W128" s="74"/>
      <c r="X128" s="76"/>
      <c r="Y128" s="76"/>
      <c r="Z128" s="76"/>
      <c r="AA128" s="76"/>
      <c r="AB128" s="76"/>
      <c r="AC128" s="76"/>
    </row>
    <row r="129" spans="1:29" ht="39.950000000000003"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79"/>
      <c r="M129" s="79"/>
      <c r="N129" s="79"/>
      <c r="O129" s="79"/>
      <c r="P129" s="79"/>
      <c r="Q129" s="74"/>
      <c r="R129" s="74"/>
      <c r="S129" s="74"/>
      <c r="T129" s="74"/>
      <c r="U129" s="74"/>
      <c r="V129" s="74"/>
      <c r="W129" s="74"/>
      <c r="X129" s="76"/>
      <c r="Y129" s="76"/>
      <c r="Z129" s="76"/>
      <c r="AA129" s="76"/>
      <c r="AB129" s="76"/>
      <c r="AC129" s="76"/>
    </row>
    <row r="130" spans="1:29" ht="39.950000000000003"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79"/>
      <c r="M130" s="79"/>
      <c r="N130" s="79"/>
      <c r="O130" s="79"/>
      <c r="P130" s="79"/>
      <c r="Q130" s="74"/>
      <c r="R130" s="74"/>
      <c r="S130" s="74"/>
      <c r="T130" s="74"/>
      <c r="U130" s="74"/>
      <c r="V130" s="74"/>
      <c r="W130" s="74"/>
      <c r="X130" s="76"/>
      <c r="Y130" s="76"/>
      <c r="Z130" s="76"/>
      <c r="AA130" s="76"/>
      <c r="AB130" s="76"/>
      <c r="AC130" s="76"/>
    </row>
    <row r="131" spans="1:29" ht="39.950000000000003" customHeight="1" x14ac:dyDescent="0.25">
      <c r="A131" s="274"/>
      <c r="B131" s="271"/>
      <c r="C131" s="47">
        <v>131</v>
      </c>
      <c r="D131" s="115" t="s">
        <v>301</v>
      </c>
      <c r="E131" s="116" t="s">
        <v>296</v>
      </c>
      <c r="F131" s="104" t="s">
        <v>13</v>
      </c>
      <c r="G131" s="35" t="s">
        <v>292</v>
      </c>
      <c r="H131" s="53">
        <v>2699.33</v>
      </c>
      <c r="I131" s="18">
        <v>1</v>
      </c>
      <c r="J131" s="24">
        <f t="shared" si="2"/>
        <v>1</v>
      </c>
      <c r="K131" s="25" t="str">
        <f t="shared" si="3"/>
        <v>OK</v>
      </c>
      <c r="L131" s="79"/>
      <c r="M131" s="79"/>
      <c r="N131" s="79"/>
      <c r="O131" s="79"/>
      <c r="P131" s="79"/>
      <c r="Q131" s="74"/>
      <c r="R131" s="74"/>
      <c r="S131" s="74"/>
      <c r="T131" s="74"/>
      <c r="U131" s="74"/>
      <c r="V131" s="74"/>
      <c r="W131" s="74"/>
      <c r="X131" s="76"/>
      <c r="Y131" s="76"/>
      <c r="Z131" s="76"/>
      <c r="AA131" s="76"/>
      <c r="AB131" s="76"/>
      <c r="AC131" s="76"/>
    </row>
    <row r="132" spans="1:29" ht="39.950000000000003" customHeight="1" x14ac:dyDescent="0.25">
      <c r="A132" s="274"/>
      <c r="B132" s="271"/>
      <c r="C132" s="48">
        <v>132</v>
      </c>
      <c r="D132" s="115" t="s">
        <v>302</v>
      </c>
      <c r="E132" s="116" t="s">
        <v>297</v>
      </c>
      <c r="F132" s="104" t="s">
        <v>13</v>
      </c>
      <c r="G132" s="35" t="s">
        <v>292</v>
      </c>
      <c r="H132" s="53">
        <v>3000</v>
      </c>
      <c r="I132" s="18"/>
      <c r="J132" s="24">
        <f t="shared" si="2"/>
        <v>0</v>
      </c>
      <c r="K132" s="25" t="str">
        <f t="shared" si="3"/>
        <v>OK</v>
      </c>
      <c r="L132" s="79"/>
      <c r="M132" s="79"/>
      <c r="N132" s="79"/>
      <c r="O132" s="79"/>
      <c r="P132" s="79"/>
      <c r="Q132" s="74"/>
      <c r="R132" s="74"/>
      <c r="S132" s="74"/>
      <c r="T132" s="74"/>
      <c r="U132" s="74"/>
      <c r="V132" s="74"/>
      <c r="W132" s="74"/>
      <c r="X132" s="76"/>
      <c r="Y132" s="76"/>
      <c r="Z132" s="76"/>
      <c r="AA132" s="76"/>
      <c r="AB132" s="76"/>
      <c r="AC132" s="76"/>
    </row>
    <row r="133" spans="1:29" ht="39.950000000000003" customHeight="1" x14ac:dyDescent="0.25">
      <c r="A133" s="274"/>
      <c r="B133" s="271"/>
      <c r="C133" s="48">
        <v>133</v>
      </c>
      <c r="D133" s="115" t="s">
        <v>303</v>
      </c>
      <c r="E133" s="116" t="s">
        <v>298</v>
      </c>
      <c r="F133" s="104" t="s">
        <v>13</v>
      </c>
      <c r="G133" s="35" t="s">
        <v>292</v>
      </c>
      <c r="H133" s="53">
        <v>3144.66</v>
      </c>
      <c r="I133" s="18"/>
      <c r="J133" s="24">
        <f t="shared" ref="J133:J196" si="4">I133-(SUM(L133:AC133))</f>
        <v>0</v>
      </c>
      <c r="K133" s="25" t="str">
        <f t="shared" ref="K133:K196" si="5">IF(J133&lt;0,"ATENÇÃO","OK")</f>
        <v>OK</v>
      </c>
      <c r="L133" s="79"/>
      <c r="M133" s="79"/>
      <c r="N133" s="79"/>
      <c r="O133" s="79"/>
      <c r="P133" s="79"/>
      <c r="Q133" s="74"/>
      <c r="R133" s="74"/>
      <c r="S133" s="74"/>
      <c r="T133" s="74"/>
      <c r="U133" s="74"/>
      <c r="V133" s="74"/>
      <c r="W133" s="74"/>
      <c r="X133" s="76"/>
      <c r="Y133" s="76"/>
      <c r="Z133" s="76"/>
      <c r="AA133" s="76"/>
      <c r="AB133" s="76"/>
      <c r="AC133" s="76"/>
    </row>
    <row r="134" spans="1:29" ht="39.950000000000003"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79"/>
      <c r="M134" s="79"/>
      <c r="N134" s="79"/>
      <c r="O134" s="79"/>
      <c r="P134" s="79"/>
      <c r="Q134" s="74"/>
      <c r="R134" s="74"/>
      <c r="S134" s="74"/>
      <c r="T134" s="74"/>
      <c r="U134" s="74"/>
      <c r="V134" s="74"/>
      <c r="W134" s="74"/>
      <c r="X134" s="76"/>
      <c r="Y134" s="76"/>
      <c r="Z134" s="76"/>
      <c r="AA134" s="76"/>
      <c r="AB134" s="76"/>
      <c r="AC134" s="76"/>
    </row>
    <row r="135" spans="1:29" ht="39.950000000000003" customHeight="1" x14ac:dyDescent="0.25">
      <c r="A135" s="275"/>
      <c r="B135" s="272"/>
      <c r="C135" s="48">
        <v>135</v>
      </c>
      <c r="D135" s="115" t="s">
        <v>305</v>
      </c>
      <c r="E135" s="116" t="s">
        <v>300</v>
      </c>
      <c r="F135" s="104" t="s">
        <v>13</v>
      </c>
      <c r="G135" s="35" t="s">
        <v>292</v>
      </c>
      <c r="H135" s="53">
        <v>1200</v>
      </c>
      <c r="I135" s="18">
        <v>1</v>
      </c>
      <c r="J135" s="24">
        <f t="shared" si="4"/>
        <v>1</v>
      </c>
      <c r="K135" s="25" t="str">
        <f t="shared" si="5"/>
        <v>OK</v>
      </c>
      <c r="L135" s="79"/>
      <c r="M135" s="79"/>
      <c r="N135" s="79"/>
      <c r="O135" s="79"/>
      <c r="P135" s="79"/>
      <c r="Q135" s="74"/>
      <c r="R135" s="74"/>
      <c r="S135" s="74"/>
      <c r="T135" s="74"/>
      <c r="U135" s="74"/>
      <c r="V135" s="74"/>
      <c r="W135" s="74"/>
      <c r="X135" s="76"/>
      <c r="Y135" s="76"/>
      <c r="Z135" s="76"/>
      <c r="AA135" s="76"/>
      <c r="AB135" s="76"/>
      <c r="AC135" s="76"/>
    </row>
    <row r="136" spans="1:29" ht="39.950000000000003"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79"/>
      <c r="M136" s="79"/>
      <c r="N136" s="79"/>
      <c r="O136" s="79"/>
      <c r="P136" s="79"/>
      <c r="Q136" s="74"/>
      <c r="R136" s="74"/>
      <c r="S136" s="74"/>
      <c r="T136" s="74"/>
      <c r="U136" s="74"/>
      <c r="V136" s="74"/>
      <c r="W136" s="74"/>
      <c r="X136" s="76"/>
      <c r="Y136" s="76"/>
      <c r="Z136" s="76"/>
      <c r="AA136" s="76"/>
      <c r="AB136" s="76"/>
      <c r="AC136" s="76"/>
    </row>
    <row r="137" spans="1:29" ht="39.950000000000003"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79"/>
      <c r="M137" s="79"/>
      <c r="N137" s="79"/>
      <c r="O137" s="79"/>
      <c r="P137" s="79"/>
      <c r="Q137" s="74"/>
      <c r="R137" s="74"/>
      <c r="S137" s="74"/>
      <c r="T137" s="74"/>
      <c r="U137" s="74"/>
      <c r="V137" s="74"/>
      <c r="W137" s="74"/>
      <c r="X137" s="76"/>
      <c r="Y137" s="76"/>
      <c r="Z137" s="76"/>
      <c r="AA137" s="76"/>
      <c r="AB137" s="76"/>
      <c r="AC137" s="76"/>
    </row>
    <row r="138" spans="1:29" ht="39.950000000000003" customHeight="1" x14ac:dyDescent="0.25">
      <c r="A138" s="273">
        <v>15</v>
      </c>
      <c r="B138" s="270" t="s">
        <v>249</v>
      </c>
      <c r="C138" s="47">
        <v>138</v>
      </c>
      <c r="D138" s="90" t="s">
        <v>60</v>
      </c>
      <c r="E138" s="35" t="s">
        <v>312</v>
      </c>
      <c r="F138" s="35" t="s">
        <v>13</v>
      </c>
      <c r="G138" s="35" t="s">
        <v>22</v>
      </c>
      <c r="H138" s="53">
        <v>11</v>
      </c>
      <c r="I138" s="18">
        <v>1</v>
      </c>
      <c r="J138" s="24">
        <f t="shared" si="4"/>
        <v>1</v>
      </c>
      <c r="K138" s="25" t="str">
        <f t="shared" si="5"/>
        <v>OK</v>
      </c>
      <c r="L138" s="79"/>
      <c r="M138" s="79"/>
      <c r="N138" s="79"/>
      <c r="O138" s="79"/>
      <c r="P138" s="79"/>
      <c r="Q138" s="74"/>
      <c r="R138" s="74"/>
      <c r="S138" s="74"/>
      <c r="T138" s="74"/>
      <c r="U138" s="74"/>
      <c r="V138" s="74"/>
      <c r="W138" s="74"/>
      <c r="X138" s="76"/>
      <c r="Y138" s="76"/>
      <c r="Z138" s="76"/>
      <c r="AA138" s="76"/>
      <c r="AB138" s="76"/>
      <c r="AC138" s="76"/>
    </row>
    <row r="139" spans="1:29" ht="39.950000000000003" customHeight="1" x14ac:dyDescent="0.25">
      <c r="A139" s="274"/>
      <c r="B139" s="271"/>
      <c r="C139" s="47">
        <v>139</v>
      </c>
      <c r="D139" s="90" t="s">
        <v>61</v>
      </c>
      <c r="E139" s="118" t="s">
        <v>313</v>
      </c>
      <c r="F139" s="35" t="s">
        <v>13</v>
      </c>
      <c r="G139" s="35" t="s">
        <v>22</v>
      </c>
      <c r="H139" s="53">
        <v>51.6</v>
      </c>
      <c r="I139" s="18"/>
      <c r="J139" s="24">
        <f t="shared" si="4"/>
        <v>0</v>
      </c>
      <c r="K139" s="25" t="str">
        <f t="shared" si="5"/>
        <v>OK</v>
      </c>
      <c r="L139" s="80"/>
      <c r="M139" s="78"/>
      <c r="N139" s="73"/>
      <c r="O139" s="77"/>
      <c r="P139" s="77"/>
      <c r="Q139" s="77"/>
      <c r="R139" s="77"/>
      <c r="S139" s="78"/>
      <c r="T139" s="77"/>
      <c r="U139" s="77"/>
      <c r="V139" s="77"/>
      <c r="W139" s="77"/>
      <c r="X139" s="84"/>
      <c r="Y139" s="76"/>
      <c r="Z139" s="76"/>
      <c r="AA139" s="76"/>
      <c r="AB139" s="76"/>
      <c r="AC139" s="76"/>
    </row>
    <row r="140" spans="1:29" ht="39.950000000000003" customHeight="1" x14ac:dyDescent="0.25">
      <c r="A140" s="274"/>
      <c r="B140" s="271"/>
      <c r="C140" s="47">
        <v>140</v>
      </c>
      <c r="D140" s="90" t="s">
        <v>63</v>
      </c>
      <c r="E140" s="35" t="s">
        <v>314</v>
      </c>
      <c r="F140" s="35" t="s">
        <v>13</v>
      </c>
      <c r="G140" s="35" t="s">
        <v>22</v>
      </c>
      <c r="H140" s="53">
        <v>29.4</v>
      </c>
      <c r="I140" s="18"/>
      <c r="J140" s="24">
        <f t="shared" si="4"/>
        <v>0</v>
      </c>
      <c r="K140" s="25" t="str">
        <f t="shared" si="5"/>
        <v>OK</v>
      </c>
      <c r="L140" s="80"/>
      <c r="M140" s="78"/>
      <c r="N140" s="77"/>
      <c r="O140" s="78"/>
      <c r="P140" s="77"/>
      <c r="Q140" s="77"/>
      <c r="R140" s="77"/>
      <c r="S140" s="77"/>
      <c r="T140" s="77"/>
      <c r="U140" s="77"/>
      <c r="V140" s="77"/>
      <c r="W140" s="77"/>
      <c r="X140" s="84"/>
      <c r="Y140" s="76"/>
      <c r="Z140" s="76"/>
      <c r="AA140" s="76"/>
      <c r="AB140" s="76"/>
      <c r="AC140" s="76"/>
    </row>
    <row r="141" spans="1:29" ht="39.950000000000003" customHeight="1" x14ac:dyDescent="0.25">
      <c r="A141" s="274"/>
      <c r="B141" s="271"/>
      <c r="C141" s="47">
        <v>141</v>
      </c>
      <c r="D141" s="90" t="s">
        <v>64</v>
      </c>
      <c r="E141" s="35" t="s">
        <v>315</v>
      </c>
      <c r="F141" s="35" t="s">
        <v>13</v>
      </c>
      <c r="G141" s="35" t="s">
        <v>22</v>
      </c>
      <c r="H141" s="53">
        <v>35</v>
      </c>
      <c r="I141" s="18"/>
      <c r="J141" s="24">
        <f t="shared" si="4"/>
        <v>0</v>
      </c>
      <c r="K141" s="25" t="str">
        <f t="shared" si="5"/>
        <v>OK</v>
      </c>
      <c r="L141" s="80"/>
      <c r="M141" s="78"/>
      <c r="N141" s="77"/>
      <c r="O141" s="77"/>
      <c r="P141" s="77"/>
      <c r="Q141" s="77"/>
      <c r="R141" s="77"/>
      <c r="S141" s="77"/>
      <c r="T141" s="77"/>
      <c r="U141" s="77"/>
      <c r="V141" s="77"/>
      <c r="W141" s="77"/>
      <c r="X141" s="84"/>
      <c r="Y141" s="76"/>
      <c r="Z141" s="76"/>
      <c r="AA141" s="76"/>
      <c r="AB141" s="76"/>
      <c r="AC141" s="76"/>
    </row>
    <row r="142" spans="1:29" ht="39.950000000000003" customHeight="1" x14ac:dyDescent="0.25">
      <c r="A142" s="274"/>
      <c r="B142" s="271"/>
      <c r="C142" s="47">
        <v>142</v>
      </c>
      <c r="D142" s="90" t="s">
        <v>78</v>
      </c>
      <c r="E142" s="118" t="s">
        <v>313</v>
      </c>
      <c r="F142" s="35" t="s">
        <v>13</v>
      </c>
      <c r="G142" s="35" t="s">
        <v>22</v>
      </c>
      <c r="H142" s="53">
        <v>16.8</v>
      </c>
      <c r="I142" s="18">
        <v>2</v>
      </c>
      <c r="J142" s="24">
        <f t="shared" si="4"/>
        <v>2</v>
      </c>
      <c r="K142" s="25" t="str">
        <f t="shared" si="5"/>
        <v>OK</v>
      </c>
      <c r="L142" s="80"/>
      <c r="M142" s="78"/>
      <c r="N142" s="77"/>
      <c r="O142" s="77"/>
      <c r="P142" s="77"/>
      <c r="Q142" s="77"/>
      <c r="R142" s="77"/>
      <c r="S142" s="77"/>
      <c r="T142" s="77"/>
      <c r="U142" s="77"/>
      <c r="V142" s="77"/>
      <c r="W142" s="77"/>
      <c r="X142" s="84"/>
      <c r="Y142" s="76"/>
      <c r="Z142" s="76"/>
      <c r="AA142" s="76"/>
      <c r="AB142" s="76"/>
      <c r="AC142" s="76"/>
    </row>
    <row r="143" spans="1:29" ht="39.950000000000003"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80"/>
      <c r="M143" s="78"/>
      <c r="N143" s="77"/>
      <c r="O143" s="77"/>
      <c r="P143" s="77"/>
      <c r="Q143" s="77"/>
      <c r="R143" s="77"/>
      <c r="S143" s="77"/>
      <c r="T143" s="77"/>
      <c r="U143" s="77"/>
      <c r="V143" s="77"/>
      <c r="W143" s="77"/>
      <c r="X143" s="84"/>
      <c r="Y143" s="76"/>
      <c r="Z143" s="76"/>
      <c r="AA143" s="76"/>
      <c r="AB143" s="76"/>
      <c r="AC143" s="76"/>
    </row>
    <row r="144" spans="1:29" ht="39.950000000000003"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80"/>
      <c r="M144" s="78"/>
      <c r="N144" s="73"/>
      <c r="O144" s="77"/>
      <c r="P144" s="77"/>
      <c r="Q144" s="77"/>
      <c r="R144" s="77"/>
      <c r="S144" s="77"/>
      <c r="T144" s="77"/>
      <c r="U144" s="77"/>
      <c r="V144" s="77"/>
      <c r="W144" s="77"/>
      <c r="X144" s="84"/>
      <c r="Y144" s="76"/>
      <c r="Z144" s="76"/>
      <c r="AA144" s="76"/>
      <c r="AB144" s="76"/>
      <c r="AC144" s="76"/>
    </row>
    <row r="145" spans="1:29" ht="39.950000000000003"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80"/>
      <c r="M145" s="78"/>
      <c r="N145" s="77"/>
      <c r="O145" s="77"/>
      <c r="P145" s="77"/>
      <c r="Q145" s="77"/>
      <c r="R145" s="77"/>
      <c r="S145" s="77"/>
      <c r="T145" s="77"/>
      <c r="U145" s="77"/>
      <c r="V145" s="77"/>
      <c r="W145" s="77"/>
      <c r="X145" s="84"/>
      <c r="Y145" s="76"/>
      <c r="Z145" s="76"/>
      <c r="AA145" s="76"/>
      <c r="AB145" s="76"/>
      <c r="AC145" s="76"/>
    </row>
    <row r="146" spans="1:29" ht="39.950000000000003"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80"/>
      <c r="M146" s="78"/>
      <c r="N146" s="77"/>
      <c r="O146" s="77"/>
      <c r="P146" s="77"/>
      <c r="Q146" s="77"/>
      <c r="R146" s="77"/>
      <c r="S146" s="77"/>
      <c r="T146" s="77"/>
      <c r="U146" s="77"/>
      <c r="V146" s="77"/>
      <c r="W146" s="77"/>
      <c r="X146" s="84"/>
      <c r="Y146" s="76"/>
      <c r="Z146" s="76"/>
      <c r="AA146" s="76"/>
      <c r="AB146" s="76"/>
      <c r="AC146" s="76"/>
    </row>
    <row r="147" spans="1:29" ht="39.950000000000003" customHeight="1" x14ac:dyDescent="0.25">
      <c r="A147" s="259">
        <v>17</v>
      </c>
      <c r="B147" s="262" t="s">
        <v>249</v>
      </c>
      <c r="C147" s="43">
        <v>159</v>
      </c>
      <c r="D147" s="119" t="s">
        <v>88</v>
      </c>
      <c r="E147" s="120" t="s">
        <v>45</v>
      </c>
      <c r="F147" s="120" t="s">
        <v>3</v>
      </c>
      <c r="G147" s="34" t="s">
        <v>30</v>
      </c>
      <c r="H147" s="51">
        <v>147.5</v>
      </c>
      <c r="I147" s="18"/>
      <c r="J147" s="24">
        <f t="shared" si="4"/>
        <v>0</v>
      </c>
      <c r="K147" s="25" t="str">
        <f t="shared" si="5"/>
        <v>OK</v>
      </c>
      <c r="L147" s="80"/>
      <c r="M147" s="78"/>
      <c r="N147" s="77"/>
      <c r="O147" s="78"/>
      <c r="P147" s="77"/>
      <c r="Q147" s="77"/>
      <c r="R147" s="77"/>
      <c r="S147" s="77"/>
      <c r="T147" s="77"/>
      <c r="U147" s="77"/>
      <c r="V147" s="77"/>
      <c r="W147" s="77"/>
      <c r="X147" s="84"/>
      <c r="Y147" s="76"/>
      <c r="Z147" s="76"/>
      <c r="AA147" s="76"/>
      <c r="AB147" s="76"/>
      <c r="AC147" s="76"/>
    </row>
    <row r="148" spans="1:29" ht="39.950000000000003"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80"/>
      <c r="M148" s="78"/>
      <c r="N148" s="77"/>
      <c r="O148" s="78"/>
      <c r="P148" s="77"/>
      <c r="Q148" s="77"/>
      <c r="R148" s="77"/>
      <c r="S148" s="77"/>
      <c r="T148" s="77"/>
      <c r="U148" s="77"/>
      <c r="V148" s="77"/>
      <c r="W148" s="77"/>
      <c r="X148" s="84"/>
      <c r="Y148" s="76"/>
      <c r="Z148" s="76"/>
      <c r="AA148" s="76"/>
      <c r="AB148" s="76"/>
      <c r="AC148" s="76"/>
    </row>
    <row r="149" spans="1:29" ht="39.950000000000003"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80"/>
      <c r="M149" s="78"/>
      <c r="N149" s="77"/>
      <c r="O149" s="78"/>
      <c r="P149" s="77"/>
      <c r="Q149" s="77"/>
      <c r="R149" s="77"/>
      <c r="S149" s="77"/>
      <c r="T149" s="77"/>
      <c r="U149" s="77"/>
      <c r="V149" s="77"/>
      <c r="W149" s="77"/>
      <c r="X149" s="84"/>
      <c r="Y149" s="76"/>
      <c r="Z149" s="76"/>
      <c r="AA149" s="76"/>
      <c r="AB149" s="76"/>
      <c r="AC149" s="76"/>
    </row>
    <row r="150" spans="1:29" ht="39.950000000000003"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80"/>
      <c r="M150" s="78"/>
      <c r="N150" s="77"/>
      <c r="O150" s="78"/>
      <c r="P150" s="77"/>
      <c r="Q150" s="77"/>
      <c r="R150" s="77"/>
      <c r="S150" s="77"/>
      <c r="T150" s="77"/>
      <c r="U150" s="77"/>
      <c r="V150" s="77"/>
      <c r="W150" s="77"/>
      <c r="X150" s="84"/>
      <c r="Y150" s="76"/>
      <c r="Z150" s="76"/>
      <c r="AA150" s="76"/>
      <c r="AB150" s="76"/>
      <c r="AC150" s="76"/>
    </row>
    <row r="151" spans="1:29" ht="39.950000000000003"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80"/>
      <c r="M151" s="78"/>
      <c r="N151" s="77"/>
      <c r="O151" s="78"/>
      <c r="P151" s="77"/>
      <c r="Q151" s="77"/>
      <c r="R151" s="77"/>
      <c r="S151" s="77"/>
      <c r="T151" s="77"/>
      <c r="U151" s="77"/>
      <c r="V151" s="77"/>
      <c r="W151" s="77"/>
      <c r="X151" s="84"/>
      <c r="Y151" s="76"/>
      <c r="Z151" s="76"/>
      <c r="AA151" s="76"/>
      <c r="AB151" s="76"/>
      <c r="AC151" s="76"/>
    </row>
    <row r="152" spans="1:29" ht="39.950000000000003"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80"/>
      <c r="M152" s="78"/>
      <c r="N152" s="77"/>
      <c r="O152" s="78"/>
      <c r="P152" s="77"/>
      <c r="Q152" s="77"/>
      <c r="R152" s="77"/>
      <c r="S152" s="77"/>
      <c r="T152" s="77"/>
      <c r="U152" s="77"/>
      <c r="V152" s="77"/>
      <c r="W152" s="77"/>
      <c r="X152" s="84"/>
      <c r="Y152" s="76"/>
      <c r="Z152" s="76"/>
      <c r="AA152" s="76"/>
      <c r="AB152" s="76"/>
      <c r="AC152" s="76"/>
    </row>
    <row r="153" spans="1:29" ht="39.950000000000003"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80"/>
      <c r="M153" s="78"/>
      <c r="N153" s="77"/>
      <c r="O153" s="78"/>
      <c r="P153" s="77"/>
      <c r="Q153" s="77"/>
      <c r="R153" s="77"/>
      <c r="S153" s="77"/>
      <c r="T153" s="77"/>
      <c r="U153" s="77"/>
      <c r="V153" s="77"/>
      <c r="W153" s="77"/>
      <c r="X153" s="84"/>
      <c r="Y153" s="76"/>
      <c r="Z153" s="76"/>
      <c r="AA153" s="76"/>
      <c r="AB153" s="76"/>
      <c r="AC153" s="76"/>
    </row>
    <row r="154" spans="1:29" ht="39.950000000000003"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80"/>
      <c r="M154" s="78"/>
      <c r="N154" s="77"/>
      <c r="O154" s="78"/>
      <c r="P154" s="77"/>
      <c r="Q154" s="77"/>
      <c r="R154" s="77"/>
      <c r="S154" s="78"/>
      <c r="T154" s="77"/>
      <c r="U154" s="77"/>
      <c r="V154" s="77"/>
      <c r="W154" s="77"/>
      <c r="X154" s="84"/>
      <c r="Y154" s="76"/>
      <c r="Z154" s="76"/>
      <c r="AA154" s="76"/>
      <c r="AB154" s="76"/>
      <c r="AC154" s="76"/>
    </row>
    <row r="155" spans="1:29" ht="39.950000000000003"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80"/>
      <c r="M155" s="78"/>
      <c r="N155" s="77"/>
      <c r="O155" s="78"/>
      <c r="P155" s="77"/>
      <c r="Q155" s="77"/>
      <c r="R155" s="77"/>
      <c r="S155" s="78"/>
      <c r="T155" s="77"/>
      <c r="U155" s="77"/>
      <c r="V155" s="77"/>
      <c r="W155" s="77"/>
      <c r="X155" s="84"/>
      <c r="Y155" s="76"/>
      <c r="Z155" s="76"/>
      <c r="AA155" s="76"/>
      <c r="AB155" s="76"/>
      <c r="AC155" s="76"/>
    </row>
    <row r="156" spans="1:29" ht="39.950000000000003"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80"/>
      <c r="M156" s="78"/>
      <c r="N156" s="77"/>
      <c r="O156" s="78"/>
      <c r="P156" s="77"/>
      <c r="Q156" s="77"/>
      <c r="R156" s="77"/>
      <c r="S156" s="77"/>
      <c r="T156" s="77"/>
      <c r="U156" s="77"/>
      <c r="V156" s="77"/>
      <c r="W156" s="77"/>
      <c r="X156" s="84"/>
      <c r="Y156" s="76"/>
      <c r="Z156" s="76"/>
      <c r="AA156" s="76"/>
      <c r="AB156" s="76"/>
      <c r="AC156" s="76"/>
    </row>
    <row r="157" spans="1:29" ht="39.950000000000003"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80"/>
      <c r="M157" s="78"/>
      <c r="N157" s="77"/>
      <c r="O157" s="77"/>
      <c r="P157" s="77"/>
      <c r="Q157" s="77"/>
      <c r="R157" s="77"/>
      <c r="S157" s="77"/>
      <c r="T157" s="77"/>
      <c r="U157" s="77"/>
      <c r="V157" s="77"/>
      <c r="W157" s="77"/>
      <c r="X157" s="84"/>
      <c r="Y157" s="76"/>
      <c r="Z157" s="76"/>
      <c r="AA157" s="76"/>
      <c r="AB157" s="76"/>
      <c r="AC157" s="76"/>
    </row>
    <row r="158" spans="1:29" ht="39.950000000000003"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80"/>
      <c r="M158" s="78"/>
      <c r="N158" s="73"/>
      <c r="O158" s="77"/>
      <c r="P158" s="77"/>
      <c r="Q158" s="77"/>
      <c r="R158" s="77"/>
      <c r="S158" s="77"/>
      <c r="T158" s="77"/>
      <c r="U158" s="77"/>
      <c r="V158" s="77"/>
      <c r="W158" s="77"/>
      <c r="X158" s="84"/>
      <c r="Y158" s="76"/>
      <c r="Z158" s="76"/>
      <c r="AA158" s="76"/>
      <c r="AB158" s="76"/>
      <c r="AC158" s="76"/>
    </row>
    <row r="159" spans="1:29" ht="39.950000000000003"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80"/>
      <c r="M159" s="78"/>
      <c r="N159" s="77"/>
      <c r="O159" s="78"/>
      <c r="P159" s="77"/>
      <c r="Q159" s="77"/>
      <c r="R159" s="77"/>
      <c r="S159" s="77"/>
      <c r="T159" s="77"/>
      <c r="U159" s="77"/>
      <c r="V159" s="77"/>
      <c r="W159" s="77"/>
      <c r="X159" s="84"/>
      <c r="Y159" s="76"/>
      <c r="Z159" s="76"/>
      <c r="AA159" s="76"/>
      <c r="AB159" s="76"/>
      <c r="AC159" s="76"/>
    </row>
    <row r="160" spans="1:29" ht="39.950000000000003"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80"/>
      <c r="M160" s="78"/>
      <c r="N160" s="77"/>
      <c r="O160" s="78"/>
      <c r="P160" s="77"/>
      <c r="Q160" s="77"/>
      <c r="R160" s="77"/>
      <c r="S160" s="77"/>
      <c r="T160" s="77"/>
      <c r="U160" s="77"/>
      <c r="V160" s="77"/>
      <c r="W160" s="77"/>
      <c r="X160" s="84"/>
      <c r="Y160" s="76"/>
      <c r="Z160" s="76"/>
      <c r="AA160" s="76"/>
      <c r="AB160" s="76"/>
      <c r="AC160" s="76"/>
    </row>
    <row r="161" spans="1:29" ht="39.950000000000003" customHeight="1" x14ac:dyDescent="0.25">
      <c r="A161" s="273">
        <v>18</v>
      </c>
      <c r="B161" s="270" t="s">
        <v>183</v>
      </c>
      <c r="C161" s="48">
        <v>173</v>
      </c>
      <c r="D161" s="90" t="s">
        <v>85</v>
      </c>
      <c r="E161" s="35" t="s">
        <v>340</v>
      </c>
      <c r="F161" s="35" t="s">
        <v>13</v>
      </c>
      <c r="G161" s="36" t="s">
        <v>15</v>
      </c>
      <c r="H161" s="54">
        <v>110.9</v>
      </c>
      <c r="I161" s="18"/>
      <c r="J161" s="24">
        <f t="shared" si="4"/>
        <v>0</v>
      </c>
      <c r="K161" s="25" t="str">
        <f t="shared" si="5"/>
        <v>OK</v>
      </c>
      <c r="L161" s="80"/>
      <c r="M161" s="78"/>
      <c r="N161" s="77"/>
      <c r="O161" s="78"/>
      <c r="P161" s="77"/>
      <c r="Q161" s="77"/>
      <c r="R161" s="77"/>
      <c r="S161" s="77"/>
      <c r="T161" s="77"/>
      <c r="U161" s="77"/>
      <c r="V161" s="77"/>
      <c r="W161" s="77"/>
      <c r="X161" s="84"/>
      <c r="Y161" s="76"/>
      <c r="Z161" s="76"/>
      <c r="AA161" s="76"/>
      <c r="AB161" s="76"/>
      <c r="AC161" s="76"/>
    </row>
    <row r="162" spans="1:29" ht="39.950000000000003" customHeight="1" x14ac:dyDescent="0.25">
      <c r="A162" s="274"/>
      <c r="B162" s="271"/>
      <c r="C162" s="48">
        <v>174</v>
      </c>
      <c r="D162" s="90" t="s">
        <v>86</v>
      </c>
      <c r="E162" s="35" t="s">
        <v>340</v>
      </c>
      <c r="F162" s="35" t="s">
        <v>13</v>
      </c>
      <c r="G162" s="36" t="s">
        <v>15</v>
      </c>
      <c r="H162" s="54">
        <v>221.8</v>
      </c>
      <c r="I162" s="18"/>
      <c r="J162" s="24">
        <f t="shared" si="4"/>
        <v>0</v>
      </c>
      <c r="K162" s="25" t="str">
        <f t="shared" si="5"/>
        <v>OK</v>
      </c>
      <c r="L162" s="80"/>
      <c r="M162" s="78"/>
      <c r="N162" s="77"/>
      <c r="O162" s="78"/>
      <c r="P162" s="77"/>
      <c r="Q162" s="77"/>
      <c r="R162" s="77"/>
      <c r="S162" s="77"/>
      <c r="T162" s="77"/>
      <c r="U162" s="77"/>
      <c r="V162" s="77"/>
      <c r="W162" s="77"/>
      <c r="X162" s="84"/>
      <c r="Y162" s="76"/>
      <c r="Z162" s="76"/>
      <c r="AA162" s="76"/>
      <c r="AB162" s="76"/>
      <c r="AC162" s="76"/>
    </row>
    <row r="163" spans="1:29" ht="39.950000000000003" customHeight="1" x14ac:dyDescent="0.25">
      <c r="A163" s="274"/>
      <c r="B163" s="271"/>
      <c r="C163" s="48">
        <v>175</v>
      </c>
      <c r="D163" s="90" t="s">
        <v>87</v>
      </c>
      <c r="E163" s="35" t="s">
        <v>340</v>
      </c>
      <c r="F163" s="35" t="s">
        <v>13</v>
      </c>
      <c r="G163" s="36" t="s">
        <v>15</v>
      </c>
      <c r="H163" s="54">
        <v>147.86000000000001</v>
      </c>
      <c r="I163" s="18"/>
      <c r="J163" s="24">
        <f t="shared" si="4"/>
        <v>0</v>
      </c>
      <c r="K163" s="25" t="str">
        <f t="shared" si="5"/>
        <v>OK</v>
      </c>
      <c r="L163" s="80"/>
      <c r="M163" s="78"/>
      <c r="N163" s="77"/>
      <c r="O163" s="78"/>
      <c r="P163" s="77"/>
      <c r="Q163" s="77"/>
      <c r="R163" s="77"/>
      <c r="S163" s="77"/>
      <c r="T163" s="77"/>
      <c r="U163" s="77"/>
      <c r="V163" s="77"/>
      <c r="W163" s="77"/>
      <c r="X163" s="84"/>
      <c r="Y163" s="76"/>
      <c r="Z163" s="76"/>
      <c r="AA163" s="76"/>
      <c r="AB163" s="76"/>
      <c r="AC163" s="76"/>
    </row>
    <row r="164" spans="1:29" ht="39.950000000000003"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80"/>
      <c r="M164" s="78"/>
      <c r="N164" s="77"/>
      <c r="O164" s="78"/>
      <c r="P164" s="77"/>
      <c r="Q164" s="77"/>
      <c r="R164" s="77"/>
      <c r="S164" s="77"/>
      <c r="T164" s="77"/>
      <c r="U164" s="77"/>
      <c r="V164" s="77"/>
      <c r="W164" s="77"/>
      <c r="X164" s="84"/>
      <c r="Y164" s="76"/>
      <c r="Z164" s="76"/>
      <c r="AA164" s="76"/>
      <c r="AB164" s="76"/>
      <c r="AC164" s="76"/>
    </row>
    <row r="165" spans="1:29" ht="39.950000000000003"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80"/>
      <c r="M165" s="78"/>
      <c r="N165" s="77"/>
      <c r="O165" s="78"/>
      <c r="P165" s="77"/>
      <c r="Q165" s="77"/>
      <c r="R165" s="77"/>
      <c r="S165" s="77"/>
      <c r="T165" s="77"/>
      <c r="U165" s="77"/>
      <c r="V165" s="77"/>
      <c r="W165" s="77"/>
      <c r="X165" s="84"/>
      <c r="Y165" s="76"/>
      <c r="Z165" s="76"/>
      <c r="AA165" s="76"/>
      <c r="AB165" s="76"/>
      <c r="AC165" s="76"/>
    </row>
    <row r="166" spans="1:29" ht="39.950000000000003" customHeight="1" x14ac:dyDescent="0.25">
      <c r="A166" s="259">
        <v>19</v>
      </c>
      <c r="B166" s="262" t="s">
        <v>284</v>
      </c>
      <c r="C166" s="43">
        <v>178</v>
      </c>
      <c r="D166" s="117" t="s">
        <v>343</v>
      </c>
      <c r="E166" s="33" t="s">
        <v>344</v>
      </c>
      <c r="F166" s="33" t="s">
        <v>23</v>
      </c>
      <c r="G166" s="34" t="s">
        <v>15</v>
      </c>
      <c r="H166" s="51">
        <v>137.68</v>
      </c>
      <c r="I166" s="18"/>
      <c r="J166" s="24">
        <f t="shared" si="4"/>
        <v>0</v>
      </c>
      <c r="K166" s="25" t="str">
        <f t="shared" si="5"/>
        <v>OK</v>
      </c>
      <c r="L166" s="80"/>
      <c r="M166" s="78"/>
      <c r="N166" s="77"/>
      <c r="O166" s="77"/>
      <c r="P166" s="77"/>
      <c r="Q166" s="77"/>
      <c r="R166" s="77"/>
      <c r="S166" s="77"/>
      <c r="T166" s="77"/>
      <c r="U166" s="77"/>
      <c r="V166" s="77"/>
      <c r="W166" s="77"/>
      <c r="X166" s="84"/>
      <c r="Y166" s="76"/>
      <c r="Z166" s="76"/>
      <c r="AA166" s="76"/>
      <c r="AB166" s="76"/>
      <c r="AC166" s="76"/>
    </row>
    <row r="167" spans="1:29" ht="39.950000000000003" customHeight="1" x14ac:dyDescent="0.25">
      <c r="A167" s="260"/>
      <c r="B167" s="263"/>
      <c r="C167" s="43">
        <v>179</v>
      </c>
      <c r="D167" s="117" t="s">
        <v>345</v>
      </c>
      <c r="E167" s="33" t="s">
        <v>346</v>
      </c>
      <c r="F167" s="33" t="s">
        <v>23</v>
      </c>
      <c r="G167" s="34" t="s">
        <v>28</v>
      </c>
      <c r="H167" s="51">
        <v>130.83000000000001</v>
      </c>
      <c r="I167" s="18"/>
      <c r="J167" s="24">
        <f t="shared" si="4"/>
        <v>0</v>
      </c>
      <c r="K167" s="25" t="str">
        <f t="shared" si="5"/>
        <v>OK</v>
      </c>
      <c r="L167" s="80"/>
      <c r="M167" s="78"/>
      <c r="N167" s="77"/>
      <c r="O167" s="77"/>
      <c r="P167" s="77"/>
      <c r="Q167" s="77"/>
      <c r="R167" s="77"/>
      <c r="S167" s="77"/>
      <c r="T167" s="77"/>
      <c r="U167" s="77"/>
      <c r="V167" s="77"/>
      <c r="W167" s="77"/>
      <c r="X167" s="84"/>
      <c r="Y167" s="76"/>
      <c r="Z167" s="76"/>
      <c r="AA167" s="76"/>
      <c r="AB167" s="76"/>
      <c r="AC167" s="76"/>
    </row>
    <row r="168" spans="1:29" ht="39.950000000000003"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80"/>
      <c r="M168" s="78"/>
      <c r="N168" s="77"/>
      <c r="O168" s="77"/>
      <c r="P168" s="77"/>
      <c r="Q168" s="77"/>
      <c r="R168" s="77"/>
      <c r="S168" s="77"/>
      <c r="T168" s="77"/>
      <c r="U168" s="77"/>
      <c r="V168" s="77"/>
      <c r="W168" s="77"/>
      <c r="X168" s="84"/>
      <c r="Y168" s="76"/>
      <c r="Z168" s="76"/>
      <c r="AA168" s="76"/>
      <c r="AB168" s="76"/>
      <c r="AC168" s="76"/>
    </row>
    <row r="169" spans="1:29" ht="39.950000000000003" customHeight="1" x14ac:dyDescent="0.25">
      <c r="A169" s="260"/>
      <c r="B169" s="263"/>
      <c r="C169" s="46">
        <v>181</v>
      </c>
      <c r="D169" s="117" t="s">
        <v>67</v>
      </c>
      <c r="E169" s="33" t="s">
        <v>346</v>
      </c>
      <c r="F169" s="33" t="s">
        <v>23</v>
      </c>
      <c r="G169" s="34" t="s">
        <v>15</v>
      </c>
      <c r="H169" s="51">
        <v>131.62</v>
      </c>
      <c r="I169" s="18"/>
      <c r="J169" s="24">
        <f t="shared" si="4"/>
        <v>0</v>
      </c>
      <c r="K169" s="25" t="str">
        <f t="shared" si="5"/>
        <v>OK</v>
      </c>
      <c r="L169" s="80"/>
      <c r="M169" s="78"/>
      <c r="N169" s="77"/>
      <c r="O169" s="77"/>
      <c r="P169" s="77"/>
      <c r="Q169" s="77"/>
      <c r="R169" s="77"/>
      <c r="S169" s="77"/>
      <c r="T169" s="77"/>
      <c r="U169" s="77"/>
      <c r="V169" s="77"/>
      <c r="W169" s="77"/>
      <c r="X169" s="84"/>
      <c r="Y169" s="76"/>
      <c r="Z169" s="76"/>
      <c r="AA169" s="76"/>
      <c r="AB169" s="76"/>
      <c r="AC169" s="76"/>
    </row>
    <row r="170" spans="1:29" ht="39.950000000000003" customHeight="1" x14ac:dyDescent="0.25">
      <c r="A170" s="260"/>
      <c r="B170" s="263"/>
      <c r="C170" s="46">
        <v>182</v>
      </c>
      <c r="D170" s="117" t="s">
        <v>68</v>
      </c>
      <c r="E170" s="33" t="s">
        <v>349</v>
      </c>
      <c r="F170" s="33" t="s">
        <v>24</v>
      </c>
      <c r="G170" s="34" t="s">
        <v>15</v>
      </c>
      <c r="H170" s="51">
        <v>12.1</v>
      </c>
      <c r="I170" s="18"/>
      <c r="J170" s="24">
        <f t="shared" si="4"/>
        <v>0</v>
      </c>
      <c r="K170" s="25" t="str">
        <f t="shared" si="5"/>
        <v>OK</v>
      </c>
      <c r="L170" s="80"/>
      <c r="M170" s="78"/>
      <c r="N170" s="77"/>
      <c r="O170" s="77"/>
      <c r="P170" s="77"/>
      <c r="Q170" s="77"/>
      <c r="R170" s="77"/>
      <c r="S170" s="77"/>
      <c r="T170" s="77"/>
      <c r="U170" s="77"/>
      <c r="V170" s="77"/>
      <c r="W170" s="77"/>
      <c r="X170" s="84"/>
      <c r="Y170" s="76"/>
      <c r="Z170" s="76"/>
      <c r="AA170" s="76"/>
      <c r="AB170" s="76"/>
      <c r="AC170" s="76"/>
    </row>
    <row r="171" spans="1:29" ht="39.950000000000003" customHeight="1" x14ac:dyDescent="0.25">
      <c r="A171" s="260"/>
      <c r="B171" s="263"/>
      <c r="C171" s="46">
        <v>183</v>
      </c>
      <c r="D171" s="117" t="s">
        <v>74</v>
      </c>
      <c r="E171" s="33" t="s">
        <v>350</v>
      </c>
      <c r="F171" s="33" t="s">
        <v>24</v>
      </c>
      <c r="G171" s="34" t="s">
        <v>15</v>
      </c>
      <c r="H171" s="51">
        <v>37.93</v>
      </c>
      <c r="I171" s="18"/>
      <c r="J171" s="24">
        <f t="shared" si="4"/>
        <v>0</v>
      </c>
      <c r="K171" s="25" t="str">
        <f t="shared" si="5"/>
        <v>OK</v>
      </c>
      <c r="L171" s="80"/>
      <c r="M171" s="78"/>
      <c r="N171" s="77"/>
      <c r="O171" s="77"/>
      <c r="P171" s="77"/>
      <c r="Q171" s="77"/>
      <c r="R171" s="77"/>
      <c r="S171" s="77"/>
      <c r="T171" s="77"/>
      <c r="U171" s="77"/>
      <c r="V171" s="77"/>
      <c r="W171" s="77"/>
      <c r="X171" s="84"/>
      <c r="Y171" s="76"/>
      <c r="Z171" s="76"/>
      <c r="AA171" s="76"/>
      <c r="AB171" s="76"/>
      <c r="AC171" s="76"/>
    </row>
    <row r="172" spans="1:29" ht="39.950000000000003" customHeight="1" x14ac:dyDescent="0.25">
      <c r="A172" s="261"/>
      <c r="B172" s="264"/>
      <c r="C172" s="46">
        <v>184</v>
      </c>
      <c r="D172" s="117" t="s">
        <v>164</v>
      </c>
      <c r="E172" s="33" t="s">
        <v>351</v>
      </c>
      <c r="F172" s="33" t="s">
        <v>24</v>
      </c>
      <c r="G172" s="34" t="s">
        <v>15</v>
      </c>
      <c r="H172" s="51">
        <v>17.149999999999999</v>
      </c>
      <c r="I172" s="18"/>
      <c r="J172" s="24">
        <f t="shared" si="4"/>
        <v>0</v>
      </c>
      <c r="K172" s="25" t="str">
        <f t="shared" si="5"/>
        <v>OK</v>
      </c>
      <c r="L172" s="80"/>
      <c r="M172" s="78"/>
      <c r="N172" s="77"/>
      <c r="O172" s="77"/>
      <c r="P172" s="77"/>
      <c r="Q172" s="77"/>
      <c r="R172" s="77"/>
      <c r="S172" s="77"/>
      <c r="T172" s="77"/>
      <c r="U172" s="77"/>
      <c r="V172" s="77"/>
      <c r="W172" s="77"/>
      <c r="X172" s="84"/>
      <c r="Y172" s="76"/>
      <c r="Z172" s="76"/>
      <c r="AA172" s="76"/>
      <c r="AB172" s="76"/>
      <c r="AC172" s="76"/>
    </row>
    <row r="173" spans="1:29" ht="39.950000000000003" customHeight="1" x14ac:dyDescent="0.25">
      <c r="A173" s="273">
        <v>20</v>
      </c>
      <c r="B173" s="270" t="s">
        <v>183</v>
      </c>
      <c r="C173" s="47">
        <v>185</v>
      </c>
      <c r="D173" s="90" t="s">
        <v>73</v>
      </c>
      <c r="E173" s="35" t="s">
        <v>352</v>
      </c>
      <c r="F173" s="35" t="s">
        <v>24</v>
      </c>
      <c r="G173" s="35" t="s">
        <v>15</v>
      </c>
      <c r="H173" s="53">
        <v>23.77</v>
      </c>
      <c r="I173" s="18"/>
      <c r="J173" s="24">
        <f t="shared" si="4"/>
        <v>0</v>
      </c>
      <c r="K173" s="25" t="str">
        <f t="shared" si="5"/>
        <v>OK</v>
      </c>
      <c r="L173" s="80"/>
      <c r="M173" s="78"/>
      <c r="N173" s="77"/>
      <c r="O173" s="77"/>
      <c r="P173" s="78"/>
      <c r="Q173" s="77"/>
      <c r="R173" s="77"/>
      <c r="S173" s="77"/>
      <c r="T173" s="77"/>
      <c r="U173" s="77"/>
      <c r="V173" s="77"/>
      <c r="W173" s="77"/>
      <c r="X173" s="84"/>
      <c r="Y173" s="76"/>
      <c r="Z173" s="76"/>
      <c r="AA173" s="76"/>
      <c r="AB173" s="76"/>
      <c r="AC173" s="76"/>
    </row>
    <row r="174" spans="1:29" ht="39.950000000000003"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80"/>
      <c r="M174" s="78"/>
      <c r="N174" s="77"/>
      <c r="O174" s="77"/>
      <c r="P174" s="77"/>
      <c r="Q174" s="77"/>
      <c r="R174" s="77"/>
      <c r="S174" s="77"/>
      <c r="T174" s="77"/>
      <c r="U174" s="77"/>
      <c r="V174" s="77"/>
      <c r="W174" s="77"/>
      <c r="X174" s="84"/>
      <c r="Y174" s="76"/>
      <c r="Z174" s="76"/>
      <c r="AA174" s="76"/>
      <c r="AB174" s="76"/>
      <c r="AC174" s="76"/>
    </row>
    <row r="175" spans="1:29" ht="39.950000000000003" customHeight="1" x14ac:dyDescent="0.25">
      <c r="A175" s="274"/>
      <c r="B175" s="271"/>
      <c r="C175" s="47">
        <v>187</v>
      </c>
      <c r="D175" s="90" t="s">
        <v>354</v>
      </c>
      <c r="E175" s="35" t="s">
        <v>355</v>
      </c>
      <c r="F175" s="35" t="s">
        <v>13</v>
      </c>
      <c r="G175" s="35" t="s">
        <v>378</v>
      </c>
      <c r="H175" s="53">
        <v>71.91</v>
      </c>
      <c r="I175" s="18"/>
      <c r="J175" s="24">
        <f t="shared" si="4"/>
        <v>0</v>
      </c>
      <c r="K175" s="25" t="str">
        <f t="shared" si="5"/>
        <v>OK</v>
      </c>
      <c r="L175" s="80"/>
      <c r="M175" s="78"/>
      <c r="N175" s="77"/>
      <c r="O175" s="77"/>
      <c r="P175" s="77"/>
      <c r="Q175" s="77"/>
      <c r="R175" s="77"/>
      <c r="S175" s="77"/>
      <c r="T175" s="77"/>
      <c r="U175" s="77"/>
      <c r="V175" s="77"/>
      <c r="W175" s="77"/>
      <c r="X175" s="84"/>
      <c r="Y175" s="76"/>
      <c r="Z175" s="76"/>
      <c r="AA175" s="76"/>
      <c r="AB175" s="76"/>
      <c r="AC175" s="76"/>
    </row>
    <row r="176" spans="1:29" ht="39.950000000000003" customHeight="1" x14ac:dyDescent="0.25">
      <c r="A176" s="274"/>
      <c r="B176" s="271"/>
      <c r="C176" s="47">
        <v>188</v>
      </c>
      <c r="D176" s="90" t="s">
        <v>356</v>
      </c>
      <c r="E176" s="35" t="s">
        <v>357</v>
      </c>
      <c r="F176" s="35" t="s">
        <v>13</v>
      </c>
      <c r="G176" s="35" t="s">
        <v>14</v>
      </c>
      <c r="H176" s="53">
        <v>1.58</v>
      </c>
      <c r="I176" s="18"/>
      <c r="J176" s="24">
        <f t="shared" si="4"/>
        <v>0</v>
      </c>
      <c r="K176" s="25" t="str">
        <f t="shared" si="5"/>
        <v>OK</v>
      </c>
      <c r="L176" s="80"/>
      <c r="M176" s="78"/>
      <c r="N176" s="77"/>
      <c r="O176" s="77"/>
      <c r="P176" s="77"/>
      <c r="Q176" s="77"/>
      <c r="R176" s="77"/>
      <c r="S176" s="77"/>
      <c r="T176" s="77"/>
      <c r="U176" s="77"/>
      <c r="V176" s="77"/>
      <c r="W176" s="77"/>
      <c r="X176" s="84"/>
      <c r="Y176" s="76"/>
      <c r="Z176" s="76"/>
      <c r="AA176" s="76"/>
      <c r="AB176" s="76"/>
      <c r="AC176" s="76"/>
    </row>
    <row r="177" spans="1:29" ht="39.950000000000003" customHeight="1" x14ac:dyDescent="0.25">
      <c r="A177" s="274"/>
      <c r="B177" s="271"/>
      <c r="C177" s="47">
        <v>189</v>
      </c>
      <c r="D177" s="90" t="s">
        <v>358</v>
      </c>
      <c r="E177" s="35" t="s">
        <v>359</v>
      </c>
      <c r="F177" s="35" t="s">
        <v>13</v>
      </c>
      <c r="G177" s="35" t="s">
        <v>379</v>
      </c>
      <c r="H177" s="53">
        <v>197.77</v>
      </c>
      <c r="I177" s="18"/>
      <c r="J177" s="24">
        <f t="shared" si="4"/>
        <v>0</v>
      </c>
      <c r="K177" s="25" t="str">
        <f t="shared" si="5"/>
        <v>OK</v>
      </c>
      <c r="L177" s="80"/>
      <c r="M177" s="78"/>
      <c r="N177" s="77"/>
      <c r="O177" s="77"/>
      <c r="P177" s="77"/>
      <c r="Q177" s="77"/>
      <c r="R177" s="77"/>
      <c r="S177" s="77"/>
      <c r="T177" s="77"/>
      <c r="U177" s="77"/>
      <c r="V177" s="77"/>
      <c r="W177" s="77"/>
      <c r="X177" s="84"/>
      <c r="Y177" s="76"/>
      <c r="Z177" s="76"/>
      <c r="AA177" s="76"/>
      <c r="AB177" s="76"/>
      <c r="AC177" s="76"/>
    </row>
    <row r="178" spans="1:29" ht="39.950000000000003" customHeight="1" x14ac:dyDescent="0.25">
      <c r="A178" s="274"/>
      <c r="B178" s="271"/>
      <c r="C178" s="47">
        <v>190</v>
      </c>
      <c r="D178" s="90" t="s">
        <v>360</v>
      </c>
      <c r="E178" s="35" t="s">
        <v>361</v>
      </c>
      <c r="F178" s="35" t="s">
        <v>13</v>
      </c>
      <c r="G178" s="35" t="s">
        <v>380</v>
      </c>
      <c r="H178" s="53">
        <v>1.99</v>
      </c>
      <c r="I178" s="18"/>
      <c r="J178" s="24">
        <f t="shared" si="4"/>
        <v>0</v>
      </c>
      <c r="K178" s="25" t="str">
        <f t="shared" si="5"/>
        <v>OK</v>
      </c>
      <c r="L178" s="80"/>
      <c r="M178" s="78"/>
      <c r="N178" s="77"/>
      <c r="O178" s="77"/>
      <c r="P178" s="77"/>
      <c r="Q178" s="77"/>
      <c r="R178" s="77"/>
      <c r="S178" s="77"/>
      <c r="T178" s="77"/>
      <c r="U178" s="77"/>
      <c r="V178" s="77"/>
      <c r="W178" s="77"/>
      <c r="X178" s="84"/>
      <c r="Y178" s="76"/>
      <c r="Z178" s="76"/>
      <c r="AA178" s="76"/>
      <c r="AB178" s="76"/>
      <c r="AC178" s="76"/>
    </row>
    <row r="179" spans="1:29" ht="39.950000000000003"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80"/>
      <c r="M179" s="78"/>
      <c r="N179" s="77"/>
      <c r="O179" s="77"/>
      <c r="P179" s="77"/>
      <c r="Q179" s="77"/>
      <c r="R179" s="77"/>
      <c r="S179" s="77"/>
      <c r="T179" s="77"/>
      <c r="U179" s="77"/>
      <c r="V179" s="77"/>
      <c r="W179" s="77"/>
      <c r="X179" s="84"/>
      <c r="Y179" s="76"/>
      <c r="Z179" s="76"/>
      <c r="AA179" s="76"/>
      <c r="AB179" s="76"/>
      <c r="AC179" s="76"/>
    </row>
    <row r="180" spans="1:29" ht="39.950000000000003"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80"/>
      <c r="M180" s="78"/>
      <c r="N180" s="77"/>
      <c r="O180" s="77"/>
      <c r="P180" s="77"/>
      <c r="Q180" s="77"/>
      <c r="R180" s="77"/>
      <c r="S180" s="77"/>
      <c r="T180" s="77"/>
      <c r="U180" s="77"/>
      <c r="V180" s="77"/>
      <c r="W180" s="77"/>
      <c r="X180" s="84"/>
      <c r="Y180" s="76"/>
      <c r="Z180" s="76"/>
      <c r="AA180" s="76"/>
      <c r="AB180" s="76"/>
      <c r="AC180" s="76"/>
    </row>
    <row r="181" spans="1:29" ht="39.950000000000003" customHeight="1" x14ac:dyDescent="0.25">
      <c r="A181" s="274"/>
      <c r="B181" s="271"/>
      <c r="C181" s="47">
        <v>193</v>
      </c>
      <c r="D181" s="113" t="s">
        <v>367</v>
      </c>
      <c r="E181" s="114" t="s">
        <v>172</v>
      </c>
      <c r="F181" s="114" t="s">
        <v>13</v>
      </c>
      <c r="G181" s="35" t="s">
        <v>22</v>
      </c>
      <c r="H181" s="53">
        <v>25.94</v>
      </c>
      <c r="I181" s="18"/>
      <c r="J181" s="24">
        <f t="shared" si="4"/>
        <v>0</v>
      </c>
      <c r="K181" s="25" t="str">
        <f t="shared" si="5"/>
        <v>OK</v>
      </c>
      <c r="L181" s="80"/>
      <c r="M181" s="78"/>
      <c r="N181" s="73"/>
      <c r="O181" s="77"/>
      <c r="P181" s="77"/>
      <c r="Q181" s="77"/>
      <c r="R181" s="77"/>
      <c r="S181" s="77"/>
      <c r="T181" s="77"/>
      <c r="U181" s="77"/>
      <c r="V181" s="77"/>
      <c r="W181" s="77"/>
      <c r="X181" s="84"/>
      <c r="Y181" s="76"/>
      <c r="Z181" s="76"/>
      <c r="AA181" s="76"/>
      <c r="AB181" s="76"/>
      <c r="AC181" s="76"/>
    </row>
    <row r="182" spans="1:29" ht="39.950000000000003" customHeight="1" x14ac:dyDescent="0.25">
      <c r="A182" s="274"/>
      <c r="B182" s="271"/>
      <c r="C182" s="47">
        <v>194</v>
      </c>
      <c r="D182" s="113" t="s">
        <v>368</v>
      </c>
      <c r="E182" s="114" t="s">
        <v>196</v>
      </c>
      <c r="F182" s="114" t="s">
        <v>13</v>
      </c>
      <c r="G182" s="35" t="s">
        <v>22</v>
      </c>
      <c r="H182" s="53">
        <v>30.28</v>
      </c>
      <c r="I182" s="18"/>
      <c r="J182" s="24">
        <f t="shared" si="4"/>
        <v>0</v>
      </c>
      <c r="K182" s="25" t="str">
        <f t="shared" si="5"/>
        <v>OK</v>
      </c>
      <c r="L182" s="80"/>
      <c r="M182" s="78"/>
      <c r="N182" s="73"/>
      <c r="O182" s="77"/>
      <c r="P182" s="77"/>
      <c r="Q182" s="77"/>
      <c r="R182" s="77"/>
      <c r="S182" s="77"/>
      <c r="T182" s="77"/>
      <c r="U182" s="77"/>
      <c r="V182" s="77"/>
      <c r="W182" s="77"/>
      <c r="X182" s="84"/>
      <c r="Y182" s="76"/>
      <c r="Z182" s="76"/>
      <c r="AA182" s="76"/>
      <c r="AB182" s="76"/>
      <c r="AC182" s="76"/>
    </row>
    <row r="183" spans="1:29" ht="39.950000000000003" customHeight="1" x14ac:dyDescent="0.25">
      <c r="A183" s="274"/>
      <c r="B183" s="271"/>
      <c r="C183" s="47">
        <v>195</v>
      </c>
      <c r="D183" s="90" t="s">
        <v>66</v>
      </c>
      <c r="E183" s="35" t="s">
        <v>369</v>
      </c>
      <c r="F183" s="35" t="s">
        <v>16</v>
      </c>
      <c r="G183" s="35" t="s">
        <v>15</v>
      </c>
      <c r="H183" s="53">
        <v>26.17</v>
      </c>
      <c r="I183" s="18">
        <v>1</v>
      </c>
      <c r="J183" s="24">
        <f t="shared" si="4"/>
        <v>1</v>
      </c>
      <c r="K183" s="25" t="str">
        <f t="shared" si="5"/>
        <v>OK</v>
      </c>
      <c r="L183" s="80"/>
      <c r="M183" s="78"/>
      <c r="N183" s="73"/>
      <c r="O183" s="77"/>
      <c r="P183" s="77"/>
      <c r="Q183" s="77"/>
      <c r="R183" s="77"/>
      <c r="S183" s="78"/>
      <c r="T183" s="77"/>
      <c r="U183" s="77"/>
      <c r="V183" s="77"/>
      <c r="W183" s="77"/>
      <c r="X183" s="84"/>
      <c r="Y183" s="76"/>
      <c r="Z183" s="76"/>
      <c r="AA183" s="76"/>
      <c r="AB183" s="76"/>
      <c r="AC183" s="76"/>
    </row>
    <row r="184" spans="1:29" ht="39.950000000000003" customHeight="1" x14ac:dyDescent="0.25">
      <c r="A184" s="274"/>
      <c r="B184" s="271"/>
      <c r="C184" s="47">
        <v>196</v>
      </c>
      <c r="D184" s="90" t="s">
        <v>69</v>
      </c>
      <c r="E184" s="35" t="s">
        <v>352</v>
      </c>
      <c r="F184" s="35" t="s">
        <v>16</v>
      </c>
      <c r="G184" s="35" t="s">
        <v>15</v>
      </c>
      <c r="H184" s="53">
        <v>4.3600000000000003</v>
      </c>
      <c r="I184" s="18"/>
      <c r="J184" s="24">
        <f t="shared" si="4"/>
        <v>0</v>
      </c>
      <c r="K184" s="25" t="str">
        <f t="shared" si="5"/>
        <v>OK</v>
      </c>
      <c r="L184" s="80"/>
      <c r="M184" s="78"/>
      <c r="N184" s="73"/>
      <c r="O184" s="77"/>
      <c r="P184" s="77"/>
      <c r="Q184" s="77"/>
      <c r="R184" s="77"/>
      <c r="S184" s="77"/>
      <c r="T184" s="77"/>
      <c r="U184" s="77"/>
      <c r="V184" s="77"/>
      <c r="W184" s="77"/>
      <c r="X184" s="84"/>
      <c r="Y184" s="76"/>
      <c r="Z184" s="76"/>
      <c r="AA184" s="76"/>
      <c r="AB184" s="76"/>
      <c r="AC184" s="76"/>
    </row>
    <row r="185" spans="1:29" ht="39.950000000000003" customHeight="1" x14ac:dyDescent="0.25">
      <c r="A185" s="274"/>
      <c r="B185" s="271"/>
      <c r="C185" s="47">
        <v>197</v>
      </c>
      <c r="D185" s="90" t="s">
        <v>70</v>
      </c>
      <c r="E185" s="35" t="s">
        <v>370</v>
      </c>
      <c r="F185" s="35" t="s">
        <v>13</v>
      </c>
      <c r="G185" s="35" t="s">
        <v>15</v>
      </c>
      <c r="H185" s="53">
        <v>44.37</v>
      </c>
      <c r="I185" s="18"/>
      <c r="J185" s="24">
        <f t="shared" si="4"/>
        <v>0</v>
      </c>
      <c r="K185" s="25" t="str">
        <f t="shared" si="5"/>
        <v>OK</v>
      </c>
      <c r="L185" s="80"/>
      <c r="M185" s="78"/>
      <c r="N185" s="73"/>
      <c r="O185" s="77"/>
      <c r="P185" s="77"/>
      <c r="Q185" s="77"/>
      <c r="R185" s="77"/>
      <c r="S185" s="77"/>
      <c r="T185" s="77"/>
      <c r="U185" s="77"/>
      <c r="V185" s="77"/>
      <c r="W185" s="77"/>
      <c r="X185" s="84"/>
      <c r="Y185" s="76"/>
      <c r="Z185" s="76"/>
      <c r="AA185" s="76"/>
      <c r="AB185" s="76"/>
      <c r="AC185" s="76"/>
    </row>
    <row r="186" spans="1:29" ht="39.950000000000003"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80"/>
      <c r="M186" s="78"/>
      <c r="N186" s="73"/>
      <c r="O186" s="77"/>
      <c r="P186" s="77"/>
      <c r="Q186" s="77"/>
      <c r="R186" s="77"/>
      <c r="S186" s="78"/>
      <c r="T186" s="77"/>
      <c r="U186" s="77"/>
      <c r="V186" s="77"/>
      <c r="W186" s="77"/>
      <c r="X186" s="84"/>
      <c r="Y186" s="76"/>
      <c r="Z186" s="76"/>
      <c r="AA186" s="76"/>
      <c r="AB186" s="76"/>
      <c r="AC186" s="76"/>
    </row>
    <row r="187" spans="1:29" ht="39.950000000000003"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80"/>
      <c r="M187" s="78"/>
      <c r="N187" s="73"/>
      <c r="O187" s="77"/>
      <c r="P187" s="77"/>
      <c r="Q187" s="77"/>
      <c r="R187" s="77"/>
      <c r="S187" s="78"/>
      <c r="T187" s="77"/>
      <c r="U187" s="77"/>
      <c r="V187" s="77"/>
      <c r="W187" s="77"/>
      <c r="X187" s="84"/>
      <c r="Y187" s="76"/>
      <c r="Z187" s="76"/>
      <c r="AA187" s="76"/>
      <c r="AB187" s="76"/>
      <c r="AC187" s="76"/>
    </row>
    <row r="188" spans="1:29" ht="39.950000000000003"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80"/>
      <c r="M188" s="78"/>
      <c r="N188" s="73"/>
      <c r="O188" s="77"/>
      <c r="P188" s="77"/>
      <c r="Q188" s="77"/>
      <c r="R188" s="77"/>
      <c r="S188" s="77"/>
      <c r="T188" s="77"/>
      <c r="U188" s="77"/>
      <c r="V188" s="77"/>
      <c r="W188" s="77"/>
      <c r="X188" s="84"/>
      <c r="Y188" s="76"/>
      <c r="Z188" s="76"/>
      <c r="AA188" s="76"/>
      <c r="AB188" s="76"/>
      <c r="AC188" s="76"/>
    </row>
    <row r="189" spans="1:29" ht="39.950000000000003" customHeight="1" x14ac:dyDescent="0.25">
      <c r="A189" s="274"/>
      <c r="B189" s="271"/>
      <c r="C189" s="47">
        <v>201</v>
      </c>
      <c r="D189" s="90" t="s">
        <v>114</v>
      </c>
      <c r="E189" s="35" t="s">
        <v>376</v>
      </c>
      <c r="F189" s="36" t="s">
        <v>13</v>
      </c>
      <c r="G189" s="35" t="s">
        <v>15</v>
      </c>
      <c r="H189" s="53">
        <v>52.42</v>
      </c>
      <c r="I189" s="18"/>
      <c r="J189" s="24">
        <f t="shared" si="4"/>
        <v>0</v>
      </c>
      <c r="K189" s="25" t="str">
        <f t="shared" si="5"/>
        <v>OK</v>
      </c>
      <c r="L189" s="80"/>
      <c r="M189" s="78"/>
      <c r="N189" s="73"/>
      <c r="O189" s="77"/>
      <c r="P189" s="77"/>
      <c r="Q189" s="77"/>
      <c r="R189" s="77"/>
      <c r="S189" s="77"/>
      <c r="T189" s="77"/>
      <c r="U189" s="77"/>
      <c r="V189" s="77"/>
      <c r="W189" s="77"/>
      <c r="X189" s="84"/>
      <c r="Y189" s="76"/>
      <c r="Z189" s="76"/>
      <c r="AA189" s="76"/>
      <c r="AB189" s="76"/>
      <c r="AC189" s="76"/>
    </row>
    <row r="190" spans="1:29" ht="39.950000000000003" customHeight="1" x14ac:dyDescent="0.25">
      <c r="A190" s="275"/>
      <c r="B190" s="272"/>
      <c r="C190" s="47">
        <v>202</v>
      </c>
      <c r="D190" s="90" t="s">
        <v>166</v>
      </c>
      <c r="E190" s="118" t="s">
        <v>377</v>
      </c>
      <c r="F190" s="35" t="s">
        <v>13</v>
      </c>
      <c r="G190" s="35" t="s">
        <v>31</v>
      </c>
      <c r="H190" s="53">
        <v>188.94</v>
      </c>
      <c r="I190" s="18"/>
      <c r="J190" s="24">
        <f t="shared" si="4"/>
        <v>0</v>
      </c>
      <c r="K190" s="25" t="str">
        <f t="shared" si="5"/>
        <v>OK</v>
      </c>
      <c r="L190" s="80"/>
      <c r="M190" s="78"/>
      <c r="N190" s="73"/>
      <c r="O190" s="77"/>
      <c r="P190" s="77"/>
      <c r="Q190" s="77"/>
      <c r="R190" s="77"/>
      <c r="S190" s="77"/>
      <c r="T190" s="77"/>
      <c r="U190" s="77"/>
      <c r="V190" s="77"/>
      <c r="W190" s="77"/>
      <c r="X190" s="84"/>
      <c r="Y190" s="76"/>
      <c r="Z190" s="76"/>
      <c r="AA190" s="76"/>
      <c r="AB190" s="76"/>
      <c r="AC190" s="76"/>
    </row>
    <row r="191" spans="1:29" ht="39.950000000000003" customHeight="1" x14ac:dyDescent="0.25">
      <c r="A191" s="259">
        <v>21</v>
      </c>
      <c r="B191" s="262" t="s">
        <v>284</v>
      </c>
      <c r="C191" s="46">
        <v>203</v>
      </c>
      <c r="D191" s="119" t="s">
        <v>71</v>
      </c>
      <c r="E191" s="120" t="s">
        <v>381</v>
      </c>
      <c r="F191" s="120" t="s">
        <v>25</v>
      </c>
      <c r="G191" s="33" t="s">
        <v>15</v>
      </c>
      <c r="H191" s="52">
        <v>201.41</v>
      </c>
      <c r="I191" s="18"/>
      <c r="J191" s="24">
        <f t="shared" si="4"/>
        <v>0</v>
      </c>
      <c r="K191" s="25" t="str">
        <f t="shared" si="5"/>
        <v>OK</v>
      </c>
      <c r="L191" s="80"/>
      <c r="M191" s="78"/>
      <c r="N191" s="73"/>
      <c r="O191" s="77"/>
      <c r="P191" s="77"/>
      <c r="Q191" s="77"/>
      <c r="R191" s="77"/>
      <c r="S191" s="77"/>
      <c r="T191" s="77"/>
      <c r="U191" s="77"/>
      <c r="V191" s="77"/>
      <c r="W191" s="77"/>
      <c r="X191" s="84"/>
      <c r="Y191" s="76"/>
      <c r="Z191" s="76"/>
      <c r="AA191" s="76"/>
      <c r="AB191" s="76"/>
      <c r="AC191" s="76"/>
    </row>
    <row r="192" spans="1:29" ht="39.950000000000003" customHeight="1" x14ac:dyDescent="0.25">
      <c r="A192" s="260"/>
      <c r="B192" s="263"/>
      <c r="C192" s="46">
        <v>204</v>
      </c>
      <c r="D192" s="125" t="s">
        <v>81</v>
      </c>
      <c r="E192" s="123" t="s">
        <v>382</v>
      </c>
      <c r="F192" s="123" t="s">
        <v>13</v>
      </c>
      <c r="G192" s="33" t="s">
        <v>15</v>
      </c>
      <c r="H192" s="52">
        <v>194.99</v>
      </c>
      <c r="I192" s="18"/>
      <c r="J192" s="24">
        <f t="shared" si="4"/>
        <v>0</v>
      </c>
      <c r="K192" s="25" t="str">
        <f t="shared" si="5"/>
        <v>OK</v>
      </c>
      <c r="L192" s="80"/>
      <c r="M192" s="78"/>
      <c r="N192" s="73"/>
      <c r="O192" s="77"/>
      <c r="P192" s="77"/>
      <c r="Q192" s="77"/>
      <c r="R192" s="77"/>
      <c r="S192" s="77"/>
      <c r="T192" s="77"/>
      <c r="U192" s="77"/>
      <c r="V192" s="77"/>
      <c r="W192" s="77"/>
      <c r="X192" s="84"/>
      <c r="Y192" s="76"/>
      <c r="Z192" s="76"/>
      <c r="AA192" s="76"/>
      <c r="AB192" s="76"/>
      <c r="AC192" s="76"/>
    </row>
    <row r="193" spans="1:29" ht="39.950000000000003"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80"/>
      <c r="M193" s="78"/>
      <c r="N193" s="77"/>
      <c r="O193" s="77"/>
      <c r="P193" s="77"/>
      <c r="Q193" s="77"/>
      <c r="R193" s="77"/>
      <c r="S193" s="77"/>
      <c r="T193" s="77"/>
      <c r="U193" s="77"/>
      <c r="V193" s="77"/>
      <c r="W193" s="77"/>
      <c r="X193" s="84"/>
      <c r="Y193" s="76"/>
      <c r="Z193" s="76"/>
      <c r="AA193" s="76"/>
      <c r="AB193" s="76"/>
      <c r="AC193" s="76"/>
    </row>
    <row r="194" spans="1:29" ht="39.950000000000003"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80"/>
      <c r="M194" s="78"/>
      <c r="N194" s="77"/>
      <c r="O194" s="77"/>
      <c r="P194" s="77"/>
      <c r="Q194" s="77"/>
      <c r="R194" s="77"/>
      <c r="S194" s="77"/>
      <c r="T194" s="77"/>
      <c r="U194" s="77"/>
      <c r="V194" s="77"/>
      <c r="W194" s="77"/>
      <c r="X194" s="84"/>
      <c r="Y194" s="76"/>
      <c r="Z194" s="76"/>
      <c r="AA194" s="76"/>
      <c r="AB194" s="76"/>
      <c r="AC194" s="76"/>
    </row>
    <row r="195" spans="1:29" ht="39.950000000000003"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80"/>
      <c r="M195" s="78"/>
      <c r="N195" s="77"/>
      <c r="O195" s="77"/>
      <c r="P195" s="77"/>
      <c r="Q195" s="77"/>
      <c r="R195" s="77"/>
      <c r="S195" s="77"/>
      <c r="T195" s="77"/>
      <c r="U195" s="77"/>
      <c r="V195" s="77"/>
      <c r="W195" s="77"/>
      <c r="X195" s="84"/>
      <c r="Y195" s="76"/>
      <c r="Z195" s="76"/>
      <c r="AA195" s="76"/>
      <c r="AB195" s="76"/>
      <c r="AC195" s="76"/>
    </row>
    <row r="196" spans="1:29" ht="39.950000000000003" customHeight="1" x14ac:dyDescent="0.25">
      <c r="A196" s="274"/>
      <c r="B196" s="271"/>
      <c r="C196" s="47">
        <v>208</v>
      </c>
      <c r="D196" s="90" t="s">
        <v>388</v>
      </c>
      <c r="E196" s="35" t="s">
        <v>387</v>
      </c>
      <c r="F196" s="36" t="s">
        <v>13</v>
      </c>
      <c r="G196" s="35" t="s">
        <v>394</v>
      </c>
      <c r="H196" s="53">
        <v>1003.68</v>
      </c>
      <c r="I196" s="18"/>
      <c r="J196" s="24">
        <f t="shared" si="4"/>
        <v>0</v>
      </c>
      <c r="K196" s="25" t="str">
        <f t="shared" si="5"/>
        <v>OK</v>
      </c>
      <c r="L196" s="80"/>
      <c r="M196" s="78"/>
      <c r="N196" s="77"/>
      <c r="O196" s="77"/>
      <c r="P196" s="77"/>
      <c r="Q196" s="77"/>
      <c r="R196" s="77"/>
      <c r="S196" s="77"/>
      <c r="T196" s="77"/>
      <c r="U196" s="77"/>
      <c r="V196" s="77"/>
      <c r="W196" s="77"/>
      <c r="X196" s="84"/>
      <c r="Y196" s="76"/>
      <c r="Z196" s="76"/>
      <c r="AA196" s="76"/>
      <c r="AB196" s="76"/>
      <c r="AC196" s="76"/>
    </row>
    <row r="197" spans="1:29" ht="39.950000000000003" customHeight="1" x14ac:dyDescent="0.25">
      <c r="A197" s="274"/>
      <c r="B197" s="271"/>
      <c r="C197" s="47">
        <v>209</v>
      </c>
      <c r="D197" s="90" t="s">
        <v>389</v>
      </c>
      <c r="E197" s="35" t="s">
        <v>387</v>
      </c>
      <c r="F197" s="36" t="s">
        <v>13</v>
      </c>
      <c r="G197" s="35" t="s">
        <v>394</v>
      </c>
      <c r="H197" s="53">
        <v>981.94</v>
      </c>
      <c r="I197" s="18"/>
      <c r="J197" s="24">
        <f t="shared" ref="J197:J248" si="6">I197-(SUM(L197:AC197))</f>
        <v>0</v>
      </c>
      <c r="K197" s="25" t="str">
        <f t="shared" ref="K197:K248" si="7">IF(J197&lt;0,"ATENÇÃO","OK")</f>
        <v>OK</v>
      </c>
      <c r="L197" s="80"/>
      <c r="M197" s="78"/>
      <c r="N197" s="77"/>
      <c r="O197" s="77"/>
      <c r="P197" s="77"/>
      <c r="Q197" s="77"/>
      <c r="R197" s="77"/>
      <c r="S197" s="77"/>
      <c r="T197" s="77"/>
      <c r="U197" s="77"/>
      <c r="V197" s="77"/>
      <c r="W197" s="77"/>
      <c r="X197" s="84"/>
      <c r="Y197" s="76"/>
      <c r="Z197" s="76"/>
      <c r="AA197" s="76"/>
      <c r="AB197" s="76"/>
      <c r="AC197" s="76"/>
    </row>
    <row r="198" spans="1:29" ht="39.950000000000003"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80"/>
      <c r="M198" s="78"/>
      <c r="N198" s="77"/>
      <c r="O198" s="77"/>
      <c r="P198" s="77"/>
      <c r="Q198" s="77"/>
      <c r="R198" s="77"/>
      <c r="S198" s="77"/>
      <c r="T198" s="77"/>
      <c r="U198" s="77"/>
      <c r="V198" s="77"/>
      <c r="W198" s="77"/>
      <c r="X198" s="84"/>
      <c r="Y198" s="76"/>
      <c r="Z198" s="76"/>
      <c r="AA198" s="76"/>
      <c r="AB198" s="76"/>
      <c r="AC198" s="76"/>
    </row>
    <row r="199" spans="1:29" ht="39.950000000000003"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80"/>
      <c r="M199" s="78"/>
      <c r="N199" s="77"/>
      <c r="O199" s="77"/>
      <c r="P199" s="77"/>
      <c r="Q199" s="77"/>
      <c r="R199" s="77"/>
      <c r="S199" s="77"/>
      <c r="T199" s="77"/>
      <c r="U199" s="77"/>
      <c r="V199" s="77"/>
      <c r="W199" s="77"/>
      <c r="X199" s="84"/>
      <c r="Y199" s="76"/>
      <c r="Z199" s="76"/>
      <c r="AA199" s="76"/>
      <c r="AB199" s="76"/>
      <c r="AC199" s="76"/>
    </row>
    <row r="200" spans="1:29" ht="39.950000000000003"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80"/>
      <c r="M200" s="78"/>
      <c r="N200" s="77"/>
      <c r="O200" s="77"/>
      <c r="P200" s="77"/>
      <c r="Q200" s="77"/>
      <c r="R200" s="77"/>
      <c r="S200" s="77"/>
      <c r="T200" s="77"/>
      <c r="U200" s="77"/>
      <c r="V200" s="77"/>
      <c r="W200" s="77"/>
      <c r="X200" s="84"/>
      <c r="Y200" s="76"/>
      <c r="Z200" s="76"/>
      <c r="AA200" s="76"/>
      <c r="AB200" s="76"/>
      <c r="AC200" s="76"/>
    </row>
    <row r="201" spans="1:29" ht="39.950000000000003" customHeight="1" x14ac:dyDescent="0.25">
      <c r="A201" s="259">
        <v>23</v>
      </c>
      <c r="B201" s="262" t="s">
        <v>183</v>
      </c>
      <c r="C201" s="46">
        <v>213</v>
      </c>
      <c r="D201" s="119" t="s">
        <v>55</v>
      </c>
      <c r="E201" s="120" t="s">
        <v>177</v>
      </c>
      <c r="F201" s="120" t="s">
        <v>13</v>
      </c>
      <c r="G201" s="33" t="s">
        <v>15</v>
      </c>
      <c r="H201" s="52">
        <v>19.14</v>
      </c>
      <c r="I201" s="18">
        <v>2</v>
      </c>
      <c r="J201" s="24">
        <f t="shared" si="6"/>
        <v>2</v>
      </c>
      <c r="K201" s="25" t="str">
        <f t="shared" si="7"/>
        <v>OK</v>
      </c>
      <c r="L201" s="80"/>
      <c r="M201" s="78"/>
      <c r="N201" s="77"/>
      <c r="O201" s="77"/>
      <c r="P201" s="77"/>
      <c r="Q201" s="77"/>
      <c r="R201" s="77"/>
      <c r="S201" s="77"/>
      <c r="T201" s="77"/>
      <c r="U201" s="77"/>
      <c r="V201" s="77"/>
      <c r="W201" s="77"/>
      <c r="X201" s="84"/>
      <c r="Y201" s="76"/>
      <c r="Z201" s="76"/>
      <c r="AA201" s="76"/>
      <c r="AB201" s="76"/>
      <c r="AC201" s="76"/>
    </row>
    <row r="202" spans="1:29" ht="39.950000000000003" customHeight="1" x14ac:dyDescent="0.25">
      <c r="A202" s="260"/>
      <c r="B202" s="263"/>
      <c r="C202" s="46">
        <v>214</v>
      </c>
      <c r="D202" s="119" t="s">
        <v>56</v>
      </c>
      <c r="E202" s="120" t="s">
        <v>395</v>
      </c>
      <c r="F202" s="120" t="s">
        <v>13</v>
      </c>
      <c r="G202" s="33" t="s">
        <v>58</v>
      </c>
      <c r="H202" s="52">
        <v>64.239999999999995</v>
      </c>
      <c r="I202" s="18">
        <v>1</v>
      </c>
      <c r="J202" s="24">
        <f t="shared" si="6"/>
        <v>1</v>
      </c>
      <c r="K202" s="25" t="str">
        <f t="shared" si="7"/>
        <v>OK</v>
      </c>
      <c r="L202" s="80"/>
      <c r="M202" s="78"/>
      <c r="N202" s="77"/>
      <c r="O202" s="77"/>
      <c r="P202" s="77"/>
      <c r="Q202" s="77"/>
      <c r="R202" s="77"/>
      <c r="S202" s="77"/>
      <c r="T202" s="77"/>
      <c r="U202" s="77"/>
      <c r="V202" s="77"/>
      <c r="W202" s="77"/>
      <c r="X202" s="84"/>
      <c r="Y202" s="76"/>
      <c r="Z202" s="76"/>
      <c r="AA202" s="76"/>
      <c r="AB202" s="76"/>
      <c r="AC202" s="76"/>
    </row>
    <row r="203" spans="1:29" ht="39.950000000000003"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80"/>
      <c r="M203" s="78"/>
      <c r="N203" s="77"/>
      <c r="O203" s="77"/>
      <c r="P203" s="77"/>
      <c r="Q203" s="77"/>
      <c r="R203" s="77"/>
      <c r="S203" s="77"/>
      <c r="T203" s="77"/>
      <c r="U203" s="77"/>
      <c r="V203" s="77"/>
      <c r="W203" s="77"/>
      <c r="X203" s="84"/>
      <c r="Y203" s="76"/>
      <c r="Z203" s="76"/>
      <c r="AA203" s="76"/>
      <c r="AB203" s="76"/>
      <c r="AC203" s="76"/>
    </row>
    <row r="204" spans="1:29" ht="39.950000000000003" customHeight="1" x14ac:dyDescent="0.25">
      <c r="A204" s="260"/>
      <c r="B204" s="263"/>
      <c r="C204" s="46">
        <v>216</v>
      </c>
      <c r="D204" s="119" t="s">
        <v>48</v>
      </c>
      <c r="E204" s="120" t="s">
        <v>172</v>
      </c>
      <c r="F204" s="120" t="s">
        <v>12</v>
      </c>
      <c r="G204" s="33" t="s">
        <v>15</v>
      </c>
      <c r="H204" s="52">
        <v>15.33</v>
      </c>
      <c r="I204" s="18">
        <v>2</v>
      </c>
      <c r="J204" s="24">
        <f t="shared" si="6"/>
        <v>2</v>
      </c>
      <c r="K204" s="25" t="str">
        <f t="shared" si="7"/>
        <v>OK</v>
      </c>
      <c r="L204" s="80"/>
      <c r="M204" s="78"/>
      <c r="N204" s="77"/>
      <c r="O204" s="77"/>
      <c r="P204" s="77"/>
      <c r="Q204" s="77"/>
      <c r="R204" s="77"/>
      <c r="S204" s="77"/>
      <c r="T204" s="77"/>
      <c r="U204" s="77"/>
      <c r="V204" s="77"/>
      <c r="W204" s="77"/>
      <c r="X204" s="84"/>
      <c r="Y204" s="76"/>
      <c r="Z204" s="76"/>
      <c r="AA204" s="76"/>
      <c r="AB204" s="76"/>
      <c r="AC204" s="76"/>
    </row>
    <row r="205" spans="1:29" ht="39.950000000000003" customHeight="1" x14ac:dyDescent="0.25">
      <c r="A205" s="260"/>
      <c r="B205" s="263"/>
      <c r="C205" s="46">
        <v>217</v>
      </c>
      <c r="D205" s="119" t="s">
        <v>102</v>
      </c>
      <c r="E205" s="120" t="s">
        <v>177</v>
      </c>
      <c r="F205" s="120" t="s">
        <v>104</v>
      </c>
      <c r="G205" s="33" t="s">
        <v>15</v>
      </c>
      <c r="H205" s="52">
        <v>13.96</v>
      </c>
      <c r="I205" s="18"/>
      <c r="J205" s="24">
        <f t="shared" si="6"/>
        <v>0</v>
      </c>
      <c r="K205" s="25" t="str">
        <f t="shared" si="7"/>
        <v>OK</v>
      </c>
      <c r="L205" s="80"/>
      <c r="M205" s="78"/>
      <c r="N205" s="77"/>
      <c r="O205" s="77"/>
      <c r="P205" s="77"/>
      <c r="Q205" s="77"/>
      <c r="R205" s="77"/>
      <c r="S205" s="77"/>
      <c r="T205" s="77"/>
      <c r="U205" s="77"/>
      <c r="V205" s="77"/>
      <c r="W205" s="77"/>
      <c r="X205" s="84"/>
      <c r="Y205" s="76"/>
      <c r="Z205" s="76"/>
      <c r="AA205" s="76"/>
      <c r="AB205" s="76"/>
      <c r="AC205" s="76"/>
    </row>
    <row r="206" spans="1:29" ht="39.950000000000003" customHeight="1" x14ac:dyDescent="0.25">
      <c r="A206" s="260"/>
      <c r="B206" s="263"/>
      <c r="C206" s="46">
        <v>218</v>
      </c>
      <c r="D206" s="119" t="s">
        <v>105</v>
      </c>
      <c r="E206" s="120" t="s">
        <v>177</v>
      </c>
      <c r="F206" s="120" t="s">
        <v>104</v>
      </c>
      <c r="G206" s="33" t="s">
        <v>15</v>
      </c>
      <c r="H206" s="52">
        <v>21.9</v>
      </c>
      <c r="I206" s="18"/>
      <c r="J206" s="24">
        <f t="shared" si="6"/>
        <v>0</v>
      </c>
      <c r="K206" s="25" t="str">
        <f t="shared" si="7"/>
        <v>OK</v>
      </c>
      <c r="L206" s="80"/>
      <c r="M206" s="78"/>
      <c r="N206" s="77"/>
      <c r="O206" s="77"/>
      <c r="P206" s="77"/>
      <c r="Q206" s="77"/>
      <c r="R206" s="77"/>
      <c r="S206" s="77"/>
      <c r="T206" s="77"/>
      <c r="U206" s="77"/>
      <c r="V206" s="77"/>
      <c r="W206" s="77"/>
      <c r="X206" s="84"/>
      <c r="Y206" s="76"/>
      <c r="Z206" s="76"/>
      <c r="AA206" s="76"/>
      <c r="AB206" s="76"/>
      <c r="AC206" s="76"/>
    </row>
    <row r="207" spans="1:29" ht="39.950000000000003" customHeight="1" x14ac:dyDescent="0.25">
      <c r="A207" s="260"/>
      <c r="B207" s="263"/>
      <c r="C207" s="46">
        <v>219</v>
      </c>
      <c r="D207" s="119" t="s">
        <v>107</v>
      </c>
      <c r="E207" s="120" t="s">
        <v>397</v>
      </c>
      <c r="F207" s="120" t="s">
        <v>16</v>
      </c>
      <c r="G207" s="33" t="s">
        <v>15</v>
      </c>
      <c r="H207" s="52">
        <v>74.61</v>
      </c>
      <c r="I207" s="18"/>
      <c r="J207" s="24">
        <f t="shared" si="6"/>
        <v>0</v>
      </c>
      <c r="K207" s="25" t="str">
        <f t="shared" si="7"/>
        <v>OK</v>
      </c>
      <c r="L207" s="80"/>
      <c r="M207" s="78"/>
      <c r="N207" s="77"/>
      <c r="O207" s="77"/>
      <c r="P207" s="77"/>
      <c r="Q207" s="77"/>
      <c r="R207" s="77"/>
      <c r="S207" s="77"/>
      <c r="T207" s="77"/>
      <c r="U207" s="77"/>
      <c r="V207" s="77"/>
      <c r="W207" s="77"/>
      <c r="X207" s="84"/>
      <c r="Y207" s="76"/>
      <c r="Z207" s="76"/>
      <c r="AA207" s="76"/>
      <c r="AB207" s="76"/>
      <c r="AC207" s="76"/>
    </row>
    <row r="208" spans="1:29" ht="39.950000000000003" customHeight="1" x14ac:dyDescent="0.25">
      <c r="A208" s="260"/>
      <c r="B208" s="263"/>
      <c r="C208" s="46">
        <v>220</v>
      </c>
      <c r="D208" s="119" t="s">
        <v>108</v>
      </c>
      <c r="E208" s="120" t="s">
        <v>397</v>
      </c>
      <c r="F208" s="120" t="s">
        <v>16</v>
      </c>
      <c r="G208" s="33" t="s">
        <v>15</v>
      </c>
      <c r="H208" s="52">
        <v>48.79</v>
      </c>
      <c r="I208" s="18"/>
      <c r="J208" s="24">
        <f t="shared" si="6"/>
        <v>0</v>
      </c>
      <c r="K208" s="25" t="str">
        <f t="shared" si="7"/>
        <v>OK</v>
      </c>
      <c r="L208" s="80"/>
      <c r="M208" s="78"/>
      <c r="N208" s="77"/>
      <c r="O208" s="77"/>
      <c r="P208" s="77"/>
      <c r="Q208" s="77"/>
      <c r="R208" s="77"/>
      <c r="S208" s="77"/>
      <c r="T208" s="77"/>
      <c r="U208" s="77"/>
      <c r="V208" s="77"/>
      <c r="W208" s="77"/>
      <c r="X208" s="84"/>
      <c r="Y208" s="76"/>
      <c r="Z208" s="76"/>
      <c r="AA208" s="76"/>
      <c r="AB208" s="76"/>
      <c r="AC208" s="76"/>
    </row>
    <row r="209" spans="1:29" ht="39.950000000000003" customHeight="1" x14ac:dyDescent="0.25">
      <c r="A209" s="260"/>
      <c r="B209" s="263"/>
      <c r="C209" s="46">
        <v>221</v>
      </c>
      <c r="D209" s="119" t="s">
        <v>109</v>
      </c>
      <c r="E209" s="120" t="s">
        <v>397</v>
      </c>
      <c r="F209" s="120" t="s">
        <v>16</v>
      </c>
      <c r="G209" s="33" t="s">
        <v>15</v>
      </c>
      <c r="H209" s="52">
        <v>49.95</v>
      </c>
      <c r="I209" s="18"/>
      <c r="J209" s="24">
        <f t="shared" si="6"/>
        <v>0</v>
      </c>
      <c r="K209" s="25" t="str">
        <f t="shared" si="7"/>
        <v>OK</v>
      </c>
      <c r="L209" s="80"/>
      <c r="M209" s="78"/>
      <c r="N209" s="77"/>
      <c r="O209" s="77"/>
      <c r="P209" s="77"/>
      <c r="Q209" s="77"/>
      <c r="R209" s="77"/>
      <c r="S209" s="77"/>
      <c r="T209" s="77"/>
      <c r="U209" s="77"/>
      <c r="V209" s="77"/>
      <c r="W209" s="77"/>
      <c r="X209" s="84"/>
      <c r="Y209" s="76"/>
      <c r="Z209" s="76"/>
      <c r="AA209" s="76"/>
      <c r="AB209" s="76"/>
      <c r="AC209" s="76"/>
    </row>
    <row r="210" spans="1:29" ht="39.950000000000003"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80"/>
      <c r="M210" s="78"/>
      <c r="N210" s="77"/>
      <c r="O210" s="77"/>
      <c r="P210" s="77"/>
      <c r="Q210" s="77"/>
      <c r="R210" s="77"/>
      <c r="S210" s="77"/>
      <c r="T210" s="77"/>
      <c r="U210" s="77"/>
      <c r="V210" s="77"/>
      <c r="W210" s="77"/>
      <c r="X210" s="84"/>
      <c r="Y210" s="76"/>
      <c r="Z210" s="76"/>
      <c r="AA210" s="76"/>
      <c r="AB210" s="76"/>
      <c r="AC210" s="76"/>
    </row>
    <row r="211" spans="1:29" ht="39.950000000000003" customHeight="1" x14ac:dyDescent="0.25">
      <c r="A211" s="260"/>
      <c r="B211" s="263"/>
      <c r="C211" s="46">
        <v>223</v>
      </c>
      <c r="D211" s="121" t="s">
        <v>399</v>
      </c>
      <c r="E211" s="122" t="s">
        <v>400</v>
      </c>
      <c r="F211" s="122" t="s">
        <v>12</v>
      </c>
      <c r="G211" s="33" t="s">
        <v>15</v>
      </c>
      <c r="H211" s="52">
        <v>33.229999999999997</v>
      </c>
      <c r="I211" s="18"/>
      <c r="J211" s="24">
        <f t="shared" si="6"/>
        <v>0</v>
      </c>
      <c r="K211" s="25" t="str">
        <f t="shared" si="7"/>
        <v>OK</v>
      </c>
      <c r="L211" s="80"/>
      <c r="M211" s="78"/>
      <c r="N211" s="77"/>
      <c r="O211" s="77"/>
      <c r="P211" s="77"/>
      <c r="Q211" s="77"/>
      <c r="R211" s="77"/>
      <c r="S211" s="77"/>
      <c r="T211" s="77"/>
      <c r="U211" s="77"/>
      <c r="V211" s="77"/>
      <c r="W211" s="77"/>
      <c r="X211" s="84"/>
      <c r="Y211" s="76"/>
      <c r="Z211" s="76"/>
      <c r="AA211" s="76"/>
      <c r="AB211" s="76"/>
      <c r="AC211" s="76"/>
    </row>
    <row r="212" spans="1:29" ht="39.950000000000003" customHeight="1" x14ac:dyDescent="0.25">
      <c r="A212" s="260"/>
      <c r="B212" s="263"/>
      <c r="C212" s="46">
        <v>224</v>
      </c>
      <c r="D212" s="121" t="s">
        <v>401</v>
      </c>
      <c r="E212" s="122" t="s">
        <v>140</v>
      </c>
      <c r="F212" s="122" t="s">
        <v>12</v>
      </c>
      <c r="G212" s="33" t="s">
        <v>15</v>
      </c>
      <c r="H212" s="52">
        <v>32.409999999999997</v>
      </c>
      <c r="I212" s="18">
        <v>1</v>
      </c>
      <c r="J212" s="24">
        <f t="shared" si="6"/>
        <v>1</v>
      </c>
      <c r="K212" s="25" t="str">
        <f t="shared" si="7"/>
        <v>OK</v>
      </c>
      <c r="L212" s="80"/>
      <c r="M212" s="78"/>
      <c r="N212" s="77"/>
      <c r="O212" s="77"/>
      <c r="P212" s="77"/>
      <c r="Q212" s="77"/>
      <c r="R212" s="77"/>
      <c r="S212" s="77"/>
      <c r="T212" s="77"/>
      <c r="U212" s="77"/>
      <c r="V212" s="77"/>
      <c r="W212" s="77"/>
      <c r="X212" s="84"/>
      <c r="Y212" s="76"/>
      <c r="Z212" s="76"/>
      <c r="AA212" s="76"/>
      <c r="AB212" s="76"/>
      <c r="AC212" s="76"/>
    </row>
    <row r="213" spans="1:29" ht="39.950000000000003"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80"/>
      <c r="M213" s="78"/>
      <c r="N213" s="77"/>
      <c r="O213" s="77"/>
      <c r="P213" s="77"/>
      <c r="Q213" s="77"/>
      <c r="R213" s="77"/>
      <c r="S213" s="77"/>
      <c r="T213" s="77"/>
      <c r="U213" s="77"/>
      <c r="V213" s="77"/>
      <c r="W213" s="77"/>
      <c r="X213" s="84"/>
      <c r="Y213" s="76"/>
      <c r="Z213" s="76"/>
      <c r="AA213" s="76"/>
      <c r="AB213" s="76"/>
      <c r="AC213" s="76"/>
    </row>
    <row r="214" spans="1:29" ht="39.950000000000003"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80"/>
      <c r="M214" s="78"/>
      <c r="N214" s="77"/>
      <c r="O214" s="77"/>
      <c r="P214" s="77"/>
      <c r="Q214" s="77"/>
      <c r="R214" s="77"/>
      <c r="S214" s="77"/>
      <c r="T214" s="77"/>
      <c r="U214" s="77"/>
      <c r="V214" s="77"/>
      <c r="W214" s="77"/>
      <c r="X214" s="84"/>
      <c r="Y214" s="76"/>
      <c r="Z214" s="76"/>
      <c r="AA214" s="76"/>
      <c r="AB214" s="76"/>
      <c r="AC214" s="76"/>
    </row>
    <row r="215" spans="1:29" ht="39.950000000000003" customHeight="1" x14ac:dyDescent="0.25">
      <c r="A215" s="260"/>
      <c r="B215" s="263"/>
      <c r="C215" s="46">
        <v>227</v>
      </c>
      <c r="D215" s="121" t="s">
        <v>406</v>
      </c>
      <c r="E215" s="122" t="s">
        <v>160</v>
      </c>
      <c r="F215" s="122" t="s">
        <v>12</v>
      </c>
      <c r="G215" s="33" t="s">
        <v>15</v>
      </c>
      <c r="H215" s="52">
        <v>56.14</v>
      </c>
      <c r="I215" s="18">
        <v>2</v>
      </c>
      <c r="J215" s="24">
        <f t="shared" si="6"/>
        <v>2</v>
      </c>
      <c r="K215" s="25" t="str">
        <f t="shared" si="7"/>
        <v>OK</v>
      </c>
      <c r="L215" s="80"/>
      <c r="M215" s="78"/>
      <c r="N215" s="77"/>
      <c r="O215" s="77"/>
      <c r="P215" s="77"/>
      <c r="Q215" s="77"/>
      <c r="R215" s="77"/>
      <c r="S215" s="77"/>
      <c r="T215" s="77"/>
      <c r="U215" s="77"/>
      <c r="V215" s="77"/>
      <c r="W215" s="77"/>
      <c r="X215" s="84"/>
      <c r="Y215" s="76"/>
      <c r="Z215" s="76"/>
      <c r="AA215" s="76"/>
      <c r="AB215" s="76"/>
      <c r="AC215" s="76"/>
    </row>
    <row r="216" spans="1:29" ht="39.950000000000003" customHeight="1" x14ac:dyDescent="0.25">
      <c r="A216" s="260"/>
      <c r="B216" s="263"/>
      <c r="C216" s="46">
        <v>228</v>
      </c>
      <c r="D216" s="126" t="s">
        <v>407</v>
      </c>
      <c r="E216" s="86" t="s">
        <v>140</v>
      </c>
      <c r="F216" s="120" t="s">
        <v>100</v>
      </c>
      <c r="G216" s="33" t="s">
        <v>15</v>
      </c>
      <c r="H216" s="52">
        <v>30.35</v>
      </c>
      <c r="I216" s="18">
        <v>1</v>
      </c>
      <c r="J216" s="24">
        <f t="shared" si="6"/>
        <v>1</v>
      </c>
      <c r="K216" s="25" t="str">
        <f t="shared" si="7"/>
        <v>OK</v>
      </c>
      <c r="L216" s="80"/>
      <c r="M216" s="78"/>
      <c r="N216" s="77"/>
      <c r="O216" s="77"/>
      <c r="P216" s="77"/>
      <c r="Q216" s="77"/>
      <c r="R216" s="77"/>
      <c r="S216" s="77"/>
      <c r="T216" s="77"/>
      <c r="U216" s="77"/>
      <c r="V216" s="77"/>
      <c r="W216" s="77"/>
      <c r="X216" s="84"/>
      <c r="Y216" s="76"/>
      <c r="Z216" s="76"/>
      <c r="AA216" s="76"/>
      <c r="AB216" s="76"/>
      <c r="AC216" s="76"/>
    </row>
    <row r="217" spans="1:29" ht="39.950000000000003"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80"/>
      <c r="M217" s="78"/>
      <c r="N217" s="77"/>
      <c r="O217" s="77"/>
      <c r="P217" s="77"/>
      <c r="Q217" s="77"/>
      <c r="R217" s="77"/>
      <c r="S217" s="77"/>
      <c r="T217" s="77"/>
      <c r="U217" s="77"/>
      <c r="V217" s="77"/>
      <c r="W217" s="77"/>
      <c r="X217" s="84"/>
      <c r="Y217" s="76"/>
      <c r="Z217" s="76"/>
      <c r="AA217" s="76"/>
      <c r="AB217" s="76"/>
      <c r="AC217" s="76"/>
    </row>
    <row r="218" spans="1:29" ht="157.5"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80"/>
      <c r="M218" s="78"/>
      <c r="N218" s="77"/>
      <c r="O218" s="77"/>
      <c r="P218" s="77"/>
      <c r="Q218" s="77"/>
      <c r="R218" s="77"/>
      <c r="S218" s="77"/>
      <c r="T218" s="77"/>
      <c r="U218" s="77"/>
      <c r="V218" s="77"/>
      <c r="W218" s="77"/>
      <c r="X218" s="84"/>
      <c r="Y218" s="76"/>
      <c r="Z218" s="76"/>
      <c r="AA218" s="76"/>
      <c r="AB218" s="76"/>
      <c r="AC218" s="76"/>
    </row>
    <row r="219" spans="1:29" ht="120" x14ac:dyDescent="0.25">
      <c r="A219" s="265">
        <v>25</v>
      </c>
      <c r="B219" s="262" t="s">
        <v>253</v>
      </c>
      <c r="C219" s="46">
        <v>231</v>
      </c>
      <c r="D219" s="119" t="s">
        <v>412</v>
      </c>
      <c r="E219" s="120" t="s">
        <v>413</v>
      </c>
      <c r="F219" s="86" t="s">
        <v>13</v>
      </c>
      <c r="G219" s="33" t="s">
        <v>28</v>
      </c>
      <c r="H219" s="52">
        <v>355.14</v>
      </c>
      <c r="I219" s="18"/>
      <c r="J219" s="24">
        <f t="shared" si="6"/>
        <v>0</v>
      </c>
      <c r="K219" s="25" t="str">
        <f t="shared" si="7"/>
        <v>OK</v>
      </c>
      <c r="L219" s="80"/>
      <c r="M219" s="78"/>
      <c r="N219" s="77"/>
      <c r="O219" s="77"/>
      <c r="P219" s="77"/>
      <c r="Q219" s="77"/>
      <c r="R219" s="77"/>
      <c r="S219" s="77"/>
      <c r="T219" s="77"/>
      <c r="U219" s="77"/>
      <c r="V219" s="77"/>
      <c r="W219" s="77"/>
      <c r="X219" s="84"/>
      <c r="Y219" s="76"/>
      <c r="Z219" s="76"/>
      <c r="AA219" s="76"/>
      <c r="AB219" s="76"/>
      <c r="AC219" s="76"/>
    </row>
    <row r="220" spans="1:29" ht="120" x14ac:dyDescent="0.25">
      <c r="A220" s="266"/>
      <c r="B220" s="264"/>
      <c r="C220" s="43">
        <v>232</v>
      </c>
      <c r="D220" s="119" t="s">
        <v>414</v>
      </c>
      <c r="E220" s="120" t="s">
        <v>413</v>
      </c>
      <c r="F220" s="86" t="s">
        <v>13</v>
      </c>
      <c r="G220" s="34" t="s">
        <v>28</v>
      </c>
      <c r="H220" s="51">
        <v>348</v>
      </c>
      <c r="I220" s="18"/>
      <c r="J220" s="24">
        <f t="shared" si="6"/>
        <v>0</v>
      </c>
      <c r="K220" s="25" t="str">
        <f t="shared" si="7"/>
        <v>OK</v>
      </c>
      <c r="L220" s="80"/>
      <c r="M220" s="78"/>
      <c r="N220" s="77"/>
      <c r="O220" s="77"/>
      <c r="P220" s="77"/>
      <c r="Q220" s="77"/>
      <c r="R220" s="77"/>
      <c r="S220" s="77"/>
      <c r="T220" s="77"/>
      <c r="U220" s="77"/>
      <c r="V220" s="77"/>
      <c r="W220" s="77"/>
      <c r="X220" s="84"/>
      <c r="Y220" s="76"/>
      <c r="Z220" s="76"/>
      <c r="AA220" s="76"/>
      <c r="AB220" s="76"/>
      <c r="AC220" s="76"/>
    </row>
    <row r="221" spans="1:29" ht="131.25"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80"/>
      <c r="M221" s="78"/>
      <c r="N221" s="77"/>
      <c r="O221" s="77"/>
      <c r="P221" s="77"/>
      <c r="Q221" s="77"/>
      <c r="R221" s="77"/>
      <c r="S221" s="77"/>
      <c r="T221" s="77"/>
      <c r="U221" s="77"/>
      <c r="V221" s="77"/>
      <c r="W221" s="77"/>
      <c r="X221" s="84"/>
      <c r="Y221" s="76"/>
      <c r="Z221" s="76"/>
      <c r="AA221" s="76"/>
      <c r="AB221" s="76"/>
      <c r="AC221" s="76"/>
    </row>
    <row r="222" spans="1:29" ht="284.25"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80"/>
      <c r="M222" s="78"/>
      <c r="N222" s="77"/>
      <c r="O222" s="77"/>
      <c r="P222" s="77"/>
      <c r="Q222" s="77"/>
      <c r="R222" s="77"/>
      <c r="S222" s="77"/>
      <c r="T222" s="77"/>
      <c r="U222" s="77"/>
      <c r="V222" s="77"/>
      <c r="W222" s="77"/>
      <c r="X222" s="84"/>
      <c r="Y222" s="76"/>
      <c r="Z222" s="76"/>
      <c r="AA222" s="76"/>
      <c r="AB222" s="76"/>
      <c r="AC222" s="76"/>
    </row>
    <row r="223" spans="1:29" ht="36" customHeight="1" x14ac:dyDescent="0.25">
      <c r="A223" s="267">
        <v>30</v>
      </c>
      <c r="B223" s="270" t="s">
        <v>265</v>
      </c>
      <c r="C223" s="47">
        <v>241</v>
      </c>
      <c r="D223" s="90" t="s">
        <v>143</v>
      </c>
      <c r="E223" s="35" t="s">
        <v>144</v>
      </c>
      <c r="F223" s="35" t="s">
        <v>20</v>
      </c>
      <c r="G223" s="36" t="s">
        <v>15</v>
      </c>
      <c r="H223" s="54">
        <v>5.95</v>
      </c>
      <c r="I223" s="18"/>
      <c r="J223" s="24">
        <f t="shared" si="6"/>
        <v>0</v>
      </c>
      <c r="K223" s="25" t="str">
        <f t="shared" si="7"/>
        <v>OK</v>
      </c>
      <c r="L223" s="80"/>
      <c r="M223" s="78"/>
      <c r="N223" s="77"/>
      <c r="O223" s="77"/>
      <c r="P223" s="77"/>
      <c r="Q223" s="77"/>
      <c r="R223" s="77"/>
      <c r="S223" s="77"/>
      <c r="T223" s="77"/>
      <c r="U223" s="77"/>
      <c r="V223" s="77"/>
      <c r="W223" s="77"/>
      <c r="X223" s="84"/>
      <c r="Y223" s="76"/>
      <c r="Z223" s="76"/>
      <c r="AA223" s="76"/>
      <c r="AB223" s="76"/>
      <c r="AC223" s="76"/>
    </row>
    <row r="224" spans="1:29" ht="42" customHeight="1" x14ac:dyDescent="0.25">
      <c r="A224" s="268"/>
      <c r="B224" s="271"/>
      <c r="C224" s="47">
        <v>242</v>
      </c>
      <c r="D224" s="90" t="s">
        <v>145</v>
      </c>
      <c r="E224" s="35" t="s">
        <v>134</v>
      </c>
      <c r="F224" s="35" t="s">
        <v>13</v>
      </c>
      <c r="G224" s="36" t="s">
        <v>15</v>
      </c>
      <c r="H224" s="54">
        <v>4.9000000000000004</v>
      </c>
      <c r="I224" s="18">
        <v>2</v>
      </c>
      <c r="J224" s="24">
        <f t="shared" si="6"/>
        <v>2</v>
      </c>
      <c r="K224" s="25" t="str">
        <f t="shared" si="7"/>
        <v>OK</v>
      </c>
      <c r="L224" s="80"/>
      <c r="M224" s="78"/>
      <c r="N224" s="77"/>
      <c r="O224" s="77"/>
      <c r="P224" s="77"/>
      <c r="Q224" s="77"/>
      <c r="R224" s="77"/>
      <c r="S224" s="77"/>
      <c r="T224" s="77"/>
      <c r="U224" s="77"/>
      <c r="V224" s="77"/>
      <c r="W224" s="77"/>
      <c r="X224" s="84"/>
      <c r="Y224" s="76"/>
      <c r="Z224" s="76"/>
      <c r="AA224" s="76"/>
      <c r="AB224" s="76"/>
      <c r="AC224" s="76"/>
    </row>
    <row r="225" spans="1:29" ht="32.25" customHeight="1" x14ac:dyDescent="0.25">
      <c r="A225" s="268"/>
      <c r="B225" s="271"/>
      <c r="C225" s="47">
        <v>243</v>
      </c>
      <c r="D225" s="90" t="s">
        <v>146</v>
      </c>
      <c r="E225" s="35" t="s">
        <v>134</v>
      </c>
      <c r="F225" s="35" t="s">
        <v>13</v>
      </c>
      <c r="G225" s="36" t="s">
        <v>15</v>
      </c>
      <c r="H225" s="54">
        <v>18.899999999999999</v>
      </c>
      <c r="I225" s="18"/>
      <c r="J225" s="24">
        <f t="shared" si="6"/>
        <v>0</v>
      </c>
      <c r="K225" s="25" t="str">
        <f t="shared" si="7"/>
        <v>OK</v>
      </c>
      <c r="L225" s="80"/>
      <c r="M225" s="78"/>
      <c r="N225" s="77"/>
      <c r="O225" s="77"/>
      <c r="P225" s="77"/>
      <c r="Q225" s="77"/>
      <c r="R225" s="77"/>
      <c r="S225" s="77"/>
      <c r="T225" s="77"/>
      <c r="U225" s="77"/>
      <c r="V225" s="77"/>
      <c r="W225" s="77"/>
      <c r="X225" s="84"/>
      <c r="Y225" s="76"/>
      <c r="Z225" s="76"/>
      <c r="AA225" s="76"/>
      <c r="AB225" s="76"/>
      <c r="AC225" s="76"/>
    </row>
    <row r="226" spans="1:29" ht="32.25" customHeight="1" x14ac:dyDescent="0.25">
      <c r="A226" s="268"/>
      <c r="B226" s="271"/>
      <c r="C226" s="47">
        <v>244</v>
      </c>
      <c r="D226" s="90" t="s">
        <v>147</v>
      </c>
      <c r="E226" s="35" t="s">
        <v>134</v>
      </c>
      <c r="F226" s="35" t="s">
        <v>13</v>
      </c>
      <c r="G226" s="36" t="s">
        <v>15</v>
      </c>
      <c r="H226" s="54">
        <v>30</v>
      </c>
      <c r="I226" s="18">
        <v>2</v>
      </c>
      <c r="J226" s="24">
        <f t="shared" si="6"/>
        <v>2</v>
      </c>
      <c r="K226" s="25" t="str">
        <f t="shared" si="7"/>
        <v>OK</v>
      </c>
      <c r="L226" s="80"/>
      <c r="M226" s="78"/>
      <c r="N226" s="77"/>
      <c r="O226" s="77"/>
      <c r="P226" s="77"/>
      <c r="Q226" s="77"/>
      <c r="R226" s="77"/>
      <c r="S226" s="77"/>
      <c r="T226" s="77"/>
      <c r="U226" s="77"/>
      <c r="V226" s="77"/>
      <c r="W226" s="77"/>
      <c r="X226" s="84"/>
      <c r="Y226" s="76"/>
      <c r="Z226" s="76"/>
      <c r="AA226" s="76"/>
      <c r="AB226" s="76"/>
      <c r="AC226" s="76"/>
    </row>
    <row r="227" spans="1:29" ht="32.25" customHeight="1" x14ac:dyDescent="0.25">
      <c r="A227" s="268"/>
      <c r="B227" s="271"/>
      <c r="C227" s="47">
        <v>245</v>
      </c>
      <c r="D227" s="90" t="s">
        <v>148</v>
      </c>
      <c r="E227" s="35" t="s">
        <v>134</v>
      </c>
      <c r="F227" s="35" t="s">
        <v>13</v>
      </c>
      <c r="G227" s="36" t="s">
        <v>15</v>
      </c>
      <c r="H227" s="54">
        <v>35</v>
      </c>
      <c r="I227" s="18">
        <v>2</v>
      </c>
      <c r="J227" s="24">
        <f t="shared" si="6"/>
        <v>2</v>
      </c>
      <c r="K227" s="25" t="str">
        <f t="shared" si="7"/>
        <v>OK</v>
      </c>
      <c r="L227" s="80"/>
      <c r="M227" s="78"/>
      <c r="N227" s="77"/>
      <c r="O227" s="77"/>
      <c r="P227" s="77"/>
      <c r="Q227" s="77"/>
      <c r="R227" s="77"/>
      <c r="S227" s="77"/>
      <c r="T227" s="77"/>
      <c r="U227" s="77"/>
      <c r="V227" s="77"/>
      <c r="W227" s="77"/>
      <c r="X227" s="84"/>
      <c r="Y227" s="76"/>
      <c r="Z227" s="76"/>
      <c r="AA227" s="76"/>
      <c r="AB227" s="76"/>
      <c r="AC227" s="76"/>
    </row>
    <row r="228" spans="1:29" ht="32.25" customHeight="1" x14ac:dyDescent="0.25">
      <c r="A228" s="268"/>
      <c r="B228" s="271"/>
      <c r="C228" s="47">
        <v>246</v>
      </c>
      <c r="D228" s="90" t="s">
        <v>149</v>
      </c>
      <c r="E228" s="35" t="s">
        <v>153</v>
      </c>
      <c r="F228" s="35" t="s">
        <v>18</v>
      </c>
      <c r="G228" s="36" t="s">
        <v>15</v>
      </c>
      <c r="H228" s="54">
        <v>19.5</v>
      </c>
      <c r="I228" s="18"/>
      <c r="J228" s="24">
        <f t="shared" si="6"/>
        <v>0</v>
      </c>
      <c r="K228" s="25" t="str">
        <f t="shared" si="7"/>
        <v>OK</v>
      </c>
      <c r="L228" s="80"/>
      <c r="M228" s="78"/>
      <c r="N228" s="77"/>
      <c r="O228" s="77"/>
      <c r="P228" s="77"/>
      <c r="Q228" s="77"/>
      <c r="R228" s="77"/>
      <c r="S228" s="77"/>
      <c r="T228" s="77"/>
      <c r="U228" s="77"/>
      <c r="V228" s="77"/>
      <c r="W228" s="77"/>
      <c r="X228" s="84"/>
      <c r="Y228" s="76"/>
      <c r="Z228" s="76"/>
      <c r="AA228" s="76"/>
      <c r="AB228" s="76"/>
      <c r="AC228" s="76"/>
    </row>
    <row r="229" spans="1:29" ht="32.25" customHeight="1" x14ac:dyDescent="0.25">
      <c r="A229" s="268"/>
      <c r="B229" s="271"/>
      <c r="C229" s="47">
        <v>247</v>
      </c>
      <c r="D229" s="90" t="s">
        <v>150</v>
      </c>
      <c r="E229" s="35" t="s">
        <v>418</v>
      </c>
      <c r="F229" s="35" t="s">
        <v>13</v>
      </c>
      <c r="G229" s="36" t="s">
        <v>15</v>
      </c>
      <c r="H229" s="54">
        <v>18.899999999999999</v>
      </c>
      <c r="I229" s="18"/>
      <c r="J229" s="24">
        <f t="shared" si="6"/>
        <v>0</v>
      </c>
      <c r="K229" s="25" t="str">
        <f t="shared" si="7"/>
        <v>OK</v>
      </c>
      <c r="L229" s="80"/>
      <c r="M229" s="78"/>
      <c r="N229" s="77"/>
      <c r="O229" s="77"/>
      <c r="P229" s="77"/>
      <c r="Q229" s="77"/>
      <c r="R229" s="77"/>
      <c r="S229" s="77"/>
      <c r="T229" s="77"/>
      <c r="U229" s="77"/>
      <c r="V229" s="77"/>
      <c r="W229" s="77"/>
      <c r="X229" s="84"/>
      <c r="Y229" s="76"/>
      <c r="Z229" s="76"/>
      <c r="AA229" s="76"/>
      <c r="AB229" s="76"/>
      <c r="AC229" s="76"/>
    </row>
    <row r="230" spans="1:29" ht="32.25" customHeight="1" x14ac:dyDescent="0.25">
      <c r="A230" s="268"/>
      <c r="B230" s="271"/>
      <c r="C230" s="47">
        <v>248</v>
      </c>
      <c r="D230" s="90" t="s">
        <v>151</v>
      </c>
      <c r="E230" s="35" t="s">
        <v>418</v>
      </c>
      <c r="F230" s="35" t="s">
        <v>13</v>
      </c>
      <c r="G230" s="36" t="s">
        <v>15</v>
      </c>
      <c r="H230" s="54">
        <v>105</v>
      </c>
      <c r="I230" s="18"/>
      <c r="J230" s="24">
        <f t="shared" si="6"/>
        <v>0</v>
      </c>
      <c r="K230" s="25" t="str">
        <f t="shared" si="7"/>
        <v>OK</v>
      </c>
      <c r="L230" s="80"/>
      <c r="M230" s="78"/>
      <c r="N230" s="77"/>
      <c r="O230" s="77"/>
      <c r="P230" s="77"/>
      <c r="Q230" s="77"/>
      <c r="R230" s="77"/>
      <c r="S230" s="77"/>
      <c r="T230" s="77"/>
      <c r="U230" s="77"/>
      <c r="V230" s="77"/>
      <c r="W230" s="77"/>
      <c r="X230" s="84"/>
      <c r="Y230" s="76"/>
      <c r="Z230" s="76"/>
      <c r="AA230" s="76"/>
      <c r="AB230" s="76"/>
      <c r="AC230" s="76"/>
    </row>
    <row r="231" spans="1:29" ht="32.25" customHeight="1" x14ac:dyDescent="0.25">
      <c r="A231" s="268"/>
      <c r="B231" s="271"/>
      <c r="C231" s="47">
        <v>249</v>
      </c>
      <c r="D231" s="90" t="s">
        <v>152</v>
      </c>
      <c r="E231" s="35" t="s">
        <v>153</v>
      </c>
      <c r="F231" s="35" t="s">
        <v>17</v>
      </c>
      <c r="G231" s="36" t="s">
        <v>15</v>
      </c>
      <c r="H231" s="54">
        <v>69</v>
      </c>
      <c r="I231" s="18"/>
      <c r="J231" s="24">
        <f t="shared" si="6"/>
        <v>0</v>
      </c>
      <c r="K231" s="25" t="str">
        <f t="shared" si="7"/>
        <v>OK</v>
      </c>
      <c r="L231" s="80"/>
      <c r="M231" s="78"/>
      <c r="N231" s="77"/>
      <c r="O231" s="77"/>
      <c r="P231" s="77"/>
      <c r="Q231" s="77"/>
      <c r="R231" s="77"/>
      <c r="S231" s="77"/>
      <c r="T231" s="77"/>
      <c r="U231" s="77"/>
      <c r="V231" s="77"/>
      <c r="W231" s="77"/>
      <c r="X231" s="84"/>
      <c r="Y231" s="76"/>
      <c r="Z231" s="76"/>
      <c r="AA231" s="76"/>
      <c r="AB231" s="76"/>
      <c r="AC231" s="76"/>
    </row>
    <row r="232" spans="1:29" ht="32.25" customHeight="1" x14ac:dyDescent="0.25">
      <c r="A232" s="268"/>
      <c r="B232" s="271"/>
      <c r="C232" s="47">
        <v>250</v>
      </c>
      <c r="D232" s="90" t="s">
        <v>154</v>
      </c>
      <c r="E232" s="35" t="s">
        <v>153</v>
      </c>
      <c r="F232" s="35" t="s">
        <v>17</v>
      </c>
      <c r="G232" s="36" t="s">
        <v>15</v>
      </c>
      <c r="H232" s="54">
        <v>258</v>
      </c>
      <c r="I232" s="18"/>
      <c r="J232" s="24">
        <f t="shared" si="6"/>
        <v>0</v>
      </c>
      <c r="K232" s="25" t="str">
        <f t="shared" si="7"/>
        <v>OK</v>
      </c>
      <c r="L232" s="80"/>
      <c r="M232" s="78"/>
      <c r="N232" s="77"/>
      <c r="O232" s="77"/>
      <c r="P232" s="77"/>
      <c r="Q232" s="77"/>
      <c r="R232" s="77"/>
      <c r="S232" s="77"/>
      <c r="T232" s="77"/>
      <c r="U232" s="77"/>
      <c r="V232" s="77"/>
      <c r="W232" s="77"/>
      <c r="X232" s="84"/>
      <c r="Y232" s="76"/>
      <c r="Z232" s="76"/>
      <c r="AA232" s="76"/>
      <c r="AB232" s="76"/>
      <c r="AC232" s="76"/>
    </row>
    <row r="233" spans="1:29" ht="32.25" customHeight="1" x14ac:dyDescent="0.25">
      <c r="A233" s="268"/>
      <c r="B233" s="271"/>
      <c r="C233" s="47">
        <v>251</v>
      </c>
      <c r="D233" s="90" t="s">
        <v>155</v>
      </c>
      <c r="E233" s="35" t="s">
        <v>153</v>
      </c>
      <c r="F233" s="35" t="s">
        <v>17</v>
      </c>
      <c r="G233" s="36" t="s">
        <v>15</v>
      </c>
      <c r="H233" s="54">
        <v>404</v>
      </c>
      <c r="I233" s="18"/>
      <c r="J233" s="24">
        <f t="shared" si="6"/>
        <v>0</v>
      </c>
      <c r="K233" s="25" t="str">
        <f t="shared" si="7"/>
        <v>OK</v>
      </c>
      <c r="L233" s="80"/>
      <c r="M233" s="78"/>
      <c r="N233" s="77"/>
      <c r="O233" s="77"/>
      <c r="P233" s="77"/>
      <c r="Q233" s="77"/>
      <c r="R233" s="77"/>
      <c r="S233" s="77"/>
      <c r="T233" s="77"/>
      <c r="U233" s="77"/>
      <c r="V233" s="77"/>
      <c r="W233" s="77"/>
      <c r="X233" s="84"/>
      <c r="Y233" s="76"/>
      <c r="Z233" s="76"/>
      <c r="AA233" s="76"/>
      <c r="AB233" s="76"/>
      <c r="AC233" s="76"/>
    </row>
    <row r="234" spans="1:29" ht="32.25" customHeight="1" x14ac:dyDescent="0.25">
      <c r="A234" s="268"/>
      <c r="B234" s="271"/>
      <c r="C234" s="47">
        <v>252</v>
      </c>
      <c r="D234" s="90" t="s">
        <v>156</v>
      </c>
      <c r="E234" s="35" t="s">
        <v>153</v>
      </c>
      <c r="F234" s="35" t="s">
        <v>17</v>
      </c>
      <c r="G234" s="36" t="s">
        <v>15</v>
      </c>
      <c r="H234" s="54">
        <v>258</v>
      </c>
      <c r="I234" s="18"/>
      <c r="J234" s="24">
        <f t="shared" si="6"/>
        <v>0</v>
      </c>
      <c r="K234" s="25" t="str">
        <f t="shared" si="7"/>
        <v>OK</v>
      </c>
      <c r="L234" s="80"/>
      <c r="M234" s="78"/>
      <c r="N234" s="77"/>
      <c r="O234" s="77"/>
      <c r="P234" s="77"/>
      <c r="Q234" s="77"/>
      <c r="R234" s="77"/>
      <c r="S234" s="77"/>
      <c r="T234" s="77"/>
      <c r="U234" s="77"/>
      <c r="V234" s="77"/>
      <c r="W234" s="77"/>
      <c r="X234" s="84"/>
      <c r="Y234" s="76"/>
      <c r="Z234" s="76"/>
      <c r="AA234" s="76"/>
      <c r="AB234" s="76"/>
      <c r="AC234" s="76"/>
    </row>
    <row r="235" spans="1:29" ht="32.25" customHeight="1" x14ac:dyDescent="0.25">
      <c r="A235" s="268"/>
      <c r="B235" s="271"/>
      <c r="C235" s="47">
        <v>253</v>
      </c>
      <c r="D235" s="90" t="s">
        <v>157</v>
      </c>
      <c r="E235" s="35" t="s">
        <v>153</v>
      </c>
      <c r="F235" s="35" t="s">
        <v>17</v>
      </c>
      <c r="G235" s="36" t="s">
        <v>15</v>
      </c>
      <c r="H235" s="54">
        <v>95</v>
      </c>
      <c r="I235" s="18"/>
      <c r="J235" s="24">
        <f t="shared" si="6"/>
        <v>0</v>
      </c>
      <c r="K235" s="25" t="str">
        <f t="shared" si="7"/>
        <v>OK</v>
      </c>
      <c r="L235" s="80"/>
      <c r="M235" s="78"/>
      <c r="N235" s="77"/>
      <c r="O235" s="77"/>
      <c r="P235" s="77"/>
      <c r="Q235" s="77"/>
      <c r="R235" s="77"/>
      <c r="S235" s="77"/>
      <c r="T235" s="77"/>
      <c r="U235" s="77"/>
      <c r="V235" s="77"/>
      <c r="W235" s="77"/>
      <c r="X235" s="84"/>
      <c r="Y235" s="76"/>
      <c r="Z235" s="76"/>
      <c r="AA235" s="76"/>
      <c r="AB235" s="76"/>
      <c r="AC235" s="76"/>
    </row>
    <row r="236" spans="1:29" ht="32.25" customHeight="1" x14ac:dyDescent="0.25">
      <c r="A236" s="268"/>
      <c r="B236" s="271"/>
      <c r="C236" s="47">
        <v>254</v>
      </c>
      <c r="D236" s="90" t="s">
        <v>158</v>
      </c>
      <c r="E236" s="35" t="s">
        <v>153</v>
      </c>
      <c r="F236" s="35" t="s">
        <v>17</v>
      </c>
      <c r="G236" s="36" t="s">
        <v>15</v>
      </c>
      <c r="H236" s="54">
        <v>95</v>
      </c>
      <c r="I236" s="18"/>
      <c r="J236" s="24">
        <f t="shared" si="6"/>
        <v>0</v>
      </c>
      <c r="K236" s="25" t="str">
        <f t="shared" si="7"/>
        <v>OK</v>
      </c>
      <c r="L236" s="80"/>
      <c r="M236" s="78"/>
      <c r="N236" s="77"/>
      <c r="O236" s="77"/>
      <c r="P236" s="77"/>
      <c r="Q236" s="77"/>
      <c r="R236" s="77"/>
      <c r="S236" s="77"/>
      <c r="T236" s="77"/>
      <c r="U236" s="77"/>
      <c r="V236" s="77"/>
      <c r="W236" s="77"/>
      <c r="X236" s="84"/>
      <c r="Y236" s="76"/>
      <c r="Z236" s="76"/>
      <c r="AA236" s="76"/>
      <c r="AB236" s="76"/>
      <c r="AC236" s="76"/>
    </row>
    <row r="237" spans="1:29" ht="32.25" customHeight="1" x14ac:dyDescent="0.25">
      <c r="A237" s="268"/>
      <c r="B237" s="271"/>
      <c r="C237" s="47">
        <v>255</v>
      </c>
      <c r="D237" s="90" t="s">
        <v>159</v>
      </c>
      <c r="E237" s="35" t="s">
        <v>153</v>
      </c>
      <c r="F237" s="35" t="s">
        <v>13</v>
      </c>
      <c r="G237" s="36" t="s">
        <v>15</v>
      </c>
      <c r="H237" s="54">
        <v>14.5</v>
      </c>
      <c r="I237" s="18"/>
      <c r="J237" s="24">
        <f t="shared" si="6"/>
        <v>0</v>
      </c>
      <c r="K237" s="25" t="str">
        <f t="shared" si="7"/>
        <v>OK</v>
      </c>
      <c r="L237" s="80"/>
      <c r="M237" s="78"/>
      <c r="N237" s="77"/>
      <c r="O237" s="77"/>
      <c r="P237" s="77"/>
      <c r="Q237" s="77"/>
      <c r="R237" s="77"/>
      <c r="S237" s="77"/>
      <c r="T237" s="77"/>
      <c r="U237" s="77"/>
      <c r="V237" s="77"/>
      <c r="W237" s="77"/>
      <c r="X237" s="84"/>
      <c r="Y237" s="76"/>
      <c r="Z237" s="76"/>
      <c r="AA237" s="76"/>
      <c r="AB237" s="76"/>
      <c r="AC237" s="76"/>
    </row>
    <row r="238" spans="1:29" ht="32.25" customHeight="1" x14ac:dyDescent="0.25">
      <c r="A238" s="268"/>
      <c r="B238" s="271"/>
      <c r="C238" s="47">
        <v>256</v>
      </c>
      <c r="D238" s="90" t="s">
        <v>161</v>
      </c>
      <c r="E238" s="35" t="s">
        <v>153</v>
      </c>
      <c r="F238" s="35" t="s">
        <v>19</v>
      </c>
      <c r="G238" s="36" t="s">
        <v>15</v>
      </c>
      <c r="H238" s="54">
        <v>28.5</v>
      </c>
      <c r="I238" s="18"/>
      <c r="J238" s="24">
        <f t="shared" si="6"/>
        <v>0</v>
      </c>
      <c r="K238" s="25" t="str">
        <f t="shared" si="7"/>
        <v>OK</v>
      </c>
      <c r="L238" s="80"/>
      <c r="M238" s="78"/>
      <c r="N238" s="77"/>
      <c r="O238" s="77"/>
      <c r="P238" s="77"/>
      <c r="Q238" s="77"/>
      <c r="R238" s="77"/>
      <c r="S238" s="77"/>
      <c r="T238" s="77"/>
      <c r="U238" s="77"/>
      <c r="V238" s="77"/>
      <c r="W238" s="77"/>
      <c r="X238" s="84"/>
      <c r="Y238" s="76"/>
      <c r="Z238" s="76"/>
      <c r="AA238" s="76"/>
      <c r="AB238" s="76"/>
      <c r="AC238" s="76"/>
    </row>
    <row r="239" spans="1:29" ht="32.25" customHeight="1" x14ac:dyDescent="0.25">
      <c r="A239" s="268"/>
      <c r="B239" s="271"/>
      <c r="C239" s="47">
        <v>257</v>
      </c>
      <c r="D239" s="90" t="s">
        <v>162</v>
      </c>
      <c r="E239" s="35" t="s">
        <v>134</v>
      </c>
      <c r="F239" s="35" t="s">
        <v>13</v>
      </c>
      <c r="G239" s="36" t="s">
        <v>15</v>
      </c>
      <c r="H239" s="54">
        <v>6</v>
      </c>
      <c r="I239" s="18">
        <v>4</v>
      </c>
      <c r="J239" s="24">
        <f t="shared" si="6"/>
        <v>4</v>
      </c>
      <c r="K239" s="25" t="str">
        <f t="shared" si="7"/>
        <v>OK</v>
      </c>
      <c r="L239" s="80"/>
      <c r="M239" s="78"/>
      <c r="N239" s="77"/>
      <c r="O239" s="77"/>
      <c r="P239" s="77"/>
      <c r="Q239" s="77"/>
      <c r="R239" s="77"/>
      <c r="S239" s="77"/>
      <c r="T239" s="77"/>
      <c r="U239" s="77"/>
      <c r="V239" s="77"/>
      <c r="W239" s="77"/>
      <c r="X239" s="84"/>
      <c r="Y239" s="76"/>
      <c r="Z239" s="76"/>
      <c r="AA239" s="76"/>
      <c r="AB239" s="76"/>
      <c r="AC239" s="76"/>
    </row>
    <row r="240" spans="1:29" ht="32.25" customHeight="1" x14ac:dyDescent="0.25">
      <c r="A240" s="268"/>
      <c r="B240" s="271"/>
      <c r="C240" s="47">
        <v>258</v>
      </c>
      <c r="D240" s="90" t="s">
        <v>163</v>
      </c>
      <c r="E240" s="35" t="s">
        <v>134</v>
      </c>
      <c r="F240" s="35" t="s">
        <v>13</v>
      </c>
      <c r="G240" s="36" t="s">
        <v>15</v>
      </c>
      <c r="H240" s="54">
        <v>9</v>
      </c>
      <c r="I240" s="18">
        <v>2</v>
      </c>
      <c r="J240" s="24">
        <f t="shared" si="6"/>
        <v>2</v>
      </c>
      <c r="K240" s="25" t="str">
        <f t="shared" si="7"/>
        <v>OK</v>
      </c>
      <c r="L240" s="80"/>
      <c r="M240" s="78"/>
      <c r="N240" s="77"/>
      <c r="O240" s="77"/>
      <c r="P240" s="77"/>
      <c r="Q240" s="77"/>
      <c r="R240" s="77"/>
      <c r="S240" s="77"/>
      <c r="T240" s="77"/>
      <c r="U240" s="77"/>
      <c r="V240" s="77"/>
      <c r="W240" s="77"/>
      <c r="X240" s="84"/>
      <c r="Y240" s="76"/>
      <c r="Z240" s="76"/>
      <c r="AA240" s="76"/>
      <c r="AB240" s="76"/>
      <c r="AC240" s="76"/>
    </row>
    <row r="241" spans="1:29" ht="32.25" customHeight="1" x14ac:dyDescent="0.25">
      <c r="A241" s="268"/>
      <c r="B241" s="271"/>
      <c r="C241" s="47">
        <v>259</v>
      </c>
      <c r="D241" s="90" t="s">
        <v>165</v>
      </c>
      <c r="E241" s="35" t="s">
        <v>153</v>
      </c>
      <c r="F241" s="35" t="s">
        <v>17</v>
      </c>
      <c r="G241" s="36" t="s">
        <v>15</v>
      </c>
      <c r="H241" s="54">
        <v>40</v>
      </c>
      <c r="I241" s="18"/>
      <c r="J241" s="24">
        <f t="shared" si="6"/>
        <v>0</v>
      </c>
      <c r="K241" s="25" t="str">
        <f t="shared" si="7"/>
        <v>OK</v>
      </c>
      <c r="L241" s="80"/>
      <c r="M241" s="78"/>
      <c r="N241" s="77"/>
      <c r="O241" s="77"/>
      <c r="P241" s="77"/>
      <c r="Q241" s="77"/>
      <c r="R241" s="77"/>
      <c r="S241" s="77"/>
      <c r="T241" s="77"/>
      <c r="U241" s="77"/>
      <c r="V241" s="77"/>
      <c r="W241" s="77"/>
      <c r="X241" s="84"/>
      <c r="Y241" s="76"/>
      <c r="Z241" s="76"/>
      <c r="AA241" s="76"/>
      <c r="AB241" s="76"/>
      <c r="AC241" s="76"/>
    </row>
    <row r="242" spans="1:29" ht="32.25" customHeight="1" x14ac:dyDescent="0.25">
      <c r="A242" s="268"/>
      <c r="B242" s="271"/>
      <c r="C242" s="47">
        <v>260</v>
      </c>
      <c r="D242" s="90" t="s">
        <v>419</v>
      </c>
      <c r="E242" s="35" t="s">
        <v>153</v>
      </c>
      <c r="F242" s="35" t="s">
        <v>17</v>
      </c>
      <c r="G242" s="36" t="s">
        <v>15</v>
      </c>
      <c r="H242" s="54">
        <v>110</v>
      </c>
      <c r="I242" s="18"/>
      <c r="J242" s="24">
        <f t="shared" si="6"/>
        <v>0</v>
      </c>
      <c r="K242" s="25" t="str">
        <f t="shared" si="7"/>
        <v>OK</v>
      </c>
      <c r="L242" s="80"/>
      <c r="M242" s="78"/>
      <c r="N242" s="77"/>
      <c r="O242" s="77"/>
      <c r="P242" s="77"/>
      <c r="Q242" s="77"/>
      <c r="R242" s="77"/>
      <c r="S242" s="77"/>
      <c r="T242" s="77"/>
      <c r="U242" s="77"/>
      <c r="V242" s="77"/>
      <c r="W242" s="77"/>
      <c r="X242" s="84"/>
      <c r="Y242" s="76"/>
      <c r="Z242" s="76"/>
      <c r="AA242" s="76"/>
      <c r="AB242" s="76"/>
      <c r="AC242" s="76"/>
    </row>
    <row r="243" spans="1:29" ht="32.25"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80"/>
      <c r="M243" s="78"/>
      <c r="N243" s="77"/>
      <c r="O243" s="77"/>
      <c r="P243" s="77"/>
      <c r="Q243" s="77"/>
      <c r="R243" s="77"/>
      <c r="S243" s="77"/>
      <c r="T243" s="77"/>
      <c r="U243" s="77"/>
      <c r="V243" s="77"/>
      <c r="W243" s="77"/>
      <c r="X243" s="84"/>
      <c r="Y243" s="76"/>
      <c r="Z243" s="76"/>
      <c r="AA243" s="76"/>
      <c r="AB243" s="76"/>
      <c r="AC243" s="76"/>
    </row>
    <row r="244" spans="1:29" ht="32.25"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80"/>
      <c r="M244" s="78"/>
      <c r="N244" s="77"/>
      <c r="O244" s="77"/>
      <c r="P244" s="77"/>
      <c r="Q244" s="77"/>
      <c r="R244" s="77"/>
      <c r="S244" s="77"/>
      <c r="T244" s="77"/>
      <c r="U244" s="77"/>
      <c r="V244" s="77"/>
      <c r="W244" s="77"/>
      <c r="X244" s="84"/>
      <c r="Y244" s="76"/>
      <c r="Z244" s="76"/>
      <c r="AA244" s="76"/>
      <c r="AB244" s="76"/>
      <c r="AC244" s="76"/>
    </row>
    <row r="245" spans="1:29" ht="32.25"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80"/>
      <c r="M245" s="78"/>
      <c r="N245" s="77"/>
      <c r="O245" s="77"/>
      <c r="P245" s="77"/>
      <c r="Q245" s="77"/>
      <c r="R245" s="77"/>
      <c r="S245" s="77"/>
      <c r="T245" s="77"/>
      <c r="U245" s="77"/>
      <c r="V245" s="77"/>
      <c r="W245" s="77"/>
      <c r="X245" s="84"/>
      <c r="Y245" s="76"/>
      <c r="Z245" s="76"/>
      <c r="AA245" s="76"/>
      <c r="AB245" s="76"/>
      <c r="AC245" s="76"/>
    </row>
    <row r="246" spans="1:29" ht="32.25" customHeight="1" x14ac:dyDescent="0.25">
      <c r="A246" s="268"/>
      <c r="B246" s="271"/>
      <c r="C246" s="47">
        <v>264</v>
      </c>
      <c r="D246" s="113" t="s">
        <v>423</v>
      </c>
      <c r="E246" s="114" t="s">
        <v>424</v>
      </c>
      <c r="F246" s="114" t="s">
        <v>13</v>
      </c>
      <c r="G246" s="36" t="s">
        <v>22</v>
      </c>
      <c r="H246" s="54">
        <v>34.93</v>
      </c>
      <c r="I246" s="18"/>
      <c r="J246" s="24">
        <f t="shared" si="6"/>
        <v>0</v>
      </c>
      <c r="K246" s="25" t="str">
        <f t="shared" si="7"/>
        <v>OK</v>
      </c>
      <c r="L246" s="80"/>
      <c r="M246" s="78"/>
      <c r="N246" s="77"/>
      <c r="O246" s="77"/>
      <c r="P246" s="77"/>
      <c r="Q246" s="77"/>
      <c r="R246" s="77"/>
      <c r="S246" s="77"/>
      <c r="T246" s="77"/>
      <c r="U246" s="77"/>
      <c r="V246" s="77"/>
      <c r="W246" s="77"/>
      <c r="X246" s="84"/>
      <c r="Y246" s="76"/>
      <c r="Z246" s="76"/>
      <c r="AA246" s="76"/>
      <c r="AB246" s="76"/>
      <c r="AC246" s="76"/>
    </row>
    <row r="247" spans="1:29" ht="32.25"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80"/>
      <c r="M247" s="78"/>
      <c r="N247" s="77"/>
      <c r="O247" s="77"/>
      <c r="P247" s="77"/>
      <c r="Q247" s="77"/>
      <c r="R247" s="77"/>
      <c r="S247" s="77"/>
      <c r="T247" s="77"/>
      <c r="U247" s="77"/>
      <c r="V247" s="77"/>
      <c r="W247" s="77"/>
      <c r="X247" s="84"/>
      <c r="Y247" s="76"/>
      <c r="Z247" s="76"/>
      <c r="AA247" s="76"/>
      <c r="AB247" s="76"/>
      <c r="AC247" s="76"/>
    </row>
    <row r="248" spans="1:29" ht="39.950000000000003"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80"/>
      <c r="M248" s="78"/>
      <c r="N248" s="73"/>
      <c r="O248" s="77"/>
      <c r="P248" s="77"/>
      <c r="Q248" s="77"/>
      <c r="R248" s="77"/>
      <c r="S248" s="77"/>
      <c r="T248" s="77"/>
      <c r="U248" s="77"/>
      <c r="V248" s="77"/>
      <c r="W248" s="77"/>
      <c r="X248" s="84"/>
      <c r="Y248" s="76"/>
      <c r="Z248" s="76"/>
      <c r="AA248" s="76"/>
      <c r="AB248" s="76"/>
      <c r="AC248" s="76"/>
    </row>
    <row r="249" spans="1:29" ht="39.950000000000003" customHeight="1" x14ac:dyDescent="0.25">
      <c r="L249" s="214">
        <f>SUMPRODUCT($H$4:$H$248,L4:L248)</f>
        <v>0</v>
      </c>
      <c r="M249" s="214">
        <f t="shared" ref="M249:AB249" si="8">SUMPRODUCT($H$4:$H$248,M4:M248)</f>
        <v>0</v>
      </c>
      <c r="N249" s="214">
        <f t="shared" si="8"/>
        <v>0</v>
      </c>
      <c r="O249" s="214">
        <f t="shared" si="8"/>
        <v>0</v>
      </c>
      <c r="P249" s="214">
        <f t="shared" si="8"/>
        <v>0</v>
      </c>
      <c r="Q249" s="214">
        <f t="shared" si="8"/>
        <v>0</v>
      </c>
      <c r="R249" s="214">
        <f t="shared" si="8"/>
        <v>0</v>
      </c>
      <c r="S249" s="214">
        <f t="shared" si="8"/>
        <v>0</v>
      </c>
      <c r="T249" s="214">
        <f t="shared" si="8"/>
        <v>0</v>
      </c>
      <c r="U249" s="214">
        <f t="shared" si="8"/>
        <v>0</v>
      </c>
      <c r="V249" s="214">
        <f t="shared" si="8"/>
        <v>0</v>
      </c>
      <c r="W249" s="214">
        <f t="shared" si="8"/>
        <v>0</v>
      </c>
      <c r="X249" s="214">
        <f t="shared" si="8"/>
        <v>0</v>
      </c>
      <c r="Y249" s="214">
        <f t="shared" si="8"/>
        <v>0</v>
      </c>
      <c r="Z249" s="214">
        <f t="shared" si="8"/>
        <v>0</v>
      </c>
      <c r="AA249" s="214">
        <f t="shared" si="8"/>
        <v>0</v>
      </c>
      <c r="AB249" s="214">
        <f t="shared" si="8"/>
        <v>0</v>
      </c>
    </row>
  </sheetData>
  <mergeCells count="64">
    <mergeCell ref="A88:A102"/>
    <mergeCell ref="B88:B102"/>
    <mergeCell ref="A103:A105"/>
    <mergeCell ref="B103:B105"/>
    <mergeCell ref="A106:A111"/>
    <mergeCell ref="B106:B111"/>
    <mergeCell ref="T1:T2"/>
    <mergeCell ref="U1:U2"/>
    <mergeCell ref="V1:V2"/>
    <mergeCell ref="W1:W2"/>
    <mergeCell ref="A2:K2"/>
    <mergeCell ref="O1:O2"/>
    <mergeCell ref="P1:P2"/>
    <mergeCell ref="Q1:Q2"/>
    <mergeCell ref="R1:R2"/>
    <mergeCell ref="S1:S2"/>
    <mergeCell ref="N1:N2"/>
    <mergeCell ref="A1:C1"/>
    <mergeCell ref="D1:H1"/>
    <mergeCell ref="I1:K1"/>
    <mergeCell ref="L1:L2"/>
    <mergeCell ref="M1:M2"/>
    <mergeCell ref="AC1:AC2"/>
    <mergeCell ref="X1:X2"/>
    <mergeCell ref="Y1:Y2"/>
    <mergeCell ref="Z1:Z2"/>
    <mergeCell ref="AA1:AA2"/>
    <mergeCell ref="AB1:AB2"/>
    <mergeCell ref="A4:A11"/>
    <mergeCell ref="B4:B11"/>
    <mergeCell ref="A12:A13"/>
    <mergeCell ref="B12:B13"/>
    <mergeCell ref="A14:A87"/>
    <mergeCell ref="B14:B87"/>
    <mergeCell ref="A112:A121"/>
    <mergeCell ref="B112:B121"/>
    <mergeCell ref="A123:A124"/>
    <mergeCell ref="B123:B124"/>
    <mergeCell ref="A126:A129"/>
    <mergeCell ref="B126:B129"/>
    <mergeCell ref="A130:A135"/>
    <mergeCell ref="B130:B135"/>
    <mergeCell ref="A136:A137"/>
    <mergeCell ref="B136:B137"/>
    <mergeCell ref="A138:A146"/>
    <mergeCell ref="B138:B146"/>
    <mergeCell ref="A147:A160"/>
    <mergeCell ref="B147:B160"/>
    <mergeCell ref="A161:A165"/>
    <mergeCell ref="B161:B165"/>
    <mergeCell ref="A166:A172"/>
    <mergeCell ref="B166:B172"/>
    <mergeCell ref="A173:A190"/>
    <mergeCell ref="B173:B190"/>
    <mergeCell ref="A191:A194"/>
    <mergeCell ref="B191:B194"/>
    <mergeCell ref="A195:A200"/>
    <mergeCell ref="B195:B200"/>
    <mergeCell ref="A201:A217"/>
    <mergeCell ref="B201:B217"/>
    <mergeCell ref="A219:A220"/>
    <mergeCell ref="B219:B220"/>
    <mergeCell ref="A223:A248"/>
    <mergeCell ref="B223:B248"/>
  </mergeCells>
  <conditionalFormatting sqref="L4:W138">
    <cfRule type="cellIs" dxfId="43" priority="1" stopIfTrue="1" operator="greaterThan">
      <formula>0</formula>
    </cfRule>
    <cfRule type="cellIs" dxfId="42" priority="2" stopIfTrue="1" operator="greaterThan">
      <formula>0</formula>
    </cfRule>
    <cfRule type="cellIs" dxfId="41" priority="3" stopIfTrue="1" operator="greaterThan">
      <formula>0</formula>
    </cfRule>
  </conditionalFormatting>
  <hyperlinks>
    <hyperlink ref="D159" r:id="rId1" display="https://www.havan.com.br/mangueira-para-gas-de-cozinha-glp-1-20m-durin-05207.html" xr:uid="{8F3DB67D-6BE0-40BF-83FF-8DD87D7761B1}"/>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249"/>
  <sheetViews>
    <sheetView zoomScale="82" zoomScaleNormal="82" workbookViewId="0">
      <selection activeCell="F12" sqref="F12"/>
    </sheetView>
  </sheetViews>
  <sheetFormatPr defaultColWidth="9.7109375" defaultRowHeight="39.950000000000003" customHeight="1" x14ac:dyDescent="0.25"/>
  <cols>
    <col min="1" max="1" width="7" style="38" customWidth="1"/>
    <col min="2" max="2" width="22.28515625" style="1" customWidth="1"/>
    <col min="3" max="3" width="9.5703125" style="37" customWidth="1"/>
    <col min="4" max="4" width="29.7109375" style="50" customWidth="1"/>
    <col min="5" max="5" width="12"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3.85546875" style="6" customWidth="1"/>
    <col min="16" max="16" width="15.7109375" style="6" customWidth="1"/>
    <col min="17" max="23" width="12.7109375" style="6" customWidth="1"/>
    <col min="24" max="25" width="12.7109375" style="2" customWidth="1"/>
    <col min="26" max="29" width="13.7109375" style="2" customWidth="1"/>
    <col min="30" max="16384" width="9.7109375" style="2"/>
  </cols>
  <sheetData>
    <row r="1" spans="1:29" ht="39.950000000000003" customHeight="1" x14ac:dyDescent="0.25">
      <c r="A1" s="285" t="s">
        <v>167</v>
      </c>
      <c r="B1" s="285"/>
      <c r="C1" s="285"/>
      <c r="D1" s="285" t="s">
        <v>168</v>
      </c>
      <c r="E1" s="285"/>
      <c r="F1" s="285"/>
      <c r="G1" s="285"/>
      <c r="H1" s="285"/>
      <c r="I1" s="285" t="s">
        <v>169</v>
      </c>
      <c r="J1" s="285"/>
      <c r="K1" s="285"/>
      <c r="L1" s="278" t="s">
        <v>489</v>
      </c>
      <c r="M1" s="278" t="s">
        <v>490</v>
      </c>
      <c r="N1" s="278" t="s">
        <v>491</v>
      </c>
      <c r="O1" s="278" t="s">
        <v>492</v>
      </c>
      <c r="P1" s="278" t="s">
        <v>493</v>
      </c>
      <c r="Q1" s="278" t="s">
        <v>487</v>
      </c>
      <c r="R1" s="278" t="s">
        <v>488</v>
      </c>
      <c r="S1" s="278" t="s">
        <v>494</v>
      </c>
      <c r="T1" s="278" t="s">
        <v>495</v>
      </c>
      <c r="U1" s="278" t="s">
        <v>496</v>
      </c>
      <c r="V1" s="278" t="s">
        <v>497</v>
      </c>
      <c r="W1" s="278" t="s">
        <v>498</v>
      </c>
      <c r="X1" s="278" t="s">
        <v>499</v>
      </c>
      <c r="Y1" s="278" t="s">
        <v>500</v>
      </c>
      <c r="Z1" s="278" t="s">
        <v>170</v>
      </c>
      <c r="AA1" s="278" t="s">
        <v>170</v>
      </c>
      <c r="AB1" s="278" t="s">
        <v>170</v>
      </c>
      <c r="AC1" s="278" t="s">
        <v>170</v>
      </c>
    </row>
    <row r="2" spans="1:29" ht="39.950000000000003" customHeight="1" x14ac:dyDescent="0.25">
      <c r="A2" s="285" t="s">
        <v>35</v>
      </c>
      <c r="B2" s="285"/>
      <c r="C2" s="285"/>
      <c r="D2" s="285"/>
      <c r="E2" s="285"/>
      <c r="F2" s="285"/>
      <c r="G2" s="285"/>
      <c r="H2" s="285"/>
      <c r="I2" s="285"/>
      <c r="J2" s="285"/>
      <c r="K2" s="285"/>
      <c r="L2" s="278"/>
      <c r="M2" s="278"/>
      <c r="N2" s="278"/>
      <c r="O2" s="278"/>
      <c r="P2" s="278"/>
      <c r="Q2" s="278"/>
      <c r="R2" s="278"/>
      <c r="S2" s="278"/>
      <c r="T2" s="278"/>
      <c r="U2" s="278"/>
      <c r="V2" s="278"/>
      <c r="W2" s="278"/>
      <c r="X2" s="278"/>
      <c r="Y2" s="278"/>
      <c r="Z2" s="278"/>
      <c r="AA2" s="278"/>
      <c r="AB2" s="278"/>
      <c r="AC2" s="278"/>
    </row>
    <row r="3" spans="1:29"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07">
        <v>45138</v>
      </c>
      <c r="M3" s="207">
        <v>45168</v>
      </c>
      <c r="N3" s="207">
        <v>45168</v>
      </c>
      <c r="O3" s="207">
        <v>45181</v>
      </c>
      <c r="P3" s="207">
        <v>45183</v>
      </c>
      <c r="Q3" s="207">
        <v>45229</v>
      </c>
      <c r="R3" s="207">
        <v>45230</v>
      </c>
      <c r="S3" s="207">
        <v>45315</v>
      </c>
      <c r="T3" s="207">
        <v>45322</v>
      </c>
      <c r="U3" s="207">
        <v>45329</v>
      </c>
      <c r="V3" s="207">
        <v>45356</v>
      </c>
      <c r="W3" s="207">
        <v>45387</v>
      </c>
      <c r="X3" s="207">
        <v>45391</v>
      </c>
      <c r="Y3" s="207">
        <v>45391</v>
      </c>
      <c r="Z3" s="75" t="s">
        <v>1</v>
      </c>
      <c r="AA3" s="75" t="s">
        <v>1</v>
      </c>
      <c r="AB3" s="75" t="s">
        <v>1</v>
      </c>
      <c r="AC3" s="75" t="s">
        <v>1</v>
      </c>
    </row>
    <row r="4" spans="1:29" ht="39.950000000000003" customHeight="1" x14ac:dyDescent="0.25">
      <c r="A4" s="282">
        <v>1</v>
      </c>
      <c r="B4" s="281" t="s">
        <v>183</v>
      </c>
      <c r="C4" s="43">
        <v>1</v>
      </c>
      <c r="D4" s="91" t="s">
        <v>62</v>
      </c>
      <c r="E4" s="92" t="s">
        <v>172</v>
      </c>
      <c r="F4" s="92" t="s">
        <v>13</v>
      </c>
      <c r="G4" s="99" t="s">
        <v>22</v>
      </c>
      <c r="H4" s="100">
        <v>6.58</v>
      </c>
      <c r="I4" s="18">
        <v>5</v>
      </c>
      <c r="J4" s="24">
        <f>I4-(SUM(L4:AC4))</f>
        <v>5</v>
      </c>
      <c r="K4" s="25" t="str">
        <f>IF(J4&lt;0,"ATENÇÃO","OK")</f>
        <v>OK</v>
      </c>
      <c r="L4" s="201"/>
      <c r="M4" s="188"/>
      <c r="N4" s="201"/>
      <c r="O4" s="201"/>
      <c r="P4" s="201"/>
      <c r="Q4" s="201"/>
      <c r="R4" s="201"/>
      <c r="S4" s="201"/>
      <c r="T4" s="201"/>
      <c r="U4" s="201"/>
      <c r="V4" s="201"/>
      <c r="W4" s="201"/>
      <c r="X4" s="217"/>
      <c r="Y4" s="217"/>
      <c r="Z4" s="217"/>
      <c r="AA4" s="217"/>
      <c r="AB4" s="217"/>
      <c r="AC4" s="217"/>
    </row>
    <row r="5" spans="1:29" ht="39.950000000000003" customHeight="1" x14ac:dyDescent="0.25">
      <c r="A5" s="282"/>
      <c r="B5" s="281"/>
      <c r="C5" s="45">
        <v>2</v>
      </c>
      <c r="D5" s="93" t="s">
        <v>65</v>
      </c>
      <c r="E5" s="94" t="s">
        <v>173</v>
      </c>
      <c r="F5" s="94" t="s">
        <v>13</v>
      </c>
      <c r="G5" s="99" t="s">
        <v>28</v>
      </c>
      <c r="H5" s="101">
        <v>16.89</v>
      </c>
      <c r="I5" s="18">
        <v>2</v>
      </c>
      <c r="J5" s="24">
        <f t="shared" ref="J5:J68" si="0">I5-(SUM(L5:AC5))</f>
        <v>0</v>
      </c>
      <c r="K5" s="25" t="str">
        <f t="shared" ref="K5:K68" si="1">IF(J5&lt;0,"ATENÇÃO","OK")</f>
        <v>OK</v>
      </c>
      <c r="L5" s="201"/>
      <c r="M5" s="188"/>
      <c r="N5" s="201"/>
      <c r="O5" s="201"/>
      <c r="P5" s="201"/>
      <c r="Q5" s="201"/>
      <c r="R5" s="203"/>
      <c r="S5" s="201"/>
      <c r="T5" s="201"/>
      <c r="U5" s="201"/>
      <c r="V5" s="201"/>
      <c r="W5" s="201"/>
      <c r="X5" s="217"/>
      <c r="Y5" s="217">
        <v>2</v>
      </c>
      <c r="Z5" s="217"/>
      <c r="AA5" s="217"/>
      <c r="AB5" s="217"/>
      <c r="AC5" s="217"/>
    </row>
    <row r="6" spans="1:29" ht="39.950000000000003" customHeight="1" x14ac:dyDescent="0.25">
      <c r="A6" s="282"/>
      <c r="B6" s="281"/>
      <c r="C6" s="45">
        <v>3</v>
      </c>
      <c r="D6" s="93" t="s">
        <v>75</v>
      </c>
      <c r="E6" s="94" t="s">
        <v>174</v>
      </c>
      <c r="F6" s="94" t="s">
        <v>76</v>
      </c>
      <c r="G6" s="99" t="s">
        <v>28</v>
      </c>
      <c r="H6" s="101">
        <v>2.36</v>
      </c>
      <c r="I6" s="18">
        <v>20</v>
      </c>
      <c r="J6" s="24">
        <f t="shared" si="0"/>
        <v>0</v>
      </c>
      <c r="K6" s="25" t="str">
        <f t="shared" si="1"/>
        <v>OK</v>
      </c>
      <c r="L6" s="201"/>
      <c r="M6" s="188"/>
      <c r="N6" s="201"/>
      <c r="O6" s="201"/>
      <c r="P6" s="201"/>
      <c r="Q6" s="201"/>
      <c r="R6" s="203"/>
      <c r="S6" s="201"/>
      <c r="T6" s="201"/>
      <c r="U6" s="201"/>
      <c r="V6" s="201"/>
      <c r="W6" s="201"/>
      <c r="X6" s="217"/>
      <c r="Y6" s="217">
        <v>20</v>
      </c>
      <c r="Z6" s="217"/>
      <c r="AA6" s="217"/>
      <c r="AB6" s="217"/>
      <c r="AC6" s="217"/>
    </row>
    <row r="7" spans="1:29" ht="39.950000000000003" customHeight="1" x14ac:dyDescent="0.25">
      <c r="A7" s="282"/>
      <c r="B7" s="281"/>
      <c r="C7" s="45">
        <v>4</v>
      </c>
      <c r="D7" s="93" t="s">
        <v>77</v>
      </c>
      <c r="E7" s="94" t="s">
        <v>175</v>
      </c>
      <c r="F7" s="94" t="s">
        <v>26</v>
      </c>
      <c r="G7" s="99" t="s">
        <v>15</v>
      </c>
      <c r="H7" s="101">
        <v>5.94</v>
      </c>
      <c r="I7" s="18"/>
      <c r="J7" s="24">
        <f t="shared" si="0"/>
        <v>0</v>
      </c>
      <c r="K7" s="25" t="str">
        <f t="shared" si="1"/>
        <v>OK</v>
      </c>
      <c r="L7" s="201"/>
      <c r="M7" s="188"/>
      <c r="N7" s="201"/>
      <c r="O7" s="201"/>
      <c r="P7" s="201"/>
      <c r="Q7" s="201"/>
      <c r="R7" s="203"/>
      <c r="S7" s="201"/>
      <c r="T7" s="201"/>
      <c r="U7" s="201"/>
      <c r="V7" s="201"/>
      <c r="W7" s="201"/>
      <c r="X7" s="217"/>
      <c r="Y7" s="217"/>
      <c r="Z7" s="217"/>
      <c r="AA7" s="217"/>
      <c r="AB7" s="217"/>
      <c r="AC7" s="217"/>
    </row>
    <row r="8" spans="1:29" ht="39.950000000000003" customHeight="1" x14ac:dyDescent="0.25">
      <c r="A8" s="282"/>
      <c r="B8" s="281"/>
      <c r="C8" s="45">
        <v>5</v>
      </c>
      <c r="D8" s="93" t="s">
        <v>176</v>
      </c>
      <c r="E8" s="94" t="s">
        <v>177</v>
      </c>
      <c r="F8" s="94" t="s">
        <v>3</v>
      </c>
      <c r="G8" s="99" t="s">
        <v>22</v>
      </c>
      <c r="H8" s="101">
        <v>12.21</v>
      </c>
      <c r="I8" s="18">
        <v>20</v>
      </c>
      <c r="J8" s="24">
        <f t="shared" si="0"/>
        <v>20</v>
      </c>
      <c r="K8" s="25" t="str">
        <f t="shared" si="1"/>
        <v>OK</v>
      </c>
      <c r="L8" s="201"/>
      <c r="M8" s="188"/>
      <c r="N8" s="201"/>
      <c r="O8" s="201"/>
      <c r="P8" s="201"/>
      <c r="Q8" s="201"/>
      <c r="R8" s="203"/>
      <c r="S8" s="201"/>
      <c r="T8" s="201"/>
      <c r="U8" s="201"/>
      <c r="V8" s="201"/>
      <c r="W8" s="201"/>
      <c r="X8" s="217"/>
      <c r="Y8" s="217"/>
      <c r="Z8" s="217"/>
      <c r="AA8" s="217"/>
      <c r="AB8" s="217"/>
      <c r="AC8" s="217"/>
    </row>
    <row r="9" spans="1:29" ht="39.950000000000003" customHeight="1" x14ac:dyDescent="0.25">
      <c r="A9" s="282"/>
      <c r="B9" s="281"/>
      <c r="C9" s="45">
        <v>6</v>
      </c>
      <c r="D9" s="93" t="s">
        <v>136</v>
      </c>
      <c r="E9" s="94" t="s">
        <v>178</v>
      </c>
      <c r="F9" s="92" t="s">
        <v>13</v>
      </c>
      <c r="G9" s="99" t="s">
        <v>15</v>
      </c>
      <c r="H9" s="100">
        <v>80.37</v>
      </c>
      <c r="I9" s="18">
        <v>2</v>
      </c>
      <c r="J9" s="24">
        <f t="shared" si="0"/>
        <v>0</v>
      </c>
      <c r="K9" s="25" t="str">
        <f t="shared" si="1"/>
        <v>OK</v>
      </c>
      <c r="L9" s="201"/>
      <c r="M9" s="188"/>
      <c r="N9" s="201"/>
      <c r="O9" s="201"/>
      <c r="P9" s="201"/>
      <c r="Q9" s="201">
        <v>2</v>
      </c>
      <c r="R9" s="203"/>
      <c r="S9" s="201"/>
      <c r="T9" s="201"/>
      <c r="U9" s="201"/>
      <c r="V9" s="201"/>
      <c r="W9" s="201"/>
      <c r="X9" s="217"/>
      <c r="Y9" s="217"/>
      <c r="Z9" s="217"/>
      <c r="AA9" s="217"/>
      <c r="AB9" s="217"/>
      <c r="AC9" s="217"/>
    </row>
    <row r="10" spans="1:29" ht="39.950000000000003" customHeight="1" x14ac:dyDescent="0.25">
      <c r="A10" s="282"/>
      <c r="B10" s="281"/>
      <c r="C10" s="43">
        <v>7</v>
      </c>
      <c r="D10" s="95" t="s">
        <v>179</v>
      </c>
      <c r="E10" s="96" t="s">
        <v>180</v>
      </c>
      <c r="F10" s="96" t="s">
        <v>13</v>
      </c>
      <c r="G10" s="99" t="s">
        <v>15</v>
      </c>
      <c r="H10" s="101">
        <v>53.05</v>
      </c>
      <c r="I10" s="18"/>
      <c r="J10" s="24">
        <f t="shared" si="0"/>
        <v>0</v>
      </c>
      <c r="K10" s="25" t="str">
        <f t="shared" si="1"/>
        <v>OK</v>
      </c>
      <c r="L10" s="201"/>
      <c r="M10" s="188"/>
      <c r="N10" s="201"/>
      <c r="O10" s="201"/>
      <c r="P10" s="201"/>
      <c r="Q10" s="201"/>
      <c r="R10" s="201"/>
      <c r="S10" s="201"/>
      <c r="T10" s="201"/>
      <c r="U10" s="201"/>
      <c r="V10" s="201"/>
      <c r="W10" s="201"/>
      <c r="X10" s="217"/>
      <c r="Y10" s="217"/>
      <c r="Z10" s="217"/>
      <c r="AA10" s="217"/>
      <c r="AB10" s="217"/>
      <c r="AC10" s="217"/>
    </row>
    <row r="11" spans="1:29" ht="39.950000000000003" customHeight="1" x14ac:dyDescent="0.25">
      <c r="A11" s="282"/>
      <c r="B11" s="281"/>
      <c r="C11" s="43">
        <v>8</v>
      </c>
      <c r="D11" s="95" t="s">
        <v>181</v>
      </c>
      <c r="E11" s="96" t="s">
        <v>182</v>
      </c>
      <c r="F11" s="96" t="s">
        <v>11</v>
      </c>
      <c r="G11" s="99" t="s">
        <v>15</v>
      </c>
      <c r="H11" s="101">
        <v>105</v>
      </c>
      <c r="I11" s="18"/>
      <c r="J11" s="24">
        <f t="shared" si="0"/>
        <v>0</v>
      </c>
      <c r="K11" s="25" t="str">
        <f t="shared" si="1"/>
        <v>OK</v>
      </c>
      <c r="L11" s="201"/>
      <c r="M11" s="188"/>
      <c r="N11" s="201"/>
      <c r="O11" s="201"/>
      <c r="P11" s="201"/>
      <c r="Q11" s="201"/>
      <c r="R11" s="201"/>
      <c r="S11" s="201"/>
      <c r="T11" s="201"/>
      <c r="U11" s="201"/>
      <c r="V11" s="201"/>
      <c r="W11" s="201"/>
      <c r="X11" s="217"/>
      <c r="Y11" s="217"/>
      <c r="Z11" s="217"/>
      <c r="AA11" s="217"/>
      <c r="AB11" s="217"/>
      <c r="AC11" s="217"/>
    </row>
    <row r="12" spans="1:29" ht="39.950000000000003"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201"/>
      <c r="M12" s="188"/>
      <c r="N12" s="201"/>
      <c r="O12" s="201"/>
      <c r="P12" s="201"/>
      <c r="Q12" s="201"/>
      <c r="R12" s="201"/>
      <c r="S12" s="201"/>
      <c r="T12" s="201"/>
      <c r="U12" s="201"/>
      <c r="V12" s="201"/>
      <c r="W12" s="201"/>
      <c r="X12" s="217"/>
      <c r="Y12" s="217"/>
      <c r="Z12" s="217"/>
      <c r="AA12" s="217"/>
      <c r="AB12" s="217"/>
      <c r="AC12" s="217"/>
    </row>
    <row r="13" spans="1:29" ht="39.950000000000003" customHeight="1" x14ac:dyDescent="0.25">
      <c r="A13" s="284"/>
      <c r="B13" s="272"/>
      <c r="C13" s="47">
        <v>10</v>
      </c>
      <c r="D13" s="102" t="s">
        <v>186</v>
      </c>
      <c r="E13" s="103" t="s">
        <v>185</v>
      </c>
      <c r="F13" s="104" t="s">
        <v>13</v>
      </c>
      <c r="G13" s="103" t="s">
        <v>15</v>
      </c>
      <c r="H13" s="105">
        <v>62.46</v>
      </c>
      <c r="I13" s="18"/>
      <c r="J13" s="24">
        <f t="shared" si="0"/>
        <v>0</v>
      </c>
      <c r="K13" s="25" t="str">
        <f t="shared" si="1"/>
        <v>OK</v>
      </c>
      <c r="L13" s="201"/>
      <c r="M13" s="201"/>
      <c r="N13" s="201"/>
      <c r="O13" s="201"/>
      <c r="P13" s="201"/>
      <c r="Q13" s="201"/>
      <c r="R13" s="201"/>
      <c r="S13" s="201"/>
      <c r="T13" s="201"/>
      <c r="U13" s="201"/>
      <c r="V13" s="201"/>
      <c r="W13" s="201"/>
      <c r="X13" s="217"/>
      <c r="Y13" s="217"/>
      <c r="Z13" s="217"/>
      <c r="AA13" s="217"/>
      <c r="AB13" s="217"/>
      <c r="AC13" s="217"/>
    </row>
    <row r="14" spans="1:29" ht="39.950000000000003" customHeight="1" x14ac:dyDescent="0.25">
      <c r="A14" s="259">
        <v>3</v>
      </c>
      <c r="B14" s="262" t="s">
        <v>183</v>
      </c>
      <c r="C14" s="46">
        <v>11</v>
      </c>
      <c r="D14" s="95" t="s">
        <v>82</v>
      </c>
      <c r="E14" s="96" t="s">
        <v>187</v>
      </c>
      <c r="F14" s="96" t="s">
        <v>13</v>
      </c>
      <c r="G14" s="96" t="s">
        <v>15</v>
      </c>
      <c r="H14" s="101">
        <v>61</v>
      </c>
      <c r="I14" s="18">
        <v>5</v>
      </c>
      <c r="J14" s="24">
        <f t="shared" si="0"/>
        <v>0</v>
      </c>
      <c r="K14" s="25" t="str">
        <f t="shared" si="1"/>
        <v>OK</v>
      </c>
      <c r="L14" s="201"/>
      <c r="M14" s="201"/>
      <c r="N14" s="201"/>
      <c r="O14" s="201"/>
      <c r="P14" s="201"/>
      <c r="Q14" s="201"/>
      <c r="R14" s="201"/>
      <c r="S14" s="201"/>
      <c r="T14" s="201"/>
      <c r="U14" s="201"/>
      <c r="V14" s="201"/>
      <c r="W14" s="201"/>
      <c r="X14" s="217"/>
      <c r="Y14" s="217">
        <v>5</v>
      </c>
      <c r="Z14" s="217"/>
      <c r="AA14" s="217"/>
      <c r="AB14" s="217"/>
      <c r="AC14" s="217"/>
    </row>
    <row r="15" spans="1:29" ht="39.950000000000003" customHeight="1" x14ac:dyDescent="0.25">
      <c r="A15" s="260"/>
      <c r="B15" s="263"/>
      <c r="C15" s="46">
        <v>12</v>
      </c>
      <c r="D15" s="95" t="s">
        <v>83</v>
      </c>
      <c r="E15" s="96" t="s">
        <v>188</v>
      </c>
      <c r="F15" s="96" t="s">
        <v>13</v>
      </c>
      <c r="G15" s="96" t="s">
        <v>15</v>
      </c>
      <c r="H15" s="101">
        <v>135.04</v>
      </c>
      <c r="I15" s="18">
        <v>1</v>
      </c>
      <c r="J15" s="24">
        <f t="shared" si="0"/>
        <v>1</v>
      </c>
      <c r="K15" s="25" t="str">
        <f t="shared" si="1"/>
        <v>OK</v>
      </c>
      <c r="L15" s="201"/>
      <c r="M15" s="201"/>
      <c r="N15" s="201"/>
      <c r="O15" s="201"/>
      <c r="P15" s="201"/>
      <c r="Q15" s="201"/>
      <c r="R15" s="201"/>
      <c r="S15" s="201"/>
      <c r="T15" s="201"/>
      <c r="U15" s="201"/>
      <c r="V15" s="201"/>
      <c r="W15" s="201"/>
      <c r="X15" s="217"/>
      <c r="Y15" s="217"/>
      <c r="Z15" s="217"/>
      <c r="AA15" s="217"/>
      <c r="AB15" s="217"/>
      <c r="AC15" s="217"/>
    </row>
    <row r="16" spans="1:29" ht="39.950000000000003" customHeight="1" x14ac:dyDescent="0.25">
      <c r="A16" s="260"/>
      <c r="B16" s="263"/>
      <c r="C16" s="46">
        <v>13</v>
      </c>
      <c r="D16" s="95" t="s">
        <v>106</v>
      </c>
      <c r="E16" s="96" t="s">
        <v>189</v>
      </c>
      <c r="F16" s="96" t="s">
        <v>29</v>
      </c>
      <c r="G16" s="96" t="s">
        <v>15</v>
      </c>
      <c r="H16" s="101">
        <v>5.82</v>
      </c>
      <c r="I16" s="18">
        <v>20</v>
      </c>
      <c r="J16" s="24">
        <f t="shared" si="0"/>
        <v>10</v>
      </c>
      <c r="K16" s="25" t="str">
        <f t="shared" si="1"/>
        <v>OK</v>
      </c>
      <c r="L16" s="201"/>
      <c r="M16" s="201"/>
      <c r="N16" s="201"/>
      <c r="O16" s="201"/>
      <c r="P16" s="201"/>
      <c r="Q16" s="201"/>
      <c r="R16" s="201"/>
      <c r="S16" s="201"/>
      <c r="T16" s="201"/>
      <c r="U16" s="201"/>
      <c r="V16" s="201"/>
      <c r="W16" s="201"/>
      <c r="X16" s="217"/>
      <c r="Y16" s="217">
        <v>10</v>
      </c>
      <c r="Z16" s="217"/>
      <c r="AA16" s="217"/>
      <c r="AB16" s="217"/>
      <c r="AC16" s="217"/>
    </row>
    <row r="17" spans="1:29" ht="39.950000000000003" customHeight="1" x14ac:dyDescent="0.25">
      <c r="A17" s="260"/>
      <c r="B17" s="263"/>
      <c r="C17" s="46">
        <v>14</v>
      </c>
      <c r="D17" s="95" t="s">
        <v>115</v>
      </c>
      <c r="E17" s="96" t="s">
        <v>190</v>
      </c>
      <c r="F17" s="96" t="s">
        <v>13</v>
      </c>
      <c r="G17" s="96" t="s">
        <v>15</v>
      </c>
      <c r="H17" s="101">
        <v>5.31</v>
      </c>
      <c r="I17" s="18">
        <v>10</v>
      </c>
      <c r="J17" s="24">
        <f t="shared" si="0"/>
        <v>8</v>
      </c>
      <c r="K17" s="25" t="str">
        <f t="shared" si="1"/>
        <v>OK</v>
      </c>
      <c r="L17" s="201"/>
      <c r="M17" s="201"/>
      <c r="N17" s="201"/>
      <c r="O17" s="201"/>
      <c r="P17" s="201"/>
      <c r="Q17" s="201"/>
      <c r="R17" s="201"/>
      <c r="S17" s="201"/>
      <c r="T17" s="201"/>
      <c r="U17" s="201"/>
      <c r="V17" s="201"/>
      <c r="W17" s="201"/>
      <c r="X17" s="217"/>
      <c r="Y17" s="217">
        <v>2</v>
      </c>
      <c r="Z17" s="217"/>
      <c r="AA17" s="217"/>
      <c r="AB17" s="217"/>
      <c r="AC17" s="217"/>
    </row>
    <row r="18" spans="1:29" ht="39.950000000000003" customHeight="1" x14ac:dyDescent="0.25">
      <c r="A18" s="260"/>
      <c r="B18" s="263"/>
      <c r="C18" s="46">
        <v>15</v>
      </c>
      <c r="D18" s="95" t="s">
        <v>116</v>
      </c>
      <c r="E18" s="96" t="s">
        <v>191</v>
      </c>
      <c r="F18" s="96" t="s">
        <v>13</v>
      </c>
      <c r="G18" s="96" t="s">
        <v>15</v>
      </c>
      <c r="H18" s="101">
        <v>3.98</v>
      </c>
      <c r="I18" s="18">
        <v>10</v>
      </c>
      <c r="J18" s="24">
        <f t="shared" si="0"/>
        <v>10</v>
      </c>
      <c r="K18" s="25" t="str">
        <f t="shared" si="1"/>
        <v>OK</v>
      </c>
      <c r="L18" s="201"/>
      <c r="M18" s="201"/>
      <c r="N18" s="201"/>
      <c r="O18" s="201"/>
      <c r="P18" s="201"/>
      <c r="Q18" s="201"/>
      <c r="R18" s="201"/>
      <c r="S18" s="201"/>
      <c r="T18" s="201"/>
      <c r="U18" s="201"/>
      <c r="V18" s="201"/>
      <c r="W18" s="201"/>
      <c r="X18" s="217"/>
      <c r="Y18" s="217"/>
      <c r="Z18" s="217"/>
      <c r="AA18" s="217"/>
      <c r="AB18" s="217"/>
      <c r="AC18" s="217"/>
    </row>
    <row r="19" spans="1:29" ht="39.950000000000003" customHeight="1" x14ac:dyDescent="0.25">
      <c r="A19" s="260"/>
      <c r="B19" s="263"/>
      <c r="C19" s="46">
        <v>16</v>
      </c>
      <c r="D19" s="95" t="s">
        <v>117</v>
      </c>
      <c r="E19" s="96" t="s">
        <v>190</v>
      </c>
      <c r="F19" s="96" t="s">
        <v>13</v>
      </c>
      <c r="G19" s="96" t="s">
        <v>15</v>
      </c>
      <c r="H19" s="101">
        <v>27.31</v>
      </c>
      <c r="I19" s="18">
        <v>10</v>
      </c>
      <c r="J19" s="24">
        <f t="shared" si="0"/>
        <v>10</v>
      </c>
      <c r="K19" s="25" t="str">
        <f t="shared" si="1"/>
        <v>OK</v>
      </c>
      <c r="L19" s="201"/>
      <c r="M19" s="201"/>
      <c r="N19" s="201"/>
      <c r="O19" s="201"/>
      <c r="P19" s="201"/>
      <c r="Q19" s="201"/>
      <c r="R19" s="201"/>
      <c r="S19" s="201"/>
      <c r="T19" s="201"/>
      <c r="U19" s="201"/>
      <c r="V19" s="201"/>
      <c r="W19" s="201"/>
      <c r="X19" s="217"/>
      <c r="Y19" s="217"/>
      <c r="Z19" s="217"/>
      <c r="AA19" s="217"/>
      <c r="AB19" s="217"/>
      <c r="AC19" s="217"/>
    </row>
    <row r="20" spans="1:29" ht="39.950000000000003" customHeight="1" x14ac:dyDescent="0.25">
      <c r="A20" s="260"/>
      <c r="B20" s="263"/>
      <c r="C20" s="46">
        <v>17</v>
      </c>
      <c r="D20" s="95" t="s">
        <v>118</v>
      </c>
      <c r="E20" s="96" t="s">
        <v>191</v>
      </c>
      <c r="F20" s="96" t="s">
        <v>13</v>
      </c>
      <c r="G20" s="96" t="s">
        <v>15</v>
      </c>
      <c r="H20" s="101">
        <v>4.47</v>
      </c>
      <c r="I20" s="18">
        <v>10</v>
      </c>
      <c r="J20" s="24">
        <f t="shared" si="0"/>
        <v>10</v>
      </c>
      <c r="K20" s="25" t="str">
        <f t="shared" si="1"/>
        <v>OK</v>
      </c>
      <c r="L20" s="201"/>
      <c r="M20" s="201"/>
      <c r="N20" s="201"/>
      <c r="O20" s="201"/>
      <c r="P20" s="201"/>
      <c r="Q20" s="201"/>
      <c r="R20" s="201"/>
      <c r="S20" s="201"/>
      <c r="T20" s="201"/>
      <c r="U20" s="201"/>
      <c r="V20" s="201"/>
      <c r="W20" s="201"/>
      <c r="X20" s="217"/>
      <c r="Y20" s="217"/>
      <c r="Z20" s="217"/>
      <c r="AA20" s="217"/>
      <c r="AB20" s="217"/>
      <c r="AC20" s="217"/>
    </row>
    <row r="21" spans="1:29" ht="39.950000000000003" customHeight="1" x14ac:dyDescent="0.25">
      <c r="A21" s="260"/>
      <c r="B21" s="263"/>
      <c r="C21" s="46">
        <v>18</v>
      </c>
      <c r="D21" s="95" t="s">
        <v>119</v>
      </c>
      <c r="E21" s="96" t="s">
        <v>190</v>
      </c>
      <c r="F21" s="96" t="s">
        <v>13</v>
      </c>
      <c r="G21" s="96" t="s">
        <v>15</v>
      </c>
      <c r="H21" s="101">
        <v>0.52</v>
      </c>
      <c r="I21" s="18">
        <v>10</v>
      </c>
      <c r="J21" s="24">
        <f t="shared" si="0"/>
        <v>0</v>
      </c>
      <c r="K21" s="25" t="str">
        <f t="shared" si="1"/>
        <v>OK</v>
      </c>
      <c r="L21" s="201"/>
      <c r="M21" s="201"/>
      <c r="N21" s="201"/>
      <c r="O21" s="201"/>
      <c r="P21" s="201"/>
      <c r="Q21" s="201"/>
      <c r="R21" s="201"/>
      <c r="S21" s="201"/>
      <c r="T21" s="201"/>
      <c r="U21" s="201"/>
      <c r="V21" s="201"/>
      <c r="W21" s="201"/>
      <c r="X21" s="217"/>
      <c r="Y21" s="217">
        <v>10</v>
      </c>
      <c r="Z21" s="217"/>
      <c r="AA21" s="217"/>
      <c r="AB21" s="217"/>
      <c r="AC21" s="217"/>
    </row>
    <row r="22" spans="1:29" ht="39.950000000000003" customHeight="1" x14ac:dyDescent="0.25">
      <c r="A22" s="260"/>
      <c r="B22" s="263"/>
      <c r="C22" s="46">
        <v>19</v>
      </c>
      <c r="D22" s="95" t="s">
        <v>120</v>
      </c>
      <c r="E22" s="96" t="s">
        <v>191</v>
      </c>
      <c r="F22" s="96" t="s">
        <v>13</v>
      </c>
      <c r="G22" s="96" t="s">
        <v>15</v>
      </c>
      <c r="H22" s="101">
        <v>32.03</v>
      </c>
      <c r="I22" s="18">
        <v>10</v>
      </c>
      <c r="J22" s="24">
        <f t="shared" si="0"/>
        <v>10</v>
      </c>
      <c r="K22" s="25" t="str">
        <f t="shared" si="1"/>
        <v>OK</v>
      </c>
      <c r="L22" s="201"/>
      <c r="M22" s="201"/>
      <c r="N22" s="201"/>
      <c r="O22" s="201"/>
      <c r="P22" s="201"/>
      <c r="Q22" s="201"/>
      <c r="R22" s="201"/>
      <c r="S22" s="201"/>
      <c r="T22" s="201"/>
      <c r="U22" s="201"/>
      <c r="V22" s="201"/>
      <c r="W22" s="201"/>
      <c r="X22" s="217"/>
      <c r="Y22" s="217"/>
      <c r="Z22" s="217"/>
      <c r="AA22" s="217"/>
      <c r="AB22" s="217"/>
      <c r="AC22" s="217"/>
    </row>
    <row r="23" spans="1:29" ht="39.950000000000003" customHeight="1" x14ac:dyDescent="0.25">
      <c r="A23" s="260"/>
      <c r="B23" s="263"/>
      <c r="C23" s="46">
        <v>20</v>
      </c>
      <c r="D23" s="95" t="s">
        <v>121</v>
      </c>
      <c r="E23" s="96" t="s">
        <v>190</v>
      </c>
      <c r="F23" s="96" t="s">
        <v>13</v>
      </c>
      <c r="G23" s="96" t="s">
        <v>15</v>
      </c>
      <c r="H23" s="101">
        <v>17.03</v>
      </c>
      <c r="I23" s="18">
        <v>10</v>
      </c>
      <c r="J23" s="24">
        <f t="shared" si="0"/>
        <v>10</v>
      </c>
      <c r="K23" s="25" t="str">
        <f t="shared" si="1"/>
        <v>OK</v>
      </c>
      <c r="L23" s="201"/>
      <c r="M23" s="201"/>
      <c r="N23" s="201"/>
      <c r="O23" s="201"/>
      <c r="P23" s="201"/>
      <c r="Q23" s="201"/>
      <c r="R23" s="201"/>
      <c r="S23" s="201"/>
      <c r="T23" s="201"/>
      <c r="U23" s="201"/>
      <c r="V23" s="201"/>
      <c r="W23" s="201"/>
      <c r="X23" s="217"/>
      <c r="Y23" s="217"/>
      <c r="Z23" s="217"/>
      <c r="AA23" s="217"/>
      <c r="AB23" s="217"/>
      <c r="AC23" s="217"/>
    </row>
    <row r="24" spans="1:29" ht="39.950000000000003" customHeight="1" x14ac:dyDescent="0.25">
      <c r="A24" s="260"/>
      <c r="B24" s="263"/>
      <c r="C24" s="46">
        <v>21</v>
      </c>
      <c r="D24" s="95" t="s">
        <v>122</v>
      </c>
      <c r="E24" s="96" t="s">
        <v>190</v>
      </c>
      <c r="F24" s="96" t="s">
        <v>13</v>
      </c>
      <c r="G24" s="96" t="s">
        <v>15</v>
      </c>
      <c r="H24" s="101">
        <v>0.79</v>
      </c>
      <c r="I24" s="18">
        <v>10</v>
      </c>
      <c r="J24" s="24">
        <f t="shared" si="0"/>
        <v>0</v>
      </c>
      <c r="K24" s="25" t="str">
        <f t="shared" si="1"/>
        <v>OK</v>
      </c>
      <c r="L24" s="201"/>
      <c r="M24" s="201"/>
      <c r="N24" s="201"/>
      <c r="O24" s="201"/>
      <c r="P24" s="201"/>
      <c r="Q24" s="201">
        <v>10</v>
      </c>
      <c r="R24" s="201"/>
      <c r="S24" s="201"/>
      <c r="T24" s="201"/>
      <c r="U24" s="201"/>
      <c r="V24" s="201"/>
      <c r="W24" s="201"/>
      <c r="X24" s="217"/>
      <c r="Y24" s="217"/>
      <c r="Z24" s="217"/>
      <c r="AA24" s="217"/>
      <c r="AB24" s="217"/>
      <c r="AC24" s="217"/>
    </row>
    <row r="25" spans="1:29" ht="39.950000000000003" customHeight="1" x14ac:dyDescent="0.25">
      <c r="A25" s="260"/>
      <c r="B25" s="263"/>
      <c r="C25" s="46">
        <v>22</v>
      </c>
      <c r="D25" s="95" t="s">
        <v>123</v>
      </c>
      <c r="E25" s="96" t="s">
        <v>190</v>
      </c>
      <c r="F25" s="96" t="s">
        <v>13</v>
      </c>
      <c r="G25" s="96" t="s">
        <v>15</v>
      </c>
      <c r="H25" s="101">
        <v>2.46</v>
      </c>
      <c r="I25" s="18">
        <v>10</v>
      </c>
      <c r="J25" s="24">
        <f t="shared" si="0"/>
        <v>10</v>
      </c>
      <c r="K25" s="25" t="str">
        <f t="shared" si="1"/>
        <v>OK</v>
      </c>
      <c r="L25" s="201"/>
      <c r="M25" s="201"/>
      <c r="N25" s="201"/>
      <c r="O25" s="201"/>
      <c r="P25" s="201"/>
      <c r="Q25" s="201"/>
      <c r="R25" s="201"/>
      <c r="S25" s="201"/>
      <c r="T25" s="201"/>
      <c r="U25" s="201"/>
      <c r="V25" s="201"/>
      <c r="W25" s="201"/>
      <c r="X25" s="217"/>
      <c r="Y25" s="217"/>
      <c r="Z25" s="217"/>
      <c r="AA25" s="217"/>
      <c r="AB25" s="217"/>
      <c r="AC25" s="217"/>
    </row>
    <row r="26" spans="1:29" ht="39.950000000000003" customHeight="1" x14ac:dyDescent="0.25">
      <c r="A26" s="260"/>
      <c r="B26" s="263"/>
      <c r="C26" s="46">
        <v>23</v>
      </c>
      <c r="D26" s="95" t="s">
        <v>124</v>
      </c>
      <c r="E26" s="96" t="s">
        <v>192</v>
      </c>
      <c r="F26" s="96" t="s">
        <v>13</v>
      </c>
      <c r="G26" s="96" t="s">
        <v>15</v>
      </c>
      <c r="H26" s="101">
        <v>4.55</v>
      </c>
      <c r="I26" s="18">
        <v>10</v>
      </c>
      <c r="J26" s="24">
        <f t="shared" si="0"/>
        <v>10</v>
      </c>
      <c r="K26" s="25" t="str">
        <f t="shared" si="1"/>
        <v>OK</v>
      </c>
      <c r="L26" s="201"/>
      <c r="M26" s="201"/>
      <c r="N26" s="201"/>
      <c r="O26" s="201"/>
      <c r="P26" s="201"/>
      <c r="Q26" s="201"/>
      <c r="R26" s="201"/>
      <c r="S26" s="201"/>
      <c r="T26" s="201"/>
      <c r="U26" s="201"/>
      <c r="V26" s="201"/>
      <c r="W26" s="201"/>
      <c r="X26" s="217"/>
      <c r="Y26" s="217"/>
      <c r="Z26" s="217"/>
      <c r="AA26" s="217"/>
      <c r="AB26" s="217"/>
      <c r="AC26" s="217"/>
    </row>
    <row r="27" spans="1:29" ht="39.950000000000003" customHeight="1" x14ac:dyDescent="0.25">
      <c r="A27" s="260"/>
      <c r="B27" s="263"/>
      <c r="C27" s="46">
        <v>24</v>
      </c>
      <c r="D27" s="95" t="s">
        <v>125</v>
      </c>
      <c r="E27" s="96" t="s">
        <v>191</v>
      </c>
      <c r="F27" s="96" t="s">
        <v>13</v>
      </c>
      <c r="G27" s="96" t="s">
        <v>15</v>
      </c>
      <c r="H27" s="101">
        <v>0.54</v>
      </c>
      <c r="I27" s="18">
        <v>10</v>
      </c>
      <c r="J27" s="24">
        <f t="shared" si="0"/>
        <v>10</v>
      </c>
      <c r="K27" s="25" t="str">
        <f t="shared" si="1"/>
        <v>OK</v>
      </c>
      <c r="L27" s="201"/>
      <c r="M27" s="201"/>
      <c r="N27" s="201"/>
      <c r="O27" s="201"/>
      <c r="P27" s="201"/>
      <c r="Q27" s="201"/>
      <c r="R27" s="201"/>
      <c r="S27" s="201"/>
      <c r="T27" s="201"/>
      <c r="U27" s="201"/>
      <c r="V27" s="201"/>
      <c r="W27" s="201"/>
      <c r="X27" s="217"/>
      <c r="Y27" s="217"/>
      <c r="Z27" s="217"/>
      <c r="AA27" s="217"/>
      <c r="AB27" s="217"/>
      <c r="AC27" s="217"/>
    </row>
    <row r="28" spans="1:29" ht="39.950000000000003" customHeight="1" x14ac:dyDescent="0.25">
      <c r="A28" s="260"/>
      <c r="B28" s="263"/>
      <c r="C28" s="46">
        <v>25</v>
      </c>
      <c r="D28" s="95" t="s">
        <v>126</v>
      </c>
      <c r="E28" s="96" t="s">
        <v>191</v>
      </c>
      <c r="F28" s="96" t="s">
        <v>13</v>
      </c>
      <c r="G28" s="96" t="s">
        <v>15</v>
      </c>
      <c r="H28" s="101">
        <v>0.54</v>
      </c>
      <c r="I28" s="18">
        <v>10</v>
      </c>
      <c r="J28" s="24">
        <f t="shared" si="0"/>
        <v>10</v>
      </c>
      <c r="K28" s="25" t="str">
        <f t="shared" si="1"/>
        <v>OK</v>
      </c>
      <c r="L28" s="201"/>
      <c r="M28" s="201"/>
      <c r="N28" s="201"/>
      <c r="O28" s="201"/>
      <c r="P28" s="201"/>
      <c r="Q28" s="201"/>
      <c r="R28" s="201"/>
      <c r="S28" s="201"/>
      <c r="T28" s="201"/>
      <c r="U28" s="201"/>
      <c r="V28" s="201"/>
      <c r="W28" s="201"/>
      <c r="X28" s="217"/>
      <c r="Y28" s="217"/>
      <c r="Z28" s="217"/>
      <c r="AA28" s="217"/>
      <c r="AB28" s="217"/>
      <c r="AC28" s="217"/>
    </row>
    <row r="29" spans="1:29" ht="39.950000000000003" customHeight="1" x14ac:dyDescent="0.25">
      <c r="A29" s="260"/>
      <c r="B29" s="263"/>
      <c r="C29" s="46">
        <v>26</v>
      </c>
      <c r="D29" s="95" t="s">
        <v>127</v>
      </c>
      <c r="E29" s="96" t="s">
        <v>190</v>
      </c>
      <c r="F29" s="96" t="s">
        <v>13</v>
      </c>
      <c r="G29" s="96" t="s">
        <v>15</v>
      </c>
      <c r="H29" s="101">
        <v>0.99</v>
      </c>
      <c r="I29" s="18">
        <v>10</v>
      </c>
      <c r="J29" s="24">
        <f t="shared" si="0"/>
        <v>10</v>
      </c>
      <c r="K29" s="25" t="str">
        <f t="shared" si="1"/>
        <v>OK</v>
      </c>
      <c r="L29" s="201"/>
      <c r="M29" s="201"/>
      <c r="N29" s="201"/>
      <c r="O29" s="201"/>
      <c r="P29" s="201"/>
      <c r="Q29" s="201"/>
      <c r="R29" s="201"/>
      <c r="S29" s="201"/>
      <c r="T29" s="201"/>
      <c r="U29" s="201"/>
      <c r="V29" s="201"/>
      <c r="W29" s="201"/>
      <c r="X29" s="217"/>
      <c r="Y29" s="217"/>
      <c r="Z29" s="217"/>
      <c r="AA29" s="217"/>
      <c r="AB29" s="217"/>
      <c r="AC29" s="217"/>
    </row>
    <row r="30" spans="1:29" ht="39.950000000000003" customHeight="1" x14ac:dyDescent="0.25">
      <c r="A30" s="260"/>
      <c r="B30" s="263"/>
      <c r="C30" s="46">
        <v>27</v>
      </c>
      <c r="D30" s="95" t="s">
        <v>128</v>
      </c>
      <c r="E30" s="96" t="s">
        <v>190</v>
      </c>
      <c r="F30" s="96" t="s">
        <v>13</v>
      </c>
      <c r="G30" s="96" t="s">
        <v>15</v>
      </c>
      <c r="H30" s="101">
        <v>16.39</v>
      </c>
      <c r="I30" s="18">
        <v>10</v>
      </c>
      <c r="J30" s="24">
        <f t="shared" si="0"/>
        <v>10</v>
      </c>
      <c r="K30" s="25" t="str">
        <f t="shared" si="1"/>
        <v>OK</v>
      </c>
      <c r="L30" s="201"/>
      <c r="M30" s="201"/>
      <c r="N30" s="201"/>
      <c r="O30" s="201"/>
      <c r="P30" s="201"/>
      <c r="Q30" s="201"/>
      <c r="R30" s="201"/>
      <c r="S30" s="201"/>
      <c r="T30" s="201"/>
      <c r="U30" s="201"/>
      <c r="V30" s="201"/>
      <c r="W30" s="201"/>
      <c r="X30" s="217"/>
      <c r="Y30" s="217"/>
      <c r="Z30" s="217"/>
      <c r="AA30" s="217"/>
      <c r="AB30" s="217"/>
      <c r="AC30" s="217"/>
    </row>
    <row r="31" spans="1:29" ht="39.950000000000003" customHeight="1" x14ac:dyDescent="0.25">
      <c r="A31" s="260"/>
      <c r="B31" s="263"/>
      <c r="C31" s="46">
        <v>28</v>
      </c>
      <c r="D31" s="95" t="s">
        <v>129</v>
      </c>
      <c r="E31" s="96" t="s">
        <v>191</v>
      </c>
      <c r="F31" s="96" t="s">
        <v>13</v>
      </c>
      <c r="G31" s="96" t="s">
        <v>15</v>
      </c>
      <c r="H31" s="101">
        <v>5.04</v>
      </c>
      <c r="I31" s="18">
        <v>5</v>
      </c>
      <c r="J31" s="24">
        <f t="shared" si="0"/>
        <v>0</v>
      </c>
      <c r="K31" s="25" t="str">
        <f t="shared" si="1"/>
        <v>OK</v>
      </c>
      <c r="L31" s="201"/>
      <c r="M31" s="201"/>
      <c r="N31" s="201"/>
      <c r="O31" s="201"/>
      <c r="P31" s="201"/>
      <c r="Q31" s="201"/>
      <c r="R31" s="201"/>
      <c r="S31" s="201"/>
      <c r="T31" s="201"/>
      <c r="U31" s="201"/>
      <c r="V31" s="201"/>
      <c r="W31" s="201"/>
      <c r="X31" s="217"/>
      <c r="Y31" s="217">
        <v>5</v>
      </c>
      <c r="Z31" s="217"/>
      <c r="AA31" s="217"/>
      <c r="AB31" s="217"/>
      <c r="AC31" s="217"/>
    </row>
    <row r="32" spans="1:29" ht="39.950000000000003" customHeight="1" x14ac:dyDescent="0.25">
      <c r="A32" s="260"/>
      <c r="B32" s="263"/>
      <c r="C32" s="46">
        <v>29</v>
      </c>
      <c r="D32" s="95" t="s">
        <v>130</v>
      </c>
      <c r="E32" s="96" t="s">
        <v>193</v>
      </c>
      <c r="F32" s="96" t="s">
        <v>13</v>
      </c>
      <c r="G32" s="96" t="s">
        <v>15</v>
      </c>
      <c r="H32" s="101">
        <v>20.59</v>
      </c>
      <c r="I32" s="18">
        <v>10</v>
      </c>
      <c r="J32" s="24">
        <f t="shared" si="0"/>
        <v>10</v>
      </c>
      <c r="K32" s="25" t="str">
        <f t="shared" si="1"/>
        <v>OK</v>
      </c>
      <c r="L32" s="201"/>
      <c r="M32" s="201"/>
      <c r="N32" s="201"/>
      <c r="O32" s="201"/>
      <c r="P32" s="201"/>
      <c r="Q32" s="201"/>
      <c r="R32" s="201"/>
      <c r="S32" s="201"/>
      <c r="T32" s="201"/>
      <c r="U32" s="201"/>
      <c r="V32" s="201"/>
      <c r="W32" s="201"/>
      <c r="X32" s="217"/>
      <c r="Y32" s="217"/>
      <c r="Z32" s="217"/>
      <c r="AA32" s="217"/>
      <c r="AB32" s="217"/>
      <c r="AC32" s="217"/>
    </row>
    <row r="33" spans="1:29" ht="39.950000000000003" customHeight="1" x14ac:dyDescent="0.25">
      <c r="A33" s="260"/>
      <c r="B33" s="263"/>
      <c r="C33" s="46">
        <v>30</v>
      </c>
      <c r="D33" s="95" t="s">
        <v>131</v>
      </c>
      <c r="E33" s="96" t="s">
        <v>190</v>
      </c>
      <c r="F33" s="96" t="s">
        <v>13</v>
      </c>
      <c r="G33" s="96" t="s">
        <v>15</v>
      </c>
      <c r="H33" s="101">
        <v>28</v>
      </c>
      <c r="I33" s="18">
        <v>5</v>
      </c>
      <c r="J33" s="24">
        <f t="shared" si="0"/>
        <v>0</v>
      </c>
      <c r="K33" s="25" t="str">
        <f t="shared" si="1"/>
        <v>OK</v>
      </c>
      <c r="L33" s="201"/>
      <c r="M33" s="201"/>
      <c r="N33" s="201"/>
      <c r="O33" s="201"/>
      <c r="P33" s="201"/>
      <c r="Q33" s="201">
        <v>2</v>
      </c>
      <c r="R33" s="201"/>
      <c r="S33" s="201"/>
      <c r="T33" s="201"/>
      <c r="U33" s="201"/>
      <c r="V33" s="201"/>
      <c r="W33" s="201"/>
      <c r="X33" s="217"/>
      <c r="Y33" s="217">
        <v>3</v>
      </c>
      <c r="Z33" s="217"/>
      <c r="AA33" s="217"/>
      <c r="AB33" s="217"/>
      <c r="AC33" s="217"/>
    </row>
    <row r="34" spans="1:29" ht="39.950000000000003" customHeight="1" x14ac:dyDescent="0.25">
      <c r="A34" s="260"/>
      <c r="B34" s="263"/>
      <c r="C34" s="46">
        <v>31</v>
      </c>
      <c r="D34" s="95" t="s">
        <v>132</v>
      </c>
      <c r="E34" s="96" t="s">
        <v>190</v>
      </c>
      <c r="F34" s="96" t="s">
        <v>13</v>
      </c>
      <c r="G34" s="96" t="s">
        <v>15</v>
      </c>
      <c r="H34" s="101">
        <v>45</v>
      </c>
      <c r="I34" s="18">
        <v>5</v>
      </c>
      <c r="J34" s="24">
        <f t="shared" si="0"/>
        <v>5</v>
      </c>
      <c r="K34" s="25" t="str">
        <f t="shared" si="1"/>
        <v>OK</v>
      </c>
      <c r="L34" s="201"/>
      <c r="M34" s="201"/>
      <c r="N34" s="201"/>
      <c r="O34" s="201"/>
      <c r="P34" s="201"/>
      <c r="Q34" s="201"/>
      <c r="R34" s="201"/>
      <c r="S34" s="201"/>
      <c r="T34" s="201"/>
      <c r="U34" s="201"/>
      <c r="V34" s="201"/>
      <c r="W34" s="201"/>
      <c r="X34" s="217"/>
      <c r="Y34" s="217"/>
      <c r="Z34" s="217"/>
      <c r="AA34" s="217"/>
      <c r="AB34" s="217"/>
      <c r="AC34" s="217"/>
    </row>
    <row r="35" spans="1:29" ht="39.950000000000003" customHeight="1" x14ac:dyDescent="0.25">
      <c r="A35" s="260"/>
      <c r="B35" s="263"/>
      <c r="C35" s="46">
        <v>32</v>
      </c>
      <c r="D35" s="95" t="s">
        <v>133</v>
      </c>
      <c r="E35" s="96" t="s">
        <v>191</v>
      </c>
      <c r="F35" s="96" t="s">
        <v>13</v>
      </c>
      <c r="G35" s="96" t="s">
        <v>15</v>
      </c>
      <c r="H35" s="101">
        <v>5.88</v>
      </c>
      <c r="I35" s="18">
        <v>5</v>
      </c>
      <c r="J35" s="24">
        <f t="shared" si="0"/>
        <v>5</v>
      </c>
      <c r="K35" s="25" t="str">
        <f t="shared" si="1"/>
        <v>OK</v>
      </c>
      <c r="L35" s="201"/>
      <c r="M35" s="201"/>
      <c r="N35" s="201"/>
      <c r="O35" s="201"/>
      <c r="P35" s="201"/>
      <c r="Q35" s="201"/>
      <c r="R35" s="201"/>
      <c r="S35" s="201"/>
      <c r="T35" s="201"/>
      <c r="U35" s="201"/>
      <c r="V35" s="201"/>
      <c r="W35" s="201"/>
      <c r="X35" s="217"/>
      <c r="Y35" s="217"/>
      <c r="Z35" s="217"/>
      <c r="AA35" s="217"/>
      <c r="AB35" s="217"/>
      <c r="AC35" s="217"/>
    </row>
    <row r="36" spans="1:29" ht="39.950000000000003" customHeight="1" x14ac:dyDescent="0.25">
      <c r="A36" s="260"/>
      <c r="B36" s="263"/>
      <c r="C36" s="46">
        <v>33</v>
      </c>
      <c r="D36" s="95" t="s">
        <v>135</v>
      </c>
      <c r="E36" s="96" t="s">
        <v>194</v>
      </c>
      <c r="F36" s="96" t="s">
        <v>13</v>
      </c>
      <c r="G36" s="96" t="s">
        <v>15</v>
      </c>
      <c r="H36" s="101">
        <v>49.33</v>
      </c>
      <c r="I36" s="18">
        <v>5</v>
      </c>
      <c r="J36" s="24">
        <f t="shared" si="0"/>
        <v>5</v>
      </c>
      <c r="K36" s="25" t="str">
        <f t="shared" si="1"/>
        <v>OK</v>
      </c>
      <c r="L36" s="201"/>
      <c r="M36" s="201"/>
      <c r="N36" s="201"/>
      <c r="O36" s="201"/>
      <c r="P36" s="201"/>
      <c r="Q36" s="201"/>
      <c r="R36" s="201"/>
      <c r="S36" s="201"/>
      <c r="T36" s="201"/>
      <c r="U36" s="201"/>
      <c r="V36" s="201"/>
      <c r="W36" s="201"/>
      <c r="X36" s="217"/>
      <c r="Y36" s="217"/>
      <c r="Z36" s="217"/>
      <c r="AA36" s="217"/>
      <c r="AB36" s="217"/>
      <c r="AC36" s="217"/>
    </row>
    <row r="37" spans="1:29" ht="39.950000000000003" customHeight="1" x14ac:dyDescent="0.25">
      <c r="A37" s="260"/>
      <c r="B37" s="263"/>
      <c r="C37" s="46">
        <v>34</v>
      </c>
      <c r="D37" s="95" t="s">
        <v>137</v>
      </c>
      <c r="E37" s="96" t="s">
        <v>195</v>
      </c>
      <c r="F37" s="96" t="s">
        <v>13</v>
      </c>
      <c r="G37" s="96" t="s">
        <v>15</v>
      </c>
      <c r="H37" s="101">
        <v>43.94</v>
      </c>
      <c r="I37" s="18">
        <v>10</v>
      </c>
      <c r="J37" s="24">
        <f t="shared" si="0"/>
        <v>4</v>
      </c>
      <c r="K37" s="25" t="str">
        <f t="shared" si="1"/>
        <v>OK</v>
      </c>
      <c r="L37" s="201"/>
      <c r="M37" s="201"/>
      <c r="N37" s="201"/>
      <c r="O37" s="201"/>
      <c r="P37" s="201"/>
      <c r="Q37" s="201"/>
      <c r="R37" s="201"/>
      <c r="S37" s="201"/>
      <c r="T37" s="201"/>
      <c r="U37" s="201"/>
      <c r="V37" s="201"/>
      <c r="W37" s="201"/>
      <c r="X37" s="217"/>
      <c r="Y37" s="217">
        <v>6</v>
      </c>
      <c r="Z37" s="217"/>
      <c r="AA37" s="217"/>
      <c r="AB37" s="217"/>
      <c r="AC37" s="217"/>
    </row>
    <row r="38" spans="1:29" ht="39.950000000000003" customHeight="1" x14ac:dyDescent="0.25">
      <c r="A38" s="260"/>
      <c r="B38" s="263"/>
      <c r="C38" s="46">
        <v>35</v>
      </c>
      <c r="D38" s="95" t="s">
        <v>138</v>
      </c>
      <c r="E38" s="96" t="s">
        <v>193</v>
      </c>
      <c r="F38" s="96" t="s">
        <v>13</v>
      </c>
      <c r="G38" s="96" t="s">
        <v>15</v>
      </c>
      <c r="H38" s="101">
        <v>67.16</v>
      </c>
      <c r="I38" s="18">
        <v>5</v>
      </c>
      <c r="J38" s="24">
        <f t="shared" si="0"/>
        <v>0</v>
      </c>
      <c r="K38" s="25" t="str">
        <f t="shared" si="1"/>
        <v>OK</v>
      </c>
      <c r="L38" s="201"/>
      <c r="M38" s="201"/>
      <c r="N38" s="201"/>
      <c r="O38" s="201"/>
      <c r="P38" s="201"/>
      <c r="Q38" s="201"/>
      <c r="R38" s="201"/>
      <c r="S38" s="201"/>
      <c r="T38" s="201"/>
      <c r="U38" s="201"/>
      <c r="V38" s="201"/>
      <c r="W38" s="201"/>
      <c r="X38" s="217"/>
      <c r="Y38" s="217">
        <v>5</v>
      </c>
      <c r="Z38" s="217"/>
      <c r="AA38" s="217"/>
      <c r="AB38" s="217"/>
      <c r="AC38" s="217"/>
    </row>
    <row r="39" spans="1:29" ht="39.950000000000003" customHeight="1" x14ac:dyDescent="0.25">
      <c r="A39" s="260"/>
      <c r="B39" s="263"/>
      <c r="C39" s="46">
        <v>36</v>
      </c>
      <c r="D39" s="95" t="s">
        <v>139</v>
      </c>
      <c r="E39" s="96" t="s">
        <v>196</v>
      </c>
      <c r="F39" s="96" t="s">
        <v>13</v>
      </c>
      <c r="G39" s="96" t="s">
        <v>15</v>
      </c>
      <c r="H39" s="101">
        <v>1.89</v>
      </c>
      <c r="I39" s="18">
        <v>20</v>
      </c>
      <c r="J39" s="24">
        <f t="shared" si="0"/>
        <v>0</v>
      </c>
      <c r="K39" s="25" t="str">
        <f t="shared" si="1"/>
        <v>OK</v>
      </c>
      <c r="L39" s="201"/>
      <c r="M39" s="201"/>
      <c r="N39" s="201">
        <v>20</v>
      </c>
      <c r="O39" s="201"/>
      <c r="P39" s="201"/>
      <c r="Q39" s="201"/>
      <c r="R39" s="201"/>
      <c r="S39" s="201"/>
      <c r="T39" s="201"/>
      <c r="U39" s="201"/>
      <c r="V39" s="201"/>
      <c r="W39" s="201"/>
      <c r="X39" s="217"/>
      <c r="Y39" s="217"/>
      <c r="Z39" s="217"/>
      <c r="AA39" s="217"/>
      <c r="AB39" s="217"/>
      <c r="AC39" s="217"/>
    </row>
    <row r="40" spans="1:29" ht="39.950000000000003" customHeight="1" x14ac:dyDescent="0.25">
      <c r="A40" s="260"/>
      <c r="B40" s="263"/>
      <c r="C40" s="46">
        <v>37</v>
      </c>
      <c r="D40" s="95" t="s">
        <v>141</v>
      </c>
      <c r="E40" s="96" t="s">
        <v>195</v>
      </c>
      <c r="F40" s="96" t="s">
        <v>13</v>
      </c>
      <c r="G40" s="96" t="s">
        <v>15</v>
      </c>
      <c r="H40" s="101">
        <v>112.67</v>
      </c>
      <c r="I40" s="18">
        <v>10</v>
      </c>
      <c r="J40" s="24">
        <f t="shared" si="0"/>
        <v>4</v>
      </c>
      <c r="K40" s="25" t="str">
        <f t="shared" si="1"/>
        <v>OK</v>
      </c>
      <c r="L40" s="201"/>
      <c r="M40" s="201"/>
      <c r="N40" s="201"/>
      <c r="O40" s="201"/>
      <c r="P40" s="201"/>
      <c r="Q40" s="201"/>
      <c r="R40" s="201"/>
      <c r="S40" s="201"/>
      <c r="T40" s="201"/>
      <c r="U40" s="201"/>
      <c r="V40" s="201"/>
      <c r="W40" s="201"/>
      <c r="X40" s="217"/>
      <c r="Y40" s="217">
        <v>6</v>
      </c>
      <c r="Z40" s="217"/>
      <c r="AA40" s="217"/>
      <c r="AB40" s="217"/>
      <c r="AC40" s="217"/>
    </row>
    <row r="41" spans="1:29" ht="39.950000000000003" customHeight="1" x14ac:dyDescent="0.25">
      <c r="A41" s="260"/>
      <c r="B41" s="263"/>
      <c r="C41" s="46">
        <v>38</v>
      </c>
      <c r="D41" s="95" t="s">
        <v>197</v>
      </c>
      <c r="E41" s="96" t="s">
        <v>178</v>
      </c>
      <c r="F41" s="96" t="s">
        <v>13</v>
      </c>
      <c r="G41" s="96" t="s">
        <v>15</v>
      </c>
      <c r="H41" s="101">
        <v>71.13</v>
      </c>
      <c r="I41" s="18"/>
      <c r="J41" s="24">
        <f t="shared" si="0"/>
        <v>0</v>
      </c>
      <c r="K41" s="25" t="str">
        <f t="shared" si="1"/>
        <v>OK</v>
      </c>
      <c r="L41" s="201"/>
      <c r="M41" s="201"/>
      <c r="N41" s="201"/>
      <c r="O41" s="201"/>
      <c r="P41" s="201"/>
      <c r="Q41" s="201"/>
      <c r="R41" s="201"/>
      <c r="S41" s="201"/>
      <c r="T41" s="201"/>
      <c r="U41" s="201"/>
      <c r="V41" s="201"/>
      <c r="W41" s="201"/>
      <c r="X41" s="217"/>
      <c r="Y41" s="217"/>
      <c r="Z41" s="217"/>
      <c r="AA41" s="217"/>
      <c r="AB41" s="217"/>
      <c r="AC41" s="217"/>
    </row>
    <row r="42" spans="1:29" ht="39.950000000000003"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201"/>
      <c r="M42" s="201"/>
      <c r="N42" s="201"/>
      <c r="O42" s="201"/>
      <c r="P42" s="201"/>
      <c r="Q42" s="201"/>
      <c r="R42" s="201"/>
      <c r="S42" s="201"/>
      <c r="T42" s="201"/>
      <c r="U42" s="201"/>
      <c r="V42" s="201"/>
      <c r="W42" s="201"/>
      <c r="X42" s="217"/>
      <c r="Y42" s="217"/>
      <c r="Z42" s="217"/>
      <c r="AA42" s="217"/>
      <c r="AB42" s="217"/>
      <c r="AC42" s="217"/>
    </row>
    <row r="43" spans="1:29" ht="39.950000000000003"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201"/>
      <c r="M43" s="201"/>
      <c r="N43" s="201"/>
      <c r="O43" s="201"/>
      <c r="P43" s="201"/>
      <c r="Q43" s="201"/>
      <c r="R43" s="201"/>
      <c r="S43" s="201"/>
      <c r="T43" s="201"/>
      <c r="U43" s="201"/>
      <c r="V43" s="201"/>
      <c r="W43" s="201"/>
      <c r="X43" s="217"/>
      <c r="Y43" s="217"/>
      <c r="Z43" s="217"/>
      <c r="AA43" s="217"/>
      <c r="AB43" s="217"/>
      <c r="AC43" s="217"/>
    </row>
    <row r="44" spans="1:29" ht="39.950000000000003" customHeight="1" x14ac:dyDescent="0.25">
      <c r="A44" s="260"/>
      <c r="B44" s="263"/>
      <c r="C44" s="46">
        <v>41</v>
      </c>
      <c r="D44" s="95" t="s">
        <v>201</v>
      </c>
      <c r="E44" s="96" t="s">
        <v>188</v>
      </c>
      <c r="F44" s="96" t="s">
        <v>13</v>
      </c>
      <c r="G44" s="96" t="s">
        <v>15</v>
      </c>
      <c r="H44" s="101">
        <v>62.22</v>
      </c>
      <c r="I44" s="18">
        <f>30-10-5</f>
        <v>15</v>
      </c>
      <c r="J44" s="24">
        <f t="shared" si="0"/>
        <v>0</v>
      </c>
      <c r="K44" s="25" t="str">
        <f t="shared" si="1"/>
        <v>OK</v>
      </c>
      <c r="L44" s="201"/>
      <c r="M44" s="201"/>
      <c r="N44" s="201"/>
      <c r="O44" s="201"/>
      <c r="P44" s="201">
        <v>15</v>
      </c>
      <c r="Q44" s="201"/>
      <c r="R44" s="201"/>
      <c r="S44" s="201"/>
      <c r="T44" s="201"/>
      <c r="U44" s="201"/>
      <c r="V44" s="201"/>
      <c r="W44" s="201"/>
      <c r="X44" s="217"/>
      <c r="Y44" s="217"/>
      <c r="Z44" s="217"/>
      <c r="AA44" s="217"/>
      <c r="AB44" s="217"/>
      <c r="AC44" s="217"/>
    </row>
    <row r="45" spans="1:29" ht="39.950000000000003"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201"/>
      <c r="M45" s="201"/>
      <c r="N45" s="201"/>
      <c r="O45" s="201"/>
      <c r="P45" s="201"/>
      <c r="Q45" s="201"/>
      <c r="R45" s="201"/>
      <c r="S45" s="201"/>
      <c r="T45" s="201"/>
      <c r="U45" s="201"/>
      <c r="V45" s="201"/>
      <c r="W45" s="201"/>
      <c r="X45" s="217"/>
      <c r="Y45" s="217"/>
      <c r="Z45" s="217"/>
      <c r="AA45" s="217"/>
      <c r="AB45" s="217"/>
      <c r="AC45" s="217"/>
    </row>
    <row r="46" spans="1:29" ht="39.950000000000003" customHeight="1" x14ac:dyDescent="0.25">
      <c r="A46" s="260"/>
      <c r="B46" s="263"/>
      <c r="C46" s="46">
        <v>43</v>
      </c>
      <c r="D46" s="95" t="s">
        <v>203</v>
      </c>
      <c r="E46" s="96" t="s">
        <v>190</v>
      </c>
      <c r="F46" s="96" t="s">
        <v>13</v>
      </c>
      <c r="G46" s="96" t="s">
        <v>15</v>
      </c>
      <c r="H46" s="101">
        <v>3.95</v>
      </c>
      <c r="I46" s="18"/>
      <c r="J46" s="24">
        <f t="shared" si="0"/>
        <v>0</v>
      </c>
      <c r="K46" s="25" t="str">
        <f t="shared" si="1"/>
        <v>OK</v>
      </c>
      <c r="L46" s="201"/>
      <c r="M46" s="201"/>
      <c r="N46" s="201"/>
      <c r="O46" s="201"/>
      <c r="P46" s="201"/>
      <c r="Q46" s="201"/>
      <c r="R46" s="201"/>
      <c r="S46" s="201"/>
      <c r="T46" s="201"/>
      <c r="U46" s="201"/>
      <c r="V46" s="201"/>
      <c r="W46" s="201"/>
      <c r="X46" s="217"/>
      <c r="Y46" s="217"/>
      <c r="Z46" s="217"/>
      <c r="AA46" s="217"/>
      <c r="AB46" s="217"/>
      <c r="AC46" s="217"/>
    </row>
    <row r="47" spans="1:29" ht="39.950000000000003" customHeight="1" x14ac:dyDescent="0.25">
      <c r="A47" s="260"/>
      <c r="B47" s="263"/>
      <c r="C47" s="46">
        <v>44</v>
      </c>
      <c r="D47" s="95" t="s">
        <v>204</v>
      </c>
      <c r="E47" s="96" t="s">
        <v>190</v>
      </c>
      <c r="F47" s="96" t="s">
        <v>13</v>
      </c>
      <c r="G47" s="96" t="s">
        <v>15</v>
      </c>
      <c r="H47" s="101">
        <v>7.35</v>
      </c>
      <c r="I47" s="18"/>
      <c r="J47" s="24">
        <f t="shared" si="0"/>
        <v>0</v>
      </c>
      <c r="K47" s="25" t="str">
        <f t="shared" si="1"/>
        <v>OK</v>
      </c>
      <c r="L47" s="201"/>
      <c r="M47" s="201"/>
      <c r="N47" s="201"/>
      <c r="O47" s="201"/>
      <c r="P47" s="201"/>
      <c r="Q47" s="201"/>
      <c r="R47" s="201"/>
      <c r="S47" s="201"/>
      <c r="T47" s="201"/>
      <c r="U47" s="201"/>
      <c r="V47" s="201"/>
      <c r="W47" s="201"/>
      <c r="X47" s="217"/>
      <c r="Y47" s="217"/>
      <c r="Z47" s="217"/>
      <c r="AA47" s="217"/>
      <c r="AB47" s="217"/>
      <c r="AC47" s="217"/>
    </row>
    <row r="48" spans="1:29" ht="39.950000000000003" customHeight="1" x14ac:dyDescent="0.25">
      <c r="A48" s="260"/>
      <c r="B48" s="263"/>
      <c r="C48" s="46">
        <v>45</v>
      </c>
      <c r="D48" s="95" t="s">
        <v>205</v>
      </c>
      <c r="E48" s="96" t="s">
        <v>191</v>
      </c>
      <c r="F48" s="96" t="s">
        <v>13</v>
      </c>
      <c r="G48" s="96" t="s">
        <v>15</v>
      </c>
      <c r="H48" s="101">
        <v>50.41</v>
      </c>
      <c r="I48" s="18"/>
      <c r="J48" s="24">
        <f t="shared" si="0"/>
        <v>0</v>
      </c>
      <c r="K48" s="25" t="str">
        <f t="shared" si="1"/>
        <v>OK</v>
      </c>
      <c r="L48" s="201"/>
      <c r="M48" s="201"/>
      <c r="N48" s="201"/>
      <c r="O48" s="201"/>
      <c r="P48" s="201"/>
      <c r="Q48" s="201"/>
      <c r="R48" s="201"/>
      <c r="S48" s="201"/>
      <c r="T48" s="201"/>
      <c r="U48" s="201"/>
      <c r="V48" s="201"/>
      <c r="W48" s="201"/>
      <c r="X48" s="217"/>
      <c r="Y48" s="217"/>
      <c r="Z48" s="217"/>
      <c r="AA48" s="217"/>
      <c r="AB48" s="217"/>
      <c r="AC48" s="217"/>
    </row>
    <row r="49" spans="1:29" ht="39.950000000000003" customHeight="1" x14ac:dyDescent="0.25">
      <c r="A49" s="260"/>
      <c r="B49" s="263"/>
      <c r="C49" s="46">
        <v>46</v>
      </c>
      <c r="D49" s="95" t="s">
        <v>206</v>
      </c>
      <c r="E49" s="96" t="s">
        <v>191</v>
      </c>
      <c r="F49" s="96" t="s">
        <v>13</v>
      </c>
      <c r="G49" s="96" t="s">
        <v>15</v>
      </c>
      <c r="H49" s="101">
        <v>2.23</v>
      </c>
      <c r="I49" s="18"/>
      <c r="J49" s="24">
        <f t="shared" si="0"/>
        <v>0</v>
      </c>
      <c r="K49" s="25" t="str">
        <f t="shared" si="1"/>
        <v>OK</v>
      </c>
      <c r="L49" s="201"/>
      <c r="M49" s="201"/>
      <c r="N49" s="201"/>
      <c r="O49" s="201"/>
      <c r="P49" s="201"/>
      <c r="Q49" s="201"/>
      <c r="R49" s="201"/>
      <c r="S49" s="201"/>
      <c r="T49" s="201"/>
      <c r="U49" s="201"/>
      <c r="V49" s="201"/>
      <c r="W49" s="201"/>
      <c r="X49" s="217"/>
      <c r="Y49" s="217"/>
      <c r="Z49" s="217"/>
      <c r="AA49" s="217"/>
      <c r="AB49" s="217"/>
      <c r="AC49" s="217"/>
    </row>
    <row r="50" spans="1:29" ht="39.950000000000003" customHeight="1" x14ac:dyDescent="0.25">
      <c r="A50" s="260"/>
      <c r="B50" s="263"/>
      <c r="C50" s="46">
        <v>47</v>
      </c>
      <c r="D50" s="95" t="s">
        <v>207</v>
      </c>
      <c r="E50" s="96" t="s">
        <v>191</v>
      </c>
      <c r="F50" s="96" t="s">
        <v>13</v>
      </c>
      <c r="G50" s="96" t="s">
        <v>15</v>
      </c>
      <c r="H50" s="101">
        <v>3.74</v>
      </c>
      <c r="I50" s="18"/>
      <c r="J50" s="24">
        <f t="shared" si="0"/>
        <v>0</v>
      </c>
      <c r="K50" s="25" t="str">
        <f t="shared" si="1"/>
        <v>OK</v>
      </c>
      <c r="L50" s="201"/>
      <c r="M50" s="201"/>
      <c r="N50" s="201"/>
      <c r="O50" s="201"/>
      <c r="P50" s="201"/>
      <c r="Q50" s="201"/>
      <c r="R50" s="201"/>
      <c r="S50" s="201"/>
      <c r="T50" s="201"/>
      <c r="U50" s="201"/>
      <c r="V50" s="201"/>
      <c r="W50" s="201"/>
      <c r="X50" s="217"/>
      <c r="Y50" s="217"/>
      <c r="Z50" s="217"/>
      <c r="AA50" s="217"/>
      <c r="AB50" s="217"/>
      <c r="AC50" s="217"/>
    </row>
    <row r="51" spans="1:29" ht="39.950000000000003" customHeight="1" x14ac:dyDescent="0.25">
      <c r="A51" s="260"/>
      <c r="B51" s="263"/>
      <c r="C51" s="46">
        <v>48</v>
      </c>
      <c r="D51" s="95" t="s">
        <v>208</v>
      </c>
      <c r="E51" s="96" t="s">
        <v>190</v>
      </c>
      <c r="F51" s="96" t="s">
        <v>13</v>
      </c>
      <c r="G51" s="96" t="s">
        <v>15</v>
      </c>
      <c r="H51" s="101">
        <v>6.09</v>
      </c>
      <c r="I51" s="18"/>
      <c r="J51" s="24">
        <f t="shared" si="0"/>
        <v>0</v>
      </c>
      <c r="K51" s="25" t="str">
        <f t="shared" si="1"/>
        <v>OK</v>
      </c>
      <c r="L51" s="201"/>
      <c r="M51" s="201"/>
      <c r="N51" s="201"/>
      <c r="O51" s="201"/>
      <c r="P51" s="201"/>
      <c r="Q51" s="201"/>
      <c r="R51" s="201"/>
      <c r="S51" s="201"/>
      <c r="T51" s="201"/>
      <c r="U51" s="201"/>
      <c r="V51" s="201"/>
      <c r="W51" s="201"/>
      <c r="X51" s="217"/>
      <c r="Y51" s="217"/>
      <c r="Z51" s="217"/>
      <c r="AA51" s="217"/>
      <c r="AB51" s="217"/>
      <c r="AC51" s="217"/>
    </row>
    <row r="52" spans="1:29" ht="39.950000000000003" customHeight="1" x14ac:dyDescent="0.25">
      <c r="A52" s="260"/>
      <c r="B52" s="263"/>
      <c r="C52" s="46">
        <v>49</v>
      </c>
      <c r="D52" s="95" t="s">
        <v>209</v>
      </c>
      <c r="E52" s="96" t="s">
        <v>190</v>
      </c>
      <c r="F52" s="96" t="s">
        <v>13</v>
      </c>
      <c r="G52" s="96" t="s">
        <v>15</v>
      </c>
      <c r="H52" s="101">
        <v>82.81</v>
      </c>
      <c r="I52" s="18"/>
      <c r="J52" s="24">
        <f t="shared" si="0"/>
        <v>0</v>
      </c>
      <c r="K52" s="25" t="str">
        <f t="shared" si="1"/>
        <v>OK</v>
      </c>
      <c r="L52" s="201"/>
      <c r="M52" s="201"/>
      <c r="N52" s="201"/>
      <c r="O52" s="201"/>
      <c r="P52" s="201"/>
      <c r="Q52" s="201"/>
      <c r="R52" s="201"/>
      <c r="S52" s="201"/>
      <c r="T52" s="201"/>
      <c r="U52" s="201"/>
      <c r="V52" s="201"/>
      <c r="W52" s="201"/>
      <c r="X52" s="217"/>
      <c r="Y52" s="217"/>
      <c r="Z52" s="217"/>
      <c r="AA52" s="217"/>
      <c r="AB52" s="217"/>
      <c r="AC52" s="217"/>
    </row>
    <row r="53" spans="1:29" ht="39.950000000000003" customHeight="1" x14ac:dyDescent="0.25">
      <c r="A53" s="260"/>
      <c r="B53" s="263"/>
      <c r="C53" s="46">
        <v>50</v>
      </c>
      <c r="D53" s="95" t="s">
        <v>210</v>
      </c>
      <c r="E53" s="96" t="s">
        <v>190</v>
      </c>
      <c r="F53" s="96" t="s">
        <v>13</v>
      </c>
      <c r="G53" s="96" t="s">
        <v>15</v>
      </c>
      <c r="H53" s="101">
        <v>58.5</v>
      </c>
      <c r="I53" s="18"/>
      <c r="J53" s="24">
        <f t="shared" si="0"/>
        <v>0</v>
      </c>
      <c r="K53" s="25" t="str">
        <f t="shared" si="1"/>
        <v>OK</v>
      </c>
      <c r="L53" s="201"/>
      <c r="M53" s="201"/>
      <c r="N53" s="201"/>
      <c r="O53" s="201"/>
      <c r="P53" s="201"/>
      <c r="Q53" s="201"/>
      <c r="R53" s="201"/>
      <c r="S53" s="201"/>
      <c r="T53" s="201"/>
      <c r="U53" s="201"/>
      <c r="V53" s="201"/>
      <c r="W53" s="201"/>
      <c r="X53" s="217"/>
      <c r="Y53" s="217"/>
      <c r="Z53" s="217"/>
      <c r="AA53" s="217"/>
      <c r="AB53" s="217"/>
      <c r="AC53" s="217"/>
    </row>
    <row r="54" spans="1:29" ht="39.950000000000003" customHeight="1" x14ac:dyDescent="0.25">
      <c r="A54" s="260"/>
      <c r="B54" s="263"/>
      <c r="C54" s="46">
        <v>51</v>
      </c>
      <c r="D54" s="95" t="s">
        <v>211</v>
      </c>
      <c r="E54" s="96" t="s">
        <v>190</v>
      </c>
      <c r="F54" s="96" t="s">
        <v>13</v>
      </c>
      <c r="G54" s="96" t="s">
        <v>15</v>
      </c>
      <c r="H54" s="101">
        <v>19.39</v>
      </c>
      <c r="I54" s="18"/>
      <c r="J54" s="24">
        <f t="shared" si="0"/>
        <v>0</v>
      </c>
      <c r="K54" s="25" t="str">
        <f t="shared" si="1"/>
        <v>OK</v>
      </c>
      <c r="L54" s="201"/>
      <c r="M54" s="201"/>
      <c r="N54" s="201"/>
      <c r="O54" s="201"/>
      <c r="P54" s="201"/>
      <c r="Q54" s="201"/>
      <c r="R54" s="201"/>
      <c r="S54" s="201"/>
      <c r="T54" s="201"/>
      <c r="U54" s="201"/>
      <c r="V54" s="201"/>
      <c r="W54" s="201"/>
      <c r="X54" s="217"/>
      <c r="Y54" s="217"/>
      <c r="Z54" s="217"/>
      <c r="AA54" s="217"/>
      <c r="AB54" s="217"/>
      <c r="AC54" s="217"/>
    </row>
    <row r="55" spans="1:29" ht="39.950000000000003" customHeight="1" x14ac:dyDescent="0.25">
      <c r="A55" s="260"/>
      <c r="B55" s="263"/>
      <c r="C55" s="46">
        <v>52</v>
      </c>
      <c r="D55" s="95" t="s">
        <v>212</v>
      </c>
      <c r="E55" s="96" t="s">
        <v>190</v>
      </c>
      <c r="F55" s="96" t="s">
        <v>13</v>
      </c>
      <c r="G55" s="96" t="s">
        <v>15</v>
      </c>
      <c r="H55" s="101">
        <v>29.5</v>
      </c>
      <c r="I55" s="18"/>
      <c r="J55" s="24">
        <f t="shared" si="0"/>
        <v>0</v>
      </c>
      <c r="K55" s="25" t="str">
        <f t="shared" si="1"/>
        <v>OK</v>
      </c>
      <c r="L55" s="201"/>
      <c r="M55" s="201"/>
      <c r="N55" s="201"/>
      <c r="O55" s="201"/>
      <c r="P55" s="201"/>
      <c r="Q55" s="201"/>
      <c r="R55" s="201"/>
      <c r="S55" s="201"/>
      <c r="T55" s="201"/>
      <c r="U55" s="201"/>
      <c r="V55" s="201"/>
      <c r="W55" s="201"/>
      <c r="X55" s="217"/>
      <c r="Y55" s="217"/>
      <c r="Z55" s="217"/>
      <c r="AA55" s="217"/>
      <c r="AB55" s="217"/>
      <c r="AC55" s="217"/>
    </row>
    <row r="56" spans="1:29" ht="39.950000000000003" customHeight="1" x14ac:dyDescent="0.25">
      <c r="A56" s="260"/>
      <c r="B56" s="263"/>
      <c r="C56" s="46">
        <v>53</v>
      </c>
      <c r="D56" s="95" t="s">
        <v>213</v>
      </c>
      <c r="E56" s="96" t="s">
        <v>190</v>
      </c>
      <c r="F56" s="96" t="s">
        <v>13</v>
      </c>
      <c r="G56" s="96" t="s">
        <v>15</v>
      </c>
      <c r="H56" s="101">
        <v>51.42</v>
      </c>
      <c r="I56" s="18"/>
      <c r="J56" s="24">
        <f t="shared" si="0"/>
        <v>0</v>
      </c>
      <c r="K56" s="25" t="str">
        <f t="shared" si="1"/>
        <v>OK</v>
      </c>
      <c r="L56" s="201"/>
      <c r="M56" s="201"/>
      <c r="N56" s="201"/>
      <c r="O56" s="201"/>
      <c r="P56" s="201"/>
      <c r="Q56" s="201"/>
      <c r="R56" s="201"/>
      <c r="S56" s="201"/>
      <c r="T56" s="201"/>
      <c r="U56" s="201"/>
      <c r="V56" s="201"/>
      <c r="W56" s="201"/>
      <c r="X56" s="217"/>
      <c r="Y56" s="217"/>
      <c r="Z56" s="217"/>
      <c r="AA56" s="217"/>
      <c r="AB56" s="217"/>
      <c r="AC56" s="217"/>
    </row>
    <row r="57" spans="1:29" ht="39.950000000000003" customHeight="1" x14ac:dyDescent="0.25">
      <c r="A57" s="260"/>
      <c r="B57" s="263"/>
      <c r="C57" s="46">
        <v>54</v>
      </c>
      <c r="D57" s="95" t="s">
        <v>214</v>
      </c>
      <c r="E57" s="96" t="s">
        <v>215</v>
      </c>
      <c r="F57" s="96" t="s">
        <v>13</v>
      </c>
      <c r="G57" s="96" t="s">
        <v>28</v>
      </c>
      <c r="H57" s="101">
        <v>47.2</v>
      </c>
      <c r="I57" s="18">
        <v>10</v>
      </c>
      <c r="J57" s="24">
        <f t="shared" si="0"/>
        <v>0</v>
      </c>
      <c r="K57" s="25" t="str">
        <f t="shared" si="1"/>
        <v>OK</v>
      </c>
      <c r="L57" s="201"/>
      <c r="M57" s="201"/>
      <c r="N57" s="201"/>
      <c r="O57" s="201"/>
      <c r="P57" s="201"/>
      <c r="Q57" s="201">
        <v>10</v>
      </c>
      <c r="R57" s="201"/>
      <c r="S57" s="201"/>
      <c r="T57" s="201"/>
      <c r="U57" s="201"/>
      <c r="V57" s="201"/>
      <c r="W57" s="201"/>
      <c r="X57" s="217"/>
      <c r="Y57" s="217"/>
      <c r="Z57" s="217"/>
      <c r="AA57" s="217"/>
      <c r="AB57" s="217"/>
      <c r="AC57" s="217"/>
    </row>
    <row r="58" spans="1:29" ht="39.950000000000003" customHeight="1" x14ac:dyDescent="0.25">
      <c r="A58" s="260"/>
      <c r="B58" s="263"/>
      <c r="C58" s="46">
        <v>55</v>
      </c>
      <c r="D58" s="95" t="s">
        <v>216</v>
      </c>
      <c r="E58" s="96" t="s">
        <v>193</v>
      </c>
      <c r="F58" s="96" t="s">
        <v>13</v>
      </c>
      <c r="G58" s="96" t="s">
        <v>28</v>
      </c>
      <c r="H58" s="101">
        <v>7.96</v>
      </c>
      <c r="I58" s="18">
        <v>10</v>
      </c>
      <c r="J58" s="24">
        <f t="shared" si="0"/>
        <v>0</v>
      </c>
      <c r="K58" s="25" t="str">
        <f t="shared" si="1"/>
        <v>OK</v>
      </c>
      <c r="L58" s="201"/>
      <c r="M58" s="201"/>
      <c r="N58" s="201"/>
      <c r="O58" s="201"/>
      <c r="P58" s="201"/>
      <c r="Q58" s="201">
        <v>10</v>
      </c>
      <c r="R58" s="201"/>
      <c r="S58" s="201"/>
      <c r="T58" s="201"/>
      <c r="U58" s="201"/>
      <c r="V58" s="201"/>
      <c r="W58" s="201"/>
      <c r="X58" s="217"/>
      <c r="Y58" s="217"/>
      <c r="Z58" s="217"/>
      <c r="AA58" s="217"/>
      <c r="AB58" s="217"/>
      <c r="AC58" s="217"/>
    </row>
    <row r="59" spans="1:29" ht="39.950000000000003" customHeight="1" x14ac:dyDescent="0.25">
      <c r="A59" s="260"/>
      <c r="B59" s="263"/>
      <c r="C59" s="46">
        <v>56</v>
      </c>
      <c r="D59" s="95" t="s">
        <v>217</v>
      </c>
      <c r="E59" s="96" t="s">
        <v>191</v>
      </c>
      <c r="F59" s="96" t="s">
        <v>3</v>
      </c>
      <c r="G59" s="96" t="s">
        <v>15</v>
      </c>
      <c r="H59" s="101">
        <v>2.56</v>
      </c>
      <c r="I59" s="18">
        <v>10</v>
      </c>
      <c r="J59" s="24">
        <f t="shared" si="0"/>
        <v>0</v>
      </c>
      <c r="K59" s="25" t="str">
        <f t="shared" si="1"/>
        <v>OK</v>
      </c>
      <c r="L59" s="201"/>
      <c r="M59" s="201"/>
      <c r="N59" s="201"/>
      <c r="O59" s="201"/>
      <c r="P59" s="201"/>
      <c r="Q59" s="201"/>
      <c r="R59" s="201"/>
      <c r="S59" s="201"/>
      <c r="T59" s="201"/>
      <c r="U59" s="201"/>
      <c r="V59" s="201"/>
      <c r="W59" s="201"/>
      <c r="X59" s="217"/>
      <c r="Y59" s="217">
        <v>10</v>
      </c>
      <c r="Z59" s="217"/>
      <c r="AA59" s="217"/>
      <c r="AB59" s="217"/>
      <c r="AC59" s="217"/>
    </row>
    <row r="60" spans="1:29" ht="39.950000000000003" customHeight="1" x14ac:dyDescent="0.25">
      <c r="A60" s="260"/>
      <c r="B60" s="263"/>
      <c r="C60" s="46">
        <v>57</v>
      </c>
      <c r="D60" s="95" t="s">
        <v>218</v>
      </c>
      <c r="E60" s="96" t="s">
        <v>191</v>
      </c>
      <c r="F60" s="96" t="s">
        <v>3</v>
      </c>
      <c r="G60" s="96" t="s">
        <v>28</v>
      </c>
      <c r="H60" s="101">
        <v>2.56</v>
      </c>
      <c r="I60" s="18">
        <v>10</v>
      </c>
      <c r="J60" s="24">
        <f t="shared" si="0"/>
        <v>0</v>
      </c>
      <c r="K60" s="25" t="str">
        <f t="shared" si="1"/>
        <v>OK</v>
      </c>
      <c r="L60" s="201"/>
      <c r="M60" s="201"/>
      <c r="N60" s="201"/>
      <c r="O60" s="201"/>
      <c r="P60" s="201"/>
      <c r="Q60" s="201"/>
      <c r="R60" s="201"/>
      <c r="S60" s="201"/>
      <c r="T60" s="201"/>
      <c r="U60" s="201"/>
      <c r="V60" s="201"/>
      <c r="W60" s="201"/>
      <c r="X60" s="217"/>
      <c r="Y60" s="217">
        <v>10</v>
      </c>
      <c r="Z60" s="217"/>
      <c r="AA60" s="217"/>
      <c r="AB60" s="217"/>
      <c r="AC60" s="217"/>
    </row>
    <row r="61" spans="1:29" ht="39.950000000000003" customHeight="1" x14ac:dyDescent="0.25">
      <c r="A61" s="260"/>
      <c r="B61" s="263"/>
      <c r="C61" s="46">
        <v>58</v>
      </c>
      <c r="D61" s="106" t="s">
        <v>219</v>
      </c>
      <c r="E61" s="107" t="s">
        <v>191</v>
      </c>
      <c r="F61" s="96" t="s">
        <v>3</v>
      </c>
      <c r="G61" s="108" t="s">
        <v>28</v>
      </c>
      <c r="H61" s="101">
        <v>1.35</v>
      </c>
      <c r="I61" s="18">
        <v>10</v>
      </c>
      <c r="J61" s="24">
        <f t="shared" si="0"/>
        <v>0</v>
      </c>
      <c r="K61" s="25" t="str">
        <f t="shared" si="1"/>
        <v>OK</v>
      </c>
      <c r="L61" s="201"/>
      <c r="M61" s="201"/>
      <c r="N61" s="201"/>
      <c r="O61" s="201"/>
      <c r="P61" s="201"/>
      <c r="Q61" s="201"/>
      <c r="R61" s="201"/>
      <c r="S61" s="201"/>
      <c r="T61" s="201"/>
      <c r="U61" s="201"/>
      <c r="V61" s="201"/>
      <c r="W61" s="201"/>
      <c r="X61" s="217"/>
      <c r="Y61" s="217">
        <v>10</v>
      </c>
      <c r="Z61" s="217"/>
      <c r="AA61" s="217"/>
      <c r="AB61" s="217"/>
      <c r="AC61" s="217"/>
    </row>
    <row r="62" spans="1:29" ht="39.950000000000003" customHeight="1" x14ac:dyDescent="0.25">
      <c r="A62" s="260"/>
      <c r="B62" s="263"/>
      <c r="C62" s="46">
        <v>59</v>
      </c>
      <c r="D62" s="109" t="s">
        <v>220</v>
      </c>
      <c r="E62" s="110" t="s">
        <v>190</v>
      </c>
      <c r="F62" s="96" t="s">
        <v>3</v>
      </c>
      <c r="G62" s="108" t="s">
        <v>15</v>
      </c>
      <c r="H62" s="101">
        <v>0.93</v>
      </c>
      <c r="I62" s="18">
        <v>10</v>
      </c>
      <c r="J62" s="24">
        <f t="shared" si="0"/>
        <v>0</v>
      </c>
      <c r="K62" s="25" t="str">
        <f t="shared" si="1"/>
        <v>OK</v>
      </c>
      <c r="L62" s="201"/>
      <c r="M62" s="201"/>
      <c r="N62" s="201"/>
      <c r="O62" s="201"/>
      <c r="P62" s="201"/>
      <c r="Q62" s="201"/>
      <c r="R62" s="201"/>
      <c r="S62" s="201"/>
      <c r="T62" s="201"/>
      <c r="U62" s="201"/>
      <c r="V62" s="201"/>
      <c r="W62" s="201"/>
      <c r="X62" s="217"/>
      <c r="Y62" s="217">
        <v>10</v>
      </c>
      <c r="Z62" s="217"/>
      <c r="AA62" s="217"/>
      <c r="AB62" s="217"/>
      <c r="AC62" s="217"/>
    </row>
    <row r="63" spans="1:29" ht="39.950000000000003" customHeight="1" x14ac:dyDescent="0.25">
      <c r="A63" s="260"/>
      <c r="B63" s="263"/>
      <c r="C63" s="46">
        <v>60</v>
      </c>
      <c r="D63" s="109" t="s">
        <v>221</v>
      </c>
      <c r="E63" s="110" t="s">
        <v>191</v>
      </c>
      <c r="F63" s="96" t="s">
        <v>3</v>
      </c>
      <c r="G63" s="108" t="s">
        <v>15</v>
      </c>
      <c r="H63" s="101">
        <v>4.74</v>
      </c>
      <c r="I63" s="18">
        <v>10</v>
      </c>
      <c r="J63" s="24">
        <f t="shared" si="0"/>
        <v>10</v>
      </c>
      <c r="K63" s="25" t="str">
        <f t="shared" si="1"/>
        <v>OK</v>
      </c>
      <c r="L63" s="201"/>
      <c r="M63" s="201"/>
      <c r="N63" s="201"/>
      <c r="O63" s="201"/>
      <c r="P63" s="201"/>
      <c r="Q63" s="201"/>
      <c r="R63" s="201"/>
      <c r="S63" s="203"/>
      <c r="T63" s="201"/>
      <c r="U63" s="201"/>
      <c r="V63" s="201"/>
      <c r="W63" s="201"/>
      <c r="X63" s="217"/>
      <c r="Y63" s="217"/>
      <c r="Z63" s="217"/>
      <c r="AA63" s="217"/>
      <c r="AB63" s="217"/>
      <c r="AC63" s="217"/>
    </row>
    <row r="64" spans="1:29" ht="39.950000000000003" customHeight="1" x14ac:dyDescent="0.25">
      <c r="A64" s="260"/>
      <c r="B64" s="263"/>
      <c r="C64" s="46">
        <v>61</v>
      </c>
      <c r="D64" s="109" t="s">
        <v>222</v>
      </c>
      <c r="E64" s="110" t="s">
        <v>190</v>
      </c>
      <c r="F64" s="96" t="s">
        <v>3</v>
      </c>
      <c r="G64" s="108" t="s">
        <v>15</v>
      </c>
      <c r="H64" s="101">
        <v>1.1599999999999999</v>
      </c>
      <c r="I64" s="18">
        <v>10</v>
      </c>
      <c r="J64" s="24">
        <f t="shared" si="0"/>
        <v>0</v>
      </c>
      <c r="K64" s="25" t="str">
        <f t="shared" si="1"/>
        <v>OK</v>
      </c>
      <c r="L64" s="201"/>
      <c r="M64" s="201"/>
      <c r="N64" s="201"/>
      <c r="O64" s="201"/>
      <c r="P64" s="201"/>
      <c r="Q64" s="201">
        <v>10</v>
      </c>
      <c r="R64" s="201"/>
      <c r="S64" s="203"/>
      <c r="T64" s="201"/>
      <c r="U64" s="201"/>
      <c r="V64" s="201"/>
      <c r="W64" s="201"/>
      <c r="X64" s="217"/>
      <c r="Y64" s="217"/>
      <c r="Z64" s="217"/>
      <c r="AA64" s="217"/>
      <c r="AB64" s="217"/>
      <c r="AC64" s="217"/>
    </row>
    <row r="65" spans="1:29" ht="39.950000000000003" customHeight="1" x14ac:dyDescent="0.25">
      <c r="A65" s="260"/>
      <c r="B65" s="263"/>
      <c r="C65" s="46">
        <v>62</v>
      </c>
      <c r="D65" s="109" t="s">
        <v>223</v>
      </c>
      <c r="E65" s="110" t="s">
        <v>190</v>
      </c>
      <c r="F65" s="96" t="s">
        <v>3</v>
      </c>
      <c r="G65" s="108" t="s">
        <v>15</v>
      </c>
      <c r="H65" s="101">
        <v>2.09</v>
      </c>
      <c r="I65" s="18">
        <v>10</v>
      </c>
      <c r="J65" s="24">
        <f t="shared" si="0"/>
        <v>7</v>
      </c>
      <c r="K65" s="25" t="str">
        <f t="shared" si="1"/>
        <v>OK</v>
      </c>
      <c r="L65" s="201"/>
      <c r="M65" s="201"/>
      <c r="N65" s="201"/>
      <c r="O65" s="201"/>
      <c r="P65" s="201"/>
      <c r="Q65" s="201"/>
      <c r="R65" s="201"/>
      <c r="S65" s="203"/>
      <c r="T65" s="201"/>
      <c r="U65" s="201"/>
      <c r="V65" s="201"/>
      <c r="W65" s="201"/>
      <c r="X65" s="217"/>
      <c r="Y65" s="217">
        <v>3</v>
      </c>
      <c r="Z65" s="217"/>
      <c r="AA65" s="217"/>
      <c r="AB65" s="217"/>
      <c r="AC65" s="217"/>
    </row>
    <row r="66" spans="1:29" ht="39.950000000000003" customHeight="1" x14ac:dyDescent="0.25">
      <c r="A66" s="260"/>
      <c r="B66" s="263"/>
      <c r="C66" s="46">
        <v>63</v>
      </c>
      <c r="D66" s="109" t="s">
        <v>224</v>
      </c>
      <c r="E66" s="110" t="s">
        <v>191</v>
      </c>
      <c r="F66" s="96" t="s">
        <v>13</v>
      </c>
      <c r="G66" s="108" t="s">
        <v>15</v>
      </c>
      <c r="H66" s="101">
        <v>2.06</v>
      </c>
      <c r="I66" s="18">
        <v>5</v>
      </c>
      <c r="J66" s="24">
        <f t="shared" si="0"/>
        <v>0</v>
      </c>
      <c r="K66" s="25" t="str">
        <f t="shared" si="1"/>
        <v>OK</v>
      </c>
      <c r="L66" s="201"/>
      <c r="M66" s="201"/>
      <c r="N66" s="201"/>
      <c r="O66" s="201"/>
      <c r="P66" s="201"/>
      <c r="Q66" s="201">
        <v>5</v>
      </c>
      <c r="R66" s="201"/>
      <c r="S66" s="203"/>
      <c r="T66" s="201"/>
      <c r="U66" s="201"/>
      <c r="V66" s="201"/>
      <c r="W66" s="201"/>
      <c r="X66" s="217"/>
      <c r="Y66" s="217"/>
      <c r="Z66" s="217"/>
      <c r="AA66" s="217"/>
      <c r="AB66" s="217"/>
      <c r="AC66" s="217"/>
    </row>
    <row r="67" spans="1:29" ht="39.950000000000003" customHeight="1" x14ac:dyDescent="0.25">
      <c r="A67" s="260"/>
      <c r="B67" s="263"/>
      <c r="C67" s="46">
        <v>64</v>
      </c>
      <c r="D67" s="109" t="s">
        <v>225</v>
      </c>
      <c r="E67" s="110" t="s">
        <v>193</v>
      </c>
      <c r="F67" s="96" t="s">
        <v>13</v>
      </c>
      <c r="G67" s="108" t="s">
        <v>15</v>
      </c>
      <c r="H67" s="101">
        <v>66.86</v>
      </c>
      <c r="I67" s="18">
        <v>10</v>
      </c>
      <c r="J67" s="24">
        <f t="shared" si="0"/>
        <v>10</v>
      </c>
      <c r="K67" s="25" t="str">
        <f t="shared" si="1"/>
        <v>OK</v>
      </c>
      <c r="L67" s="201"/>
      <c r="M67" s="201"/>
      <c r="N67" s="201"/>
      <c r="O67" s="201"/>
      <c r="P67" s="201"/>
      <c r="Q67" s="201"/>
      <c r="R67" s="201"/>
      <c r="S67" s="203"/>
      <c r="T67" s="201"/>
      <c r="U67" s="201"/>
      <c r="V67" s="201"/>
      <c r="W67" s="201"/>
      <c r="X67" s="217"/>
      <c r="Y67" s="217"/>
      <c r="Z67" s="217"/>
      <c r="AA67" s="217"/>
      <c r="AB67" s="217"/>
      <c r="AC67" s="217"/>
    </row>
    <row r="68" spans="1:29" ht="39.950000000000003" customHeight="1" x14ac:dyDescent="0.25">
      <c r="A68" s="260"/>
      <c r="B68" s="263"/>
      <c r="C68" s="46">
        <v>65</v>
      </c>
      <c r="D68" s="109" t="s">
        <v>226</v>
      </c>
      <c r="E68" s="110" t="s">
        <v>191</v>
      </c>
      <c r="F68" s="96" t="s">
        <v>227</v>
      </c>
      <c r="G68" s="108" t="s">
        <v>15</v>
      </c>
      <c r="H68" s="101">
        <v>14.14</v>
      </c>
      <c r="I68" s="18">
        <v>10</v>
      </c>
      <c r="J68" s="24">
        <f t="shared" si="0"/>
        <v>10</v>
      </c>
      <c r="K68" s="25" t="str">
        <f t="shared" si="1"/>
        <v>OK</v>
      </c>
      <c r="L68" s="201"/>
      <c r="M68" s="201"/>
      <c r="N68" s="201"/>
      <c r="O68" s="201"/>
      <c r="P68" s="201"/>
      <c r="Q68" s="201"/>
      <c r="R68" s="201"/>
      <c r="S68" s="203"/>
      <c r="T68" s="201"/>
      <c r="U68" s="201"/>
      <c r="V68" s="201"/>
      <c r="W68" s="201"/>
      <c r="X68" s="217"/>
      <c r="Y68" s="217"/>
      <c r="Z68" s="217"/>
      <c r="AA68" s="217"/>
      <c r="AB68" s="217"/>
      <c r="AC68" s="217"/>
    </row>
    <row r="69" spans="1:29" ht="39.950000000000003" customHeight="1" x14ac:dyDescent="0.25">
      <c r="A69" s="260"/>
      <c r="B69" s="263"/>
      <c r="C69" s="46">
        <v>66</v>
      </c>
      <c r="D69" s="109" t="s">
        <v>228</v>
      </c>
      <c r="E69" s="110" t="s">
        <v>190</v>
      </c>
      <c r="F69" s="96" t="s">
        <v>229</v>
      </c>
      <c r="G69" s="108" t="s">
        <v>15</v>
      </c>
      <c r="H69" s="101">
        <v>2.2000000000000002</v>
      </c>
      <c r="I69" s="18">
        <v>30</v>
      </c>
      <c r="J69" s="24">
        <f t="shared" ref="J69:J132" si="2">I69-(SUM(L69:AC69))</f>
        <v>10</v>
      </c>
      <c r="K69" s="25" t="str">
        <f t="shared" ref="K69:K132" si="3">IF(J69&lt;0,"ATENÇÃO","OK")</f>
        <v>OK</v>
      </c>
      <c r="L69" s="201"/>
      <c r="M69" s="201"/>
      <c r="N69" s="201"/>
      <c r="O69" s="201"/>
      <c r="P69" s="201"/>
      <c r="Q69" s="201">
        <v>10</v>
      </c>
      <c r="R69" s="201"/>
      <c r="S69" s="203"/>
      <c r="T69" s="201"/>
      <c r="U69" s="201"/>
      <c r="V69" s="201"/>
      <c r="W69" s="201"/>
      <c r="X69" s="217"/>
      <c r="Y69" s="217">
        <v>10</v>
      </c>
      <c r="Z69" s="217"/>
      <c r="AA69" s="217"/>
      <c r="AB69" s="217"/>
      <c r="AC69" s="217"/>
    </row>
    <row r="70" spans="1:29" ht="39.950000000000003" customHeight="1" x14ac:dyDescent="0.25">
      <c r="A70" s="260"/>
      <c r="B70" s="263"/>
      <c r="C70" s="46">
        <v>67</v>
      </c>
      <c r="D70" s="109" t="s">
        <v>230</v>
      </c>
      <c r="E70" s="110" t="s">
        <v>191</v>
      </c>
      <c r="F70" s="96" t="s">
        <v>229</v>
      </c>
      <c r="G70" s="108" t="s">
        <v>15</v>
      </c>
      <c r="H70" s="101">
        <v>2.5099999999999998</v>
      </c>
      <c r="I70" s="18">
        <v>30</v>
      </c>
      <c r="J70" s="24">
        <f t="shared" si="2"/>
        <v>30</v>
      </c>
      <c r="K70" s="25" t="str">
        <f t="shared" si="3"/>
        <v>OK</v>
      </c>
      <c r="L70" s="201"/>
      <c r="M70" s="201"/>
      <c r="N70" s="201"/>
      <c r="O70" s="201"/>
      <c r="P70" s="201"/>
      <c r="Q70" s="201"/>
      <c r="R70" s="201"/>
      <c r="S70" s="203"/>
      <c r="T70" s="201"/>
      <c r="U70" s="201"/>
      <c r="V70" s="201"/>
      <c r="W70" s="201"/>
      <c r="X70" s="217"/>
      <c r="Y70" s="217"/>
      <c r="Z70" s="217"/>
      <c r="AA70" s="217"/>
      <c r="AB70" s="217"/>
      <c r="AC70" s="217"/>
    </row>
    <row r="71" spans="1:29" ht="39.950000000000003" customHeight="1" x14ac:dyDescent="0.25">
      <c r="A71" s="260"/>
      <c r="B71" s="263"/>
      <c r="C71" s="46">
        <v>68</v>
      </c>
      <c r="D71" s="109" t="s">
        <v>231</v>
      </c>
      <c r="E71" s="110" t="s">
        <v>191</v>
      </c>
      <c r="F71" s="96" t="s">
        <v>229</v>
      </c>
      <c r="G71" s="108" t="s">
        <v>15</v>
      </c>
      <c r="H71" s="101">
        <v>4.74</v>
      </c>
      <c r="I71" s="18">
        <v>30</v>
      </c>
      <c r="J71" s="24">
        <f t="shared" si="2"/>
        <v>30</v>
      </c>
      <c r="K71" s="25" t="str">
        <f t="shared" si="3"/>
        <v>OK</v>
      </c>
      <c r="L71" s="201"/>
      <c r="M71" s="201"/>
      <c r="N71" s="201"/>
      <c r="O71" s="201"/>
      <c r="P71" s="201"/>
      <c r="Q71" s="201"/>
      <c r="R71" s="201"/>
      <c r="S71" s="203"/>
      <c r="T71" s="201"/>
      <c r="U71" s="201"/>
      <c r="V71" s="201"/>
      <c r="W71" s="201"/>
      <c r="X71" s="217"/>
      <c r="Y71" s="217"/>
      <c r="Z71" s="217"/>
      <c r="AA71" s="217"/>
      <c r="AB71" s="217"/>
      <c r="AC71" s="217"/>
    </row>
    <row r="72" spans="1:29" ht="39.950000000000003" customHeight="1" x14ac:dyDescent="0.25">
      <c r="A72" s="260"/>
      <c r="B72" s="263"/>
      <c r="C72" s="46">
        <v>69</v>
      </c>
      <c r="D72" s="109" t="s">
        <v>232</v>
      </c>
      <c r="E72" s="110" t="s">
        <v>190</v>
      </c>
      <c r="F72" s="96" t="s">
        <v>229</v>
      </c>
      <c r="G72" s="108" t="s">
        <v>15</v>
      </c>
      <c r="H72" s="101">
        <v>3.68</v>
      </c>
      <c r="I72" s="18">
        <v>30</v>
      </c>
      <c r="J72" s="24">
        <f t="shared" si="2"/>
        <v>30</v>
      </c>
      <c r="K72" s="25" t="str">
        <f t="shared" si="3"/>
        <v>OK</v>
      </c>
      <c r="L72" s="201"/>
      <c r="M72" s="201"/>
      <c r="N72" s="201"/>
      <c r="O72" s="201"/>
      <c r="P72" s="201"/>
      <c r="Q72" s="201"/>
      <c r="R72" s="201"/>
      <c r="S72" s="203"/>
      <c r="T72" s="201"/>
      <c r="U72" s="201"/>
      <c r="V72" s="201"/>
      <c r="W72" s="201"/>
      <c r="X72" s="217"/>
      <c r="Y72" s="217"/>
      <c r="Z72" s="217"/>
      <c r="AA72" s="217"/>
      <c r="AB72" s="217"/>
      <c r="AC72" s="217"/>
    </row>
    <row r="73" spans="1:29" ht="39.950000000000003" customHeight="1" x14ac:dyDescent="0.25">
      <c r="A73" s="260"/>
      <c r="B73" s="263"/>
      <c r="C73" s="46">
        <v>70</v>
      </c>
      <c r="D73" s="109" t="s">
        <v>233</v>
      </c>
      <c r="E73" s="110" t="s">
        <v>191</v>
      </c>
      <c r="F73" s="96" t="s">
        <v>229</v>
      </c>
      <c r="G73" s="108" t="s">
        <v>15</v>
      </c>
      <c r="H73" s="101">
        <v>3.63</v>
      </c>
      <c r="I73" s="18">
        <v>30</v>
      </c>
      <c r="J73" s="24">
        <f t="shared" si="2"/>
        <v>30</v>
      </c>
      <c r="K73" s="25" t="str">
        <f t="shared" si="3"/>
        <v>OK</v>
      </c>
      <c r="L73" s="201"/>
      <c r="M73" s="201"/>
      <c r="N73" s="201"/>
      <c r="O73" s="201"/>
      <c r="P73" s="201"/>
      <c r="Q73" s="201"/>
      <c r="R73" s="201"/>
      <c r="S73" s="203"/>
      <c r="T73" s="201"/>
      <c r="U73" s="201"/>
      <c r="V73" s="201"/>
      <c r="W73" s="201"/>
      <c r="X73" s="217"/>
      <c r="Y73" s="217"/>
      <c r="Z73" s="217"/>
      <c r="AA73" s="217"/>
      <c r="AB73" s="217"/>
      <c r="AC73" s="217"/>
    </row>
    <row r="74" spans="1:29" ht="39.950000000000003" customHeight="1" x14ac:dyDescent="0.25">
      <c r="A74" s="260"/>
      <c r="B74" s="263"/>
      <c r="C74" s="46">
        <v>71</v>
      </c>
      <c r="D74" s="109" t="s">
        <v>234</v>
      </c>
      <c r="E74" s="110" t="s">
        <v>190</v>
      </c>
      <c r="F74" s="96" t="s">
        <v>229</v>
      </c>
      <c r="G74" s="108" t="s">
        <v>15</v>
      </c>
      <c r="H74" s="101">
        <v>0.93</v>
      </c>
      <c r="I74" s="18">
        <v>30</v>
      </c>
      <c r="J74" s="24">
        <f t="shared" si="2"/>
        <v>30</v>
      </c>
      <c r="K74" s="25" t="str">
        <f t="shared" si="3"/>
        <v>OK</v>
      </c>
      <c r="L74" s="201"/>
      <c r="M74" s="201"/>
      <c r="N74" s="201"/>
      <c r="O74" s="201"/>
      <c r="P74" s="201"/>
      <c r="Q74" s="201"/>
      <c r="R74" s="201"/>
      <c r="S74" s="203"/>
      <c r="T74" s="201"/>
      <c r="U74" s="201"/>
      <c r="V74" s="201"/>
      <c r="W74" s="201"/>
      <c r="X74" s="217"/>
      <c r="Y74" s="217"/>
      <c r="Z74" s="217"/>
      <c r="AA74" s="217"/>
      <c r="AB74" s="217"/>
      <c r="AC74" s="217"/>
    </row>
    <row r="75" spans="1:29" ht="39.950000000000003" customHeight="1" x14ac:dyDescent="0.25">
      <c r="A75" s="260"/>
      <c r="B75" s="263"/>
      <c r="C75" s="46">
        <v>72</v>
      </c>
      <c r="D75" s="109" t="s">
        <v>235</v>
      </c>
      <c r="E75" s="110" t="s">
        <v>190</v>
      </c>
      <c r="F75" s="96" t="s">
        <v>229</v>
      </c>
      <c r="G75" s="108" t="s">
        <v>15</v>
      </c>
      <c r="H75" s="101">
        <v>5.13</v>
      </c>
      <c r="I75" s="18">
        <v>30</v>
      </c>
      <c r="J75" s="24">
        <f t="shared" si="2"/>
        <v>30</v>
      </c>
      <c r="K75" s="25" t="str">
        <f t="shared" si="3"/>
        <v>OK</v>
      </c>
      <c r="L75" s="201"/>
      <c r="M75" s="201"/>
      <c r="N75" s="201"/>
      <c r="O75" s="201"/>
      <c r="P75" s="201"/>
      <c r="Q75" s="201"/>
      <c r="R75" s="201"/>
      <c r="S75" s="203"/>
      <c r="T75" s="201"/>
      <c r="U75" s="201"/>
      <c r="V75" s="201"/>
      <c r="W75" s="201"/>
      <c r="X75" s="217"/>
      <c r="Y75" s="217"/>
      <c r="Z75" s="217"/>
      <c r="AA75" s="217"/>
      <c r="AB75" s="217"/>
      <c r="AC75" s="217"/>
    </row>
    <row r="76" spans="1:29" ht="39.950000000000003" customHeight="1" x14ac:dyDescent="0.25">
      <c r="A76" s="260"/>
      <c r="B76" s="263"/>
      <c r="C76" s="46">
        <v>73</v>
      </c>
      <c r="D76" s="109" t="s">
        <v>236</v>
      </c>
      <c r="E76" s="110" t="s">
        <v>190</v>
      </c>
      <c r="F76" s="96" t="s">
        <v>229</v>
      </c>
      <c r="G76" s="108" t="s">
        <v>15</v>
      </c>
      <c r="H76" s="101">
        <v>12.12</v>
      </c>
      <c r="I76" s="18">
        <v>15</v>
      </c>
      <c r="J76" s="24">
        <f t="shared" si="2"/>
        <v>13</v>
      </c>
      <c r="K76" s="25" t="str">
        <f t="shared" si="3"/>
        <v>OK</v>
      </c>
      <c r="L76" s="201"/>
      <c r="M76" s="201"/>
      <c r="N76" s="201"/>
      <c r="O76" s="201"/>
      <c r="P76" s="201"/>
      <c r="Q76" s="201"/>
      <c r="R76" s="201"/>
      <c r="S76" s="203"/>
      <c r="T76" s="201"/>
      <c r="U76" s="201"/>
      <c r="V76" s="201"/>
      <c r="W76" s="201"/>
      <c r="X76" s="217"/>
      <c r="Y76" s="217">
        <v>2</v>
      </c>
      <c r="Z76" s="217"/>
      <c r="AA76" s="217"/>
      <c r="AB76" s="217"/>
      <c r="AC76" s="217"/>
    </row>
    <row r="77" spans="1:29" ht="39.950000000000003" customHeight="1" x14ac:dyDescent="0.25">
      <c r="A77" s="260"/>
      <c r="B77" s="263"/>
      <c r="C77" s="46">
        <v>74</v>
      </c>
      <c r="D77" s="109" t="s">
        <v>237</v>
      </c>
      <c r="E77" s="110" t="s">
        <v>190</v>
      </c>
      <c r="F77" s="96" t="s">
        <v>229</v>
      </c>
      <c r="G77" s="108" t="s">
        <v>15</v>
      </c>
      <c r="H77" s="101">
        <v>2.09</v>
      </c>
      <c r="I77" s="18">
        <v>15</v>
      </c>
      <c r="J77" s="24">
        <f t="shared" si="2"/>
        <v>15</v>
      </c>
      <c r="K77" s="25" t="str">
        <f t="shared" si="3"/>
        <v>OK</v>
      </c>
      <c r="L77" s="201"/>
      <c r="M77" s="201"/>
      <c r="N77" s="201"/>
      <c r="O77" s="201"/>
      <c r="P77" s="201"/>
      <c r="Q77" s="201"/>
      <c r="R77" s="201"/>
      <c r="S77" s="203"/>
      <c r="T77" s="201"/>
      <c r="U77" s="201"/>
      <c r="V77" s="201"/>
      <c r="W77" s="201"/>
      <c r="X77" s="217"/>
      <c r="Y77" s="217"/>
      <c r="Z77" s="217"/>
      <c r="AA77" s="217"/>
      <c r="AB77" s="217"/>
      <c r="AC77" s="217"/>
    </row>
    <row r="78" spans="1:29" ht="39.950000000000003" customHeight="1" x14ac:dyDescent="0.25">
      <c r="A78" s="260"/>
      <c r="B78" s="263"/>
      <c r="C78" s="46">
        <v>75</v>
      </c>
      <c r="D78" s="109" t="s">
        <v>238</v>
      </c>
      <c r="E78" s="110" t="s">
        <v>190</v>
      </c>
      <c r="F78" s="96" t="s">
        <v>229</v>
      </c>
      <c r="G78" s="108" t="s">
        <v>15</v>
      </c>
      <c r="H78" s="101">
        <v>6.04</v>
      </c>
      <c r="I78" s="18">
        <v>10</v>
      </c>
      <c r="J78" s="24">
        <f t="shared" si="2"/>
        <v>10</v>
      </c>
      <c r="K78" s="25" t="str">
        <f t="shared" si="3"/>
        <v>OK</v>
      </c>
      <c r="L78" s="201"/>
      <c r="M78" s="201"/>
      <c r="N78" s="201"/>
      <c r="O78" s="201"/>
      <c r="P78" s="201"/>
      <c r="Q78" s="201"/>
      <c r="R78" s="201"/>
      <c r="S78" s="203"/>
      <c r="T78" s="201"/>
      <c r="U78" s="201"/>
      <c r="V78" s="201"/>
      <c r="W78" s="201"/>
      <c r="X78" s="217"/>
      <c r="Y78" s="217"/>
      <c r="Z78" s="217"/>
      <c r="AA78" s="217"/>
      <c r="AB78" s="217"/>
      <c r="AC78" s="217"/>
    </row>
    <row r="79" spans="1:29" ht="39.950000000000003" customHeight="1" x14ac:dyDescent="0.25">
      <c r="A79" s="260"/>
      <c r="B79" s="263"/>
      <c r="C79" s="46">
        <v>76</v>
      </c>
      <c r="D79" s="109" t="s">
        <v>239</v>
      </c>
      <c r="E79" s="110" t="s">
        <v>190</v>
      </c>
      <c r="F79" s="96" t="s">
        <v>229</v>
      </c>
      <c r="G79" s="108" t="s">
        <v>15</v>
      </c>
      <c r="H79" s="101">
        <v>10.5</v>
      </c>
      <c r="I79" s="18">
        <v>5</v>
      </c>
      <c r="J79" s="24">
        <f t="shared" si="2"/>
        <v>5</v>
      </c>
      <c r="K79" s="25" t="str">
        <f t="shared" si="3"/>
        <v>OK</v>
      </c>
      <c r="L79" s="201"/>
      <c r="M79" s="201"/>
      <c r="N79" s="201"/>
      <c r="O79" s="201"/>
      <c r="P79" s="201"/>
      <c r="Q79" s="201"/>
      <c r="R79" s="201"/>
      <c r="S79" s="203"/>
      <c r="T79" s="201"/>
      <c r="U79" s="201"/>
      <c r="V79" s="201"/>
      <c r="W79" s="201"/>
      <c r="X79" s="217"/>
      <c r="Y79" s="217"/>
      <c r="Z79" s="217"/>
      <c r="AA79" s="217"/>
      <c r="AB79" s="217"/>
      <c r="AC79" s="217"/>
    </row>
    <row r="80" spans="1:29" ht="39.950000000000003" customHeight="1" x14ac:dyDescent="0.25">
      <c r="A80" s="260"/>
      <c r="B80" s="263"/>
      <c r="C80" s="46">
        <v>77</v>
      </c>
      <c r="D80" s="109" t="s">
        <v>240</v>
      </c>
      <c r="E80" s="110" t="s">
        <v>190</v>
      </c>
      <c r="F80" s="96" t="s">
        <v>229</v>
      </c>
      <c r="G80" s="108" t="s">
        <v>15</v>
      </c>
      <c r="H80" s="101">
        <v>11.9</v>
      </c>
      <c r="I80" s="18">
        <v>5</v>
      </c>
      <c r="J80" s="24">
        <f t="shared" si="2"/>
        <v>5</v>
      </c>
      <c r="K80" s="25" t="str">
        <f t="shared" si="3"/>
        <v>OK</v>
      </c>
      <c r="L80" s="201"/>
      <c r="M80" s="201"/>
      <c r="N80" s="201"/>
      <c r="O80" s="201"/>
      <c r="P80" s="201"/>
      <c r="Q80" s="201"/>
      <c r="R80" s="201"/>
      <c r="S80" s="203"/>
      <c r="T80" s="201"/>
      <c r="U80" s="201"/>
      <c r="V80" s="201"/>
      <c r="W80" s="201"/>
      <c r="X80" s="217"/>
      <c r="Y80" s="217"/>
      <c r="Z80" s="217"/>
      <c r="AA80" s="217"/>
      <c r="AB80" s="217"/>
      <c r="AC80" s="217"/>
    </row>
    <row r="81" spans="1:29" ht="39.950000000000003" customHeight="1" x14ac:dyDescent="0.25">
      <c r="A81" s="260"/>
      <c r="B81" s="263"/>
      <c r="C81" s="46">
        <v>78</v>
      </c>
      <c r="D81" s="109" t="s">
        <v>241</v>
      </c>
      <c r="E81" s="110" t="s">
        <v>192</v>
      </c>
      <c r="F81" s="96" t="s">
        <v>229</v>
      </c>
      <c r="G81" s="108" t="s">
        <v>15</v>
      </c>
      <c r="H81" s="101">
        <v>14.16</v>
      </c>
      <c r="I81" s="18">
        <v>10</v>
      </c>
      <c r="J81" s="24">
        <f t="shared" si="2"/>
        <v>10</v>
      </c>
      <c r="K81" s="25" t="str">
        <f t="shared" si="3"/>
        <v>OK</v>
      </c>
      <c r="L81" s="201"/>
      <c r="M81" s="201"/>
      <c r="N81" s="201"/>
      <c r="O81" s="201"/>
      <c r="P81" s="201"/>
      <c r="Q81" s="201"/>
      <c r="R81" s="201"/>
      <c r="S81" s="203"/>
      <c r="T81" s="201"/>
      <c r="U81" s="201"/>
      <c r="V81" s="201"/>
      <c r="W81" s="201"/>
      <c r="X81" s="217"/>
      <c r="Y81" s="217"/>
      <c r="Z81" s="217"/>
      <c r="AA81" s="217"/>
      <c r="AB81" s="217"/>
      <c r="AC81" s="217"/>
    </row>
    <row r="82" spans="1:29" ht="39.950000000000003" customHeight="1" x14ac:dyDescent="0.25">
      <c r="A82" s="260"/>
      <c r="B82" s="263"/>
      <c r="C82" s="46">
        <v>79</v>
      </c>
      <c r="D82" s="95" t="s">
        <v>242</v>
      </c>
      <c r="E82" s="96" t="s">
        <v>190</v>
      </c>
      <c r="F82" s="96" t="s">
        <v>229</v>
      </c>
      <c r="G82" s="96" t="s">
        <v>15</v>
      </c>
      <c r="H82" s="101">
        <v>6.63</v>
      </c>
      <c r="I82" s="18">
        <v>15</v>
      </c>
      <c r="J82" s="24">
        <f t="shared" si="2"/>
        <v>15</v>
      </c>
      <c r="K82" s="25" t="str">
        <f t="shared" si="3"/>
        <v>OK</v>
      </c>
      <c r="L82" s="201"/>
      <c r="M82" s="201"/>
      <c r="N82" s="201"/>
      <c r="O82" s="201"/>
      <c r="P82" s="201"/>
      <c r="Q82" s="201"/>
      <c r="R82" s="201"/>
      <c r="S82" s="203"/>
      <c r="T82" s="201"/>
      <c r="U82" s="201"/>
      <c r="V82" s="201"/>
      <c r="W82" s="201"/>
      <c r="X82" s="217"/>
      <c r="Y82" s="217"/>
      <c r="Z82" s="217"/>
      <c r="AA82" s="217"/>
      <c r="AB82" s="217"/>
      <c r="AC82" s="217"/>
    </row>
    <row r="83" spans="1:29" ht="39.950000000000003" customHeight="1" x14ac:dyDescent="0.25">
      <c r="A83" s="260"/>
      <c r="B83" s="263"/>
      <c r="C83" s="46">
        <v>80</v>
      </c>
      <c r="D83" s="95" t="s">
        <v>243</v>
      </c>
      <c r="E83" s="96" t="s">
        <v>190</v>
      </c>
      <c r="F83" s="96" t="s">
        <v>229</v>
      </c>
      <c r="G83" s="96" t="s">
        <v>15</v>
      </c>
      <c r="H83" s="101">
        <v>8.16</v>
      </c>
      <c r="I83" s="18">
        <v>15</v>
      </c>
      <c r="J83" s="24">
        <f t="shared" si="2"/>
        <v>15</v>
      </c>
      <c r="K83" s="25" t="str">
        <f t="shared" si="3"/>
        <v>OK</v>
      </c>
      <c r="L83" s="201"/>
      <c r="M83" s="201"/>
      <c r="N83" s="201"/>
      <c r="O83" s="201"/>
      <c r="P83" s="201"/>
      <c r="Q83" s="201"/>
      <c r="R83" s="201"/>
      <c r="S83" s="203"/>
      <c r="T83" s="201"/>
      <c r="U83" s="201"/>
      <c r="V83" s="201"/>
      <c r="W83" s="201"/>
      <c r="X83" s="217"/>
      <c r="Y83" s="217"/>
      <c r="Z83" s="217"/>
      <c r="AA83" s="217"/>
      <c r="AB83" s="217"/>
      <c r="AC83" s="217"/>
    </row>
    <row r="84" spans="1:29" ht="39.950000000000003" customHeight="1" x14ac:dyDescent="0.25">
      <c r="A84" s="260"/>
      <c r="B84" s="263"/>
      <c r="C84" s="46">
        <v>81</v>
      </c>
      <c r="D84" s="95" t="s">
        <v>244</v>
      </c>
      <c r="E84" s="96" t="s">
        <v>190</v>
      </c>
      <c r="F84" s="96" t="s">
        <v>229</v>
      </c>
      <c r="G84" s="96" t="s">
        <v>15</v>
      </c>
      <c r="H84" s="101">
        <v>5.14</v>
      </c>
      <c r="I84" s="18">
        <v>15</v>
      </c>
      <c r="J84" s="24">
        <f t="shared" si="2"/>
        <v>15</v>
      </c>
      <c r="K84" s="25" t="str">
        <f t="shared" si="3"/>
        <v>OK</v>
      </c>
      <c r="L84" s="201"/>
      <c r="M84" s="201"/>
      <c r="N84" s="201"/>
      <c r="O84" s="201"/>
      <c r="P84" s="201"/>
      <c r="Q84" s="201"/>
      <c r="R84" s="201"/>
      <c r="S84" s="203"/>
      <c r="T84" s="201"/>
      <c r="U84" s="201"/>
      <c r="V84" s="201"/>
      <c r="W84" s="201"/>
      <c r="X84" s="217"/>
      <c r="Y84" s="217"/>
      <c r="Z84" s="217"/>
      <c r="AA84" s="217"/>
      <c r="AB84" s="217"/>
      <c r="AC84" s="217"/>
    </row>
    <row r="85" spans="1:29" ht="39.950000000000003" customHeight="1" x14ac:dyDescent="0.25">
      <c r="A85" s="260"/>
      <c r="B85" s="263"/>
      <c r="C85" s="46">
        <v>82</v>
      </c>
      <c r="D85" s="95" t="s">
        <v>245</v>
      </c>
      <c r="E85" s="96" t="s">
        <v>246</v>
      </c>
      <c r="F85" s="96" t="s">
        <v>229</v>
      </c>
      <c r="G85" s="96" t="s">
        <v>15</v>
      </c>
      <c r="H85" s="101">
        <v>23.38</v>
      </c>
      <c r="I85" s="18">
        <v>15</v>
      </c>
      <c r="J85" s="24">
        <f t="shared" si="2"/>
        <v>15</v>
      </c>
      <c r="K85" s="25" t="str">
        <f t="shared" si="3"/>
        <v>OK</v>
      </c>
      <c r="L85" s="201"/>
      <c r="M85" s="201"/>
      <c r="N85" s="201"/>
      <c r="O85" s="201"/>
      <c r="P85" s="201"/>
      <c r="Q85" s="201"/>
      <c r="R85" s="201"/>
      <c r="S85" s="201"/>
      <c r="T85" s="201"/>
      <c r="U85" s="201"/>
      <c r="V85" s="201"/>
      <c r="W85" s="201"/>
      <c r="X85" s="217"/>
      <c r="Y85" s="217"/>
      <c r="Z85" s="217"/>
      <c r="AA85" s="217"/>
      <c r="AB85" s="217"/>
      <c r="AC85" s="217"/>
    </row>
    <row r="86" spans="1:29" ht="39.950000000000003" customHeight="1" x14ac:dyDescent="0.25">
      <c r="A86" s="260"/>
      <c r="B86" s="263"/>
      <c r="C86" s="46">
        <v>83</v>
      </c>
      <c r="D86" s="95" t="s">
        <v>247</v>
      </c>
      <c r="E86" s="96" t="s">
        <v>188</v>
      </c>
      <c r="F86" s="96" t="s">
        <v>248</v>
      </c>
      <c r="G86" s="96" t="s">
        <v>30</v>
      </c>
      <c r="H86" s="101">
        <v>185.45</v>
      </c>
      <c r="I86" s="18">
        <f>5-1</f>
        <v>4</v>
      </c>
      <c r="J86" s="24">
        <f t="shared" si="2"/>
        <v>4</v>
      </c>
      <c r="K86" s="25" t="str">
        <f t="shared" si="3"/>
        <v>OK</v>
      </c>
      <c r="L86" s="201"/>
      <c r="M86" s="201"/>
      <c r="N86" s="201"/>
      <c r="O86" s="201"/>
      <c r="P86" s="201"/>
      <c r="Q86" s="201"/>
      <c r="R86" s="201"/>
      <c r="S86" s="201"/>
      <c r="T86" s="201"/>
      <c r="U86" s="201"/>
      <c r="V86" s="201"/>
      <c r="W86" s="201"/>
      <c r="X86" s="217"/>
      <c r="Y86" s="217"/>
      <c r="Z86" s="217"/>
      <c r="AA86" s="217"/>
      <c r="AB86" s="217"/>
      <c r="AC86" s="217"/>
    </row>
    <row r="87" spans="1:29" ht="39.950000000000003" customHeight="1" x14ac:dyDescent="0.25">
      <c r="A87" s="261"/>
      <c r="B87" s="264"/>
      <c r="C87" s="46">
        <v>84</v>
      </c>
      <c r="D87" s="95" t="s">
        <v>80</v>
      </c>
      <c r="E87" s="96" t="s">
        <v>177</v>
      </c>
      <c r="F87" s="96" t="s">
        <v>13</v>
      </c>
      <c r="G87" s="96" t="s">
        <v>15</v>
      </c>
      <c r="H87" s="101">
        <v>19.03</v>
      </c>
      <c r="I87" s="18">
        <v>1</v>
      </c>
      <c r="J87" s="24">
        <f t="shared" si="2"/>
        <v>1</v>
      </c>
      <c r="K87" s="25" t="str">
        <f t="shared" si="3"/>
        <v>OK</v>
      </c>
      <c r="L87" s="201"/>
      <c r="M87" s="201"/>
      <c r="N87" s="201"/>
      <c r="O87" s="201"/>
      <c r="P87" s="201"/>
      <c r="Q87" s="201"/>
      <c r="R87" s="201"/>
      <c r="S87" s="201"/>
      <c r="T87" s="201"/>
      <c r="U87" s="201"/>
      <c r="V87" s="201"/>
      <c r="W87" s="201"/>
      <c r="X87" s="217"/>
      <c r="Y87" s="217"/>
      <c r="Z87" s="217"/>
      <c r="AA87" s="217"/>
      <c r="AB87" s="217"/>
      <c r="AC87" s="217"/>
    </row>
    <row r="88" spans="1:29" ht="39.950000000000003" customHeight="1" x14ac:dyDescent="0.25">
      <c r="A88" s="267">
        <v>4</v>
      </c>
      <c r="B88" s="270" t="s">
        <v>249</v>
      </c>
      <c r="C88" s="47">
        <v>85</v>
      </c>
      <c r="D88" s="102" t="s">
        <v>89</v>
      </c>
      <c r="E88" s="103" t="s">
        <v>49</v>
      </c>
      <c r="F88" s="103" t="s">
        <v>13</v>
      </c>
      <c r="G88" s="103" t="s">
        <v>22</v>
      </c>
      <c r="H88" s="105">
        <v>2.4</v>
      </c>
      <c r="I88" s="18">
        <v>10</v>
      </c>
      <c r="J88" s="24">
        <f t="shared" si="2"/>
        <v>10</v>
      </c>
      <c r="K88" s="25" t="str">
        <f t="shared" si="3"/>
        <v>OK</v>
      </c>
      <c r="L88" s="201"/>
      <c r="M88" s="201"/>
      <c r="N88" s="201"/>
      <c r="O88" s="201"/>
      <c r="P88" s="201"/>
      <c r="Q88" s="201"/>
      <c r="R88" s="201"/>
      <c r="S88" s="201"/>
      <c r="T88" s="201"/>
      <c r="U88" s="201"/>
      <c r="V88" s="201"/>
      <c r="W88" s="201"/>
      <c r="X88" s="217"/>
      <c r="Y88" s="217"/>
      <c r="Z88" s="217"/>
      <c r="AA88" s="217"/>
      <c r="AB88" s="217"/>
      <c r="AC88" s="217"/>
    </row>
    <row r="89" spans="1:29" ht="39.950000000000003" customHeight="1" x14ac:dyDescent="0.25">
      <c r="A89" s="268"/>
      <c r="B89" s="271"/>
      <c r="C89" s="47">
        <v>86</v>
      </c>
      <c r="D89" s="102" t="s">
        <v>90</v>
      </c>
      <c r="E89" s="103" t="s">
        <v>49</v>
      </c>
      <c r="F89" s="103" t="s">
        <v>13</v>
      </c>
      <c r="G89" s="103" t="s">
        <v>22</v>
      </c>
      <c r="H89" s="105">
        <v>4.2</v>
      </c>
      <c r="I89" s="18">
        <v>10</v>
      </c>
      <c r="J89" s="24">
        <f t="shared" si="2"/>
        <v>10</v>
      </c>
      <c r="K89" s="25" t="str">
        <f t="shared" si="3"/>
        <v>OK</v>
      </c>
      <c r="L89" s="201"/>
      <c r="M89" s="201"/>
      <c r="N89" s="201"/>
      <c r="O89" s="201"/>
      <c r="P89" s="201"/>
      <c r="Q89" s="201"/>
      <c r="R89" s="201"/>
      <c r="S89" s="201"/>
      <c r="T89" s="201"/>
      <c r="U89" s="201"/>
      <c r="V89" s="201"/>
      <c r="W89" s="201"/>
      <c r="X89" s="217"/>
      <c r="Y89" s="217"/>
      <c r="Z89" s="217"/>
      <c r="AA89" s="217"/>
      <c r="AB89" s="217"/>
      <c r="AC89" s="217"/>
    </row>
    <row r="90" spans="1:29" ht="39.950000000000003" customHeight="1" x14ac:dyDescent="0.25">
      <c r="A90" s="268"/>
      <c r="B90" s="271"/>
      <c r="C90" s="47">
        <v>87</v>
      </c>
      <c r="D90" s="102" t="s">
        <v>91</v>
      </c>
      <c r="E90" s="103" t="s">
        <v>49</v>
      </c>
      <c r="F90" s="103" t="s">
        <v>13</v>
      </c>
      <c r="G90" s="103" t="s">
        <v>22</v>
      </c>
      <c r="H90" s="105">
        <v>6</v>
      </c>
      <c r="I90" s="18">
        <v>10</v>
      </c>
      <c r="J90" s="24">
        <f t="shared" si="2"/>
        <v>10</v>
      </c>
      <c r="K90" s="25" t="str">
        <f t="shared" si="3"/>
        <v>OK</v>
      </c>
      <c r="L90" s="201"/>
      <c r="M90" s="201"/>
      <c r="N90" s="201"/>
      <c r="O90" s="201"/>
      <c r="P90" s="201"/>
      <c r="Q90" s="201"/>
      <c r="R90" s="201"/>
      <c r="S90" s="201"/>
      <c r="T90" s="201"/>
      <c r="U90" s="201"/>
      <c r="V90" s="201"/>
      <c r="W90" s="201"/>
      <c r="X90" s="217"/>
      <c r="Y90" s="217"/>
      <c r="Z90" s="217"/>
      <c r="AA90" s="217"/>
      <c r="AB90" s="217"/>
      <c r="AC90" s="217"/>
    </row>
    <row r="91" spans="1:29" ht="39.950000000000003" customHeight="1" x14ac:dyDescent="0.25">
      <c r="A91" s="268"/>
      <c r="B91" s="271"/>
      <c r="C91" s="47">
        <v>88</v>
      </c>
      <c r="D91" s="102" t="s">
        <v>92</v>
      </c>
      <c r="E91" s="103" t="s">
        <v>49</v>
      </c>
      <c r="F91" s="103" t="s">
        <v>13</v>
      </c>
      <c r="G91" s="103" t="s">
        <v>22</v>
      </c>
      <c r="H91" s="105">
        <v>12.6</v>
      </c>
      <c r="I91" s="18">
        <v>10</v>
      </c>
      <c r="J91" s="24">
        <f t="shared" si="2"/>
        <v>10</v>
      </c>
      <c r="K91" s="25" t="str">
        <f t="shared" si="3"/>
        <v>OK</v>
      </c>
      <c r="L91" s="201"/>
      <c r="M91" s="201"/>
      <c r="N91" s="201"/>
      <c r="O91" s="201"/>
      <c r="P91" s="201"/>
      <c r="Q91" s="201"/>
      <c r="R91" s="201"/>
      <c r="S91" s="201"/>
      <c r="T91" s="201"/>
      <c r="U91" s="201"/>
      <c r="V91" s="201"/>
      <c r="W91" s="201"/>
      <c r="X91" s="217"/>
      <c r="Y91" s="217"/>
      <c r="Z91" s="217"/>
      <c r="AA91" s="217"/>
      <c r="AB91" s="217"/>
      <c r="AC91" s="217"/>
    </row>
    <row r="92" spans="1:29" ht="39.950000000000003" customHeight="1" x14ac:dyDescent="0.25">
      <c r="A92" s="268"/>
      <c r="B92" s="271"/>
      <c r="C92" s="47">
        <v>89</v>
      </c>
      <c r="D92" s="102" t="s">
        <v>93</v>
      </c>
      <c r="E92" s="103" t="s">
        <v>49</v>
      </c>
      <c r="F92" s="103" t="s">
        <v>13</v>
      </c>
      <c r="G92" s="103" t="s">
        <v>22</v>
      </c>
      <c r="H92" s="105">
        <v>6.7</v>
      </c>
      <c r="I92" s="18">
        <v>10</v>
      </c>
      <c r="J92" s="24">
        <f t="shared" si="2"/>
        <v>10</v>
      </c>
      <c r="K92" s="25" t="str">
        <f t="shared" si="3"/>
        <v>OK</v>
      </c>
      <c r="L92" s="201"/>
      <c r="M92" s="201"/>
      <c r="N92" s="201"/>
      <c r="O92" s="201"/>
      <c r="P92" s="201"/>
      <c r="Q92" s="201"/>
      <c r="R92" s="201"/>
      <c r="S92" s="201"/>
      <c r="T92" s="201"/>
      <c r="U92" s="201"/>
      <c r="V92" s="201"/>
      <c r="W92" s="201"/>
      <c r="X92" s="217"/>
      <c r="Y92" s="217"/>
      <c r="Z92" s="217"/>
      <c r="AA92" s="217"/>
      <c r="AB92" s="217"/>
      <c r="AC92" s="217"/>
    </row>
    <row r="93" spans="1:29" ht="39.950000000000003" customHeight="1" x14ac:dyDescent="0.25">
      <c r="A93" s="268"/>
      <c r="B93" s="271"/>
      <c r="C93" s="47">
        <v>90</v>
      </c>
      <c r="D93" s="102" t="s">
        <v>94</v>
      </c>
      <c r="E93" s="103" t="s">
        <v>49</v>
      </c>
      <c r="F93" s="103" t="s">
        <v>13</v>
      </c>
      <c r="G93" s="103" t="s">
        <v>22</v>
      </c>
      <c r="H93" s="105">
        <v>2.7</v>
      </c>
      <c r="I93" s="18">
        <v>10</v>
      </c>
      <c r="J93" s="24">
        <f t="shared" si="2"/>
        <v>10</v>
      </c>
      <c r="K93" s="25" t="str">
        <f t="shared" si="3"/>
        <v>OK</v>
      </c>
      <c r="L93" s="201"/>
      <c r="M93" s="201"/>
      <c r="N93" s="201"/>
      <c r="O93" s="201"/>
      <c r="P93" s="201"/>
      <c r="Q93" s="201"/>
      <c r="R93" s="201"/>
      <c r="S93" s="201"/>
      <c r="T93" s="201"/>
      <c r="U93" s="201"/>
      <c r="V93" s="201"/>
      <c r="W93" s="201"/>
      <c r="X93" s="217"/>
      <c r="Y93" s="217"/>
      <c r="Z93" s="217"/>
      <c r="AA93" s="217"/>
      <c r="AB93" s="217"/>
      <c r="AC93" s="217"/>
    </row>
    <row r="94" spans="1:29" ht="39.950000000000003" customHeight="1" x14ac:dyDescent="0.25">
      <c r="A94" s="268"/>
      <c r="B94" s="271"/>
      <c r="C94" s="47">
        <v>91</v>
      </c>
      <c r="D94" s="102" t="s">
        <v>95</v>
      </c>
      <c r="E94" s="103" t="s">
        <v>49</v>
      </c>
      <c r="F94" s="103" t="s">
        <v>13</v>
      </c>
      <c r="G94" s="103" t="s">
        <v>22</v>
      </c>
      <c r="H94" s="105">
        <v>2.9</v>
      </c>
      <c r="I94" s="18">
        <v>10</v>
      </c>
      <c r="J94" s="24">
        <f t="shared" si="2"/>
        <v>10</v>
      </c>
      <c r="K94" s="25" t="str">
        <f t="shared" si="3"/>
        <v>OK</v>
      </c>
      <c r="L94" s="201"/>
      <c r="M94" s="201"/>
      <c r="N94" s="201"/>
      <c r="O94" s="201"/>
      <c r="P94" s="201"/>
      <c r="Q94" s="201"/>
      <c r="R94" s="201"/>
      <c r="S94" s="201"/>
      <c r="T94" s="201"/>
      <c r="U94" s="201"/>
      <c r="V94" s="201"/>
      <c r="W94" s="201"/>
      <c r="X94" s="217"/>
      <c r="Y94" s="217"/>
      <c r="Z94" s="217"/>
      <c r="AA94" s="217"/>
      <c r="AB94" s="217"/>
      <c r="AC94" s="217"/>
    </row>
    <row r="95" spans="1:29" ht="39.950000000000003" customHeight="1" x14ac:dyDescent="0.25">
      <c r="A95" s="268"/>
      <c r="B95" s="271"/>
      <c r="C95" s="47">
        <v>92</v>
      </c>
      <c r="D95" s="102" t="s">
        <v>96</v>
      </c>
      <c r="E95" s="103" t="s">
        <v>49</v>
      </c>
      <c r="F95" s="103" t="s">
        <v>13</v>
      </c>
      <c r="G95" s="103" t="s">
        <v>22</v>
      </c>
      <c r="H95" s="105">
        <v>3.4</v>
      </c>
      <c r="I95" s="18">
        <v>10</v>
      </c>
      <c r="J95" s="24">
        <f t="shared" si="2"/>
        <v>10</v>
      </c>
      <c r="K95" s="25" t="str">
        <f t="shared" si="3"/>
        <v>OK</v>
      </c>
      <c r="L95" s="201"/>
      <c r="M95" s="201"/>
      <c r="N95" s="201"/>
      <c r="O95" s="201"/>
      <c r="P95" s="201"/>
      <c r="Q95" s="201"/>
      <c r="R95" s="201"/>
      <c r="S95" s="201"/>
      <c r="T95" s="201"/>
      <c r="U95" s="201"/>
      <c r="V95" s="201"/>
      <c r="W95" s="201"/>
      <c r="X95" s="217"/>
      <c r="Y95" s="217"/>
      <c r="Z95" s="217"/>
      <c r="AA95" s="217"/>
      <c r="AB95" s="217"/>
      <c r="AC95" s="217"/>
    </row>
    <row r="96" spans="1:29" ht="39.950000000000003" customHeight="1" x14ac:dyDescent="0.25">
      <c r="A96" s="268"/>
      <c r="B96" s="271"/>
      <c r="C96" s="47">
        <v>93</v>
      </c>
      <c r="D96" s="102" t="s">
        <v>97</v>
      </c>
      <c r="E96" s="103" t="s">
        <v>49</v>
      </c>
      <c r="F96" s="103" t="s">
        <v>13</v>
      </c>
      <c r="G96" s="103" t="s">
        <v>22</v>
      </c>
      <c r="H96" s="105">
        <v>4</v>
      </c>
      <c r="I96" s="18">
        <v>10</v>
      </c>
      <c r="J96" s="24">
        <f t="shared" si="2"/>
        <v>10</v>
      </c>
      <c r="K96" s="25" t="str">
        <f t="shared" si="3"/>
        <v>OK</v>
      </c>
      <c r="L96" s="201"/>
      <c r="M96" s="201"/>
      <c r="N96" s="201"/>
      <c r="O96" s="201"/>
      <c r="P96" s="201"/>
      <c r="Q96" s="201"/>
      <c r="R96" s="201"/>
      <c r="S96" s="201"/>
      <c r="T96" s="201"/>
      <c r="U96" s="201"/>
      <c r="V96" s="201"/>
      <c r="W96" s="201"/>
      <c r="X96" s="217"/>
      <c r="Y96" s="217"/>
      <c r="Z96" s="217"/>
      <c r="AA96" s="217"/>
      <c r="AB96" s="217"/>
      <c r="AC96" s="217"/>
    </row>
    <row r="97" spans="1:29" ht="39.950000000000003" customHeight="1" x14ac:dyDescent="0.25">
      <c r="A97" s="268"/>
      <c r="B97" s="271"/>
      <c r="C97" s="47">
        <v>94</v>
      </c>
      <c r="D97" s="102" t="s">
        <v>98</v>
      </c>
      <c r="E97" s="103" t="s">
        <v>49</v>
      </c>
      <c r="F97" s="103" t="s">
        <v>13</v>
      </c>
      <c r="G97" s="103" t="s">
        <v>22</v>
      </c>
      <c r="H97" s="105">
        <v>5.0999999999999996</v>
      </c>
      <c r="I97" s="18">
        <v>10</v>
      </c>
      <c r="J97" s="24">
        <f t="shared" si="2"/>
        <v>0</v>
      </c>
      <c r="K97" s="25" t="str">
        <f t="shared" si="3"/>
        <v>OK</v>
      </c>
      <c r="L97" s="201"/>
      <c r="M97" s="201"/>
      <c r="N97" s="201"/>
      <c r="O97" s="201"/>
      <c r="P97" s="201"/>
      <c r="Q97" s="201"/>
      <c r="R97" s="201"/>
      <c r="S97" s="201"/>
      <c r="T97" s="201">
        <v>10</v>
      </c>
      <c r="U97" s="201"/>
      <c r="V97" s="201"/>
      <c r="W97" s="201"/>
      <c r="X97" s="217"/>
      <c r="Y97" s="217"/>
      <c r="Z97" s="217"/>
      <c r="AA97" s="217"/>
      <c r="AB97" s="217"/>
      <c r="AC97" s="217"/>
    </row>
    <row r="98" spans="1:29" ht="39.950000000000003" customHeight="1" x14ac:dyDescent="0.25">
      <c r="A98" s="268"/>
      <c r="B98" s="271"/>
      <c r="C98" s="47">
        <v>95</v>
      </c>
      <c r="D98" s="102" t="s">
        <v>99</v>
      </c>
      <c r="E98" s="103" t="s">
        <v>49</v>
      </c>
      <c r="F98" s="103" t="s">
        <v>100</v>
      </c>
      <c r="G98" s="103" t="s">
        <v>15</v>
      </c>
      <c r="H98" s="105">
        <v>18</v>
      </c>
      <c r="I98" s="18">
        <v>1</v>
      </c>
      <c r="J98" s="24">
        <f t="shared" si="2"/>
        <v>0</v>
      </c>
      <c r="K98" s="25" t="str">
        <f t="shared" si="3"/>
        <v>OK</v>
      </c>
      <c r="L98" s="201"/>
      <c r="M98" s="201"/>
      <c r="N98" s="201"/>
      <c r="O98" s="201"/>
      <c r="P98" s="201"/>
      <c r="Q98" s="201"/>
      <c r="R98" s="201"/>
      <c r="S98" s="201"/>
      <c r="T98" s="201">
        <v>1</v>
      </c>
      <c r="U98" s="201"/>
      <c r="V98" s="201"/>
      <c r="W98" s="201"/>
      <c r="X98" s="217"/>
      <c r="Y98" s="217"/>
      <c r="Z98" s="217"/>
      <c r="AA98" s="217"/>
      <c r="AB98" s="217"/>
      <c r="AC98" s="217"/>
    </row>
    <row r="99" spans="1:29" ht="39.950000000000003" customHeight="1" x14ac:dyDescent="0.25">
      <c r="A99" s="268"/>
      <c r="B99" s="271"/>
      <c r="C99" s="47">
        <v>96</v>
      </c>
      <c r="D99" s="102" t="s">
        <v>110</v>
      </c>
      <c r="E99" s="103" t="s">
        <v>49</v>
      </c>
      <c r="F99" s="103" t="s">
        <v>13</v>
      </c>
      <c r="G99" s="103" t="s">
        <v>22</v>
      </c>
      <c r="H99" s="105">
        <v>2.0099999999999998</v>
      </c>
      <c r="I99" s="18">
        <v>1</v>
      </c>
      <c r="J99" s="24">
        <f t="shared" si="2"/>
        <v>1</v>
      </c>
      <c r="K99" s="25" t="str">
        <f t="shared" si="3"/>
        <v>OK</v>
      </c>
      <c r="L99" s="201"/>
      <c r="M99" s="201"/>
      <c r="N99" s="201"/>
      <c r="O99" s="201"/>
      <c r="P99" s="201"/>
      <c r="Q99" s="201"/>
      <c r="R99" s="201"/>
      <c r="S99" s="201"/>
      <c r="T99" s="201"/>
      <c r="U99" s="201"/>
      <c r="V99" s="201"/>
      <c r="W99" s="201"/>
      <c r="X99" s="217"/>
      <c r="Y99" s="217"/>
      <c r="Z99" s="217"/>
      <c r="AA99" s="217"/>
      <c r="AB99" s="217"/>
      <c r="AC99" s="217"/>
    </row>
    <row r="100" spans="1:29" ht="39.950000000000003" customHeight="1" x14ac:dyDescent="0.25">
      <c r="A100" s="268"/>
      <c r="B100" s="271"/>
      <c r="C100" s="47">
        <v>97</v>
      </c>
      <c r="D100" s="102" t="s">
        <v>250</v>
      </c>
      <c r="E100" s="103" t="s">
        <v>49</v>
      </c>
      <c r="F100" s="103" t="s">
        <v>27</v>
      </c>
      <c r="G100" s="103" t="s">
        <v>22</v>
      </c>
      <c r="H100" s="105">
        <v>36</v>
      </c>
      <c r="I100" s="18">
        <v>1</v>
      </c>
      <c r="J100" s="24">
        <f t="shared" si="2"/>
        <v>0</v>
      </c>
      <c r="K100" s="25" t="str">
        <f t="shared" si="3"/>
        <v>OK</v>
      </c>
      <c r="L100" s="201"/>
      <c r="M100" s="201"/>
      <c r="N100" s="201"/>
      <c r="O100" s="201">
        <v>1</v>
      </c>
      <c r="P100" s="201"/>
      <c r="Q100" s="201"/>
      <c r="R100" s="201"/>
      <c r="S100" s="201"/>
      <c r="T100" s="201"/>
      <c r="U100" s="201"/>
      <c r="V100" s="201"/>
      <c r="W100" s="201"/>
      <c r="X100" s="217"/>
      <c r="Y100" s="217"/>
      <c r="Z100" s="217"/>
      <c r="AA100" s="217"/>
      <c r="AB100" s="217"/>
      <c r="AC100" s="217"/>
    </row>
    <row r="101" spans="1:29" ht="39.950000000000003" customHeight="1" x14ac:dyDescent="0.25">
      <c r="A101" s="268"/>
      <c r="B101" s="271"/>
      <c r="C101" s="47">
        <v>98</v>
      </c>
      <c r="D101" s="102" t="s">
        <v>101</v>
      </c>
      <c r="E101" s="103" t="s">
        <v>49</v>
      </c>
      <c r="F101" s="103" t="s">
        <v>13</v>
      </c>
      <c r="G101" s="103" t="s">
        <v>22</v>
      </c>
      <c r="H101" s="105">
        <v>42</v>
      </c>
      <c r="I101" s="18">
        <v>1</v>
      </c>
      <c r="J101" s="24">
        <f t="shared" si="2"/>
        <v>1</v>
      </c>
      <c r="K101" s="25" t="str">
        <f t="shared" si="3"/>
        <v>OK</v>
      </c>
      <c r="L101" s="201"/>
      <c r="M101" s="201"/>
      <c r="N101" s="201"/>
      <c r="O101" s="201"/>
      <c r="P101" s="201"/>
      <c r="Q101" s="201"/>
      <c r="R101" s="201"/>
      <c r="S101" s="201"/>
      <c r="T101" s="201"/>
      <c r="U101" s="201"/>
      <c r="V101" s="201"/>
      <c r="W101" s="201"/>
      <c r="X101" s="217"/>
      <c r="Y101" s="217"/>
      <c r="Z101" s="217"/>
      <c r="AA101" s="217"/>
      <c r="AB101" s="217"/>
      <c r="AC101" s="217"/>
    </row>
    <row r="102" spans="1:29" ht="39.950000000000003" customHeight="1" x14ac:dyDescent="0.25">
      <c r="A102" s="268"/>
      <c r="B102" s="271"/>
      <c r="C102" s="47">
        <v>99</v>
      </c>
      <c r="D102" s="102" t="s">
        <v>251</v>
      </c>
      <c r="E102" s="103" t="s">
        <v>49</v>
      </c>
      <c r="F102" s="103" t="s">
        <v>13</v>
      </c>
      <c r="G102" s="103" t="s">
        <v>22</v>
      </c>
      <c r="H102" s="105">
        <v>65</v>
      </c>
      <c r="I102" s="18">
        <v>5</v>
      </c>
      <c r="J102" s="24">
        <f t="shared" si="2"/>
        <v>0</v>
      </c>
      <c r="K102" s="25" t="str">
        <f t="shared" si="3"/>
        <v>OK</v>
      </c>
      <c r="L102" s="201"/>
      <c r="M102" s="201"/>
      <c r="N102" s="201"/>
      <c r="O102" s="201">
        <v>3</v>
      </c>
      <c r="P102" s="201"/>
      <c r="Q102" s="201"/>
      <c r="R102" s="201"/>
      <c r="S102" s="201"/>
      <c r="T102" s="201">
        <v>2</v>
      </c>
      <c r="U102" s="201"/>
      <c r="V102" s="201"/>
      <c r="W102" s="201"/>
      <c r="X102" s="217"/>
      <c r="Y102" s="217"/>
      <c r="Z102" s="217"/>
      <c r="AA102" s="217"/>
      <c r="AB102" s="217"/>
      <c r="AC102" s="217"/>
    </row>
    <row r="103" spans="1:29" ht="51.6" customHeight="1" x14ac:dyDescent="0.25">
      <c r="A103" s="276">
        <v>5</v>
      </c>
      <c r="B103" s="277" t="s">
        <v>183</v>
      </c>
      <c r="C103" s="46">
        <v>100</v>
      </c>
      <c r="D103" s="95" t="s">
        <v>111</v>
      </c>
      <c r="E103" s="96" t="s">
        <v>177</v>
      </c>
      <c r="F103" s="96" t="s">
        <v>13</v>
      </c>
      <c r="G103" s="96" t="s">
        <v>28</v>
      </c>
      <c r="H103" s="101">
        <v>93.23</v>
      </c>
      <c r="I103" s="18">
        <v>8</v>
      </c>
      <c r="J103" s="24">
        <f t="shared" si="2"/>
        <v>0</v>
      </c>
      <c r="K103" s="25" t="str">
        <f t="shared" si="3"/>
        <v>OK</v>
      </c>
      <c r="L103" s="201"/>
      <c r="M103" s="201"/>
      <c r="N103" s="201">
        <v>4</v>
      </c>
      <c r="O103" s="201"/>
      <c r="P103" s="201"/>
      <c r="Q103" s="201"/>
      <c r="R103" s="201"/>
      <c r="S103" s="201"/>
      <c r="T103" s="201"/>
      <c r="U103" s="201"/>
      <c r="V103" s="201"/>
      <c r="W103" s="201"/>
      <c r="X103" s="217"/>
      <c r="Y103" s="217">
        <v>4</v>
      </c>
      <c r="Z103" s="217"/>
      <c r="AA103" s="217"/>
      <c r="AB103" s="217"/>
      <c r="AC103" s="217"/>
    </row>
    <row r="104" spans="1:29" ht="39.950000000000003" customHeight="1" x14ac:dyDescent="0.25">
      <c r="A104" s="276"/>
      <c r="B104" s="277"/>
      <c r="C104" s="46">
        <v>101</v>
      </c>
      <c r="D104" s="95" t="s">
        <v>112</v>
      </c>
      <c r="E104" s="96" t="s">
        <v>172</v>
      </c>
      <c r="F104" s="96" t="s">
        <v>3</v>
      </c>
      <c r="G104" s="96" t="s">
        <v>57</v>
      </c>
      <c r="H104" s="101">
        <v>28</v>
      </c>
      <c r="I104" s="18">
        <v>10</v>
      </c>
      <c r="J104" s="24">
        <f t="shared" si="2"/>
        <v>0</v>
      </c>
      <c r="K104" s="25" t="str">
        <f t="shared" si="3"/>
        <v>OK</v>
      </c>
      <c r="L104" s="201"/>
      <c r="M104" s="201"/>
      <c r="N104" s="201">
        <v>10</v>
      </c>
      <c r="O104" s="201"/>
      <c r="P104" s="201"/>
      <c r="Q104" s="201"/>
      <c r="R104" s="201"/>
      <c r="S104" s="201"/>
      <c r="T104" s="201"/>
      <c r="U104" s="201"/>
      <c r="V104" s="201"/>
      <c r="W104" s="201"/>
      <c r="X104" s="217"/>
      <c r="Y104" s="217"/>
      <c r="Z104" s="217"/>
      <c r="AA104" s="217"/>
      <c r="AB104" s="217"/>
      <c r="AC104" s="217"/>
    </row>
    <row r="105" spans="1:29" ht="39.950000000000003" customHeight="1" x14ac:dyDescent="0.25">
      <c r="A105" s="276"/>
      <c r="B105" s="277"/>
      <c r="C105" s="46">
        <v>102</v>
      </c>
      <c r="D105" s="95" t="s">
        <v>113</v>
      </c>
      <c r="E105" s="96" t="s">
        <v>252</v>
      </c>
      <c r="F105" s="96" t="s">
        <v>3</v>
      </c>
      <c r="G105" s="96" t="s">
        <v>22</v>
      </c>
      <c r="H105" s="101">
        <v>286.5</v>
      </c>
      <c r="I105" s="18">
        <v>1</v>
      </c>
      <c r="J105" s="24">
        <f t="shared" si="2"/>
        <v>0</v>
      </c>
      <c r="K105" s="25" t="str">
        <f t="shared" si="3"/>
        <v>OK</v>
      </c>
      <c r="L105" s="201"/>
      <c r="M105" s="201"/>
      <c r="N105" s="201"/>
      <c r="O105" s="201"/>
      <c r="P105" s="201"/>
      <c r="Q105" s="201">
        <v>1</v>
      </c>
      <c r="R105" s="201"/>
      <c r="S105" s="201"/>
      <c r="T105" s="201"/>
      <c r="U105" s="201"/>
      <c r="V105" s="201"/>
      <c r="W105" s="201"/>
      <c r="X105" s="217"/>
      <c r="Y105" s="217"/>
      <c r="Z105" s="217"/>
      <c r="AA105" s="217"/>
      <c r="AB105" s="217"/>
      <c r="AC105" s="217"/>
    </row>
    <row r="106" spans="1:29" ht="39.950000000000003" customHeight="1" x14ac:dyDescent="0.25">
      <c r="A106" s="273">
        <v>6</v>
      </c>
      <c r="B106" s="270" t="s">
        <v>253</v>
      </c>
      <c r="C106" s="47">
        <v>103</v>
      </c>
      <c r="D106" s="102" t="s">
        <v>84</v>
      </c>
      <c r="E106" s="103" t="s">
        <v>254</v>
      </c>
      <c r="F106" s="103" t="s">
        <v>13</v>
      </c>
      <c r="G106" s="103" t="s">
        <v>15</v>
      </c>
      <c r="H106" s="105">
        <v>56.36</v>
      </c>
      <c r="I106" s="18">
        <v>10</v>
      </c>
      <c r="J106" s="24">
        <f t="shared" si="2"/>
        <v>10</v>
      </c>
      <c r="K106" s="25" t="str">
        <f t="shared" si="3"/>
        <v>OK</v>
      </c>
      <c r="L106" s="201"/>
      <c r="M106" s="201"/>
      <c r="N106" s="201"/>
      <c r="O106" s="201"/>
      <c r="P106" s="201"/>
      <c r="Q106" s="201"/>
      <c r="R106" s="201"/>
      <c r="S106" s="201"/>
      <c r="T106" s="201"/>
      <c r="U106" s="201"/>
      <c r="V106" s="201"/>
      <c r="W106" s="201"/>
      <c r="X106" s="217"/>
      <c r="Y106" s="217"/>
      <c r="Z106" s="217"/>
      <c r="AA106" s="217"/>
      <c r="AB106" s="217"/>
      <c r="AC106" s="217"/>
    </row>
    <row r="107" spans="1:29" ht="77.45" customHeight="1" x14ac:dyDescent="0.25">
      <c r="A107" s="274"/>
      <c r="B107" s="271"/>
      <c r="C107" s="47">
        <v>104</v>
      </c>
      <c r="D107" s="102" t="s">
        <v>255</v>
      </c>
      <c r="E107" s="103" t="s">
        <v>256</v>
      </c>
      <c r="F107" s="103" t="s">
        <v>13</v>
      </c>
      <c r="G107" s="103" t="s">
        <v>15</v>
      </c>
      <c r="H107" s="105">
        <v>150</v>
      </c>
      <c r="I107" s="18"/>
      <c r="J107" s="24">
        <f t="shared" si="2"/>
        <v>0</v>
      </c>
      <c r="K107" s="25" t="str">
        <f t="shared" si="3"/>
        <v>OK</v>
      </c>
      <c r="L107" s="201"/>
      <c r="M107" s="201"/>
      <c r="N107" s="201"/>
      <c r="O107" s="201"/>
      <c r="P107" s="201"/>
      <c r="Q107" s="201"/>
      <c r="R107" s="201"/>
      <c r="S107" s="201"/>
      <c r="T107" s="201"/>
      <c r="U107" s="201"/>
      <c r="V107" s="201"/>
      <c r="W107" s="201"/>
      <c r="X107" s="217"/>
      <c r="Y107" s="217"/>
      <c r="Z107" s="217"/>
      <c r="AA107" s="217"/>
      <c r="AB107" s="217"/>
      <c r="AC107" s="217"/>
    </row>
    <row r="108" spans="1:29" ht="39.950000000000003" customHeight="1" x14ac:dyDescent="0.25">
      <c r="A108" s="274"/>
      <c r="B108" s="271"/>
      <c r="C108" s="47">
        <v>105</v>
      </c>
      <c r="D108" s="102" t="s">
        <v>257</v>
      </c>
      <c r="E108" s="103" t="s">
        <v>258</v>
      </c>
      <c r="F108" s="103" t="s">
        <v>248</v>
      </c>
      <c r="G108" s="103" t="s">
        <v>15</v>
      </c>
      <c r="H108" s="105">
        <v>72</v>
      </c>
      <c r="I108" s="18">
        <f>70-10</f>
        <v>60</v>
      </c>
      <c r="J108" s="24">
        <f t="shared" si="2"/>
        <v>60</v>
      </c>
      <c r="K108" s="25" t="str">
        <f t="shared" si="3"/>
        <v>OK</v>
      </c>
      <c r="L108" s="201"/>
      <c r="M108" s="201"/>
      <c r="N108" s="201"/>
      <c r="O108" s="201"/>
      <c r="P108" s="201"/>
      <c r="Q108" s="201"/>
      <c r="R108" s="201"/>
      <c r="S108" s="201"/>
      <c r="T108" s="201"/>
      <c r="U108" s="201"/>
      <c r="V108" s="201"/>
      <c r="W108" s="201"/>
      <c r="X108" s="217"/>
      <c r="Y108" s="217"/>
      <c r="Z108" s="217"/>
      <c r="AA108" s="217"/>
      <c r="AB108" s="217"/>
      <c r="AC108" s="217"/>
    </row>
    <row r="109" spans="1:29" ht="39.950000000000003"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201"/>
      <c r="M109" s="201"/>
      <c r="N109" s="201"/>
      <c r="O109" s="201"/>
      <c r="P109" s="201"/>
      <c r="Q109" s="201"/>
      <c r="R109" s="201"/>
      <c r="S109" s="201"/>
      <c r="T109" s="201"/>
      <c r="U109" s="201"/>
      <c r="V109" s="201"/>
      <c r="W109" s="201"/>
      <c r="X109" s="217"/>
      <c r="Y109" s="217"/>
      <c r="Z109" s="217"/>
      <c r="AA109" s="217"/>
      <c r="AB109" s="217"/>
      <c r="AC109" s="217"/>
    </row>
    <row r="110" spans="1:29" ht="39.950000000000003"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201"/>
      <c r="M110" s="201"/>
      <c r="N110" s="201"/>
      <c r="O110" s="201"/>
      <c r="P110" s="201"/>
      <c r="Q110" s="201"/>
      <c r="R110" s="201"/>
      <c r="S110" s="201"/>
      <c r="T110" s="201"/>
      <c r="U110" s="201"/>
      <c r="V110" s="201"/>
      <c r="W110" s="201"/>
      <c r="X110" s="217"/>
      <c r="Y110" s="217"/>
      <c r="Z110" s="217"/>
      <c r="AA110" s="217"/>
      <c r="AB110" s="217"/>
      <c r="AC110" s="217"/>
    </row>
    <row r="111" spans="1:29" ht="39.950000000000003"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201"/>
      <c r="M111" s="201"/>
      <c r="N111" s="201"/>
      <c r="O111" s="201"/>
      <c r="P111" s="201"/>
      <c r="Q111" s="201"/>
      <c r="R111" s="201"/>
      <c r="S111" s="201"/>
      <c r="T111" s="201"/>
      <c r="U111" s="201"/>
      <c r="V111" s="201"/>
      <c r="W111" s="201"/>
      <c r="X111" s="217"/>
      <c r="Y111" s="217"/>
      <c r="Z111" s="217"/>
      <c r="AA111" s="217"/>
      <c r="AB111" s="217"/>
      <c r="AC111" s="217"/>
    </row>
    <row r="112" spans="1:29" ht="39.950000000000003" customHeight="1" x14ac:dyDescent="0.25">
      <c r="A112" s="259">
        <v>7</v>
      </c>
      <c r="B112" s="262" t="s">
        <v>265</v>
      </c>
      <c r="C112" s="46">
        <v>109</v>
      </c>
      <c r="D112" s="95" t="s">
        <v>266</v>
      </c>
      <c r="E112" s="112" t="s">
        <v>267</v>
      </c>
      <c r="F112" s="96" t="s">
        <v>13</v>
      </c>
      <c r="G112" s="33" t="s">
        <v>15</v>
      </c>
      <c r="H112" s="52">
        <v>19.329999999999998</v>
      </c>
      <c r="I112" s="18">
        <v>20</v>
      </c>
      <c r="J112" s="24">
        <f t="shared" si="2"/>
        <v>10</v>
      </c>
      <c r="K112" s="25" t="str">
        <f t="shared" si="3"/>
        <v>OK</v>
      </c>
      <c r="L112" s="201"/>
      <c r="M112" s="201">
        <v>5</v>
      </c>
      <c r="N112" s="201"/>
      <c r="O112" s="201"/>
      <c r="P112" s="201"/>
      <c r="Q112" s="201"/>
      <c r="R112" s="201"/>
      <c r="S112" s="201"/>
      <c r="T112" s="201"/>
      <c r="U112" s="201"/>
      <c r="V112" s="201">
        <v>5</v>
      </c>
      <c r="W112" s="201"/>
      <c r="X112" s="217"/>
      <c r="Y112" s="217"/>
      <c r="Z112" s="217"/>
      <c r="AA112" s="217"/>
      <c r="AB112" s="217"/>
      <c r="AC112" s="217"/>
    </row>
    <row r="113" spans="1:29" ht="39.950000000000003" customHeight="1" x14ac:dyDescent="0.25">
      <c r="A113" s="260"/>
      <c r="B113" s="263"/>
      <c r="C113" s="46">
        <v>110</v>
      </c>
      <c r="D113" s="95" t="s">
        <v>50</v>
      </c>
      <c r="E113" s="112" t="s">
        <v>268</v>
      </c>
      <c r="F113" s="96" t="s">
        <v>21</v>
      </c>
      <c r="G113" s="33" t="s">
        <v>15</v>
      </c>
      <c r="H113" s="52">
        <v>4.9400000000000004</v>
      </c>
      <c r="I113" s="18">
        <v>10</v>
      </c>
      <c r="J113" s="24">
        <f t="shared" si="2"/>
        <v>8</v>
      </c>
      <c r="K113" s="25" t="str">
        <f t="shared" si="3"/>
        <v>OK</v>
      </c>
      <c r="L113" s="201"/>
      <c r="M113" s="201"/>
      <c r="N113" s="201"/>
      <c r="O113" s="201"/>
      <c r="P113" s="201"/>
      <c r="Q113" s="201"/>
      <c r="R113" s="201">
        <v>2</v>
      </c>
      <c r="S113" s="201"/>
      <c r="T113" s="201"/>
      <c r="U113" s="201"/>
      <c r="V113" s="201"/>
      <c r="W113" s="201"/>
      <c r="X113" s="217"/>
      <c r="Y113" s="217"/>
      <c r="Z113" s="217"/>
      <c r="AA113" s="217"/>
      <c r="AB113" s="217"/>
      <c r="AC113" s="217"/>
    </row>
    <row r="114" spans="1:29" ht="39.950000000000003" customHeight="1" x14ac:dyDescent="0.25">
      <c r="A114" s="260"/>
      <c r="B114" s="263"/>
      <c r="C114" s="46">
        <v>111</v>
      </c>
      <c r="D114" s="95" t="s">
        <v>269</v>
      </c>
      <c r="E114" s="112" t="s">
        <v>270</v>
      </c>
      <c r="F114" s="96" t="s">
        <v>13</v>
      </c>
      <c r="G114" s="33" t="s">
        <v>15</v>
      </c>
      <c r="H114" s="52">
        <v>23.5</v>
      </c>
      <c r="I114" s="18">
        <f>5+6</f>
        <v>11</v>
      </c>
      <c r="J114" s="24">
        <f t="shared" si="2"/>
        <v>0</v>
      </c>
      <c r="K114" s="25" t="str">
        <f t="shared" si="3"/>
        <v>OK</v>
      </c>
      <c r="L114" s="201">
        <v>3</v>
      </c>
      <c r="M114" s="201"/>
      <c r="N114" s="201"/>
      <c r="O114" s="201"/>
      <c r="P114" s="201"/>
      <c r="Q114" s="201"/>
      <c r="R114" s="201">
        <v>2</v>
      </c>
      <c r="S114" s="201"/>
      <c r="T114" s="201"/>
      <c r="U114" s="201"/>
      <c r="V114" s="201">
        <v>6</v>
      </c>
      <c r="W114" s="201"/>
      <c r="X114" s="217"/>
      <c r="Y114" s="217"/>
      <c r="Z114" s="217"/>
      <c r="AA114" s="217"/>
      <c r="AB114" s="217"/>
      <c r="AC114" s="217"/>
    </row>
    <row r="115" spans="1:29" ht="39.950000000000003" customHeight="1" x14ac:dyDescent="0.25">
      <c r="A115" s="260"/>
      <c r="B115" s="263"/>
      <c r="C115" s="46">
        <v>112</v>
      </c>
      <c r="D115" s="95" t="s">
        <v>51</v>
      </c>
      <c r="E115" s="112" t="s">
        <v>52</v>
      </c>
      <c r="F115" s="96" t="s">
        <v>13</v>
      </c>
      <c r="G115" s="33" t="s">
        <v>15</v>
      </c>
      <c r="H115" s="52">
        <v>9.91</v>
      </c>
      <c r="I115" s="18">
        <v>10</v>
      </c>
      <c r="J115" s="24">
        <f t="shared" si="2"/>
        <v>6</v>
      </c>
      <c r="K115" s="25" t="str">
        <f t="shared" si="3"/>
        <v>OK</v>
      </c>
      <c r="L115" s="201"/>
      <c r="M115" s="201"/>
      <c r="N115" s="201"/>
      <c r="O115" s="201"/>
      <c r="P115" s="201"/>
      <c r="Q115" s="201"/>
      <c r="R115" s="201"/>
      <c r="S115" s="201"/>
      <c r="T115" s="201"/>
      <c r="U115" s="201"/>
      <c r="V115" s="201">
        <v>4</v>
      </c>
      <c r="W115" s="201"/>
      <c r="X115" s="217"/>
      <c r="Y115" s="217"/>
      <c r="Z115" s="217"/>
      <c r="AA115" s="217"/>
      <c r="AB115" s="217"/>
      <c r="AC115" s="217"/>
    </row>
    <row r="116" spans="1:29" ht="39.950000000000003" customHeight="1" x14ac:dyDescent="0.25">
      <c r="A116" s="260"/>
      <c r="B116" s="263"/>
      <c r="C116" s="46">
        <v>113</v>
      </c>
      <c r="D116" s="95" t="s">
        <v>53</v>
      </c>
      <c r="E116" s="112" t="s">
        <v>45</v>
      </c>
      <c r="F116" s="96" t="s">
        <v>13</v>
      </c>
      <c r="G116" s="33" t="s">
        <v>15</v>
      </c>
      <c r="H116" s="52">
        <v>6.5</v>
      </c>
      <c r="I116" s="18">
        <v>20</v>
      </c>
      <c r="J116" s="24">
        <f t="shared" si="2"/>
        <v>0</v>
      </c>
      <c r="K116" s="25" t="str">
        <f t="shared" si="3"/>
        <v>OK</v>
      </c>
      <c r="L116" s="201"/>
      <c r="M116" s="201">
        <v>20</v>
      </c>
      <c r="N116" s="201"/>
      <c r="O116" s="201"/>
      <c r="P116" s="201"/>
      <c r="Q116" s="201"/>
      <c r="R116" s="201"/>
      <c r="S116" s="201"/>
      <c r="T116" s="201"/>
      <c r="U116" s="201"/>
      <c r="V116" s="201"/>
      <c r="W116" s="201"/>
      <c r="X116" s="217"/>
      <c r="Y116" s="217"/>
      <c r="Z116" s="217"/>
      <c r="AA116" s="217"/>
      <c r="AB116" s="217"/>
      <c r="AC116" s="217"/>
    </row>
    <row r="117" spans="1:29" ht="39.950000000000003" customHeight="1" x14ac:dyDescent="0.25">
      <c r="A117" s="260"/>
      <c r="B117" s="263"/>
      <c r="C117" s="46">
        <v>114</v>
      </c>
      <c r="D117" s="95" t="s">
        <v>54</v>
      </c>
      <c r="E117" s="112" t="s">
        <v>271</v>
      </c>
      <c r="F117" s="96" t="s">
        <v>13</v>
      </c>
      <c r="G117" s="33" t="s">
        <v>57</v>
      </c>
      <c r="H117" s="52">
        <v>27.55</v>
      </c>
      <c r="I117" s="18">
        <v>1</v>
      </c>
      <c r="J117" s="24">
        <f t="shared" si="2"/>
        <v>1</v>
      </c>
      <c r="K117" s="25" t="str">
        <f t="shared" si="3"/>
        <v>OK</v>
      </c>
      <c r="L117" s="201"/>
      <c r="M117" s="201"/>
      <c r="N117" s="201"/>
      <c r="O117" s="201"/>
      <c r="P117" s="201"/>
      <c r="Q117" s="201"/>
      <c r="R117" s="201"/>
      <c r="S117" s="201"/>
      <c r="T117" s="201"/>
      <c r="U117" s="201"/>
      <c r="V117" s="201"/>
      <c r="W117" s="201"/>
      <c r="X117" s="217"/>
      <c r="Y117" s="217"/>
      <c r="Z117" s="217"/>
      <c r="AA117" s="217"/>
      <c r="AB117" s="217"/>
      <c r="AC117" s="217"/>
    </row>
    <row r="118" spans="1:29" ht="39.950000000000003" customHeight="1" x14ac:dyDescent="0.25">
      <c r="A118" s="260"/>
      <c r="B118" s="263"/>
      <c r="C118" s="46">
        <v>115</v>
      </c>
      <c r="D118" s="95" t="s">
        <v>72</v>
      </c>
      <c r="E118" s="112" t="s">
        <v>160</v>
      </c>
      <c r="F118" s="96" t="s">
        <v>13</v>
      </c>
      <c r="G118" s="33" t="s">
        <v>15</v>
      </c>
      <c r="H118" s="52">
        <v>19.899999999999999</v>
      </c>
      <c r="I118" s="18">
        <f>10+6</f>
        <v>16</v>
      </c>
      <c r="J118" s="24">
        <f t="shared" si="2"/>
        <v>0</v>
      </c>
      <c r="K118" s="25" t="str">
        <f t="shared" si="3"/>
        <v>OK</v>
      </c>
      <c r="L118" s="201"/>
      <c r="M118" s="201">
        <v>5</v>
      </c>
      <c r="N118" s="201"/>
      <c r="O118" s="201"/>
      <c r="P118" s="201"/>
      <c r="Q118" s="201"/>
      <c r="R118" s="201">
        <v>5</v>
      </c>
      <c r="S118" s="201"/>
      <c r="T118" s="201"/>
      <c r="U118" s="201"/>
      <c r="V118" s="201">
        <v>6</v>
      </c>
      <c r="W118" s="201"/>
      <c r="X118" s="217"/>
      <c r="Y118" s="217"/>
      <c r="Z118" s="217"/>
      <c r="AA118" s="217"/>
      <c r="AB118" s="217"/>
      <c r="AC118" s="217"/>
    </row>
    <row r="119" spans="1:29" ht="39.950000000000003" customHeight="1" x14ac:dyDescent="0.25">
      <c r="A119" s="260"/>
      <c r="B119" s="263"/>
      <c r="C119" s="46">
        <v>116</v>
      </c>
      <c r="D119" s="95" t="s">
        <v>79</v>
      </c>
      <c r="E119" s="112" t="s">
        <v>45</v>
      </c>
      <c r="F119" s="96" t="s">
        <v>13</v>
      </c>
      <c r="G119" s="33" t="s">
        <v>15</v>
      </c>
      <c r="H119" s="52">
        <v>11</v>
      </c>
      <c r="I119" s="18">
        <v>5</v>
      </c>
      <c r="J119" s="24">
        <f t="shared" si="2"/>
        <v>2</v>
      </c>
      <c r="K119" s="25" t="str">
        <f t="shared" si="3"/>
        <v>OK</v>
      </c>
      <c r="L119" s="201">
        <v>3</v>
      </c>
      <c r="M119" s="201"/>
      <c r="N119" s="201"/>
      <c r="O119" s="201"/>
      <c r="P119" s="201"/>
      <c r="Q119" s="201"/>
      <c r="R119" s="201"/>
      <c r="S119" s="201"/>
      <c r="T119" s="201"/>
      <c r="U119" s="201"/>
      <c r="V119" s="201"/>
      <c r="W119" s="201"/>
      <c r="X119" s="217"/>
      <c r="Y119" s="217"/>
      <c r="Z119" s="217"/>
      <c r="AA119" s="217"/>
      <c r="AB119" s="217"/>
      <c r="AC119" s="217"/>
    </row>
    <row r="120" spans="1:29" ht="39.950000000000003"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201"/>
      <c r="M120" s="188"/>
      <c r="N120" s="201"/>
      <c r="O120" s="201"/>
      <c r="P120" s="201"/>
      <c r="Q120" s="201"/>
      <c r="R120" s="201"/>
      <c r="S120" s="201"/>
      <c r="T120" s="201"/>
      <c r="U120" s="201"/>
      <c r="V120" s="201"/>
      <c r="W120" s="201"/>
      <c r="X120" s="217"/>
      <c r="Y120" s="217"/>
      <c r="Z120" s="217"/>
      <c r="AA120" s="217"/>
      <c r="AB120" s="217"/>
      <c r="AC120" s="217"/>
    </row>
    <row r="121" spans="1:29" ht="39.950000000000003" customHeight="1" x14ac:dyDescent="0.25">
      <c r="A121" s="261"/>
      <c r="B121" s="264"/>
      <c r="C121" s="46">
        <v>118</v>
      </c>
      <c r="D121" s="95" t="s">
        <v>273</v>
      </c>
      <c r="E121" s="112" t="s">
        <v>274</v>
      </c>
      <c r="F121" s="96" t="s">
        <v>229</v>
      </c>
      <c r="G121" s="33" t="s">
        <v>275</v>
      </c>
      <c r="H121" s="52">
        <v>9.5</v>
      </c>
      <c r="I121" s="18">
        <v>30</v>
      </c>
      <c r="J121" s="24">
        <f t="shared" si="2"/>
        <v>28</v>
      </c>
      <c r="K121" s="25" t="str">
        <f t="shared" si="3"/>
        <v>OK</v>
      </c>
      <c r="L121" s="201"/>
      <c r="M121" s="188"/>
      <c r="N121" s="201"/>
      <c r="O121" s="201"/>
      <c r="P121" s="201"/>
      <c r="Q121" s="201"/>
      <c r="R121" s="201">
        <v>2</v>
      </c>
      <c r="S121" s="201"/>
      <c r="T121" s="201"/>
      <c r="U121" s="201"/>
      <c r="V121" s="201"/>
      <c r="W121" s="201"/>
      <c r="X121" s="217"/>
      <c r="Y121" s="217"/>
      <c r="Z121" s="217"/>
      <c r="AA121" s="217"/>
      <c r="AB121" s="217"/>
      <c r="AC121" s="217"/>
    </row>
    <row r="122" spans="1:29" ht="103.35" customHeight="1"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201"/>
      <c r="M122" s="188"/>
      <c r="N122" s="201"/>
      <c r="O122" s="201"/>
      <c r="P122" s="201"/>
      <c r="Q122" s="201"/>
      <c r="R122" s="201"/>
      <c r="S122" s="201"/>
      <c r="T122" s="201"/>
      <c r="U122" s="201"/>
      <c r="V122" s="201"/>
      <c r="W122" s="201"/>
      <c r="X122" s="217"/>
      <c r="Y122" s="217"/>
      <c r="Z122" s="217"/>
      <c r="AA122" s="217"/>
      <c r="AB122" s="217"/>
      <c r="AC122" s="217"/>
    </row>
    <row r="123" spans="1:29" ht="39.950000000000003"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201"/>
      <c r="M123" s="188"/>
      <c r="N123" s="201"/>
      <c r="O123" s="201"/>
      <c r="P123" s="201"/>
      <c r="Q123" s="201"/>
      <c r="R123" s="201"/>
      <c r="S123" s="201"/>
      <c r="T123" s="201"/>
      <c r="U123" s="201"/>
      <c r="V123" s="201"/>
      <c r="W123" s="201"/>
      <c r="X123" s="217"/>
      <c r="Y123" s="217"/>
      <c r="Z123" s="217"/>
      <c r="AA123" s="217"/>
      <c r="AB123" s="217"/>
      <c r="AC123" s="217"/>
    </row>
    <row r="124" spans="1:29" ht="39.950000000000003"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201"/>
      <c r="M124" s="201"/>
      <c r="N124" s="201"/>
      <c r="O124" s="201"/>
      <c r="P124" s="201"/>
      <c r="Q124" s="201"/>
      <c r="R124" s="201"/>
      <c r="S124" s="201"/>
      <c r="T124" s="201"/>
      <c r="U124" s="201"/>
      <c r="V124" s="201"/>
      <c r="W124" s="201"/>
      <c r="X124" s="217"/>
      <c r="Y124" s="217"/>
      <c r="Z124" s="217"/>
      <c r="AA124" s="217"/>
      <c r="AB124" s="217"/>
      <c r="AC124" s="217"/>
    </row>
    <row r="125" spans="1:29" ht="52.35" customHeight="1"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201"/>
      <c r="M125" s="201"/>
      <c r="N125" s="201"/>
      <c r="O125" s="201"/>
      <c r="P125" s="201"/>
      <c r="Q125" s="201"/>
      <c r="R125" s="201"/>
      <c r="S125" s="201"/>
      <c r="T125" s="201"/>
      <c r="U125" s="201"/>
      <c r="V125" s="201"/>
      <c r="W125" s="201"/>
      <c r="X125" s="217"/>
      <c r="Y125" s="217"/>
      <c r="Z125" s="217"/>
      <c r="AA125" s="217"/>
      <c r="AB125" s="217"/>
      <c r="AC125" s="217"/>
    </row>
    <row r="126" spans="1:29" ht="39.950000000000003" customHeight="1" x14ac:dyDescent="0.25">
      <c r="A126" s="259">
        <v>11</v>
      </c>
      <c r="B126" s="262" t="s">
        <v>284</v>
      </c>
      <c r="C126" s="86">
        <v>123</v>
      </c>
      <c r="D126" s="95" t="s">
        <v>288</v>
      </c>
      <c r="E126" s="112" t="s">
        <v>285</v>
      </c>
      <c r="F126" s="96" t="s">
        <v>13</v>
      </c>
      <c r="G126" s="33" t="s">
        <v>292</v>
      </c>
      <c r="H126" s="52">
        <v>2220.17</v>
      </c>
      <c r="I126" s="18"/>
      <c r="J126" s="24">
        <f t="shared" si="2"/>
        <v>0</v>
      </c>
      <c r="K126" s="25" t="str">
        <f t="shared" si="3"/>
        <v>OK</v>
      </c>
      <c r="L126" s="201"/>
      <c r="M126" s="201"/>
      <c r="N126" s="201"/>
      <c r="O126" s="201"/>
      <c r="P126" s="201"/>
      <c r="Q126" s="201"/>
      <c r="R126" s="201"/>
      <c r="S126" s="201"/>
      <c r="T126" s="201"/>
      <c r="U126" s="201"/>
      <c r="V126" s="201"/>
      <c r="W126" s="201"/>
      <c r="X126" s="217"/>
      <c r="Y126" s="217"/>
      <c r="Z126" s="217"/>
      <c r="AA126" s="217"/>
      <c r="AB126" s="217"/>
      <c r="AC126" s="217"/>
    </row>
    <row r="127" spans="1:29" ht="39.950000000000003"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201"/>
      <c r="M127" s="201"/>
      <c r="N127" s="201"/>
      <c r="O127" s="201"/>
      <c r="P127" s="201"/>
      <c r="Q127" s="201"/>
      <c r="R127" s="201"/>
      <c r="S127" s="201"/>
      <c r="T127" s="201"/>
      <c r="U127" s="201"/>
      <c r="V127" s="201"/>
      <c r="W127" s="201"/>
      <c r="X127" s="217"/>
      <c r="Y127" s="217"/>
      <c r="Z127" s="217"/>
      <c r="AA127" s="217"/>
      <c r="AB127" s="217"/>
      <c r="AC127" s="217"/>
    </row>
    <row r="128" spans="1:29" ht="39.950000000000003"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201"/>
      <c r="M128" s="201"/>
      <c r="N128" s="201"/>
      <c r="O128" s="201"/>
      <c r="P128" s="201"/>
      <c r="Q128" s="201"/>
      <c r="R128" s="201"/>
      <c r="S128" s="201"/>
      <c r="T128" s="201"/>
      <c r="U128" s="201"/>
      <c r="V128" s="201"/>
      <c r="W128" s="201"/>
      <c r="X128" s="217"/>
      <c r="Y128" s="217"/>
      <c r="Z128" s="217"/>
      <c r="AA128" s="217"/>
      <c r="AB128" s="217"/>
      <c r="AC128" s="217"/>
    </row>
    <row r="129" spans="1:29" ht="39.950000000000003"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201"/>
      <c r="M129" s="201"/>
      <c r="N129" s="201"/>
      <c r="O129" s="201"/>
      <c r="P129" s="201"/>
      <c r="Q129" s="201"/>
      <c r="R129" s="201"/>
      <c r="S129" s="201"/>
      <c r="T129" s="201"/>
      <c r="U129" s="201"/>
      <c r="V129" s="201"/>
      <c r="W129" s="201"/>
      <c r="X129" s="217"/>
      <c r="Y129" s="217"/>
      <c r="Z129" s="217"/>
      <c r="AA129" s="217"/>
      <c r="AB129" s="217"/>
      <c r="AC129" s="217"/>
    </row>
    <row r="130" spans="1:29" ht="39.950000000000003"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201"/>
      <c r="M130" s="201"/>
      <c r="N130" s="201"/>
      <c r="O130" s="201"/>
      <c r="P130" s="201"/>
      <c r="Q130" s="201"/>
      <c r="R130" s="201"/>
      <c r="S130" s="201"/>
      <c r="T130" s="201"/>
      <c r="U130" s="201"/>
      <c r="V130" s="201"/>
      <c r="W130" s="201"/>
      <c r="X130" s="217"/>
      <c r="Y130" s="217"/>
      <c r="Z130" s="217"/>
      <c r="AA130" s="217"/>
      <c r="AB130" s="217"/>
      <c r="AC130" s="217"/>
    </row>
    <row r="131" spans="1:29" ht="39.950000000000003" customHeight="1" x14ac:dyDescent="0.25">
      <c r="A131" s="274"/>
      <c r="B131" s="271"/>
      <c r="C131" s="47">
        <v>131</v>
      </c>
      <c r="D131" s="115" t="s">
        <v>301</v>
      </c>
      <c r="E131" s="116" t="s">
        <v>296</v>
      </c>
      <c r="F131" s="104" t="s">
        <v>13</v>
      </c>
      <c r="G131" s="35" t="s">
        <v>292</v>
      </c>
      <c r="H131" s="53">
        <v>2699.33</v>
      </c>
      <c r="I131" s="18"/>
      <c r="J131" s="24">
        <f t="shared" si="2"/>
        <v>0</v>
      </c>
      <c r="K131" s="25" t="str">
        <f t="shared" si="3"/>
        <v>OK</v>
      </c>
      <c r="L131" s="201"/>
      <c r="M131" s="201"/>
      <c r="N131" s="201"/>
      <c r="O131" s="201"/>
      <c r="P131" s="201"/>
      <c r="Q131" s="201"/>
      <c r="R131" s="201"/>
      <c r="S131" s="201"/>
      <c r="T131" s="201"/>
      <c r="U131" s="201"/>
      <c r="V131" s="201"/>
      <c r="W131" s="201"/>
      <c r="X131" s="217"/>
      <c r="Y131" s="217"/>
      <c r="Z131" s="217"/>
      <c r="AA131" s="217"/>
      <c r="AB131" s="217"/>
      <c r="AC131" s="217"/>
    </row>
    <row r="132" spans="1:29" ht="39.950000000000003" customHeight="1" x14ac:dyDescent="0.25">
      <c r="A132" s="274"/>
      <c r="B132" s="271"/>
      <c r="C132" s="48">
        <v>132</v>
      </c>
      <c r="D132" s="115" t="s">
        <v>302</v>
      </c>
      <c r="E132" s="116" t="s">
        <v>297</v>
      </c>
      <c r="F132" s="104" t="s">
        <v>13</v>
      </c>
      <c r="G132" s="35" t="s">
        <v>292</v>
      </c>
      <c r="H132" s="53">
        <v>3000</v>
      </c>
      <c r="I132" s="18"/>
      <c r="J132" s="24">
        <f t="shared" si="2"/>
        <v>0</v>
      </c>
      <c r="K132" s="25" t="str">
        <f t="shared" si="3"/>
        <v>OK</v>
      </c>
      <c r="L132" s="201"/>
      <c r="M132" s="201"/>
      <c r="N132" s="201"/>
      <c r="O132" s="201"/>
      <c r="P132" s="201"/>
      <c r="Q132" s="201"/>
      <c r="R132" s="201"/>
      <c r="S132" s="201"/>
      <c r="T132" s="201"/>
      <c r="U132" s="201"/>
      <c r="V132" s="201"/>
      <c r="W132" s="201"/>
      <c r="X132" s="217"/>
      <c r="Y132" s="217"/>
      <c r="Z132" s="217"/>
      <c r="AA132" s="217"/>
      <c r="AB132" s="217"/>
      <c r="AC132" s="217"/>
    </row>
    <row r="133" spans="1:29" ht="39.950000000000003" customHeight="1" x14ac:dyDescent="0.25">
      <c r="A133" s="274"/>
      <c r="B133" s="271"/>
      <c r="C133" s="48">
        <v>133</v>
      </c>
      <c r="D133" s="115" t="s">
        <v>303</v>
      </c>
      <c r="E133" s="116" t="s">
        <v>298</v>
      </c>
      <c r="F133" s="104" t="s">
        <v>13</v>
      </c>
      <c r="G133" s="35" t="s">
        <v>292</v>
      </c>
      <c r="H133" s="53">
        <v>3144.66</v>
      </c>
      <c r="I133" s="18"/>
      <c r="J133" s="24">
        <f t="shared" ref="J133:J196" si="4">I133-(SUM(L133:AC133))</f>
        <v>0</v>
      </c>
      <c r="K133" s="25" t="str">
        <f t="shared" ref="K133:K196" si="5">IF(J133&lt;0,"ATENÇÃO","OK")</f>
        <v>OK</v>
      </c>
      <c r="L133" s="201"/>
      <c r="M133" s="201"/>
      <c r="N133" s="201"/>
      <c r="O133" s="201"/>
      <c r="P133" s="201"/>
      <c r="Q133" s="201"/>
      <c r="R133" s="201"/>
      <c r="S133" s="201"/>
      <c r="T133" s="201"/>
      <c r="U133" s="201"/>
      <c r="V133" s="201"/>
      <c r="W133" s="201"/>
      <c r="X133" s="217"/>
      <c r="Y133" s="217"/>
      <c r="Z133" s="217"/>
      <c r="AA133" s="217"/>
      <c r="AB133" s="217"/>
      <c r="AC133" s="217"/>
    </row>
    <row r="134" spans="1:29" ht="39.950000000000003"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201"/>
      <c r="M134" s="201"/>
      <c r="N134" s="201"/>
      <c r="O134" s="201"/>
      <c r="P134" s="201"/>
      <c r="Q134" s="201"/>
      <c r="R134" s="201"/>
      <c r="S134" s="201"/>
      <c r="T134" s="201"/>
      <c r="U134" s="201"/>
      <c r="V134" s="201"/>
      <c r="W134" s="201"/>
      <c r="X134" s="217"/>
      <c r="Y134" s="217"/>
      <c r="Z134" s="217"/>
      <c r="AA134" s="217"/>
      <c r="AB134" s="217"/>
      <c r="AC134" s="217"/>
    </row>
    <row r="135" spans="1:29" ht="39.950000000000003" customHeight="1" x14ac:dyDescent="0.25">
      <c r="A135" s="275"/>
      <c r="B135" s="272"/>
      <c r="C135" s="48">
        <v>135</v>
      </c>
      <c r="D135" s="115" t="s">
        <v>305</v>
      </c>
      <c r="E135" s="116" t="s">
        <v>300</v>
      </c>
      <c r="F135" s="104" t="s">
        <v>13</v>
      </c>
      <c r="G135" s="35" t="s">
        <v>292</v>
      </c>
      <c r="H135" s="53">
        <v>1200</v>
      </c>
      <c r="I135" s="18"/>
      <c r="J135" s="24">
        <f t="shared" si="4"/>
        <v>0</v>
      </c>
      <c r="K135" s="25" t="str">
        <f t="shared" si="5"/>
        <v>OK</v>
      </c>
      <c r="L135" s="201"/>
      <c r="M135" s="201"/>
      <c r="N135" s="201"/>
      <c r="O135" s="201"/>
      <c r="P135" s="201"/>
      <c r="Q135" s="201"/>
      <c r="R135" s="201"/>
      <c r="S135" s="201"/>
      <c r="T135" s="201"/>
      <c r="U135" s="201"/>
      <c r="V135" s="201"/>
      <c r="W135" s="201"/>
      <c r="X135" s="217"/>
      <c r="Y135" s="217"/>
      <c r="Z135" s="217"/>
      <c r="AA135" s="217"/>
      <c r="AB135" s="217"/>
      <c r="AC135" s="217"/>
    </row>
    <row r="136" spans="1:29" ht="39.950000000000003"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201"/>
      <c r="M136" s="201"/>
      <c r="N136" s="201"/>
      <c r="O136" s="201"/>
      <c r="P136" s="201"/>
      <c r="Q136" s="201"/>
      <c r="R136" s="201"/>
      <c r="S136" s="201"/>
      <c r="T136" s="201"/>
      <c r="U136" s="201"/>
      <c r="V136" s="201"/>
      <c r="W136" s="201"/>
      <c r="X136" s="217"/>
      <c r="Y136" s="217"/>
      <c r="Z136" s="217"/>
      <c r="AA136" s="217"/>
      <c r="AB136" s="217"/>
      <c r="AC136" s="217"/>
    </row>
    <row r="137" spans="1:29" ht="39.950000000000003"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201"/>
      <c r="M137" s="201"/>
      <c r="N137" s="201"/>
      <c r="O137" s="201"/>
      <c r="P137" s="201"/>
      <c r="Q137" s="201"/>
      <c r="R137" s="201"/>
      <c r="S137" s="201"/>
      <c r="T137" s="201"/>
      <c r="U137" s="201"/>
      <c r="V137" s="201"/>
      <c r="W137" s="201"/>
      <c r="X137" s="217"/>
      <c r="Y137" s="217"/>
      <c r="Z137" s="217"/>
      <c r="AA137" s="217"/>
      <c r="AB137" s="217"/>
      <c r="AC137" s="217"/>
    </row>
    <row r="138" spans="1:29" ht="39.950000000000003" customHeight="1" x14ac:dyDescent="0.25">
      <c r="A138" s="273">
        <v>15</v>
      </c>
      <c r="B138" s="270" t="s">
        <v>249</v>
      </c>
      <c r="C138" s="47">
        <v>138</v>
      </c>
      <c r="D138" s="90" t="s">
        <v>60</v>
      </c>
      <c r="E138" s="35" t="s">
        <v>312</v>
      </c>
      <c r="F138" s="35" t="s">
        <v>13</v>
      </c>
      <c r="G138" s="35" t="s">
        <v>22</v>
      </c>
      <c r="H138" s="53">
        <v>11</v>
      </c>
      <c r="I138" s="18">
        <v>2</v>
      </c>
      <c r="J138" s="24">
        <f t="shared" si="4"/>
        <v>0</v>
      </c>
      <c r="K138" s="25" t="str">
        <f t="shared" si="5"/>
        <v>OK</v>
      </c>
      <c r="L138" s="201"/>
      <c r="M138" s="201"/>
      <c r="N138" s="201"/>
      <c r="O138" s="201"/>
      <c r="P138" s="201"/>
      <c r="Q138" s="201"/>
      <c r="R138" s="201"/>
      <c r="S138" s="201"/>
      <c r="T138" s="201">
        <v>2</v>
      </c>
      <c r="U138" s="201"/>
      <c r="V138" s="201"/>
      <c r="W138" s="201"/>
      <c r="X138" s="217"/>
      <c r="Y138" s="217"/>
      <c r="Z138" s="217"/>
      <c r="AA138" s="217"/>
      <c r="AB138" s="217"/>
      <c r="AC138" s="217"/>
    </row>
    <row r="139" spans="1:29" ht="39.950000000000003" customHeight="1" x14ac:dyDescent="0.25">
      <c r="A139" s="274"/>
      <c r="B139" s="271"/>
      <c r="C139" s="47">
        <v>139</v>
      </c>
      <c r="D139" s="90" t="s">
        <v>61</v>
      </c>
      <c r="E139" s="118" t="s">
        <v>313</v>
      </c>
      <c r="F139" s="35" t="s">
        <v>13</v>
      </c>
      <c r="G139" s="35" t="s">
        <v>22</v>
      </c>
      <c r="H139" s="53">
        <v>51.6</v>
      </c>
      <c r="I139" s="18">
        <v>1</v>
      </c>
      <c r="J139" s="24">
        <f t="shared" si="4"/>
        <v>1</v>
      </c>
      <c r="K139" s="25" t="str">
        <f t="shared" si="5"/>
        <v>OK</v>
      </c>
      <c r="L139" s="210"/>
      <c r="M139" s="200"/>
      <c r="N139" s="201"/>
      <c r="O139" s="200"/>
      <c r="P139" s="200"/>
      <c r="Q139" s="200"/>
      <c r="R139" s="200"/>
      <c r="S139" s="200"/>
      <c r="T139" s="200"/>
      <c r="U139" s="200"/>
      <c r="V139" s="200"/>
      <c r="W139" s="200"/>
      <c r="X139" s="85"/>
      <c r="Y139" s="217"/>
      <c r="Z139" s="217"/>
      <c r="AA139" s="217"/>
      <c r="AB139" s="217"/>
      <c r="AC139" s="217"/>
    </row>
    <row r="140" spans="1:29" ht="39.950000000000003" customHeight="1" x14ac:dyDescent="0.25">
      <c r="A140" s="274"/>
      <c r="B140" s="271"/>
      <c r="C140" s="47">
        <v>140</v>
      </c>
      <c r="D140" s="90" t="s">
        <v>63</v>
      </c>
      <c r="E140" s="35" t="s">
        <v>314</v>
      </c>
      <c r="F140" s="35" t="s">
        <v>13</v>
      </c>
      <c r="G140" s="35" t="s">
        <v>22</v>
      </c>
      <c r="H140" s="53">
        <v>29.4</v>
      </c>
      <c r="I140" s="18">
        <v>2</v>
      </c>
      <c r="J140" s="24">
        <f t="shared" si="4"/>
        <v>2</v>
      </c>
      <c r="K140" s="25" t="str">
        <f t="shared" si="5"/>
        <v>OK</v>
      </c>
      <c r="L140" s="210"/>
      <c r="M140" s="200"/>
      <c r="N140" s="201"/>
      <c r="O140" s="200"/>
      <c r="P140" s="200"/>
      <c r="Q140" s="200"/>
      <c r="R140" s="200"/>
      <c r="S140" s="200"/>
      <c r="T140" s="200"/>
      <c r="U140" s="200"/>
      <c r="V140" s="200"/>
      <c r="W140" s="200"/>
      <c r="X140" s="85"/>
      <c r="Y140" s="217"/>
      <c r="Z140" s="217"/>
      <c r="AA140" s="217"/>
      <c r="AB140" s="217"/>
      <c r="AC140" s="217"/>
    </row>
    <row r="141" spans="1:29" ht="39.950000000000003" customHeight="1" x14ac:dyDescent="0.25">
      <c r="A141" s="274"/>
      <c r="B141" s="271"/>
      <c r="C141" s="47">
        <v>141</v>
      </c>
      <c r="D141" s="90" t="s">
        <v>64</v>
      </c>
      <c r="E141" s="35" t="s">
        <v>315</v>
      </c>
      <c r="F141" s="35" t="s">
        <v>13</v>
      </c>
      <c r="G141" s="35" t="s">
        <v>22</v>
      </c>
      <c r="H141" s="53">
        <v>35</v>
      </c>
      <c r="I141" s="18">
        <v>1</v>
      </c>
      <c r="J141" s="24">
        <f t="shared" si="4"/>
        <v>1</v>
      </c>
      <c r="K141" s="25" t="str">
        <f t="shared" si="5"/>
        <v>OK</v>
      </c>
      <c r="L141" s="210"/>
      <c r="M141" s="200"/>
      <c r="N141" s="201"/>
      <c r="O141" s="200"/>
      <c r="P141" s="200"/>
      <c r="Q141" s="200"/>
      <c r="R141" s="200"/>
      <c r="S141" s="200"/>
      <c r="T141" s="200"/>
      <c r="U141" s="200"/>
      <c r="V141" s="200"/>
      <c r="W141" s="200"/>
      <c r="X141" s="85"/>
      <c r="Y141" s="217"/>
      <c r="Z141" s="217"/>
      <c r="AA141" s="217"/>
      <c r="AB141" s="217"/>
      <c r="AC141" s="217"/>
    </row>
    <row r="142" spans="1:29" ht="39.950000000000003" customHeight="1" x14ac:dyDescent="0.25">
      <c r="A142" s="274"/>
      <c r="B142" s="271"/>
      <c r="C142" s="47">
        <v>142</v>
      </c>
      <c r="D142" s="90" t="s">
        <v>78</v>
      </c>
      <c r="E142" s="118" t="s">
        <v>313</v>
      </c>
      <c r="F142" s="35" t="s">
        <v>13</v>
      </c>
      <c r="G142" s="35" t="s">
        <v>22</v>
      </c>
      <c r="H142" s="53">
        <v>16.8</v>
      </c>
      <c r="I142" s="18">
        <v>5</v>
      </c>
      <c r="J142" s="24">
        <f t="shared" si="4"/>
        <v>4</v>
      </c>
      <c r="K142" s="25" t="str">
        <f t="shared" si="5"/>
        <v>OK</v>
      </c>
      <c r="L142" s="210"/>
      <c r="M142" s="200"/>
      <c r="N142" s="201"/>
      <c r="O142" s="200">
        <v>1</v>
      </c>
      <c r="P142" s="200"/>
      <c r="Q142" s="200"/>
      <c r="R142" s="200"/>
      <c r="S142" s="200"/>
      <c r="T142" s="200"/>
      <c r="U142" s="200"/>
      <c r="V142" s="200"/>
      <c r="W142" s="200"/>
      <c r="X142" s="85"/>
      <c r="Y142" s="217"/>
      <c r="Z142" s="217"/>
      <c r="AA142" s="217"/>
      <c r="AB142" s="217"/>
      <c r="AC142" s="217"/>
    </row>
    <row r="143" spans="1:29" ht="39.950000000000003"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210"/>
      <c r="M143" s="200"/>
      <c r="N143" s="201"/>
      <c r="O143" s="200"/>
      <c r="P143" s="200"/>
      <c r="Q143" s="200"/>
      <c r="R143" s="200"/>
      <c r="S143" s="200"/>
      <c r="T143" s="200"/>
      <c r="U143" s="200"/>
      <c r="V143" s="200"/>
      <c r="W143" s="200"/>
      <c r="X143" s="85"/>
      <c r="Y143" s="217"/>
      <c r="Z143" s="217"/>
      <c r="AA143" s="217"/>
      <c r="AB143" s="217"/>
      <c r="AC143" s="217"/>
    </row>
    <row r="144" spans="1:29" ht="39.950000000000003"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210"/>
      <c r="M144" s="200"/>
      <c r="N144" s="201"/>
      <c r="O144" s="200"/>
      <c r="P144" s="200"/>
      <c r="Q144" s="200"/>
      <c r="R144" s="200"/>
      <c r="S144" s="200"/>
      <c r="T144" s="200"/>
      <c r="U144" s="200"/>
      <c r="V144" s="200"/>
      <c r="W144" s="200"/>
      <c r="X144" s="85"/>
      <c r="Y144" s="217"/>
      <c r="Z144" s="217"/>
      <c r="AA144" s="217"/>
      <c r="AB144" s="217"/>
      <c r="AC144" s="217"/>
    </row>
    <row r="145" spans="1:29" ht="39.950000000000003"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210"/>
      <c r="M145" s="200"/>
      <c r="N145" s="201"/>
      <c r="O145" s="200"/>
      <c r="P145" s="200"/>
      <c r="Q145" s="200"/>
      <c r="R145" s="200"/>
      <c r="S145" s="200"/>
      <c r="T145" s="200"/>
      <c r="U145" s="200"/>
      <c r="V145" s="200"/>
      <c r="W145" s="200"/>
      <c r="X145" s="85"/>
      <c r="Y145" s="217"/>
      <c r="Z145" s="217"/>
      <c r="AA145" s="217"/>
      <c r="AB145" s="217"/>
      <c r="AC145" s="217"/>
    </row>
    <row r="146" spans="1:29" ht="39.950000000000003"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210"/>
      <c r="M146" s="200"/>
      <c r="N146" s="201"/>
      <c r="O146" s="200"/>
      <c r="P146" s="200"/>
      <c r="Q146" s="200"/>
      <c r="R146" s="200"/>
      <c r="S146" s="200"/>
      <c r="T146" s="200"/>
      <c r="U146" s="200"/>
      <c r="V146" s="200"/>
      <c r="W146" s="200"/>
      <c r="X146" s="85"/>
      <c r="Y146" s="217"/>
      <c r="Z146" s="217"/>
      <c r="AA146" s="217"/>
      <c r="AB146" s="217"/>
      <c r="AC146" s="217"/>
    </row>
    <row r="147" spans="1:29" ht="39.950000000000003" customHeight="1" x14ac:dyDescent="0.25">
      <c r="A147" s="259">
        <v>17</v>
      </c>
      <c r="B147" s="262" t="s">
        <v>249</v>
      </c>
      <c r="C147" s="43">
        <v>159</v>
      </c>
      <c r="D147" s="119" t="s">
        <v>88</v>
      </c>
      <c r="E147" s="120" t="s">
        <v>45</v>
      </c>
      <c r="F147" s="120" t="s">
        <v>3</v>
      </c>
      <c r="G147" s="34" t="s">
        <v>30</v>
      </c>
      <c r="H147" s="51">
        <v>147.5</v>
      </c>
      <c r="I147" s="18">
        <v>8</v>
      </c>
      <c r="J147" s="24">
        <f t="shared" si="4"/>
        <v>6</v>
      </c>
      <c r="K147" s="25" t="str">
        <f t="shared" si="5"/>
        <v>OK</v>
      </c>
      <c r="L147" s="210"/>
      <c r="M147" s="200"/>
      <c r="N147" s="201"/>
      <c r="O147" s="200"/>
      <c r="P147" s="200"/>
      <c r="Q147" s="200"/>
      <c r="R147" s="200"/>
      <c r="S147" s="200"/>
      <c r="T147" s="200"/>
      <c r="U147" s="200"/>
      <c r="V147" s="200"/>
      <c r="W147" s="200"/>
      <c r="X147" s="85">
        <v>2</v>
      </c>
      <c r="Y147" s="217"/>
      <c r="Z147" s="217"/>
      <c r="AA147" s="217"/>
      <c r="AB147" s="217"/>
      <c r="AC147" s="217"/>
    </row>
    <row r="148" spans="1:29" ht="39.950000000000003"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210"/>
      <c r="M148" s="200"/>
      <c r="N148" s="201"/>
      <c r="O148" s="200"/>
      <c r="P148" s="200"/>
      <c r="Q148" s="200"/>
      <c r="R148" s="200"/>
      <c r="S148" s="200"/>
      <c r="T148" s="200"/>
      <c r="U148" s="200"/>
      <c r="V148" s="200"/>
      <c r="W148" s="200"/>
      <c r="X148" s="85"/>
      <c r="Y148" s="217"/>
      <c r="Z148" s="217"/>
      <c r="AA148" s="217"/>
      <c r="AB148" s="217"/>
      <c r="AC148" s="217"/>
    </row>
    <row r="149" spans="1:29" ht="39.950000000000003"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210"/>
      <c r="M149" s="200"/>
      <c r="N149" s="201"/>
      <c r="O149" s="200"/>
      <c r="P149" s="200"/>
      <c r="Q149" s="200"/>
      <c r="R149" s="200"/>
      <c r="S149" s="200"/>
      <c r="T149" s="200"/>
      <c r="U149" s="200"/>
      <c r="V149" s="200"/>
      <c r="W149" s="200"/>
      <c r="X149" s="85"/>
      <c r="Y149" s="217"/>
      <c r="Z149" s="217"/>
      <c r="AA149" s="217"/>
      <c r="AB149" s="217"/>
      <c r="AC149" s="217"/>
    </row>
    <row r="150" spans="1:29" ht="39.950000000000003"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210"/>
      <c r="M150" s="200"/>
      <c r="N150" s="201"/>
      <c r="O150" s="200"/>
      <c r="P150" s="200"/>
      <c r="Q150" s="200"/>
      <c r="R150" s="200"/>
      <c r="S150" s="200"/>
      <c r="T150" s="200"/>
      <c r="U150" s="200"/>
      <c r="V150" s="200"/>
      <c r="W150" s="200"/>
      <c r="X150" s="85"/>
      <c r="Y150" s="217"/>
      <c r="Z150" s="217"/>
      <c r="AA150" s="217"/>
      <c r="AB150" s="217"/>
      <c r="AC150" s="217"/>
    </row>
    <row r="151" spans="1:29" ht="39.950000000000003"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210"/>
      <c r="M151" s="200"/>
      <c r="N151" s="201"/>
      <c r="O151" s="200"/>
      <c r="P151" s="200"/>
      <c r="Q151" s="200"/>
      <c r="R151" s="200"/>
      <c r="S151" s="200"/>
      <c r="T151" s="200"/>
      <c r="U151" s="200"/>
      <c r="V151" s="200"/>
      <c r="W151" s="200"/>
      <c r="X151" s="85"/>
      <c r="Y151" s="217"/>
      <c r="Z151" s="217"/>
      <c r="AA151" s="217"/>
      <c r="AB151" s="217"/>
      <c r="AC151" s="217"/>
    </row>
    <row r="152" spans="1:29" ht="39.950000000000003"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210"/>
      <c r="M152" s="200"/>
      <c r="N152" s="201"/>
      <c r="O152" s="200"/>
      <c r="P152" s="200"/>
      <c r="Q152" s="200"/>
      <c r="R152" s="200"/>
      <c r="S152" s="200"/>
      <c r="T152" s="200"/>
      <c r="U152" s="200"/>
      <c r="V152" s="200"/>
      <c r="W152" s="200"/>
      <c r="X152" s="85"/>
      <c r="Y152" s="217"/>
      <c r="Z152" s="217"/>
      <c r="AA152" s="217"/>
      <c r="AB152" s="217"/>
      <c r="AC152" s="217"/>
    </row>
    <row r="153" spans="1:29" ht="39.950000000000003"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210"/>
      <c r="M153" s="200"/>
      <c r="N153" s="201"/>
      <c r="O153" s="200"/>
      <c r="P153" s="200"/>
      <c r="Q153" s="200"/>
      <c r="R153" s="200"/>
      <c r="S153" s="200"/>
      <c r="T153" s="200"/>
      <c r="U153" s="200"/>
      <c r="V153" s="200"/>
      <c r="W153" s="200"/>
      <c r="X153" s="85"/>
      <c r="Y153" s="217"/>
      <c r="Z153" s="217"/>
      <c r="AA153" s="217"/>
      <c r="AB153" s="217"/>
      <c r="AC153" s="217"/>
    </row>
    <row r="154" spans="1:29" ht="39.950000000000003" customHeight="1" x14ac:dyDescent="0.25">
      <c r="A154" s="260"/>
      <c r="B154" s="263"/>
      <c r="C154" s="43">
        <v>166</v>
      </c>
      <c r="D154" s="121" t="s">
        <v>329</v>
      </c>
      <c r="E154" s="122" t="s">
        <v>330</v>
      </c>
      <c r="F154" s="123" t="s">
        <v>32</v>
      </c>
      <c r="G154" s="34" t="s">
        <v>30</v>
      </c>
      <c r="H154" s="51">
        <v>17.82</v>
      </c>
      <c r="I154" s="18">
        <v>5</v>
      </c>
      <c r="J154" s="24">
        <f t="shared" si="4"/>
        <v>0</v>
      </c>
      <c r="K154" s="25" t="str">
        <f t="shared" si="5"/>
        <v>OK</v>
      </c>
      <c r="L154" s="210"/>
      <c r="M154" s="200"/>
      <c r="N154" s="201"/>
      <c r="O154" s="200">
        <v>2</v>
      </c>
      <c r="P154" s="200"/>
      <c r="Q154" s="200"/>
      <c r="R154" s="200"/>
      <c r="S154" s="200"/>
      <c r="T154" s="200"/>
      <c r="U154" s="200"/>
      <c r="V154" s="200"/>
      <c r="W154" s="200"/>
      <c r="X154" s="85">
        <v>3</v>
      </c>
      <c r="Y154" s="217"/>
      <c r="Z154" s="217"/>
      <c r="AA154" s="217"/>
      <c r="AB154" s="217"/>
      <c r="AC154" s="217"/>
    </row>
    <row r="155" spans="1:29" ht="39.950000000000003"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210"/>
      <c r="M155" s="200"/>
      <c r="N155" s="201"/>
      <c r="O155" s="200"/>
      <c r="P155" s="200"/>
      <c r="Q155" s="200"/>
      <c r="R155" s="200"/>
      <c r="S155" s="200"/>
      <c r="T155" s="200"/>
      <c r="U155" s="200"/>
      <c r="V155" s="200"/>
      <c r="W155" s="200"/>
      <c r="X155" s="85"/>
      <c r="Y155" s="217"/>
      <c r="Z155" s="217"/>
      <c r="AA155" s="217"/>
      <c r="AB155" s="217"/>
      <c r="AC155" s="217"/>
    </row>
    <row r="156" spans="1:29" ht="39.950000000000003"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210"/>
      <c r="M156" s="200"/>
      <c r="N156" s="201"/>
      <c r="O156" s="200"/>
      <c r="P156" s="200"/>
      <c r="Q156" s="200"/>
      <c r="R156" s="200"/>
      <c r="S156" s="200"/>
      <c r="T156" s="200"/>
      <c r="U156" s="200"/>
      <c r="V156" s="200"/>
      <c r="W156" s="200"/>
      <c r="X156" s="85"/>
      <c r="Y156" s="217"/>
      <c r="Z156" s="217"/>
      <c r="AA156" s="217"/>
      <c r="AB156" s="217"/>
      <c r="AC156" s="217"/>
    </row>
    <row r="157" spans="1:29" ht="39.950000000000003"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210"/>
      <c r="M157" s="200"/>
      <c r="N157" s="201"/>
      <c r="O157" s="200"/>
      <c r="P157" s="200"/>
      <c r="Q157" s="200"/>
      <c r="R157" s="200"/>
      <c r="S157" s="200"/>
      <c r="T157" s="200"/>
      <c r="U157" s="200"/>
      <c r="V157" s="200"/>
      <c r="W157" s="200"/>
      <c r="X157" s="85"/>
      <c r="Y157" s="217"/>
      <c r="Z157" s="217"/>
      <c r="AA157" s="217"/>
      <c r="AB157" s="217"/>
      <c r="AC157" s="217"/>
    </row>
    <row r="158" spans="1:29" ht="39.950000000000003"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210"/>
      <c r="M158" s="200"/>
      <c r="N158" s="201"/>
      <c r="O158" s="200"/>
      <c r="P158" s="200"/>
      <c r="Q158" s="200"/>
      <c r="R158" s="200"/>
      <c r="S158" s="200"/>
      <c r="T158" s="200"/>
      <c r="U158" s="200"/>
      <c r="V158" s="200"/>
      <c r="W158" s="200"/>
      <c r="X158" s="85"/>
      <c r="Y158" s="217"/>
      <c r="Z158" s="217"/>
      <c r="AA158" s="217"/>
      <c r="AB158" s="217"/>
      <c r="AC158" s="217"/>
    </row>
    <row r="159" spans="1:29" ht="39.950000000000003"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210"/>
      <c r="M159" s="200"/>
      <c r="N159" s="201"/>
      <c r="O159" s="200"/>
      <c r="P159" s="200"/>
      <c r="Q159" s="200"/>
      <c r="R159" s="200"/>
      <c r="S159" s="200"/>
      <c r="T159" s="200"/>
      <c r="U159" s="200"/>
      <c r="V159" s="200"/>
      <c r="W159" s="200"/>
      <c r="X159" s="85"/>
      <c r="Y159" s="217"/>
      <c r="Z159" s="217"/>
      <c r="AA159" s="217"/>
      <c r="AB159" s="217"/>
      <c r="AC159" s="217"/>
    </row>
    <row r="160" spans="1:29" ht="39.950000000000003"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210"/>
      <c r="M160" s="200"/>
      <c r="N160" s="201"/>
      <c r="O160" s="200"/>
      <c r="P160" s="200"/>
      <c r="Q160" s="200"/>
      <c r="R160" s="200"/>
      <c r="S160" s="200"/>
      <c r="T160" s="200"/>
      <c r="U160" s="200"/>
      <c r="V160" s="200"/>
      <c r="W160" s="200"/>
      <c r="X160" s="85"/>
      <c r="Y160" s="217"/>
      <c r="Z160" s="217"/>
      <c r="AA160" s="217"/>
      <c r="AB160" s="217"/>
      <c r="AC160" s="217"/>
    </row>
    <row r="161" spans="1:29" ht="39.950000000000003" customHeight="1" x14ac:dyDescent="0.25">
      <c r="A161" s="273">
        <v>18</v>
      </c>
      <c r="B161" s="270" t="s">
        <v>183</v>
      </c>
      <c r="C161" s="48">
        <v>173</v>
      </c>
      <c r="D161" s="90" t="s">
        <v>85</v>
      </c>
      <c r="E161" s="35" t="s">
        <v>340</v>
      </c>
      <c r="F161" s="35" t="s">
        <v>13</v>
      </c>
      <c r="G161" s="36" t="s">
        <v>15</v>
      </c>
      <c r="H161" s="54">
        <v>110.9</v>
      </c>
      <c r="I161" s="18">
        <v>5</v>
      </c>
      <c r="J161" s="24">
        <f t="shared" si="4"/>
        <v>5</v>
      </c>
      <c r="K161" s="25" t="str">
        <f t="shared" si="5"/>
        <v>OK</v>
      </c>
      <c r="L161" s="210"/>
      <c r="M161" s="200"/>
      <c r="N161" s="201"/>
      <c r="O161" s="200"/>
      <c r="P161" s="200"/>
      <c r="Q161" s="200"/>
      <c r="R161" s="200"/>
      <c r="S161" s="200"/>
      <c r="T161" s="200"/>
      <c r="U161" s="200"/>
      <c r="V161" s="200"/>
      <c r="W161" s="200"/>
      <c r="X161" s="85"/>
      <c r="Y161" s="217"/>
      <c r="Z161" s="217"/>
      <c r="AA161" s="217"/>
      <c r="AB161" s="217"/>
      <c r="AC161" s="217"/>
    </row>
    <row r="162" spans="1:29" ht="39.950000000000003" customHeight="1" x14ac:dyDescent="0.25">
      <c r="A162" s="274"/>
      <c r="B162" s="271"/>
      <c r="C162" s="48">
        <v>174</v>
      </c>
      <c r="D162" s="90" t="s">
        <v>86</v>
      </c>
      <c r="E162" s="35" t="s">
        <v>340</v>
      </c>
      <c r="F162" s="35" t="s">
        <v>13</v>
      </c>
      <c r="G162" s="36" t="s">
        <v>15</v>
      </c>
      <c r="H162" s="54">
        <v>221.8</v>
      </c>
      <c r="I162" s="18">
        <v>5</v>
      </c>
      <c r="J162" s="24">
        <f t="shared" si="4"/>
        <v>5</v>
      </c>
      <c r="K162" s="25" t="str">
        <f t="shared" si="5"/>
        <v>OK</v>
      </c>
      <c r="L162" s="210"/>
      <c r="M162" s="200"/>
      <c r="N162" s="201"/>
      <c r="O162" s="200"/>
      <c r="P162" s="200"/>
      <c r="Q162" s="200"/>
      <c r="R162" s="200"/>
      <c r="S162" s="200"/>
      <c r="T162" s="200"/>
      <c r="U162" s="200"/>
      <c r="V162" s="200"/>
      <c r="W162" s="200"/>
      <c r="X162" s="85"/>
      <c r="Y162" s="217"/>
      <c r="Z162" s="217"/>
      <c r="AA162" s="217"/>
      <c r="AB162" s="217"/>
      <c r="AC162" s="217"/>
    </row>
    <row r="163" spans="1:29" ht="39.950000000000003" customHeight="1" x14ac:dyDescent="0.25">
      <c r="A163" s="274"/>
      <c r="B163" s="271"/>
      <c r="C163" s="48">
        <v>175</v>
      </c>
      <c r="D163" s="90" t="s">
        <v>87</v>
      </c>
      <c r="E163" s="35" t="s">
        <v>340</v>
      </c>
      <c r="F163" s="35" t="s">
        <v>13</v>
      </c>
      <c r="G163" s="36" t="s">
        <v>15</v>
      </c>
      <c r="H163" s="54">
        <v>147.86000000000001</v>
      </c>
      <c r="I163" s="18">
        <v>2</v>
      </c>
      <c r="J163" s="24">
        <f t="shared" si="4"/>
        <v>2</v>
      </c>
      <c r="K163" s="25" t="str">
        <f t="shared" si="5"/>
        <v>OK</v>
      </c>
      <c r="L163" s="210"/>
      <c r="M163" s="200"/>
      <c r="N163" s="201"/>
      <c r="O163" s="200"/>
      <c r="P163" s="200"/>
      <c r="Q163" s="200"/>
      <c r="R163" s="200"/>
      <c r="S163" s="200"/>
      <c r="T163" s="200"/>
      <c r="U163" s="200"/>
      <c r="V163" s="200"/>
      <c r="W163" s="200"/>
      <c r="X163" s="85"/>
      <c r="Y163" s="217"/>
      <c r="Z163" s="217"/>
      <c r="AA163" s="217"/>
      <c r="AB163" s="217"/>
      <c r="AC163" s="217"/>
    </row>
    <row r="164" spans="1:29" ht="39.950000000000003"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210"/>
      <c r="M164" s="200"/>
      <c r="N164" s="201"/>
      <c r="O164" s="200"/>
      <c r="P164" s="200"/>
      <c r="Q164" s="200"/>
      <c r="R164" s="200"/>
      <c r="S164" s="200"/>
      <c r="T164" s="200"/>
      <c r="U164" s="200"/>
      <c r="V164" s="200"/>
      <c r="W164" s="200"/>
      <c r="X164" s="85"/>
      <c r="Y164" s="217"/>
      <c r="Z164" s="217"/>
      <c r="AA164" s="217"/>
      <c r="AB164" s="217"/>
      <c r="AC164" s="217"/>
    </row>
    <row r="165" spans="1:29" ht="39.950000000000003"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210"/>
      <c r="M165" s="200"/>
      <c r="N165" s="201"/>
      <c r="O165" s="200"/>
      <c r="P165" s="200"/>
      <c r="Q165" s="200"/>
      <c r="R165" s="200"/>
      <c r="S165" s="200"/>
      <c r="T165" s="200"/>
      <c r="U165" s="200"/>
      <c r="V165" s="200"/>
      <c r="W165" s="200"/>
      <c r="X165" s="85"/>
      <c r="Y165" s="217"/>
      <c r="Z165" s="217"/>
      <c r="AA165" s="217"/>
      <c r="AB165" s="217"/>
      <c r="AC165" s="217"/>
    </row>
    <row r="166" spans="1:29" ht="39.950000000000003" customHeight="1" x14ac:dyDescent="0.25">
      <c r="A166" s="259">
        <v>19</v>
      </c>
      <c r="B166" s="262" t="s">
        <v>284</v>
      </c>
      <c r="C166" s="43">
        <v>178</v>
      </c>
      <c r="D166" s="117" t="s">
        <v>343</v>
      </c>
      <c r="E166" s="33" t="s">
        <v>344</v>
      </c>
      <c r="F166" s="33" t="s">
        <v>23</v>
      </c>
      <c r="G166" s="34" t="s">
        <v>15</v>
      </c>
      <c r="H166" s="51">
        <v>137.68</v>
      </c>
      <c r="I166" s="18"/>
      <c r="J166" s="24">
        <f t="shared" si="4"/>
        <v>0</v>
      </c>
      <c r="K166" s="25" t="str">
        <f t="shared" si="5"/>
        <v>OK</v>
      </c>
      <c r="L166" s="210"/>
      <c r="M166" s="200"/>
      <c r="N166" s="201"/>
      <c r="O166" s="200"/>
      <c r="P166" s="200"/>
      <c r="Q166" s="200"/>
      <c r="R166" s="200"/>
      <c r="S166" s="200"/>
      <c r="T166" s="200"/>
      <c r="U166" s="200"/>
      <c r="V166" s="200"/>
      <c r="W166" s="200"/>
      <c r="X166" s="85"/>
      <c r="Y166" s="217"/>
      <c r="Z166" s="217"/>
      <c r="AA166" s="217"/>
      <c r="AB166" s="217"/>
      <c r="AC166" s="217"/>
    </row>
    <row r="167" spans="1:29" ht="39.950000000000003" customHeight="1" x14ac:dyDescent="0.25">
      <c r="A167" s="260"/>
      <c r="B167" s="263"/>
      <c r="C167" s="43">
        <v>179</v>
      </c>
      <c r="D167" s="117" t="s">
        <v>345</v>
      </c>
      <c r="E167" s="33" t="s">
        <v>346</v>
      </c>
      <c r="F167" s="33" t="s">
        <v>23</v>
      </c>
      <c r="G167" s="34" t="s">
        <v>28</v>
      </c>
      <c r="H167" s="51">
        <v>130.83000000000001</v>
      </c>
      <c r="I167" s="18"/>
      <c r="J167" s="24">
        <f t="shared" si="4"/>
        <v>0</v>
      </c>
      <c r="K167" s="25" t="str">
        <f t="shared" si="5"/>
        <v>OK</v>
      </c>
      <c r="L167" s="210"/>
      <c r="M167" s="200"/>
      <c r="N167" s="201"/>
      <c r="O167" s="200"/>
      <c r="P167" s="200"/>
      <c r="Q167" s="200"/>
      <c r="R167" s="200"/>
      <c r="S167" s="200"/>
      <c r="T167" s="200"/>
      <c r="U167" s="200"/>
      <c r="V167" s="200"/>
      <c r="W167" s="200"/>
      <c r="X167" s="85"/>
      <c r="Y167" s="217"/>
      <c r="Z167" s="217"/>
      <c r="AA167" s="217"/>
      <c r="AB167" s="217"/>
      <c r="AC167" s="217"/>
    </row>
    <row r="168" spans="1:29" ht="39.950000000000003"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210"/>
      <c r="M168" s="200"/>
      <c r="N168" s="201"/>
      <c r="O168" s="200"/>
      <c r="P168" s="200"/>
      <c r="Q168" s="200"/>
      <c r="R168" s="200"/>
      <c r="S168" s="200"/>
      <c r="T168" s="200"/>
      <c r="U168" s="200"/>
      <c r="V168" s="200"/>
      <c r="W168" s="200"/>
      <c r="X168" s="85"/>
      <c r="Y168" s="217"/>
      <c r="Z168" s="217"/>
      <c r="AA168" s="217"/>
      <c r="AB168" s="217"/>
      <c r="AC168" s="217"/>
    </row>
    <row r="169" spans="1:29" ht="39.950000000000003" customHeight="1" x14ac:dyDescent="0.25">
      <c r="A169" s="260"/>
      <c r="B169" s="263"/>
      <c r="C169" s="46">
        <v>181</v>
      </c>
      <c r="D169" s="117" t="s">
        <v>67</v>
      </c>
      <c r="E169" s="33" t="s">
        <v>346</v>
      </c>
      <c r="F169" s="33" t="s">
        <v>23</v>
      </c>
      <c r="G169" s="34" t="s">
        <v>15</v>
      </c>
      <c r="H169" s="51">
        <v>131.62</v>
      </c>
      <c r="I169" s="18">
        <v>2</v>
      </c>
      <c r="J169" s="24">
        <f t="shared" si="4"/>
        <v>2</v>
      </c>
      <c r="K169" s="25" t="str">
        <f t="shared" si="5"/>
        <v>OK</v>
      </c>
      <c r="L169" s="210"/>
      <c r="M169" s="200"/>
      <c r="N169" s="201"/>
      <c r="O169" s="200"/>
      <c r="P169" s="200"/>
      <c r="Q169" s="200"/>
      <c r="R169" s="200"/>
      <c r="S169" s="200"/>
      <c r="T169" s="200"/>
      <c r="U169" s="200"/>
      <c r="V169" s="200"/>
      <c r="W169" s="200"/>
      <c r="X169" s="85"/>
      <c r="Y169" s="217"/>
      <c r="Z169" s="217"/>
      <c r="AA169" s="217"/>
      <c r="AB169" s="217"/>
      <c r="AC169" s="217"/>
    </row>
    <row r="170" spans="1:29" ht="39.950000000000003" customHeight="1" x14ac:dyDescent="0.25">
      <c r="A170" s="260"/>
      <c r="B170" s="263"/>
      <c r="C170" s="46">
        <v>182</v>
      </c>
      <c r="D170" s="117" t="s">
        <v>68</v>
      </c>
      <c r="E170" s="33" t="s">
        <v>349</v>
      </c>
      <c r="F170" s="33" t="s">
        <v>24</v>
      </c>
      <c r="G170" s="34" t="s">
        <v>15</v>
      </c>
      <c r="H170" s="51">
        <v>12.1</v>
      </c>
      <c r="I170" s="18">
        <v>5</v>
      </c>
      <c r="J170" s="24">
        <f t="shared" si="4"/>
        <v>5</v>
      </c>
      <c r="K170" s="25" t="str">
        <f t="shared" si="5"/>
        <v>OK</v>
      </c>
      <c r="L170" s="210"/>
      <c r="M170" s="200"/>
      <c r="N170" s="201"/>
      <c r="O170" s="200"/>
      <c r="P170" s="200"/>
      <c r="Q170" s="200"/>
      <c r="R170" s="200"/>
      <c r="S170" s="200"/>
      <c r="T170" s="200"/>
      <c r="U170" s="200"/>
      <c r="V170" s="200"/>
      <c r="W170" s="200"/>
      <c r="X170" s="85"/>
      <c r="Y170" s="217"/>
      <c r="Z170" s="217"/>
      <c r="AA170" s="217"/>
      <c r="AB170" s="217"/>
      <c r="AC170" s="217"/>
    </row>
    <row r="171" spans="1:29" ht="39.950000000000003" customHeight="1" x14ac:dyDescent="0.25">
      <c r="A171" s="260"/>
      <c r="B171" s="263"/>
      <c r="C171" s="46">
        <v>183</v>
      </c>
      <c r="D171" s="117" t="s">
        <v>74</v>
      </c>
      <c r="E171" s="33" t="s">
        <v>350</v>
      </c>
      <c r="F171" s="33" t="s">
        <v>24</v>
      </c>
      <c r="G171" s="34" t="s">
        <v>15</v>
      </c>
      <c r="H171" s="51">
        <v>37.93</v>
      </c>
      <c r="I171" s="18">
        <v>5</v>
      </c>
      <c r="J171" s="24">
        <f t="shared" si="4"/>
        <v>5</v>
      </c>
      <c r="K171" s="25" t="str">
        <f t="shared" si="5"/>
        <v>OK</v>
      </c>
      <c r="L171" s="210"/>
      <c r="M171" s="200"/>
      <c r="N171" s="201"/>
      <c r="O171" s="200"/>
      <c r="P171" s="200"/>
      <c r="Q171" s="200"/>
      <c r="R171" s="200"/>
      <c r="S171" s="200"/>
      <c r="T171" s="200"/>
      <c r="U171" s="200"/>
      <c r="V171" s="200"/>
      <c r="W171" s="200"/>
      <c r="X171" s="85"/>
      <c r="Y171" s="217"/>
      <c r="Z171" s="217"/>
      <c r="AA171" s="217"/>
      <c r="AB171" s="217"/>
      <c r="AC171" s="217"/>
    </row>
    <row r="172" spans="1:29" ht="39.950000000000003" customHeight="1" x14ac:dyDescent="0.25">
      <c r="A172" s="261"/>
      <c r="B172" s="264"/>
      <c r="C172" s="46">
        <v>184</v>
      </c>
      <c r="D172" s="117" t="s">
        <v>164</v>
      </c>
      <c r="E172" s="33" t="s">
        <v>351</v>
      </c>
      <c r="F172" s="33" t="s">
        <v>24</v>
      </c>
      <c r="G172" s="34" t="s">
        <v>15</v>
      </c>
      <c r="H172" s="51">
        <v>17.149999999999999</v>
      </c>
      <c r="I172" s="18">
        <v>2</v>
      </c>
      <c r="J172" s="24">
        <f t="shared" si="4"/>
        <v>2</v>
      </c>
      <c r="K172" s="25" t="str">
        <f t="shared" si="5"/>
        <v>OK</v>
      </c>
      <c r="L172" s="210"/>
      <c r="M172" s="200"/>
      <c r="N172" s="201"/>
      <c r="O172" s="200"/>
      <c r="P172" s="200"/>
      <c r="Q172" s="200"/>
      <c r="R172" s="200"/>
      <c r="S172" s="200"/>
      <c r="T172" s="200"/>
      <c r="U172" s="200"/>
      <c r="V172" s="200"/>
      <c r="W172" s="200"/>
      <c r="X172" s="85"/>
      <c r="Y172" s="217"/>
      <c r="Z172" s="217"/>
      <c r="AA172" s="217"/>
      <c r="AB172" s="217"/>
      <c r="AC172" s="217"/>
    </row>
    <row r="173" spans="1:29" ht="39.950000000000003" customHeight="1" x14ac:dyDescent="0.25">
      <c r="A173" s="273">
        <v>20</v>
      </c>
      <c r="B173" s="270" t="s">
        <v>183</v>
      </c>
      <c r="C173" s="47">
        <v>185</v>
      </c>
      <c r="D173" s="90" t="s">
        <v>73</v>
      </c>
      <c r="E173" s="35" t="s">
        <v>352</v>
      </c>
      <c r="F173" s="35" t="s">
        <v>24</v>
      </c>
      <c r="G173" s="35" t="s">
        <v>15</v>
      </c>
      <c r="H173" s="53">
        <v>23.77</v>
      </c>
      <c r="I173" s="18">
        <v>5</v>
      </c>
      <c r="J173" s="24">
        <f t="shared" si="4"/>
        <v>5</v>
      </c>
      <c r="K173" s="25" t="str">
        <f t="shared" si="5"/>
        <v>OK</v>
      </c>
      <c r="L173" s="210"/>
      <c r="M173" s="200"/>
      <c r="N173" s="201"/>
      <c r="O173" s="200"/>
      <c r="P173" s="200"/>
      <c r="Q173" s="200"/>
      <c r="R173" s="200"/>
      <c r="S173" s="200"/>
      <c r="T173" s="200"/>
      <c r="U173" s="200"/>
      <c r="V173" s="200"/>
      <c r="W173" s="200"/>
      <c r="X173" s="85"/>
      <c r="Y173" s="217"/>
      <c r="Z173" s="217"/>
      <c r="AA173" s="217"/>
      <c r="AB173" s="217"/>
      <c r="AC173" s="217"/>
    </row>
    <row r="174" spans="1:29" ht="39.950000000000003" customHeight="1" x14ac:dyDescent="0.25">
      <c r="A174" s="274"/>
      <c r="B174" s="271"/>
      <c r="C174" s="47">
        <v>186</v>
      </c>
      <c r="D174" s="124" t="s">
        <v>353</v>
      </c>
      <c r="E174" s="36" t="s">
        <v>352</v>
      </c>
      <c r="F174" s="35" t="s">
        <v>24</v>
      </c>
      <c r="G174" s="35" t="s">
        <v>15</v>
      </c>
      <c r="H174" s="53">
        <v>25.68</v>
      </c>
      <c r="I174" s="18">
        <v>10</v>
      </c>
      <c r="J174" s="24">
        <f t="shared" si="4"/>
        <v>7</v>
      </c>
      <c r="K174" s="25" t="str">
        <f t="shared" si="5"/>
        <v>OK</v>
      </c>
      <c r="L174" s="210"/>
      <c r="M174" s="200"/>
      <c r="N174" s="201"/>
      <c r="O174" s="200"/>
      <c r="P174" s="200"/>
      <c r="Q174" s="200"/>
      <c r="R174" s="200"/>
      <c r="S174" s="200"/>
      <c r="T174" s="200"/>
      <c r="U174" s="200">
        <v>3</v>
      </c>
      <c r="V174" s="200"/>
      <c r="W174" s="200"/>
      <c r="X174" s="85"/>
      <c r="Y174" s="217"/>
      <c r="Z174" s="217"/>
      <c r="AA174" s="217"/>
      <c r="AB174" s="217"/>
      <c r="AC174" s="217"/>
    </row>
    <row r="175" spans="1:29" ht="39.950000000000003" customHeight="1" x14ac:dyDescent="0.25">
      <c r="A175" s="274"/>
      <c r="B175" s="271"/>
      <c r="C175" s="47">
        <v>187</v>
      </c>
      <c r="D175" s="90" t="s">
        <v>354</v>
      </c>
      <c r="E175" s="35" t="s">
        <v>355</v>
      </c>
      <c r="F175" s="35" t="s">
        <v>13</v>
      </c>
      <c r="G175" s="35" t="s">
        <v>378</v>
      </c>
      <c r="H175" s="53">
        <v>71.91</v>
      </c>
      <c r="I175" s="18"/>
      <c r="J175" s="24">
        <f t="shared" si="4"/>
        <v>0</v>
      </c>
      <c r="K175" s="25" t="str">
        <f t="shared" si="5"/>
        <v>OK</v>
      </c>
      <c r="L175" s="210"/>
      <c r="M175" s="200"/>
      <c r="N175" s="201"/>
      <c r="O175" s="200"/>
      <c r="P175" s="200"/>
      <c r="Q175" s="200"/>
      <c r="R175" s="200"/>
      <c r="S175" s="200"/>
      <c r="T175" s="200"/>
      <c r="U175" s="200"/>
      <c r="V175" s="200"/>
      <c r="W175" s="200"/>
      <c r="X175" s="85"/>
      <c r="Y175" s="217"/>
      <c r="Z175" s="217"/>
      <c r="AA175" s="217"/>
      <c r="AB175" s="217"/>
      <c r="AC175" s="217"/>
    </row>
    <row r="176" spans="1:29" ht="39.950000000000003" customHeight="1" x14ac:dyDescent="0.25">
      <c r="A176" s="274"/>
      <c r="B176" s="271"/>
      <c r="C176" s="47">
        <v>188</v>
      </c>
      <c r="D176" s="90" t="s">
        <v>356</v>
      </c>
      <c r="E176" s="35" t="s">
        <v>357</v>
      </c>
      <c r="F176" s="35" t="s">
        <v>13</v>
      </c>
      <c r="G176" s="35" t="s">
        <v>14</v>
      </c>
      <c r="H176" s="53">
        <v>1.58</v>
      </c>
      <c r="I176" s="18"/>
      <c r="J176" s="24">
        <f t="shared" si="4"/>
        <v>0</v>
      </c>
      <c r="K176" s="25" t="str">
        <f t="shared" si="5"/>
        <v>OK</v>
      </c>
      <c r="L176" s="210"/>
      <c r="M176" s="200"/>
      <c r="N176" s="201"/>
      <c r="O176" s="200"/>
      <c r="P176" s="200"/>
      <c r="Q176" s="200"/>
      <c r="R176" s="200"/>
      <c r="S176" s="200"/>
      <c r="T176" s="200"/>
      <c r="U176" s="200"/>
      <c r="V176" s="200"/>
      <c r="W176" s="200"/>
      <c r="X176" s="85"/>
      <c r="Y176" s="217"/>
      <c r="Z176" s="217"/>
      <c r="AA176" s="217"/>
      <c r="AB176" s="217"/>
      <c r="AC176" s="217"/>
    </row>
    <row r="177" spans="1:29" ht="39.950000000000003" customHeight="1" x14ac:dyDescent="0.25">
      <c r="A177" s="274"/>
      <c r="B177" s="271"/>
      <c r="C177" s="47">
        <v>189</v>
      </c>
      <c r="D177" s="90" t="s">
        <v>358</v>
      </c>
      <c r="E177" s="35" t="s">
        <v>359</v>
      </c>
      <c r="F177" s="35" t="s">
        <v>13</v>
      </c>
      <c r="G177" s="35" t="s">
        <v>379</v>
      </c>
      <c r="H177" s="53">
        <v>197.77</v>
      </c>
      <c r="I177" s="18"/>
      <c r="J177" s="24">
        <f t="shared" si="4"/>
        <v>0</v>
      </c>
      <c r="K177" s="25" t="str">
        <f t="shared" si="5"/>
        <v>OK</v>
      </c>
      <c r="L177" s="210"/>
      <c r="M177" s="200"/>
      <c r="N177" s="201"/>
      <c r="O177" s="200"/>
      <c r="P177" s="200"/>
      <c r="Q177" s="200"/>
      <c r="R177" s="200"/>
      <c r="S177" s="200"/>
      <c r="T177" s="200"/>
      <c r="U177" s="200"/>
      <c r="V177" s="200"/>
      <c r="W177" s="200"/>
      <c r="X177" s="85"/>
      <c r="Y177" s="217"/>
      <c r="Z177" s="217"/>
      <c r="AA177" s="217"/>
      <c r="AB177" s="217"/>
      <c r="AC177" s="217"/>
    </row>
    <row r="178" spans="1:29" ht="39.950000000000003" customHeight="1" x14ac:dyDescent="0.25">
      <c r="A178" s="274"/>
      <c r="B178" s="271"/>
      <c r="C178" s="47">
        <v>190</v>
      </c>
      <c r="D178" s="90" t="s">
        <v>360</v>
      </c>
      <c r="E178" s="35" t="s">
        <v>361</v>
      </c>
      <c r="F178" s="35" t="s">
        <v>13</v>
      </c>
      <c r="G178" s="35" t="s">
        <v>380</v>
      </c>
      <c r="H178" s="53">
        <v>1.99</v>
      </c>
      <c r="I178" s="18"/>
      <c r="J178" s="24">
        <f t="shared" si="4"/>
        <v>0</v>
      </c>
      <c r="K178" s="25" t="str">
        <f t="shared" si="5"/>
        <v>OK</v>
      </c>
      <c r="L178" s="210"/>
      <c r="M178" s="200"/>
      <c r="N178" s="201"/>
      <c r="O178" s="200"/>
      <c r="P178" s="200"/>
      <c r="Q178" s="200"/>
      <c r="R178" s="200"/>
      <c r="S178" s="200"/>
      <c r="T178" s="200"/>
      <c r="U178" s="200"/>
      <c r="V178" s="200"/>
      <c r="W178" s="200"/>
      <c r="X178" s="85"/>
      <c r="Y178" s="217"/>
      <c r="Z178" s="217"/>
      <c r="AA178" s="217"/>
      <c r="AB178" s="217"/>
      <c r="AC178" s="217"/>
    </row>
    <row r="179" spans="1:29" ht="39.950000000000003"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210"/>
      <c r="M179" s="200"/>
      <c r="N179" s="201"/>
      <c r="O179" s="200"/>
      <c r="P179" s="200"/>
      <c r="Q179" s="200"/>
      <c r="R179" s="200"/>
      <c r="S179" s="200"/>
      <c r="T179" s="200"/>
      <c r="U179" s="200"/>
      <c r="V179" s="200"/>
      <c r="W179" s="200"/>
      <c r="X179" s="85"/>
      <c r="Y179" s="217"/>
      <c r="Z179" s="217"/>
      <c r="AA179" s="217"/>
      <c r="AB179" s="217"/>
      <c r="AC179" s="217"/>
    </row>
    <row r="180" spans="1:29" ht="39.950000000000003"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210"/>
      <c r="M180" s="200"/>
      <c r="N180" s="201"/>
      <c r="O180" s="200"/>
      <c r="P180" s="200"/>
      <c r="Q180" s="200"/>
      <c r="R180" s="200"/>
      <c r="S180" s="200"/>
      <c r="T180" s="200"/>
      <c r="U180" s="200"/>
      <c r="V180" s="200"/>
      <c r="W180" s="200"/>
      <c r="X180" s="85"/>
      <c r="Y180" s="217"/>
      <c r="Z180" s="217"/>
      <c r="AA180" s="217"/>
      <c r="AB180" s="217"/>
      <c r="AC180" s="217"/>
    </row>
    <row r="181" spans="1:29" ht="39.950000000000003" customHeight="1" x14ac:dyDescent="0.25">
      <c r="A181" s="274"/>
      <c r="B181" s="271"/>
      <c r="C181" s="47">
        <v>193</v>
      </c>
      <c r="D181" s="113" t="s">
        <v>367</v>
      </c>
      <c r="E181" s="114" t="s">
        <v>172</v>
      </c>
      <c r="F181" s="114" t="s">
        <v>13</v>
      </c>
      <c r="G181" s="35" t="s">
        <v>22</v>
      </c>
      <c r="H181" s="53">
        <v>25.94</v>
      </c>
      <c r="I181" s="18"/>
      <c r="J181" s="24">
        <f t="shared" si="4"/>
        <v>0</v>
      </c>
      <c r="K181" s="25" t="str">
        <f t="shared" si="5"/>
        <v>OK</v>
      </c>
      <c r="L181" s="210"/>
      <c r="M181" s="200"/>
      <c r="N181" s="201"/>
      <c r="O181" s="200"/>
      <c r="P181" s="200"/>
      <c r="Q181" s="200"/>
      <c r="R181" s="200"/>
      <c r="S181" s="200"/>
      <c r="T181" s="200"/>
      <c r="U181" s="200"/>
      <c r="V181" s="200"/>
      <c r="W181" s="200"/>
      <c r="X181" s="85"/>
      <c r="Y181" s="217"/>
      <c r="Z181" s="217"/>
      <c r="AA181" s="217"/>
      <c r="AB181" s="217"/>
      <c r="AC181" s="217"/>
    </row>
    <row r="182" spans="1:29" ht="39.950000000000003" customHeight="1" x14ac:dyDescent="0.25">
      <c r="A182" s="274"/>
      <c r="B182" s="271"/>
      <c r="C182" s="47">
        <v>194</v>
      </c>
      <c r="D182" s="113" t="s">
        <v>368</v>
      </c>
      <c r="E182" s="114" t="s">
        <v>196</v>
      </c>
      <c r="F182" s="114" t="s">
        <v>13</v>
      </c>
      <c r="G182" s="35" t="s">
        <v>22</v>
      </c>
      <c r="H182" s="53">
        <v>30.28</v>
      </c>
      <c r="I182" s="18"/>
      <c r="J182" s="24">
        <f t="shared" si="4"/>
        <v>0</v>
      </c>
      <c r="K182" s="25" t="str">
        <f t="shared" si="5"/>
        <v>OK</v>
      </c>
      <c r="L182" s="210"/>
      <c r="M182" s="200"/>
      <c r="N182" s="201"/>
      <c r="O182" s="200"/>
      <c r="P182" s="200"/>
      <c r="Q182" s="200"/>
      <c r="R182" s="200"/>
      <c r="S182" s="200"/>
      <c r="T182" s="200"/>
      <c r="U182" s="200"/>
      <c r="V182" s="200"/>
      <c r="W182" s="200"/>
      <c r="X182" s="85"/>
      <c r="Y182" s="217"/>
      <c r="Z182" s="217"/>
      <c r="AA182" s="217"/>
      <c r="AB182" s="217"/>
      <c r="AC182" s="217"/>
    </row>
    <row r="183" spans="1:29" ht="39.950000000000003" customHeight="1" x14ac:dyDescent="0.25">
      <c r="A183" s="274"/>
      <c r="B183" s="271"/>
      <c r="C183" s="47">
        <v>195</v>
      </c>
      <c r="D183" s="90" t="s">
        <v>66</v>
      </c>
      <c r="E183" s="35" t="s">
        <v>369</v>
      </c>
      <c r="F183" s="35" t="s">
        <v>16</v>
      </c>
      <c r="G183" s="35" t="s">
        <v>15</v>
      </c>
      <c r="H183" s="53">
        <v>26.17</v>
      </c>
      <c r="I183" s="18">
        <v>10</v>
      </c>
      <c r="J183" s="24">
        <f t="shared" si="4"/>
        <v>7</v>
      </c>
      <c r="K183" s="25" t="str">
        <f t="shared" si="5"/>
        <v>OK</v>
      </c>
      <c r="L183" s="210"/>
      <c r="M183" s="200"/>
      <c r="N183" s="201"/>
      <c r="O183" s="200"/>
      <c r="P183" s="200"/>
      <c r="Q183" s="200">
        <v>1</v>
      </c>
      <c r="R183" s="200"/>
      <c r="S183" s="200"/>
      <c r="T183" s="200"/>
      <c r="U183" s="200"/>
      <c r="V183" s="200"/>
      <c r="W183" s="200"/>
      <c r="X183" s="85"/>
      <c r="Y183" s="217">
        <v>2</v>
      </c>
      <c r="Z183" s="217"/>
      <c r="AA183" s="217"/>
      <c r="AB183" s="217"/>
      <c r="AC183" s="217"/>
    </row>
    <row r="184" spans="1:29" ht="39.950000000000003" customHeight="1" x14ac:dyDescent="0.25">
      <c r="A184" s="274"/>
      <c r="B184" s="271"/>
      <c r="C184" s="47">
        <v>196</v>
      </c>
      <c r="D184" s="90" t="s">
        <v>69</v>
      </c>
      <c r="E184" s="35" t="s">
        <v>352</v>
      </c>
      <c r="F184" s="35" t="s">
        <v>16</v>
      </c>
      <c r="G184" s="35" t="s">
        <v>15</v>
      </c>
      <c r="H184" s="53">
        <v>4.3600000000000003</v>
      </c>
      <c r="I184" s="18">
        <v>5</v>
      </c>
      <c r="J184" s="24">
        <f t="shared" si="4"/>
        <v>1</v>
      </c>
      <c r="K184" s="25" t="str">
        <f t="shared" si="5"/>
        <v>OK</v>
      </c>
      <c r="L184" s="210"/>
      <c r="M184" s="200"/>
      <c r="N184" s="201">
        <v>4</v>
      </c>
      <c r="O184" s="200"/>
      <c r="P184" s="200"/>
      <c r="Q184" s="200"/>
      <c r="R184" s="200"/>
      <c r="S184" s="200"/>
      <c r="T184" s="200"/>
      <c r="U184" s="200"/>
      <c r="V184" s="200"/>
      <c r="W184" s="200"/>
      <c r="X184" s="85"/>
      <c r="Y184" s="217"/>
      <c r="Z184" s="217"/>
      <c r="AA184" s="217"/>
      <c r="AB184" s="217"/>
      <c r="AC184" s="217"/>
    </row>
    <row r="185" spans="1:29" ht="39.950000000000003" customHeight="1" x14ac:dyDescent="0.25">
      <c r="A185" s="274"/>
      <c r="B185" s="271"/>
      <c r="C185" s="47">
        <v>197</v>
      </c>
      <c r="D185" s="90" t="s">
        <v>70</v>
      </c>
      <c r="E185" s="35" t="s">
        <v>370</v>
      </c>
      <c r="F185" s="35" t="s">
        <v>13</v>
      </c>
      <c r="G185" s="35" t="s">
        <v>15</v>
      </c>
      <c r="H185" s="53">
        <v>44.37</v>
      </c>
      <c r="I185" s="18">
        <v>5</v>
      </c>
      <c r="J185" s="24">
        <f t="shared" si="4"/>
        <v>5</v>
      </c>
      <c r="K185" s="25" t="str">
        <f t="shared" si="5"/>
        <v>OK</v>
      </c>
      <c r="L185" s="210"/>
      <c r="M185" s="200"/>
      <c r="N185" s="201"/>
      <c r="O185" s="200"/>
      <c r="P185" s="200"/>
      <c r="Q185" s="200"/>
      <c r="R185" s="200"/>
      <c r="S185" s="200"/>
      <c r="T185" s="200"/>
      <c r="U185" s="200"/>
      <c r="V185" s="200"/>
      <c r="W185" s="200"/>
      <c r="X185" s="85"/>
      <c r="Y185" s="217"/>
      <c r="Z185" s="217"/>
      <c r="AA185" s="217"/>
      <c r="AB185" s="217"/>
      <c r="AC185" s="217"/>
    </row>
    <row r="186" spans="1:29" ht="39.950000000000003"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210"/>
      <c r="M186" s="200"/>
      <c r="N186" s="201"/>
      <c r="O186" s="200"/>
      <c r="P186" s="200"/>
      <c r="Q186" s="200"/>
      <c r="R186" s="200"/>
      <c r="S186" s="200"/>
      <c r="T186" s="200"/>
      <c r="U186" s="200"/>
      <c r="V186" s="200"/>
      <c r="W186" s="200"/>
      <c r="X186" s="85"/>
      <c r="Y186" s="217"/>
      <c r="Z186" s="217"/>
      <c r="AA186" s="217"/>
      <c r="AB186" s="217"/>
      <c r="AC186" s="217"/>
    </row>
    <row r="187" spans="1:29" ht="39.950000000000003"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210"/>
      <c r="M187" s="200"/>
      <c r="N187" s="201"/>
      <c r="O187" s="200"/>
      <c r="P187" s="200"/>
      <c r="Q187" s="200"/>
      <c r="R187" s="200"/>
      <c r="S187" s="200"/>
      <c r="T187" s="200"/>
      <c r="U187" s="200"/>
      <c r="V187" s="200"/>
      <c r="W187" s="200"/>
      <c r="X187" s="85"/>
      <c r="Y187" s="217"/>
      <c r="Z187" s="217"/>
      <c r="AA187" s="217"/>
      <c r="AB187" s="217"/>
      <c r="AC187" s="217"/>
    </row>
    <row r="188" spans="1:29" ht="39.950000000000003"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210"/>
      <c r="M188" s="200"/>
      <c r="N188" s="201"/>
      <c r="O188" s="200"/>
      <c r="P188" s="200"/>
      <c r="Q188" s="200"/>
      <c r="R188" s="200"/>
      <c r="S188" s="200"/>
      <c r="T188" s="200"/>
      <c r="U188" s="200"/>
      <c r="V188" s="200"/>
      <c r="W188" s="200"/>
      <c r="X188" s="85"/>
      <c r="Y188" s="217"/>
      <c r="Z188" s="217"/>
      <c r="AA188" s="217"/>
      <c r="AB188" s="217"/>
      <c r="AC188" s="217"/>
    </row>
    <row r="189" spans="1:29" ht="39.950000000000003" customHeight="1" x14ac:dyDescent="0.25">
      <c r="A189" s="274"/>
      <c r="B189" s="271"/>
      <c r="C189" s="47">
        <v>201</v>
      </c>
      <c r="D189" s="90" t="s">
        <v>114</v>
      </c>
      <c r="E189" s="35" t="s">
        <v>376</v>
      </c>
      <c r="F189" s="36" t="s">
        <v>13</v>
      </c>
      <c r="G189" s="35" t="s">
        <v>15</v>
      </c>
      <c r="H189" s="53">
        <v>52.42</v>
      </c>
      <c r="I189" s="18">
        <v>5</v>
      </c>
      <c r="J189" s="24">
        <f t="shared" si="4"/>
        <v>0</v>
      </c>
      <c r="K189" s="25" t="str">
        <f t="shared" si="5"/>
        <v>OK</v>
      </c>
      <c r="L189" s="210"/>
      <c r="M189" s="200"/>
      <c r="N189" s="201"/>
      <c r="O189" s="200"/>
      <c r="P189" s="200"/>
      <c r="Q189" s="200"/>
      <c r="R189" s="200"/>
      <c r="S189" s="200"/>
      <c r="T189" s="200"/>
      <c r="U189" s="200">
        <v>3</v>
      </c>
      <c r="V189" s="200"/>
      <c r="W189" s="200"/>
      <c r="X189" s="85"/>
      <c r="Y189" s="217">
        <v>2</v>
      </c>
      <c r="Z189" s="217"/>
      <c r="AA189" s="217"/>
      <c r="AB189" s="217"/>
      <c r="AC189" s="217"/>
    </row>
    <row r="190" spans="1:29" ht="39.950000000000003" customHeight="1" x14ac:dyDescent="0.25">
      <c r="A190" s="275"/>
      <c r="B190" s="272"/>
      <c r="C190" s="47">
        <v>202</v>
      </c>
      <c r="D190" s="90" t="s">
        <v>166</v>
      </c>
      <c r="E190" s="118" t="s">
        <v>377</v>
      </c>
      <c r="F190" s="35" t="s">
        <v>13</v>
      </c>
      <c r="G190" s="35" t="s">
        <v>31</v>
      </c>
      <c r="H190" s="53">
        <v>188.94</v>
      </c>
      <c r="I190" s="18">
        <v>20</v>
      </c>
      <c r="J190" s="24">
        <f t="shared" si="4"/>
        <v>9</v>
      </c>
      <c r="K190" s="25" t="str">
        <f t="shared" si="5"/>
        <v>OK</v>
      </c>
      <c r="L190" s="210"/>
      <c r="M190" s="200"/>
      <c r="N190" s="201">
        <v>6</v>
      </c>
      <c r="O190" s="200"/>
      <c r="P190" s="200"/>
      <c r="Q190" s="200"/>
      <c r="R190" s="200"/>
      <c r="S190" s="200"/>
      <c r="T190" s="200"/>
      <c r="U190" s="200">
        <v>1</v>
      </c>
      <c r="V190" s="200"/>
      <c r="W190" s="200"/>
      <c r="X190" s="85"/>
      <c r="Y190" s="217">
        <v>4</v>
      </c>
      <c r="Z190" s="217"/>
      <c r="AA190" s="217"/>
      <c r="AB190" s="217"/>
      <c r="AC190" s="217"/>
    </row>
    <row r="191" spans="1:29" ht="39.950000000000003" customHeight="1" x14ac:dyDescent="0.25">
      <c r="A191" s="259">
        <v>21</v>
      </c>
      <c r="B191" s="262" t="s">
        <v>284</v>
      </c>
      <c r="C191" s="46">
        <v>203</v>
      </c>
      <c r="D191" s="119" t="s">
        <v>71</v>
      </c>
      <c r="E191" s="120" t="s">
        <v>381</v>
      </c>
      <c r="F191" s="120" t="s">
        <v>25</v>
      </c>
      <c r="G191" s="33" t="s">
        <v>15</v>
      </c>
      <c r="H191" s="52">
        <v>201.41</v>
      </c>
      <c r="I191" s="18">
        <v>20</v>
      </c>
      <c r="J191" s="24">
        <f t="shared" si="4"/>
        <v>20</v>
      </c>
      <c r="K191" s="25" t="str">
        <f t="shared" si="5"/>
        <v>OK</v>
      </c>
      <c r="L191" s="210"/>
      <c r="M191" s="200"/>
      <c r="N191" s="201"/>
      <c r="O191" s="200"/>
      <c r="P191" s="200"/>
      <c r="Q191" s="200"/>
      <c r="R191" s="200"/>
      <c r="S191" s="200"/>
      <c r="T191" s="200"/>
      <c r="U191" s="200"/>
      <c r="V191" s="200"/>
      <c r="W191" s="200"/>
      <c r="X191" s="85"/>
      <c r="Y191" s="217"/>
      <c r="Z191" s="217"/>
      <c r="AA191" s="217"/>
      <c r="AB191" s="217"/>
      <c r="AC191" s="217"/>
    </row>
    <row r="192" spans="1:29" ht="39.950000000000003" customHeight="1" x14ac:dyDescent="0.25">
      <c r="A192" s="260"/>
      <c r="B192" s="263"/>
      <c r="C192" s="46">
        <v>204</v>
      </c>
      <c r="D192" s="125" t="s">
        <v>81</v>
      </c>
      <c r="E192" s="123" t="s">
        <v>382</v>
      </c>
      <c r="F192" s="123" t="s">
        <v>13</v>
      </c>
      <c r="G192" s="33" t="s">
        <v>15</v>
      </c>
      <c r="H192" s="52">
        <v>194.99</v>
      </c>
      <c r="I192" s="18">
        <v>20</v>
      </c>
      <c r="J192" s="24">
        <f t="shared" si="4"/>
        <v>20</v>
      </c>
      <c r="K192" s="25" t="str">
        <f t="shared" si="5"/>
        <v>OK</v>
      </c>
      <c r="L192" s="210"/>
      <c r="M192" s="200"/>
      <c r="N192" s="201"/>
      <c r="O192" s="200"/>
      <c r="P192" s="200"/>
      <c r="Q192" s="200"/>
      <c r="R192" s="200"/>
      <c r="S192" s="200"/>
      <c r="T192" s="200"/>
      <c r="U192" s="200"/>
      <c r="V192" s="200"/>
      <c r="W192" s="200"/>
      <c r="X192" s="85"/>
      <c r="Y192" s="217"/>
      <c r="Z192" s="217"/>
      <c r="AA192" s="217"/>
      <c r="AB192" s="217"/>
      <c r="AC192" s="217"/>
    </row>
    <row r="193" spans="1:29" ht="39.950000000000003"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210"/>
      <c r="M193" s="200"/>
      <c r="N193" s="201"/>
      <c r="O193" s="200"/>
      <c r="P193" s="200"/>
      <c r="Q193" s="200"/>
      <c r="R193" s="200"/>
      <c r="S193" s="200"/>
      <c r="T193" s="200"/>
      <c r="U193" s="200"/>
      <c r="V193" s="200"/>
      <c r="W193" s="200"/>
      <c r="X193" s="85"/>
      <c r="Y193" s="217"/>
      <c r="Z193" s="217"/>
      <c r="AA193" s="217"/>
      <c r="AB193" s="217"/>
      <c r="AC193" s="217"/>
    </row>
    <row r="194" spans="1:29" ht="39.950000000000003"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210"/>
      <c r="M194" s="200"/>
      <c r="N194" s="201"/>
      <c r="O194" s="200"/>
      <c r="P194" s="200"/>
      <c r="Q194" s="200"/>
      <c r="R194" s="200"/>
      <c r="S194" s="200"/>
      <c r="T194" s="200"/>
      <c r="U194" s="200"/>
      <c r="V194" s="200"/>
      <c r="W194" s="200"/>
      <c r="X194" s="85"/>
      <c r="Y194" s="217"/>
      <c r="Z194" s="217"/>
      <c r="AA194" s="217"/>
      <c r="AB194" s="217"/>
      <c r="AC194" s="217"/>
    </row>
    <row r="195" spans="1:29" ht="39.950000000000003"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210"/>
      <c r="M195" s="200"/>
      <c r="N195" s="201"/>
      <c r="O195" s="200"/>
      <c r="P195" s="200"/>
      <c r="Q195" s="200"/>
      <c r="R195" s="200"/>
      <c r="S195" s="200"/>
      <c r="T195" s="200"/>
      <c r="U195" s="200"/>
      <c r="V195" s="200"/>
      <c r="W195" s="200"/>
      <c r="X195" s="85"/>
      <c r="Y195" s="217"/>
      <c r="Z195" s="217"/>
      <c r="AA195" s="217"/>
      <c r="AB195" s="217"/>
      <c r="AC195" s="217"/>
    </row>
    <row r="196" spans="1:29" ht="39.950000000000003" customHeight="1" x14ac:dyDescent="0.25">
      <c r="A196" s="274"/>
      <c r="B196" s="271"/>
      <c r="C196" s="47">
        <v>208</v>
      </c>
      <c r="D196" s="90" t="s">
        <v>388</v>
      </c>
      <c r="E196" s="35" t="s">
        <v>387</v>
      </c>
      <c r="F196" s="36" t="s">
        <v>13</v>
      </c>
      <c r="G196" s="35" t="s">
        <v>394</v>
      </c>
      <c r="H196" s="53">
        <v>1003.68</v>
      </c>
      <c r="I196" s="18"/>
      <c r="J196" s="24">
        <f t="shared" si="4"/>
        <v>0</v>
      </c>
      <c r="K196" s="25" t="str">
        <f t="shared" si="5"/>
        <v>OK</v>
      </c>
      <c r="L196" s="210"/>
      <c r="M196" s="200"/>
      <c r="N196" s="201"/>
      <c r="O196" s="200"/>
      <c r="P196" s="200"/>
      <c r="Q196" s="200"/>
      <c r="R196" s="200"/>
      <c r="S196" s="200"/>
      <c r="T196" s="200"/>
      <c r="U196" s="200"/>
      <c r="V196" s="200"/>
      <c r="W196" s="200"/>
      <c r="X196" s="85"/>
      <c r="Y196" s="217"/>
      <c r="Z196" s="217"/>
      <c r="AA196" s="217"/>
      <c r="AB196" s="217"/>
      <c r="AC196" s="217"/>
    </row>
    <row r="197" spans="1:29" ht="39.950000000000003" customHeight="1" x14ac:dyDescent="0.25">
      <c r="A197" s="274"/>
      <c r="B197" s="271"/>
      <c r="C197" s="47">
        <v>209</v>
      </c>
      <c r="D197" s="90" t="s">
        <v>389</v>
      </c>
      <c r="E197" s="35" t="s">
        <v>387</v>
      </c>
      <c r="F197" s="36" t="s">
        <v>13</v>
      </c>
      <c r="G197" s="35" t="s">
        <v>394</v>
      </c>
      <c r="H197" s="53">
        <v>981.94</v>
      </c>
      <c r="I197" s="18"/>
      <c r="J197" s="24">
        <f t="shared" ref="J197:J248" si="6">I197-(SUM(L197:AC197))</f>
        <v>0</v>
      </c>
      <c r="K197" s="25" t="str">
        <f t="shared" ref="K197:K248" si="7">IF(J197&lt;0,"ATENÇÃO","OK")</f>
        <v>OK</v>
      </c>
      <c r="L197" s="210"/>
      <c r="M197" s="200"/>
      <c r="N197" s="201"/>
      <c r="O197" s="200"/>
      <c r="P197" s="200"/>
      <c r="Q197" s="200"/>
      <c r="R197" s="200"/>
      <c r="S197" s="200"/>
      <c r="T197" s="200"/>
      <c r="U197" s="200"/>
      <c r="V197" s="200"/>
      <c r="W197" s="200"/>
      <c r="X197" s="85"/>
      <c r="Y197" s="217"/>
      <c r="Z197" s="217"/>
      <c r="AA197" s="217"/>
      <c r="AB197" s="217"/>
      <c r="AC197" s="217"/>
    </row>
    <row r="198" spans="1:29" ht="39.950000000000003"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210"/>
      <c r="M198" s="200"/>
      <c r="N198" s="201"/>
      <c r="O198" s="200"/>
      <c r="P198" s="200"/>
      <c r="Q198" s="200"/>
      <c r="R198" s="200"/>
      <c r="S198" s="200"/>
      <c r="T198" s="200"/>
      <c r="U198" s="200"/>
      <c r="V198" s="200"/>
      <c r="W198" s="200"/>
      <c r="X198" s="85"/>
      <c r="Y198" s="217"/>
      <c r="Z198" s="217"/>
      <c r="AA198" s="217"/>
      <c r="AB198" s="217"/>
      <c r="AC198" s="217"/>
    </row>
    <row r="199" spans="1:29" ht="39.950000000000003"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210"/>
      <c r="M199" s="200"/>
      <c r="N199" s="201"/>
      <c r="O199" s="200"/>
      <c r="P199" s="200"/>
      <c r="Q199" s="200"/>
      <c r="R199" s="200"/>
      <c r="S199" s="200"/>
      <c r="T199" s="200"/>
      <c r="U199" s="200"/>
      <c r="V199" s="200"/>
      <c r="W199" s="200"/>
      <c r="X199" s="85"/>
      <c r="Y199" s="217"/>
      <c r="Z199" s="217"/>
      <c r="AA199" s="217"/>
      <c r="AB199" s="217"/>
      <c r="AC199" s="217"/>
    </row>
    <row r="200" spans="1:29" ht="39.950000000000003"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210"/>
      <c r="M200" s="200"/>
      <c r="N200" s="201"/>
      <c r="O200" s="200"/>
      <c r="P200" s="200"/>
      <c r="Q200" s="200"/>
      <c r="R200" s="200"/>
      <c r="S200" s="200"/>
      <c r="T200" s="200"/>
      <c r="U200" s="200"/>
      <c r="V200" s="200"/>
      <c r="W200" s="200"/>
      <c r="X200" s="85"/>
      <c r="Y200" s="217"/>
      <c r="Z200" s="217"/>
      <c r="AA200" s="217"/>
      <c r="AB200" s="217"/>
      <c r="AC200" s="217"/>
    </row>
    <row r="201" spans="1:29" ht="39.950000000000003" customHeight="1" x14ac:dyDescent="0.25">
      <c r="A201" s="259">
        <v>23</v>
      </c>
      <c r="B201" s="262" t="s">
        <v>183</v>
      </c>
      <c r="C201" s="46">
        <v>213</v>
      </c>
      <c r="D201" s="119" t="s">
        <v>55</v>
      </c>
      <c r="E201" s="120" t="s">
        <v>177</v>
      </c>
      <c r="F201" s="120" t="s">
        <v>13</v>
      </c>
      <c r="G201" s="33" t="s">
        <v>15</v>
      </c>
      <c r="H201" s="52">
        <v>19.14</v>
      </c>
      <c r="I201" s="18">
        <v>20</v>
      </c>
      <c r="J201" s="24">
        <f t="shared" si="6"/>
        <v>5</v>
      </c>
      <c r="K201" s="25" t="str">
        <f t="shared" si="7"/>
        <v>OK</v>
      </c>
      <c r="L201" s="210"/>
      <c r="M201" s="200"/>
      <c r="N201" s="201">
        <v>5</v>
      </c>
      <c r="O201" s="200"/>
      <c r="P201" s="200"/>
      <c r="Q201" s="200"/>
      <c r="R201" s="200"/>
      <c r="S201" s="200"/>
      <c r="T201" s="200"/>
      <c r="U201" s="200"/>
      <c r="V201" s="200"/>
      <c r="W201" s="200"/>
      <c r="X201" s="85"/>
      <c r="Y201" s="217">
        <v>10</v>
      </c>
      <c r="Z201" s="217"/>
      <c r="AA201" s="217"/>
      <c r="AB201" s="217"/>
      <c r="AC201" s="217"/>
    </row>
    <row r="202" spans="1:29" ht="39.950000000000003" customHeight="1" x14ac:dyDescent="0.25">
      <c r="A202" s="260"/>
      <c r="B202" s="263"/>
      <c r="C202" s="46">
        <v>214</v>
      </c>
      <c r="D202" s="119" t="s">
        <v>56</v>
      </c>
      <c r="E202" s="120" t="s">
        <v>395</v>
      </c>
      <c r="F202" s="120" t="s">
        <v>13</v>
      </c>
      <c r="G202" s="33" t="s">
        <v>58</v>
      </c>
      <c r="H202" s="52">
        <v>64.239999999999995</v>
      </c>
      <c r="I202" s="18">
        <v>5</v>
      </c>
      <c r="J202" s="24">
        <f t="shared" si="6"/>
        <v>2</v>
      </c>
      <c r="K202" s="25" t="str">
        <f t="shared" si="7"/>
        <v>OK</v>
      </c>
      <c r="L202" s="210"/>
      <c r="M202" s="200"/>
      <c r="N202" s="201"/>
      <c r="O202" s="200"/>
      <c r="P202" s="200"/>
      <c r="Q202" s="200">
        <v>1</v>
      </c>
      <c r="R202" s="200"/>
      <c r="S202" s="200"/>
      <c r="T202" s="200"/>
      <c r="U202" s="200"/>
      <c r="V202" s="200"/>
      <c r="W202" s="200"/>
      <c r="X202" s="85"/>
      <c r="Y202" s="217">
        <v>2</v>
      </c>
      <c r="Z202" s="217"/>
      <c r="AA202" s="217"/>
      <c r="AB202" s="217"/>
      <c r="AC202" s="217"/>
    </row>
    <row r="203" spans="1:29" ht="39.950000000000003"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210"/>
      <c r="M203" s="200"/>
      <c r="N203" s="201"/>
      <c r="O203" s="200"/>
      <c r="P203" s="200"/>
      <c r="Q203" s="200"/>
      <c r="R203" s="200"/>
      <c r="S203" s="200"/>
      <c r="T203" s="200"/>
      <c r="U203" s="200"/>
      <c r="V203" s="200"/>
      <c r="W203" s="200"/>
      <c r="X203" s="85"/>
      <c r="Y203" s="217"/>
      <c r="Z203" s="217"/>
      <c r="AA203" s="217"/>
      <c r="AB203" s="217"/>
      <c r="AC203" s="217"/>
    </row>
    <row r="204" spans="1:29" ht="39.950000000000003" customHeight="1" x14ac:dyDescent="0.25">
      <c r="A204" s="260"/>
      <c r="B204" s="263"/>
      <c r="C204" s="46">
        <v>216</v>
      </c>
      <c r="D204" s="119" t="s">
        <v>48</v>
      </c>
      <c r="E204" s="120" t="s">
        <v>172</v>
      </c>
      <c r="F204" s="120" t="s">
        <v>12</v>
      </c>
      <c r="G204" s="33" t="s">
        <v>15</v>
      </c>
      <c r="H204" s="52">
        <v>15.33</v>
      </c>
      <c r="I204" s="18">
        <v>20</v>
      </c>
      <c r="J204" s="24">
        <f t="shared" si="6"/>
        <v>20</v>
      </c>
      <c r="K204" s="25" t="str">
        <f t="shared" si="7"/>
        <v>OK</v>
      </c>
      <c r="L204" s="210"/>
      <c r="M204" s="200"/>
      <c r="N204" s="201"/>
      <c r="O204" s="200"/>
      <c r="P204" s="200"/>
      <c r="Q204" s="200"/>
      <c r="R204" s="200"/>
      <c r="S204" s="200"/>
      <c r="T204" s="200"/>
      <c r="U204" s="200"/>
      <c r="V204" s="200"/>
      <c r="W204" s="200"/>
      <c r="X204" s="85"/>
      <c r="Y204" s="217"/>
      <c r="Z204" s="217"/>
      <c r="AA204" s="217"/>
      <c r="AB204" s="217"/>
      <c r="AC204" s="217"/>
    </row>
    <row r="205" spans="1:29" ht="39.950000000000003" customHeight="1" x14ac:dyDescent="0.25">
      <c r="A205" s="260"/>
      <c r="B205" s="263"/>
      <c r="C205" s="46">
        <v>217</v>
      </c>
      <c r="D205" s="119" t="s">
        <v>102</v>
      </c>
      <c r="E205" s="120" t="s">
        <v>177</v>
      </c>
      <c r="F205" s="120" t="s">
        <v>104</v>
      </c>
      <c r="G205" s="33" t="s">
        <v>15</v>
      </c>
      <c r="H205" s="52">
        <v>13.96</v>
      </c>
      <c r="I205" s="18">
        <v>1</v>
      </c>
      <c r="J205" s="24">
        <f t="shared" si="6"/>
        <v>0</v>
      </c>
      <c r="K205" s="25" t="str">
        <f t="shared" si="7"/>
        <v>OK</v>
      </c>
      <c r="L205" s="210"/>
      <c r="M205" s="200"/>
      <c r="N205" s="201"/>
      <c r="O205" s="200"/>
      <c r="P205" s="200"/>
      <c r="Q205" s="200">
        <v>1</v>
      </c>
      <c r="R205" s="200"/>
      <c r="S205" s="200"/>
      <c r="T205" s="200"/>
      <c r="U205" s="200"/>
      <c r="V205" s="200"/>
      <c r="W205" s="200"/>
      <c r="X205" s="85"/>
      <c r="Y205" s="217"/>
      <c r="Z205" s="217"/>
      <c r="AA205" s="217"/>
      <c r="AB205" s="217"/>
      <c r="AC205" s="217"/>
    </row>
    <row r="206" spans="1:29" ht="39.950000000000003" customHeight="1" x14ac:dyDescent="0.25">
      <c r="A206" s="260"/>
      <c r="B206" s="263"/>
      <c r="C206" s="46">
        <v>218</v>
      </c>
      <c r="D206" s="119" t="s">
        <v>105</v>
      </c>
      <c r="E206" s="120" t="s">
        <v>177</v>
      </c>
      <c r="F206" s="120" t="s">
        <v>104</v>
      </c>
      <c r="G206" s="33" t="s">
        <v>15</v>
      </c>
      <c r="H206" s="52">
        <v>21.9</v>
      </c>
      <c r="I206" s="18">
        <v>1</v>
      </c>
      <c r="J206" s="24">
        <f t="shared" si="6"/>
        <v>0</v>
      </c>
      <c r="K206" s="25" t="str">
        <f t="shared" si="7"/>
        <v>OK</v>
      </c>
      <c r="L206" s="210"/>
      <c r="M206" s="200"/>
      <c r="N206" s="201"/>
      <c r="O206" s="200"/>
      <c r="P206" s="200"/>
      <c r="Q206" s="200">
        <v>1</v>
      </c>
      <c r="R206" s="200"/>
      <c r="S206" s="200"/>
      <c r="T206" s="200"/>
      <c r="U206" s="200"/>
      <c r="V206" s="200"/>
      <c r="W206" s="200"/>
      <c r="X206" s="85"/>
      <c r="Y206" s="217"/>
      <c r="Z206" s="217"/>
      <c r="AA206" s="217"/>
      <c r="AB206" s="217"/>
      <c r="AC206" s="217"/>
    </row>
    <row r="207" spans="1:29" ht="39.950000000000003" customHeight="1" x14ac:dyDescent="0.25">
      <c r="A207" s="260"/>
      <c r="B207" s="263"/>
      <c r="C207" s="46">
        <v>219</v>
      </c>
      <c r="D207" s="119" t="s">
        <v>107</v>
      </c>
      <c r="E207" s="120" t="s">
        <v>397</v>
      </c>
      <c r="F207" s="120" t="s">
        <v>16</v>
      </c>
      <c r="G207" s="33" t="s">
        <v>15</v>
      </c>
      <c r="H207" s="52">
        <v>74.61</v>
      </c>
      <c r="I207" s="18">
        <v>1</v>
      </c>
      <c r="J207" s="24">
        <f t="shared" si="6"/>
        <v>0</v>
      </c>
      <c r="K207" s="25" t="str">
        <f t="shared" si="7"/>
        <v>OK</v>
      </c>
      <c r="L207" s="210"/>
      <c r="M207" s="200"/>
      <c r="N207" s="201"/>
      <c r="O207" s="200"/>
      <c r="P207" s="200"/>
      <c r="Q207" s="200"/>
      <c r="R207" s="200"/>
      <c r="S207" s="200"/>
      <c r="T207" s="200"/>
      <c r="U207" s="200"/>
      <c r="V207" s="200"/>
      <c r="W207" s="200"/>
      <c r="X207" s="85"/>
      <c r="Y207" s="217">
        <v>1</v>
      </c>
      <c r="Z207" s="217"/>
      <c r="AA207" s="217"/>
      <c r="AB207" s="217"/>
      <c r="AC207" s="217"/>
    </row>
    <row r="208" spans="1:29" ht="39.950000000000003" customHeight="1" x14ac:dyDescent="0.25">
      <c r="A208" s="260"/>
      <c r="B208" s="263"/>
      <c r="C208" s="46">
        <v>220</v>
      </c>
      <c r="D208" s="119" t="s">
        <v>108</v>
      </c>
      <c r="E208" s="120" t="s">
        <v>397</v>
      </c>
      <c r="F208" s="120" t="s">
        <v>16</v>
      </c>
      <c r="G208" s="33" t="s">
        <v>15</v>
      </c>
      <c r="H208" s="52">
        <v>48.79</v>
      </c>
      <c r="I208" s="18">
        <v>1</v>
      </c>
      <c r="J208" s="24">
        <f t="shared" si="6"/>
        <v>0</v>
      </c>
      <c r="K208" s="25" t="str">
        <f t="shared" si="7"/>
        <v>OK</v>
      </c>
      <c r="L208" s="210"/>
      <c r="M208" s="200"/>
      <c r="N208" s="201"/>
      <c r="O208" s="200"/>
      <c r="P208" s="200"/>
      <c r="Q208" s="200">
        <v>1</v>
      </c>
      <c r="R208" s="200"/>
      <c r="S208" s="200"/>
      <c r="T208" s="200"/>
      <c r="U208" s="200"/>
      <c r="V208" s="200"/>
      <c r="W208" s="200"/>
      <c r="X208" s="85"/>
      <c r="Y208" s="217"/>
      <c r="Z208" s="217"/>
      <c r="AA208" s="217"/>
      <c r="AB208" s="217"/>
      <c r="AC208" s="217"/>
    </row>
    <row r="209" spans="1:29" ht="39.950000000000003" customHeight="1" x14ac:dyDescent="0.25">
      <c r="A209" s="260"/>
      <c r="B209" s="263"/>
      <c r="C209" s="46">
        <v>221</v>
      </c>
      <c r="D209" s="119" t="s">
        <v>109</v>
      </c>
      <c r="E209" s="120" t="s">
        <v>397</v>
      </c>
      <c r="F209" s="120" t="s">
        <v>16</v>
      </c>
      <c r="G209" s="33" t="s">
        <v>15</v>
      </c>
      <c r="H209" s="52">
        <v>49.95</v>
      </c>
      <c r="I209" s="18">
        <v>1</v>
      </c>
      <c r="J209" s="24">
        <f t="shared" si="6"/>
        <v>0</v>
      </c>
      <c r="K209" s="25" t="str">
        <f t="shared" si="7"/>
        <v>OK</v>
      </c>
      <c r="L209" s="210"/>
      <c r="M209" s="200"/>
      <c r="N209" s="201"/>
      <c r="O209" s="200"/>
      <c r="P209" s="200"/>
      <c r="Q209" s="200"/>
      <c r="R209" s="200"/>
      <c r="S209" s="200"/>
      <c r="T209" s="200"/>
      <c r="U209" s="200"/>
      <c r="V209" s="200"/>
      <c r="W209" s="200"/>
      <c r="X209" s="85"/>
      <c r="Y209" s="217">
        <v>1</v>
      </c>
      <c r="Z209" s="217"/>
      <c r="AA209" s="217"/>
      <c r="AB209" s="217"/>
      <c r="AC209" s="217"/>
    </row>
    <row r="210" spans="1:29" ht="39.950000000000003"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210"/>
      <c r="M210" s="200"/>
      <c r="N210" s="201"/>
      <c r="O210" s="200"/>
      <c r="P210" s="200"/>
      <c r="Q210" s="200"/>
      <c r="R210" s="200"/>
      <c r="S210" s="200"/>
      <c r="T210" s="200"/>
      <c r="U210" s="200"/>
      <c r="V210" s="200"/>
      <c r="W210" s="200"/>
      <c r="X210" s="85"/>
      <c r="Y210" s="217"/>
      <c r="Z210" s="217"/>
      <c r="AA210" s="217"/>
      <c r="AB210" s="217"/>
      <c r="AC210" s="217"/>
    </row>
    <row r="211" spans="1:29" ht="39.950000000000003" customHeight="1" x14ac:dyDescent="0.25">
      <c r="A211" s="260"/>
      <c r="B211" s="263"/>
      <c r="C211" s="46">
        <v>223</v>
      </c>
      <c r="D211" s="121" t="s">
        <v>399</v>
      </c>
      <c r="E211" s="122" t="s">
        <v>400</v>
      </c>
      <c r="F211" s="122" t="s">
        <v>12</v>
      </c>
      <c r="G211" s="33" t="s">
        <v>15</v>
      </c>
      <c r="H211" s="52">
        <v>33.229999999999997</v>
      </c>
      <c r="I211" s="18">
        <f>2-1</f>
        <v>1</v>
      </c>
      <c r="J211" s="24">
        <f t="shared" si="6"/>
        <v>0</v>
      </c>
      <c r="K211" s="25" t="str">
        <f t="shared" si="7"/>
        <v>OK</v>
      </c>
      <c r="L211" s="210"/>
      <c r="M211" s="200"/>
      <c r="N211" s="201"/>
      <c r="O211" s="200"/>
      <c r="P211" s="200"/>
      <c r="Q211" s="200"/>
      <c r="R211" s="200"/>
      <c r="S211" s="200"/>
      <c r="T211" s="200"/>
      <c r="U211" s="200"/>
      <c r="V211" s="200"/>
      <c r="W211" s="200"/>
      <c r="X211" s="85"/>
      <c r="Y211" s="217">
        <v>1</v>
      </c>
      <c r="Z211" s="217"/>
      <c r="AA211" s="217"/>
      <c r="AB211" s="217"/>
      <c r="AC211" s="217"/>
    </row>
    <row r="212" spans="1:29" ht="39.950000000000003" customHeight="1" x14ac:dyDescent="0.25">
      <c r="A212" s="260"/>
      <c r="B212" s="263"/>
      <c r="C212" s="46">
        <v>224</v>
      </c>
      <c r="D212" s="121" t="s">
        <v>401</v>
      </c>
      <c r="E212" s="122" t="s">
        <v>140</v>
      </c>
      <c r="F212" s="122" t="s">
        <v>12</v>
      </c>
      <c r="G212" s="33" t="s">
        <v>15</v>
      </c>
      <c r="H212" s="52">
        <v>32.409999999999997</v>
      </c>
      <c r="I212" s="18"/>
      <c r="J212" s="24">
        <f t="shared" si="6"/>
        <v>0</v>
      </c>
      <c r="K212" s="25" t="str">
        <f t="shared" si="7"/>
        <v>OK</v>
      </c>
      <c r="L212" s="210"/>
      <c r="M212" s="200"/>
      <c r="N212" s="201"/>
      <c r="O212" s="200"/>
      <c r="P212" s="200"/>
      <c r="Q212" s="200"/>
      <c r="R212" s="200"/>
      <c r="S212" s="200"/>
      <c r="T212" s="200"/>
      <c r="U212" s="200"/>
      <c r="V212" s="200"/>
      <c r="W212" s="200"/>
      <c r="X212" s="85"/>
      <c r="Y212" s="217"/>
      <c r="Z212" s="217"/>
      <c r="AA212" s="217"/>
      <c r="AB212" s="217"/>
      <c r="AC212" s="217"/>
    </row>
    <row r="213" spans="1:29" ht="39.950000000000003"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210"/>
      <c r="M213" s="200"/>
      <c r="N213" s="201"/>
      <c r="O213" s="200"/>
      <c r="P213" s="200"/>
      <c r="Q213" s="200"/>
      <c r="R213" s="200"/>
      <c r="S213" s="200"/>
      <c r="T213" s="200"/>
      <c r="U213" s="200"/>
      <c r="V213" s="200"/>
      <c r="W213" s="200"/>
      <c r="X213" s="85"/>
      <c r="Y213" s="217"/>
      <c r="Z213" s="217"/>
      <c r="AA213" s="217"/>
      <c r="AB213" s="217"/>
      <c r="AC213" s="217"/>
    </row>
    <row r="214" spans="1:29" ht="39.950000000000003"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210"/>
      <c r="M214" s="200"/>
      <c r="N214" s="201"/>
      <c r="O214" s="200"/>
      <c r="P214" s="200"/>
      <c r="Q214" s="200"/>
      <c r="R214" s="200"/>
      <c r="S214" s="200"/>
      <c r="T214" s="200"/>
      <c r="U214" s="200"/>
      <c r="V214" s="200"/>
      <c r="W214" s="200"/>
      <c r="X214" s="85"/>
      <c r="Y214" s="217"/>
      <c r="Z214" s="217"/>
      <c r="AA214" s="217"/>
      <c r="AB214" s="217"/>
      <c r="AC214" s="217"/>
    </row>
    <row r="215" spans="1:29" ht="39.950000000000003" customHeight="1" x14ac:dyDescent="0.25">
      <c r="A215" s="260"/>
      <c r="B215" s="263"/>
      <c r="C215" s="46">
        <v>227</v>
      </c>
      <c r="D215" s="121" t="s">
        <v>406</v>
      </c>
      <c r="E215" s="122" t="s">
        <v>160</v>
      </c>
      <c r="F215" s="122" t="s">
        <v>12</v>
      </c>
      <c r="G215" s="33" t="s">
        <v>15</v>
      </c>
      <c r="H215" s="52">
        <v>56.14</v>
      </c>
      <c r="I215" s="18"/>
      <c r="J215" s="24">
        <f t="shared" si="6"/>
        <v>0</v>
      </c>
      <c r="K215" s="25" t="str">
        <f t="shared" si="7"/>
        <v>OK</v>
      </c>
      <c r="L215" s="210"/>
      <c r="M215" s="200"/>
      <c r="N215" s="201"/>
      <c r="O215" s="200"/>
      <c r="P215" s="200"/>
      <c r="Q215" s="200"/>
      <c r="R215" s="200"/>
      <c r="S215" s="200"/>
      <c r="T215" s="200"/>
      <c r="U215" s="200"/>
      <c r="V215" s="200"/>
      <c r="W215" s="200"/>
      <c r="X215" s="85"/>
      <c r="Y215" s="217"/>
      <c r="Z215" s="217"/>
      <c r="AA215" s="217"/>
      <c r="AB215" s="217"/>
      <c r="AC215" s="217"/>
    </row>
    <row r="216" spans="1:29" ht="39.950000000000003" customHeight="1" x14ac:dyDescent="0.25">
      <c r="A216" s="260"/>
      <c r="B216" s="263"/>
      <c r="C216" s="46">
        <v>228</v>
      </c>
      <c r="D216" s="126" t="s">
        <v>407</v>
      </c>
      <c r="E216" s="86" t="s">
        <v>140</v>
      </c>
      <c r="F216" s="120" t="s">
        <v>100</v>
      </c>
      <c r="G216" s="33" t="s">
        <v>15</v>
      </c>
      <c r="H216" s="52">
        <v>30.35</v>
      </c>
      <c r="I216" s="18">
        <v>5</v>
      </c>
      <c r="J216" s="24">
        <f t="shared" si="6"/>
        <v>2</v>
      </c>
      <c r="K216" s="25" t="str">
        <f t="shared" si="7"/>
        <v>OK</v>
      </c>
      <c r="L216" s="210"/>
      <c r="M216" s="200"/>
      <c r="N216" s="201">
        <v>2</v>
      </c>
      <c r="O216" s="200"/>
      <c r="P216" s="200"/>
      <c r="Q216" s="200"/>
      <c r="R216" s="200"/>
      <c r="S216" s="200"/>
      <c r="T216" s="200"/>
      <c r="U216" s="200"/>
      <c r="V216" s="200"/>
      <c r="W216" s="200"/>
      <c r="X216" s="85"/>
      <c r="Y216" s="217">
        <v>1</v>
      </c>
      <c r="Z216" s="217"/>
      <c r="AA216" s="217"/>
      <c r="AB216" s="217"/>
      <c r="AC216" s="217"/>
    </row>
    <row r="217" spans="1:29" ht="39.950000000000003"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210"/>
      <c r="M217" s="200"/>
      <c r="N217" s="201"/>
      <c r="O217" s="200"/>
      <c r="P217" s="200"/>
      <c r="Q217" s="200"/>
      <c r="R217" s="200"/>
      <c r="S217" s="200"/>
      <c r="T217" s="200"/>
      <c r="U217" s="200"/>
      <c r="V217" s="200"/>
      <c r="W217" s="200"/>
      <c r="X217" s="85"/>
      <c r="Y217" s="217"/>
      <c r="Z217" s="217"/>
      <c r="AA217" s="217"/>
      <c r="AB217" s="217"/>
      <c r="AC217" s="217"/>
    </row>
    <row r="218" spans="1:29" ht="77.45" customHeight="1"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210"/>
      <c r="M218" s="200"/>
      <c r="N218" s="201"/>
      <c r="O218" s="200"/>
      <c r="P218" s="200"/>
      <c r="Q218" s="200"/>
      <c r="R218" s="200"/>
      <c r="S218" s="200"/>
      <c r="T218" s="200"/>
      <c r="U218" s="200"/>
      <c r="V218" s="200"/>
      <c r="W218" s="200"/>
      <c r="X218" s="85"/>
      <c r="Y218" s="217"/>
      <c r="Z218" s="217"/>
      <c r="AA218" s="217"/>
      <c r="AB218" s="217"/>
      <c r="AC218" s="217"/>
    </row>
    <row r="219" spans="1:29" ht="71.45" customHeight="1" x14ac:dyDescent="0.25">
      <c r="A219" s="265">
        <v>25</v>
      </c>
      <c r="B219" s="262" t="s">
        <v>253</v>
      </c>
      <c r="C219" s="46">
        <v>231</v>
      </c>
      <c r="D219" s="119" t="s">
        <v>412</v>
      </c>
      <c r="E219" s="120" t="s">
        <v>413</v>
      </c>
      <c r="F219" s="86" t="s">
        <v>13</v>
      </c>
      <c r="G219" s="33" t="s">
        <v>28</v>
      </c>
      <c r="H219" s="52">
        <v>355.14</v>
      </c>
      <c r="I219" s="18"/>
      <c r="J219" s="24">
        <f t="shared" si="6"/>
        <v>0</v>
      </c>
      <c r="K219" s="25" t="str">
        <f t="shared" si="7"/>
        <v>OK</v>
      </c>
      <c r="L219" s="210"/>
      <c r="M219" s="200"/>
      <c r="N219" s="201"/>
      <c r="O219" s="200"/>
      <c r="P219" s="200"/>
      <c r="Q219" s="200"/>
      <c r="R219" s="200"/>
      <c r="S219" s="200"/>
      <c r="T219" s="200"/>
      <c r="U219" s="200"/>
      <c r="V219" s="200"/>
      <c r="W219" s="200"/>
      <c r="X219" s="85"/>
      <c r="Y219" s="217"/>
      <c r="Z219" s="217"/>
      <c r="AA219" s="217"/>
      <c r="AB219" s="217"/>
      <c r="AC219" s="217"/>
    </row>
    <row r="220" spans="1:29" ht="71.45" customHeight="1" x14ac:dyDescent="0.25">
      <c r="A220" s="266"/>
      <c r="B220" s="264"/>
      <c r="C220" s="43">
        <v>232</v>
      </c>
      <c r="D220" s="119" t="s">
        <v>414</v>
      </c>
      <c r="E220" s="120" t="s">
        <v>413</v>
      </c>
      <c r="F220" s="86" t="s">
        <v>13</v>
      </c>
      <c r="G220" s="34" t="s">
        <v>28</v>
      </c>
      <c r="H220" s="51">
        <v>348</v>
      </c>
      <c r="I220" s="18"/>
      <c r="J220" s="24">
        <f t="shared" si="6"/>
        <v>0</v>
      </c>
      <c r="K220" s="25" t="str">
        <f t="shared" si="7"/>
        <v>OK</v>
      </c>
      <c r="L220" s="210"/>
      <c r="M220" s="200"/>
      <c r="N220" s="201"/>
      <c r="O220" s="200"/>
      <c r="P220" s="200"/>
      <c r="Q220" s="200"/>
      <c r="R220" s="200"/>
      <c r="S220" s="200"/>
      <c r="T220" s="200"/>
      <c r="U220" s="200"/>
      <c r="V220" s="200"/>
      <c r="W220" s="200"/>
      <c r="X220" s="85"/>
      <c r="Y220" s="217"/>
      <c r="Z220" s="217"/>
      <c r="AA220" s="217"/>
      <c r="AB220" s="217"/>
      <c r="AC220" s="217"/>
    </row>
    <row r="221" spans="1:29" ht="77.45" customHeight="1"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210"/>
      <c r="M221" s="200"/>
      <c r="N221" s="201"/>
      <c r="O221" s="200"/>
      <c r="P221" s="200"/>
      <c r="Q221" s="200"/>
      <c r="R221" s="200"/>
      <c r="S221" s="200"/>
      <c r="T221" s="200"/>
      <c r="U221" s="200"/>
      <c r="V221" s="200"/>
      <c r="W221" s="200"/>
      <c r="X221" s="85"/>
      <c r="Y221" s="217"/>
      <c r="Z221" s="217"/>
      <c r="AA221" s="217"/>
      <c r="AB221" s="217"/>
      <c r="AC221" s="217"/>
    </row>
    <row r="222" spans="1:29" ht="65.25"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210"/>
      <c r="M222" s="200"/>
      <c r="N222" s="201"/>
      <c r="O222" s="200"/>
      <c r="P222" s="200"/>
      <c r="Q222" s="200"/>
      <c r="R222" s="200"/>
      <c r="S222" s="200"/>
      <c r="T222" s="200"/>
      <c r="U222" s="200"/>
      <c r="V222" s="200"/>
      <c r="W222" s="200"/>
      <c r="X222" s="85"/>
      <c r="Y222" s="217"/>
      <c r="Z222" s="217"/>
      <c r="AA222" s="217"/>
      <c r="AB222" s="217"/>
      <c r="AC222" s="217"/>
    </row>
    <row r="223" spans="1:29" ht="36" customHeight="1" x14ac:dyDescent="0.25">
      <c r="A223" s="267">
        <v>30</v>
      </c>
      <c r="B223" s="270" t="s">
        <v>265</v>
      </c>
      <c r="C223" s="47">
        <v>241</v>
      </c>
      <c r="D223" s="90" t="s">
        <v>143</v>
      </c>
      <c r="E223" s="35" t="s">
        <v>144</v>
      </c>
      <c r="F223" s="35" t="s">
        <v>20</v>
      </c>
      <c r="G223" s="36" t="s">
        <v>15</v>
      </c>
      <c r="H223" s="54">
        <v>5.95</v>
      </c>
      <c r="I223" s="18">
        <v>20</v>
      </c>
      <c r="J223" s="24">
        <f t="shared" si="6"/>
        <v>20</v>
      </c>
      <c r="K223" s="25" t="str">
        <f t="shared" si="7"/>
        <v>OK</v>
      </c>
      <c r="L223" s="210"/>
      <c r="M223" s="200"/>
      <c r="N223" s="201"/>
      <c r="O223" s="200"/>
      <c r="P223" s="200"/>
      <c r="Q223" s="200"/>
      <c r="R223" s="200"/>
      <c r="S223" s="200"/>
      <c r="T223" s="200"/>
      <c r="U223" s="200"/>
      <c r="V223" s="200"/>
      <c r="W223" s="200"/>
      <c r="X223" s="85"/>
      <c r="Y223" s="217"/>
      <c r="Z223" s="217"/>
      <c r="AA223" s="217"/>
      <c r="AB223" s="217"/>
      <c r="AC223" s="217"/>
    </row>
    <row r="224" spans="1:29" ht="42" customHeight="1" x14ac:dyDescent="0.25">
      <c r="A224" s="268"/>
      <c r="B224" s="271"/>
      <c r="C224" s="47">
        <v>242</v>
      </c>
      <c r="D224" s="90" t="s">
        <v>145</v>
      </c>
      <c r="E224" s="35" t="s">
        <v>134</v>
      </c>
      <c r="F224" s="35" t="s">
        <v>13</v>
      </c>
      <c r="G224" s="36" t="s">
        <v>15</v>
      </c>
      <c r="H224" s="54">
        <v>4.9000000000000004</v>
      </c>
      <c r="I224" s="18">
        <v>6</v>
      </c>
      <c r="J224" s="24">
        <f t="shared" si="6"/>
        <v>6</v>
      </c>
      <c r="K224" s="25" t="str">
        <f t="shared" si="7"/>
        <v>OK</v>
      </c>
      <c r="L224" s="210"/>
      <c r="M224" s="200"/>
      <c r="N224" s="201"/>
      <c r="O224" s="200"/>
      <c r="P224" s="200"/>
      <c r="Q224" s="200"/>
      <c r="R224" s="200"/>
      <c r="S224" s="200"/>
      <c r="T224" s="200"/>
      <c r="U224" s="200"/>
      <c r="V224" s="200"/>
      <c r="W224" s="200"/>
      <c r="X224" s="85"/>
      <c r="Y224" s="217"/>
      <c r="Z224" s="217"/>
      <c r="AA224" s="217"/>
      <c r="AB224" s="217"/>
      <c r="AC224" s="217"/>
    </row>
    <row r="225" spans="1:29" ht="32.25" customHeight="1" x14ac:dyDescent="0.25">
      <c r="A225" s="268"/>
      <c r="B225" s="271"/>
      <c r="C225" s="47">
        <v>243</v>
      </c>
      <c r="D225" s="90" t="s">
        <v>146</v>
      </c>
      <c r="E225" s="35" t="s">
        <v>134</v>
      </c>
      <c r="F225" s="35" t="s">
        <v>13</v>
      </c>
      <c r="G225" s="36" t="s">
        <v>15</v>
      </c>
      <c r="H225" s="54">
        <v>18.899999999999999</v>
      </c>
      <c r="I225" s="18">
        <v>6</v>
      </c>
      <c r="J225" s="24">
        <f t="shared" si="6"/>
        <v>1</v>
      </c>
      <c r="K225" s="25" t="str">
        <f t="shared" si="7"/>
        <v>OK</v>
      </c>
      <c r="L225" s="210"/>
      <c r="M225" s="200"/>
      <c r="N225" s="201"/>
      <c r="O225" s="200"/>
      <c r="P225" s="200"/>
      <c r="Q225" s="200"/>
      <c r="R225" s="200"/>
      <c r="S225" s="200">
        <v>3</v>
      </c>
      <c r="T225" s="200"/>
      <c r="U225" s="200"/>
      <c r="V225" s="200"/>
      <c r="W225" s="200">
        <v>2</v>
      </c>
      <c r="X225" s="85"/>
      <c r="Y225" s="217"/>
      <c r="Z225" s="217"/>
      <c r="AA225" s="217"/>
      <c r="AB225" s="217"/>
      <c r="AC225" s="217"/>
    </row>
    <row r="226" spans="1:29" ht="32.25" customHeight="1" x14ac:dyDescent="0.25">
      <c r="A226" s="268"/>
      <c r="B226" s="271"/>
      <c r="C226" s="47">
        <v>244</v>
      </c>
      <c r="D226" s="90" t="s">
        <v>147</v>
      </c>
      <c r="E226" s="35" t="s">
        <v>134</v>
      </c>
      <c r="F226" s="35" t="s">
        <v>13</v>
      </c>
      <c r="G226" s="36" t="s">
        <v>15</v>
      </c>
      <c r="H226" s="54">
        <v>30</v>
      </c>
      <c r="I226" s="18">
        <v>15</v>
      </c>
      <c r="J226" s="24">
        <f t="shared" si="6"/>
        <v>15</v>
      </c>
      <c r="K226" s="25" t="str">
        <f t="shared" si="7"/>
        <v>OK</v>
      </c>
      <c r="L226" s="210"/>
      <c r="M226" s="200"/>
      <c r="N226" s="201"/>
      <c r="O226" s="200"/>
      <c r="P226" s="200"/>
      <c r="Q226" s="200"/>
      <c r="R226" s="200"/>
      <c r="S226" s="200"/>
      <c r="T226" s="200"/>
      <c r="U226" s="200"/>
      <c r="V226" s="200"/>
      <c r="W226" s="200"/>
      <c r="X226" s="85"/>
      <c r="Y226" s="217"/>
      <c r="Z226" s="217"/>
      <c r="AA226" s="217"/>
      <c r="AB226" s="217"/>
      <c r="AC226" s="217"/>
    </row>
    <row r="227" spans="1:29" ht="32.25" customHeight="1" x14ac:dyDescent="0.25">
      <c r="A227" s="268"/>
      <c r="B227" s="271"/>
      <c r="C227" s="47">
        <v>245</v>
      </c>
      <c r="D227" s="90" t="s">
        <v>148</v>
      </c>
      <c r="E227" s="35" t="s">
        <v>134</v>
      </c>
      <c r="F227" s="35" t="s">
        <v>13</v>
      </c>
      <c r="G227" s="36" t="s">
        <v>15</v>
      </c>
      <c r="H227" s="54">
        <v>35</v>
      </c>
      <c r="I227" s="18">
        <v>15</v>
      </c>
      <c r="J227" s="24">
        <f t="shared" si="6"/>
        <v>8</v>
      </c>
      <c r="K227" s="25" t="str">
        <f t="shared" si="7"/>
        <v>OK</v>
      </c>
      <c r="L227" s="210"/>
      <c r="M227" s="200"/>
      <c r="N227" s="201"/>
      <c r="O227" s="200"/>
      <c r="P227" s="200"/>
      <c r="Q227" s="200"/>
      <c r="R227" s="200"/>
      <c r="S227" s="200">
        <v>5</v>
      </c>
      <c r="T227" s="200"/>
      <c r="U227" s="200"/>
      <c r="V227" s="200"/>
      <c r="W227" s="200">
        <v>2</v>
      </c>
      <c r="X227" s="85"/>
      <c r="Y227" s="217"/>
      <c r="Z227" s="217"/>
      <c r="AA227" s="217"/>
      <c r="AB227" s="217"/>
      <c r="AC227" s="217"/>
    </row>
    <row r="228" spans="1:29" ht="32.25" customHeight="1" x14ac:dyDescent="0.25">
      <c r="A228" s="268"/>
      <c r="B228" s="271"/>
      <c r="C228" s="47">
        <v>246</v>
      </c>
      <c r="D228" s="90" t="s">
        <v>149</v>
      </c>
      <c r="E228" s="35" t="s">
        <v>153</v>
      </c>
      <c r="F228" s="35" t="s">
        <v>18</v>
      </c>
      <c r="G228" s="36" t="s">
        <v>15</v>
      </c>
      <c r="H228" s="54">
        <v>19.5</v>
      </c>
      <c r="I228" s="18">
        <v>10</v>
      </c>
      <c r="J228" s="24">
        <f t="shared" si="6"/>
        <v>8</v>
      </c>
      <c r="K228" s="25" t="str">
        <f t="shared" si="7"/>
        <v>OK</v>
      </c>
      <c r="L228" s="210"/>
      <c r="M228" s="200"/>
      <c r="N228" s="201"/>
      <c r="O228" s="200"/>
      <c r="P228" s="200"/>
      <c r="Q228" s="200"/>
      <c r="R228" s="200"/>
      <c r="S228" s="200">
        <v>2</v>
      </c>
      <c r="T228" s="200"/>
      <c r="U228" s="200"/>
      <c r="V228" s="200"/>
      <c r="W228" s="200"/>
      <c r="X228" s="85"/>
      <c r="Y228" s="217"/>
      <c r="Z228" s="217"/>
      <c r="AA228" s="217"/>
      <c r="AB228" s="217"/>
      <c r="AC228" s="217"/>
    </row>
    <row r="229" spans="1:29" ht="32.25" customHeight="1" x14ac:dyDescent="0.25">
      <c r="A229" s="268"/>
      <c r="B229" s="271"/>
      <c r="C229" s="47">
        <v>247</v>
      </c>
      <c r="D229" s="90" t="s">
        <v>150</v>
      </c>
      <c r="E229" s="35" t="s">
        <v>418</v>
      </c>
      <c r="F229" s="35" t="s">
        <v>13</v>
      </c>
      <c r="G229" s="36" t="s">
        <v>15</v>
      </c>
      <c r="H229" s="54">
        <v>18.899999999999999</v>
      </c>
      <c r="I229" s="18">
        <v>10</v>
      </c>
      <c r="J229" s="24">
        <f t="shared" si="6"/>
        <v>2</v>
      </c>
      <c r="K229" s="25" t="str">
        <f t="shared" si="7"/>
        <v>OK</v>
      </c>
      <c r="L229" s="210">
        <v>2</v>
      </c>
      <c r="M229" s="200"/>
      <c r="N229" s="201"/>
      <c r="O229" s="200"/>
      <c r="P229" s="200"/>
      <c r="Q229" s="200"/>
      <c r="R229" s="200">
        <v>2</v>
      </c>
      <c r="S229" s="200">
        <v>4</v>
      </c>
      <c r="T229" s="200"/>
      <c r="U229" s="200"/>
      <c r="V229" s="200"/>
      <c r="W229" s="200"/>
      <c r="X229" s="85"/>
      <c r="Y229" s="217"/>
      <c r="Z229" s="217"/>
      <c r="AA229" s="217"/>
      <c r="AB229" s="217"/>
      <c r="AC229" s="217"/>
    </row>
    <row r="230" spans="1:29" ht="32.25" customHeight="1" x14ac:dyDescent="0.25">
      <c r="A230" s="268"/>
      <c r="B230" s="271"/>
      <c r="C230" s="47">
        <v>248</v>
      </c>
      <c r="D230" s="90" t="s">
        <v>151</v>
      </c>
      <c r="E230" s="35" t="s">
        <v>418</v>
      </c>
      <c r="F230" s="35" t="s">
        <v>13</v>
      </c>
      <c r="G230" s="36" t="s">
        <v>15</v>
      </c>
      <c r="H230" s="54">
        <v>105</v>
      </c>
      <c r="I230" s="18">
        <v>5</v>
      </c>
      <c r="J230" s="24">
        <f t="shared" si="6"/>
        <v>5</v>
      </c>
      <c r="K230" s="25" t="str">
        <f t="shared" si="7"/>
        <v>OK</v>
      </c>
      <c r="L230" s="210"/>
      <c r="M230" s="200"/>
      <c r="N230" s="201"/>
      <c r="O230" s="200"/>
      <c r="P230" s="200"/>
      <c r="Q230" s="200"/>
      <c r="R230" s="200"/>
      <c r="S230" s="200"/>
      <c r="T230" s="200"/>
      <c r="U230" s="200"/>
      <c r="V230" s="200"/>
      <c r="W230" s="200"/>
      <c r="X230" s="85"/>
      <c r="Y230" s="217"/>
      <c r="Z230" s="217"/>
      <c r="AA230" s="217"/>
      <c r="AB230" s="217"/>
      <c r="AC230" s="217"/>
    </row>
    <row r="231" spans="1:29" ht="32.25" customHeight="1" x14ac:dyDescent="0.25">
      <c r="A231" s="268"/>
      <c r="B231" s="271"/>
      <c r="C231" s="47">
        <v>249</v>
      </c>
      <c r="D231" s="90" t="s">
        <v>152</v>
      </c>
      <c r="E231" s="35" t="s">
        <v>153</v>
      </c>
      <c r="F231" s="35" t="s">
        <v>17</v>
      </c>
      <c r="G231" s="36" t="s">
        <v>15</v>
      </c>
      <c r="H231" s="54">
        <v>69</v>
      </c>
      <c r="I231" s="18">
        <v>10</v>
      </c>
      <c r="J231" s="24">
        <f t="shared" si="6"/>
        <v>0</v>
      </c>
      <c r="K231" s="25" t="str">
        <f t="shared" si="7"/>
        <v>OK</v>
      </c>
      <c r="L231" s="210">
        <v>5</v>
      </c>
      <c r="M231" s="200"/>
      <c r="N231" s="201"/>
      <c r="O231" s="200"/>
      <c r="P231" s="200"/>
      <c r="Q231" s="200"/>
      <c r="R231" s="200"/>
      <c r="S231" s="200">
        <v>3</v>
      </c>
      <c r="T231" s="200"/>
      <c r="U231" s="200"/>
      <c r="V231" s="200">
        <v>2</v>
      </c>
      <c r="W231" s="200"/>
      <c r="X231" s="85"/>
      <c r="Y231" s="217"/>
      <c r="Z231" s="217"/>
      <c r="AA231" s="217"/>
      <c r="AB231" s="217"/>
      <c r="AC231" s="217"/>
    </row>
    <row r="232" spans="1:29" ht="32.25" customHeight="1" x14ac:dyDescent="0.25">
      <c r="A232" s="268"/>
      <c r="B232" s="271"/>
      <c r="C232" s="47">
        <v>250</v>
      </c>
      <c r="D232" s="90" t="s">
        <v>154</v>
      </c>
      <c r="E232" s="35" t="s">
        <v>153</v>
      </c>
      <c r="F232" s="35" t="s">
        <v>17</v>
      </c>
      <c r="G232" s="36" t="s">
        <v>15</v>
      </c>
      <c r="H232" s="54">
        <v>258</v>
      </c>
      <c r="I232" s="18">
        <v>10</v>
      </c>
      <c r="J232" s="24">
        <f t="shared" si="6"/>
        <v>9</v>
      </c>
      <c r="K232" s="25" t="str">
        <f t="shared" si="7"/>
        <v>OK</v>
      </c>
      <c r="L232" s="210">
        <v>1</v>
      </c>
      <c r="M232" s="200"/>
      <c r="N232" s="201"/>
      <c r="O232" s="200"/>
      <c r="P232" s="200"/>
      <c r="Q232" s="200"/>
      <c r="R232" s="200"/>
      <c r="S232" s="200"/>
      <c r="T232" s="200"/>
      <c r="U232" s="200"/>
      <c r="V232" s="200"/>
      <c r="W232" s="200"/>
      <c r="X232" s="85"/>
      <c r="Y232" s="217"/>
      <c r="Z232" s="217"/>
      <c r="AA232" s="217"/>
      <c r="AB232" s="217"/>
      <c r="AC232" s="217"/>
    </row>
    <row r="233" spans="1:29" ht="32.25" customHeight="1" x14ac:dyDescent="0.25">
      <c r="A233" s="268"/>
      <c r="B233" s="271"/>
      <c r="C233" s="47">
        <v>251</v>
      </c>
      <c r="D233" s="90" t="s">
        <v>155</v>
      </c>
      <c r="E233" s="35" t="s">
        <v>153</v>
      </c>
      <c r="F233" s="35" t="s">
        <v>17</v>
      </c>
      <c r="G233" s="36" t="s">
        <v>15</v>
      </c>
      <c r="H233" s="54">
        <v>404</v>
      </c>
      <c r="I233" s="18">
        <v>10</v>
      </c>
      <c r="J233" s="24">
        <f t="shared" si="6"/>
        <v>2</v>
      </c>
      <c r="K233" s="25" t="str">
        <f t="shared" si="7"/>
        <v>OK</v>
      </c>
      <c r="L233" s="210">
        <v>2</v>
      </c>
      <c r="M233" s="200"/>
      <c r="N233" s="201"/>
      <c r="O233" s="200"/>
      <c r="P233" s="200"/>
      <c r="Q233" s="200"/>
      <c r="R233" s="200"/>
      <c r="S233" s="200">
        <v>4</v>
      </c>
      <c r="T233" s="200"/>
      <c r="U233" s="200"/>
      <c r="V233" s="200">
        <v>2</v>
      </c>
      <c r="W233" s="200"/>
      <c r="X233" s="85"/>
      <c r="Y233" s="217"/>
      <c r="Z233" s="217"/>
      <c r="AA233" s="217"/>
      <c r="AB233" s="217"/>
      <c r="AC233" s="217"/>
    </row>
    <row r="234" spans="1:29" ht="32.25" customHeight="1" x14ac:dyDescent="0.25">
      <c r="A234" s="268"/>
      <c r="B234" s="271"/>
      <c r="C234" s="47">
        <v>252</v>
      </c>
      <c r="D234" s="90" t="s">
        <v>156</v>
      </c>
      <c r="E234" s="35" t="s">
        <v>153</v>
      </c>
      <c r="F234" s="35" t="s">
        <v>17</v>
      </c>
      <c r="G234" s="36" t="s">
        <v>15</v>
      </c>
      <c r="H234" s="54">
        <v>258</v>
      </c>
      <c r="I234" s="18">
        <v>2</v>
      </c>
      <c r="J234" s="24">
        <f t="shared" si="6"/>
        <v>2</v>
      </c>
      <c r="K234" s="25" t="str">
        <f t="shared" si="7"/>
        <v>OK</v>
      </c>
      <c r="L234" s="210"/>
      <c r="M234" s="200"/>
      <c r="N234" s="201"/>
      <c r="O234" s="200"/>
      <c r="P234" s="200"/>
      <c r="Q234" s="200"/>
      <c r="R234" s="200"/>
      <c r="S234" s="200"/>
      <c r="T234" s="200"/>
      <c r="U234" s="200"/>
      <c r="V234" s="200"/>
      <c r="W234" s="200"/>
      <c r="X234" s="85"/>
      <c r="Y234" s="217"/>
      <c r="Z234" s="217"/>
      <c r="AA234" s="217"/>
      <c r="AB234" s="217"/>
      <c r="AC234" s="217"/>
    </row>
    <row r="235" spans="1:29" ht="32.25" customHeight="1" x14ac:dyDescent="0.25">
      <c r="A235" s="268"/>
      <c r="B235" s="271"/>
      <c r="C235" s="47">
        <v>253</v>
      </c>
      <c r="D235" s="90" t="s">
        <v>157</v>
      </c>
      <c r="E235" s="35" t="s">
        <v>153</v>
      </c>
      <c r="F235" s="35" t="s">
        <v>17</v>
      </c>
      <c r="G235" s="36" t="s">
        <v>15</v>
      </c>
      <c r="H235" s="54">
        <v>95</v>
      </c>
      <c r="I235" s="18">
        <v>10</v>
      </c>
      <c r="J235" s="24">
        <f t="shared" si="6"/>
        <v>10</v>
      </c>
      <c r="K235" s="25" t="str">
        <f t="shared" si="7"/>
        <v>OK</v>
      </c>
      <c r="L235" s="210"/>
      <c r="M235" s="200"/>
      <c r="N235" s="201"/>
      <c r="O235" s="200"/>
      <c r="P235" s="200"/>
      <c r="Q235" s="200"/>
      <c r="R235" s="200"/>
      <c r="S235" s="200"/>
      <c r="T235" s="200"/>
      <c r="U235" s="200"/>
      <c r="V235" s="200"/>
      <c r="W235" s="200"/>
      <c r="X235" s="85"/>
      <c r="Y235" s="217"/>
      <c r="Z235" s="217"/>
      <c r="AA235" s="217"/>
      <c r="AB235" s="217"/>
      <c r="AC235" s="217"/>
    </row>
    <row r="236" spans="1:29" ht="32.25" customHeight="1" x14ac:dyDescent="0.25">
      <c r="A236" s="268"/>
      <c r="B236" s="271"/>
      <c r="C236" s="47">
        <v>254</v>
      </c>
      <c r="D236" s="90" t="s">
        <v>158</v>
      </c>
      <c r="E236" s="35" t="s">
        <v>153</v>
      </c>
      <c r="F236" s="35" t="s">
        <v>17</v>
      </c>
      <c r="G236" s="36" t="s">
        <v>15</v>
      </c>
      <c r="H236" s="54">
        <v>95</v>
      </c>
      <c r="I236" s="18">
        <v>20</v>
      </c>
      <c r="J236" s="24">
        <f t="shared" si="6"/>
        <v>18</v>
      </c>
      <c r="K236" s="25" t="str">
        <f t="shared" si="7"/>
        <v>OK</v>
      </c>
      <c r="L236" s="210">
        <v>2</v>
      </c>
      <c r="M236" s="200"/>
      <c r="N236" s="201"/>
      <c r="O236" s="200"/>
      <c r="P236" s="200"/>
      <c r="Q236" s="200"/>
      <c r="R236" s="200"/>
      <c r="S236" s="200"/>
      <c r="T236" s="200"/>
      <c r="U236" s="200"/>
      <c r="V236" s="200"/>
      <c r="W236" s="200"/>
      <c r="X236" s="85"/>
      <c r="Y236" s="217"/>
      <c r="Z236" s="217"/>
      <c r="AA236" s="217"/>
      <c r="AB236" s="217"/>
      <c r="AC236" s="217"/>
    </row>
    <row r="237" spans="1:29" ht="32.25" customHeight="1" x14ac:dyDescent="0.25">
      <c r="A237" s="268"/>
      <c r="B237" s="271"/>
      <c r="C237" s="47">
        <v>255</v>
      </c>
      <c r="D237" s="90" t="s">
        <v>159</v>
      </c>
      <c r="E237" s="35" t="s">
        <v>153</v>
      </c>
      <c r="F237" s="35" t="s">
        <v>13</v>
      </c>
      <c r="G237" s="36" t="s">
        <v>15</v>
      </c>
      <c r="H237" s="54">
        <v>14.5</v>
      </c>
      <c r="I237" s="18">
        <v>20</v>
      </c>
      <c r="J237" s="24">
        <f t="shared" si="6"/>
        <v>14</v>
      </c>
      <c r="K237" s="25" t="str">
        <f t="shared" si="7"/>
        <v>OK</v>
      </c>
      <c r="L237" s="210"/>
      <c r="M237" s="200"/>
      <c r="N237" s="201"/>
      <c r="O237" s="200"/>
      <c r="P237" s="200"/>
      <c r="Q237" s="200"/>
      <c r="R237" s="200"/>
      <c r="S237" s="200"/>
      <c r="T237" s="200"/>
      <c r="U237" s="200"/>
      <c r="V237" s="200"/>
      <c r="W237" s="200">
        <v>6</v>
      </c>
      <c r="X237" s="85"/>
      <c r="Y237" s="217"/>
      <c r="Z237" s="217"/>
      <c r="AA237" s="217"/>
      <c r="AB237" s="217"/>
      <c r="AC237" s="217"/>
    </row>
    <row r="238" spans="1:29" ht="32.25" customHeight="1" x14ac:dyDescent="0.25">
      <c r="A238" s="268"/>
      <c r="B238" s="271"/>
      <c r="C238" s="47">
        <v>256</v>
      </c>
      <c r="D238" s="90" t="s">
        <v>161</v>
      </c>
      <c r="E238" s="35" t="s">
        <v>153</v>
      </c>
      <c r="F238" s="35" t="s">
        <v>19</v>
      </c>
      <c r="G238" s="36" t="s">
        <v>15</v>
      </c>
      <c r="H238" s="54">
        <v>28.5</v>
      </c>
      <c r="I238" s="18">
        <v>20</v>
      </c>
      <c r="J238" s="24">
        <f t="shared" si="6"/>
        <v>13</v>
      </c>
      <c r="K238" s="25" t="str">
        <f t="shared" si="7"/>
        <v>OK</v>
      </c>
      <c r="L238" s="210"/>
      <c r="M238" s="200"/>
      <c r="N238" s="201"/>
      <c r="O238" s="200"/>
      <c r="P238" s="200"/>
      <c r="Q238" s="200"/>
      <c r="R238" s="200">
        <v>7</v>
      </c>
      <c r="S238" s="200"/>
      <c r="T238" s="200"/>
      <c r="U238" s="200"/>
      <c r="V238" s="200"/>
      <c r="W238" s="200"/>
      <c r="X238" s="85"/>
      <c r="Y238" s="217"/>
      <c r="Z238" s="217"/>
      <c r="AA238" s="217"/>
      <c r="AB238" s="217"/>
      <c r="AC238" s="217"/>
    </row>
    <row r="239" spans="1:29" ht="32.25" customHeight="1" x14ac:dyDescent="0.25">
      <c r="A239" s="268"/>
      <c r="B239" s="271"/>
      <c r="C239" s="47">
        <v>257</v>
      </c>
      <c r="D239" s="90" t="s">
        <v>162</v>
      </c>
      <c r="E239" s="35" t="s">
        <v>134</v>
      </c>
      <c r="F239" s="35" t="s">
        <v>13</v>
      </c>
      <c r="G239" s="36" t="s">
        <v>15</v>
      </c>
      <c r="H239" s="54">
        <v>6</v>
      </c>
      <c r="I239" s="18">
        <v>10</v>
      </c>
      <c r="J239" s="24">
        <f t="shared" si="6"/>
        <v>0</v>
      </c>
      <c r="K239" s="25" t="str">
        <f t="shared" si="7"/>
        <v>OK</v>
      </c>
      <c r="L239" s="210">
        <v>8</v>
      </c>
      <c r="M239" s="200"/>
      <c r="N239" s="201"/>
      <c r="O239" s="200"/>
      <c r="P239" s="200"/>
      <c r="Q239" s="200"/>
      <c r="R239" s="200"/>
      <c r="S239" s="200">
        <v>2</v>
      </c>
      <c r="T239" s="200"/>
      <c r="U239" s="200"/>
      <c r="V239" s="200"/>
      <c r="W239" s="200"/>
      <c r="X239" s="85"/>
      <c r="Y239" s="217"/>
      <c r="Z239" s="217"/>
      <c r="AA239" s="217"/>
      <c r="AB239" s="217"/>
      <c r="AC239" s="217"/>
    </row>
    <row r="240" spans="1:29" ht="32.25" customHeight="1" x14ac:dyDescent="0.25">
      <c r="A240" s="268"/>
      <c r="B240" s="271"/>
      <c r="C240" s="47">
        <v>258</v>
      </c>
      <c r="D240" s="90" t="s">
        <v>163</v>
      </c>
      <c r="E240" s="35" t="s">
        <v>134</v>
      </c>
      <c r="F240" s="35" t="s">
        <v>13</v>
      </c>
      <c r="G240" s="36" t="s">
        <v>15</v>
      </c>
      <c r="H240" s="54">
        <v>9</v>
      </c>
      <c r="I240" s="18">
        <v>10</v>
      </c>
      <c r="J240" s="24">
        <f t="shared" si="6"/>
        <v>0</v>
      </c>
      <c r="K240" s="25" t="str">
        <f t="shared" si="7"/>
        <v>OK</v>
      </c>
      <c r="L240" s="210">
        <v>8</v>
      </c>
      <c r="M240" s="200"/>
      <c r="N240" s="201"/>
      <c r="O240" s="200"/>
      <c r="P240" s="200"/>
      <c r="Q240" s="200"/>
      <c r="R240" s="200"/>
      <c r="S240" s="200">
        <v>2</v>
      </c>
      <c r="T240" s="200"/>
      <c r="U240" s="200"/>
      <c r="V240" s="200"/>
      <c r="W240" s="200"/>
      <c r="X240" s="85"/>
      <c r="Y240" s="217"/>
      <c r="Z240" s="217"/>
      <c r="AA240" s="217"/>
      <c r="AB240" s="217"/>
      <c r="AC240" s="217"/>
    </row>
    <row r="241" spans="1:29" ht="32.25" customHeight="1" x14ac:dyDescent="0.25">
      <c r="A241" s="268"/>
      <c r="B241" s="271"/>
      <c r="C241" s="47">
        <v>259</v>
      </c>
      <c r="D241" s="90" t="s">
        <v>165</v>
      </c>
      <c r="E241" s="35" t="s">
        <v>153</v>
      </c>
      <c r="F241" s="35" t="s">
        <v>17</v>
      </c>
      <c r="G241" s="36" t="s">
        <v>15</v>
      </c>
      <c r="H241" s="54">
        <v>40</v>
      </c>
      <c r="I241" s="18">
        <v>10</v>
      </c>
      <c r="J241" s="24">
        <f t="shared" si="6"/>
        <v>8</v>
      </c>
      <c r="K241" s="25" t="str">
        <f t="shared" si="7"/>
        <v>OK</v>
      </c>
      <c r="L241" s="210"/>
      <c r="M241" s="200"/>
      <c r="N241" s="201"/>
      <c r="O241" s="200"/>
      <c r="P241" s="200"/>
      <c r="Q241" s="200"/>
      <c r="R241" s="200">
        <v>1</v>
      </c>
      <c r="S241" s="200">
        <v>1</v>
      </c>
      <c r="T241" s="200"/>
      <c r="U241" s="200"/>
      <c r="V241" s="200"/>
      <c r="W241" s="200"/>
      <c r="X241" s="85"/>
      <c r="Y241" s="217"/>
      <c r="Z241" s="217"/>
      <c r="AA241" s="217"/>
      <c r="AB241" s="217"/>
      <c r="AC241" s="217"/>
    </row>
    <row r="242" spans="1:29" ht="32.25" customHeight="1" x14ac:dyDescent="0.25">
      <c r="A242" s="268"/>
      <c r="B242" s="271"/>
      <c r="C242" s="47">
        <v>260</v>
      </c>
      <c r="D242" s="90" t="s">
        <v>419</v>
      </c>
      <c r="E242" s="35" t="s">
        <v>153</v>
      </c>
      <c r="F242" s="35" t="s">
        <v>17</v>
      </c>
      <c r="G242" s="36" t="s">
        <v>15</v>
      </c>
      <c r="H242" s="54">
        <v>110</v>
      </c>
      <c r="I242" s="18"/>
      <c r="J242" s="24">
        <f t="shared" si="6"/>
        <v>0</v>
      </c>
      <c r="K242" s="25" t="str">
        <f t="shared" si="7"/>
        <v>OK</v>
      </c>
      <c r="L242" s="210"/>
      <c r="M242" s="200"/>
      <c r="N242" s="201"/>
      <c r="O242" s="200"/>
      <c r="P242" s="200"/>
      <c r="Q242" s="200"/>
      <c r="R242" s="200"/>
      <c r="S242" s="200"/>
      <c r="T242" s="200"/>
      <c r="U242" s="200"/>
      <c r="V242" s="200"/>
      <c r="W242" s="200"/>
      <c r="X242" s="85"/>
      <c r="Y242" s="217"/>
      <c r="Z242" s="217"/>
      <c r="AA242" s="217"/>
      <c r="AB242" s="217"/>
      <c r="AC242" s="217"/>
    </row>
    <row r="243" spans="1:29" ht="32.25"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210"/>
      <c r="M243" s="200"/>
      <c r="N243" s="201"/>
      <c r="O243" s="200"/>
      <c r="P243" s="200"/>
      <c r="Q243" s="200"/>
      <c r="R243" s="200"/>
      <c r="S243" s="200"/>
      <c r="T243" s="200"/>
      <c r="U243" s="200"/>
      <c r="V243" s="200"/>
      <c r="W243" s="200"/>
      <c r="X243" s="85"/>
      <c r="Y243" s="217"/>
      <c r="Z243" s="217"/>
      <c r="AA243" s="217"/>
      <c r="AB243" s="217"/>
      <c r="AC243" s="217"/>
    </row>
    <row r="244" spans="1:29" ht="32.25"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210"/>
      <c r="M244" s="200"/>
      <c r="N244" s="201"/>
      <c r="O244" s="200"/>
      <c r="P244" s="200"/>
      <c r="Q244" s="200"/>
      <c r="R244" s="200"/>
      <c r="S244" s="200"/>
      <c r="T244" s="200"/>
      <c r="U244" s="200"/>
      <c r="V244" s="200"/>
      <c r="W244" s="200"/>
      <c r="X244" s="85"/>
      <c r="Y244" s="217"/>
      <c r="Z244" s="217"/>
      <c r="AA244" s="217"/>
      <c r="AB244" s="217"/>
      <c r="AC244" s="217"/>
    </row>
    <row r="245" spans="1:29" ht="32.25"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210"/>
      <c r="M245" s="200"/>
      <c r="N245" s="201"/>
      <c r="O245" s="200"/>
      <c r="P245" s="200"/>
      <c r="Q245" s="200"/>
      <c r="R245" s="200"/>
      <c r="S245" s="200"/>
      <c r="T245" s="200"/>
      <c r="U245" s="200"/>
      <c r="V245" s="200"/>
      <c r="W245" s="200"/>
      <c r="X245" s="85"/>
      <c r="Y245" s="217"/>
      <c r="Z245" s="217"/>
      <c r="AA245" s="217"/>
      <c r="AB245" s="217"/>
      <c r="AC245" s="217"/>
    </row>
    <row r="246" spans="1:29" ht="32.25" customHeight="1" x14ac:dyDescent="0.25">
      <c r="A246" s="268"/>
      <c r="B246" s="271"/>
      <c r="C246" s="47">
        <v>264</v>
      </c>
      <c r="D246" s="113" t="s">
        <v>423</v>
      </c>
      <c r="E246" s="114" t="s">
        <v>424</v>
      </c>
      <c r="F246" s="114" t="s">
        <v>13</v>
      </c>
      <c r="G246" s="36" t="s">
        <v>22</v>
      </c>
      <c r="H246" s="54">
        <v>34.93</v>
      </c>
      <c r="I246" s="18"/>
      <c r="J246" s="24">
        <f t="shared" si="6"/>
        <v>0</v>
      </c>
      <c r="K246" s="25" t="str">
        <f t="shared" si="7"/>
        <v>OK</v>
      </c>
      <c r="L246" s="210"/>
      <c r="M246" s="200"/>
      <c r="N246" s="201"/>
      <c r="O246" s="200"/>
      <c r="P246" s="200"/>
      <c r="Q246" s="200"/>
      <c r="R246" s="200"/>
      <c r="S246" s="200"/>
      <c r="T246" s="200"/>
      <c r="U246" s="200"/>
      <c r="V246" s="200"/>
      <c r="W246" s="200"/>
      <c r="X246" s="85"/>
      <c r="Y246" s="217"/>
      <c r="Z246" s="217"/>
      <c r="AA246" s="217"/>
      <c r="AB246" s="217"/>
      <c r="AC246" s="217"/>
    </row>
    <row r="247" spans="1:29" ht="32.25"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210"/>
      <c r="M247" s="200"/>
      <c r="N247" s="201"/>
      <c r="O247" s="200"/>
      <c r="P247" s="200"/>
      <c r="Q247" s="200"/>
      <c r="R247" s="200"/>
      <c r="S247" s="200"/>
      <c r="T247" s="200"/>
      <c r="U247" s="200"/>
      <c r="V247" s="200"/>
      <c r="W247" s="200"/>
      <c r="X247" s="85"/>
      <c r="Y247" s="217"/>
      <c r="Z247" s="217"/>
      <c r="AA247" s="217"/>
      <c r="AB247" s="217"/>
      <c r="AC247" s="217"/>
    </row>
    <row r="248" spans="1:29" ht="39.950000000000003" customHeight="1" x14ac:dyDescent="0.25">
      <c r="A248" s="269"/>
      <c r="B248" s="272"/>
      <c r="C248" s="47">
        <v>266</v>
      </c>
      <c r="D248" s="124" t="s">
        <v>426</v>
      </c>
      <c r="E248" s="36" t="s">
        <v>134</v>
      </c>
      <c r="F248" s="35" t="s">
        <v>13</v>
      </c>
      <c r="G248" s="36" t="s">
        <v>15</v>
      </c>
      <c r="H248" s="54">
        <v>12</v>
      </c>
      <c r="I248" s="18">
        <f>25-4</f>
        <v>21</v>
      </c>
      <c r="J248" s="24">
        <f t="shared" si="6"/>
        <v>11</v>
      </c>
      <c r="K248" s="25" t="str">
        <f t="shared" si="7"/>
        <v>OK</v>
      </c>
      <c r="L248" s="210"/>
      <c r="M248" s="200"/>
      <c r="N248" s="201"/>
      <c r="O248" s="200"/>
      <c r="P248" s="200"/>
      <c r="Q248" s="200"/>
      <c r="R248" s="200"/>
      <c r="S248" s="200"/>
      <c r="T248" s="200"/>
      <c r="U248" s="200"/>
      <c r="V248" s="200"/>
      <c r="W248" s="200">
        <v>10</v>
      </c>
      <c r="X248" s="85"/>
      <c r="Y248" s="217"/>
      <c r="Z248" s="217"/>
      <c r="AA248" s="217"/>
      <c r="AB248" s="217"/>
      <c r="AC248" s="217"/>
    </row>
    <row r="249" spans="1:29" ht="24.4" customHeight="1" x14ac:dyDescent="0.25">
      <c r="L249" s="214">
        <f>SUMPRODUCT($H$4:$H$248,L4:L248)</f>
        <v>1862.3</v>
      </c>
      <c r="M249" s="214">
        <f t="shared" ref="M249:P249" si="8">SUMPRODUCT($H$4:$H$248,M4:M248)</f>
        <v>326.14999999999998</v>
      </c>
      <c r="N249" s="214">
        <f t="shared" si="8"/>
        <v>1998.2</v>
      </c>
      <c r="O249" s="214">
        <f t="shared" si="8"/>
        <v>283.44</v>
      </c>
      <c r="P249" s="214">
        <f t="shared" si="8"/>
        <v>933.3</v>
      </c>
      <c r="Q249" s="214">
        <f t="shared" ref="Q249" si="9">SUMPRODUCT($H$4:$H$248,Q4:Q248)</f>
        <v>1281.7</v>
      </c>
      <c r="R249" s="214">
        <f t="shared" ref="R249" si="10">SUMPRODUCT($H$4:$H$248,R4:R248)</f>
        <v>452.68</v>
      </c>
      <c r="S249" s="214">
        <f t="shared" ref="S249" si="11">SUMPRODUCT($H$4:$H$248,S4:S248)</f>
        <v>2239.3000000000002</v>
      </c>
      <c r="T249" s="214">
        <f t="shared" ref="T249" si="12">SUMPRODUCT($H$4:$H$248,T4:T248)</f>
        <v>221</v>
      </c>
      <c r="U249" s="214">
        <f t="shared" ref="U249" si="13">SUMPRODUCT($H$4:$H$248,U4:U248)</f>
        <v>423.24</v>
      </c>
      <c r="V249" s="214">
        <f t="shared" ref="V249" si="14">SUMPRODUCT($H$4:$H$248,V4:V248)</f>
        <v>1342.69</v>
      </c>
      <c r="W249" s="214">
        <f t="shared" ref="W249" si="15">SUMPRODUCT($H$4:$H$248,W4:W248)</f>
        <v>314.8</v>
      </c>
      <c r="X249" s="214">
        <f t="shared" ref="X249" si="16">SUMPRODUCT($H$4:$H$248,X4:X248)</f>
        <v>348.46</v>
      </c>
      <c r="Y249" s="214">
        <f t="shared" ref="Y249" si="17">SUMPRODUCT($H$4:$H$248,Y4:Y248)</f>
        <v>3765.0499999999997</v>
      </c>
      <c r="Z249" s="214">
        <f t="shared" ref="Z249" si="18">SUMPRODUCT($H$4:$H$248,Z4:Z248)</f>
        <v>0</v>
      </c>
      <c r="AA249" s="214">
        <f t="shared" ref="AA249" si="19">SUMPRODUCT($H$4:$H$248,AA4:AA248)</f>
        <v>0</v>
      </c>
      <c r="AB249" s="214">
        <f t="shared" ref="AB249" si="20">SUMPRODUCT($H$4:$H$248,AB4:AB248)</f>
        <v>0</v>
      </c>
      <c r="AC249" s="214">
        <f t="shared" ref="AC249" si="21">SUMPRODUCT($H$4:$H$248,AC4:AC248)</f>
        <v>0</v>
      </c>
    </row>
  </sheetData>
  <mergeCells count="64">
    <mergeCell ref="B4:B11"/>
    <mergeCell ref="A12:A13"/>
    <mergeCell ref="B12:B13"/>
    <mergeCell ref="A14:A87"/>
    <mergeCell ref="B14:B87"/>
    <mergeCell ref="A88:A102"/>
    <mergeCell ref="B88:B102"/>
    <mergeCell ref="A103:A105"/>
    <mergeCell ref="B103:B105"/>
    <mergeCell ref="W1:W2"/>
    <mergeCell ref="A2:K2"/>
    <mergeCell ref="S1:S2"/>
    <mergeCell ref="T1:T2"/>
    <mergeCell ref="A1:C1"/>
    <mergeCell ref="V1:V2"/>
    <mergeCell ref="D1:H1"/>
    <mergeCell ref="U1:U2"/>
    <mergeCell ref="I1:K1"/>
    <mergeCell ref="Q1:Q2"/>
    <mergeCell ref="R1:R2"/>
    <mergeCell ref="A4:A11"/>
    <mergeCell ref="M1:M2"/>
    <mergeCell ref="N1:N2"/>
    <mergeCell ref="O1:O2"/>
    <mergeCell ref="P1:P2"/>
    <mergeCell ref="L1:L2"/>
    <mergeCell ref="AC1:AC2"/>
    <mergeCell ref="X1:X2"/>
    <mergeCell ref="Y1:Y2"/>
    <mergeCell ref="Z1:Z2"/>
    <mergeCell ref="AA1:AA2"/>
    <mergeCell ref="AB1:AB2"/>
    <mergeCell ref="A106:A111"/>
    <mergeCell ref="B106:B111"/>
    <mergeCell ref="A112:A121"/>
    <mergeCell ref="B112:B121"/>
    <mergeCell ref="A123:A124"/>
    <mergeCell ref="B123:B124"/>
    <mergeCell ref="A126:A129"/>
    <mergeCell ref="B126:B129"/>
    <mergeCell ref="A130:A135"/>
    <mergeCell ref="B130:B135"/>
    <mergeCell ref="A136:A137"/>
    <mergeCell ref="B136:B137"/>
    <mergeCell ref="A138:A146"/>
    <mergeCell ref="B138:B146"/>
    <mergeCell ref="A147:A160"/>
    <mergeCell ref="B147:B160"/>
    <mergeCell ref="A161:A165"/>
    <mergeCell ref="B161:B165"/>
    <mergeCell ref="A166:A172"/>
    <mergeCell ref="B166:B172"/>
    <mergeCell ref="A173:A190"/>
    <mergeCell ref="B173:B190"/>
    <mergeCell ref="A191:A194"/>
    <mergeCell ref="B191:B194"/>
    <mergeCell ref="A223:A248"/>
    <mergeCell ref="B223:B248"/>
    <mergeCell ref="A195:A200"/>
    <mergeCell ref="B195:B200"/>
    <mergeCell ref="A201:A217"/>
    <mergeCell ref="B201:B217"/>
    <mergeCell ref="A219:A220"/>
    <mergeCell ref="B219:B220"/>
  </mergeCells>
  <conditionalFormatting sqref="L4:P138">
    <cfRule type="cellIs" dxfId="40" priority="5" stopIfTrue="1" operator="greaterThan">
      <formula>0</formula>
    </cfRule>
    <cfRule type="cellIs" dxfId="39" priority="6" stopIfTrue="1" operator="greaterThan">
      <formula>0</formula>
    </cfRule>
    <cfRule type="cellIs" dxfId="38" priority="7" stopIfTrue="1" operator="greaterThan">
      <formula>0</formula>
    </cfRule>
  </conditionalFormatting>
  <conditionalFormatting sqref="Q4:W138">
    <cfRule type="cellIs" dxfId="37" priority="2" stopIfTrue="1" operator="greaterThan">
      <formula>0</formula>
    </cfRule>
    <cfRule type="cellIs" dxfId="36" priority="3" stopIfTrue="1" operator="greaterThan">
      <formula>0</formula>
    </cfRule>
    <cfRule type="cellIs" dxfId="35" priority="4" stopIfTrue="1" operator="greaterThan">
      <formula>0</formula>
    </cfRule>
  </conditionalFormatting>
  <conditionalFormatting sqref="L4:AC248">
    <cfRule type="cellIs" dxfId="34" priority="1" operator="greaterThan">
      <formula>0</formula>
    </cfRule>
  </conditionalFormatting>
  <hyperlinks>
    <hyperlink ref="D159" r:id="rId1" display="https://www.havan.com.br/mangueira-para-gas-de-cozinha-glp-1-20m-durin-05207.html" xr:uid="{28CF8155-041A-451C-BE87-B8FD8C851864}"/>
  </hyperlinks>
  <pageMargins left="0.511811024" right="0.511811024" top="0.78740157499999996" bottom="0.78740157499999996"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B677"/>
  <sheetViews>
    <sheetView topLeftCell="A157" zoomScale="90" zoomScaleNormal="90" workbookViewId="0">
      <selection activeCell="C167" sqref="C167"/>
    </sheetView>
  </sheetViews>
  <sheetFormatPr defaultColWidth="9.7109375" defaultRowHeight="26.25" x14ac:dyDescent="0.25"/>
  <cols>
    <col min="1" max="1" width="7" style="38" customWidth="1"/>
    <col min="2" max="2" width="15.42578125" style="1" customWidth="1"/>
    <col min="3" max="3" width="9.5703125" style="37" customWidth="1"/>
    <col min="4" max="4" width="23" style="50" customWidth="1"/>
    <col min="5" max="5" width="10.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5.7109375" style="6" customWidth="1"/>
    <col min="16" max="22" width="13.7109375" style="6" customWidth="1"/>
    <col min="23" max="28" width="13.7109375" style="2" customWidth="1"/>
    <col min="29" max="16384" width="9.7109375" style="2"/>
  </cols>
  <sheetData>
    <row r="1" spans="1:28" ht="39.950000000000003" customHeight="1" x14ac:dyDescent="0.25">
      <c r="A1" s="285" t="s">
        <v>167</v>
      </c>
      <c r="B1" s="285"/>
      <c r="C1" s="285"/>
      <c r="D1" s="285" t="s">
        <v>168</v>
      </c>
      <c r="E1" s="285"/>
      <c r="F1" s="285"/>
      <c r="G1" s="285"/>
      <c r="H1" s="285"/>
      <c r="I1" s="285" t="s">
        <v>169</v>
      </c>
      <c r="J1" s="285"/>
      <c r="K1" s="285"/>
      <c r="L1" s="280" t="s">
        <v>447</v>
      </c>
      <c r="M1" s="280" t="s">
        <v>519</v>
      </c>
      <c r="N1" s="280" t="s">
        <v>520</v>
      </c>
      <c r="O1" s="280" t="s">
        <v>521</v>
      </c>
      <c r="P1" s="278" t="s">
        <v>170</v>
      </c>
      <c r="Q1" s="278" t="s">
        <v>170</v>
      </c>
      <c r="R1" s="278" t="s">
        <v>170</v>
      </c>
      <c r="S1" s="278" t="s">
        <v>170</v>
      </c>
      <c r="T1" s="278" t="s">
        <v>170</v>
      </c>
      <c r="U1" s="278" t="s">
        <v>170</v>
      </c>
      <c r="V1" s="278" t="s">
        <v>170</v>
      </c>
      <c r="W1" s="278" t="s">
        <v>170</v>
      </c>
      <c r="X1" s="278" t="s">
        <v>170</v>
      </c>
      <c r="Y1" s="278" t="s">
        <v>170</v>
      </c>
      <c r="Z1" s="278" t="s">
        <v>170</v>
      </c>
      <c r="AA1" s="278" t="s">
        <v>170</v>
      </c>
      <c r="AB1" s="278" t="s">
        <v>170</v>
      </c>
    </row>
    <row r="2" spans="1:28" ht="39.950000000000003" customHeight="1" x14ac:dyDescent="0.25">
      <c r="A2" s="285" t="s">
        <v>35</v>
      </c>
      <c r="B2" s="285"/>
      <c r="C2" s="285"/>
      <c r="D2" s="285"/>
      <c r="E2" s="285"/>
      <c r="F2" s="285"/>
      <c r="G2" s="285"/>
      <c r="H2" s="285"/>
      <c r="I2" s="285"/>
      <c r="J2" s="285"/>
      <c r="K2" s="285"/>
      <c r="L2" s="280"/>
      <c r="M2" s="280"/>
      <c r="N2" s="280"/>
      <c r="O2" s="280"/>
      <c r="P2" s="278"/>
      <c r="Q2" s="278"/>
      <c r="R2" s="278"/>
      <c r="S2" s="278"/>
      <c r="T2" s="278"/>
      <c r="U2" s="278"/>
      <c r="V2" s="278"/>
      <c r="W2" s="278"/>
      <c r="X2" s="278"/>
      <c r="Y2" s="278"/>
      <c r="Z2" s="278"/>
      <c r="AA2" s="278"/>
      <c r="AB2" s="278"/>
    </row>
    <row r="3" spans="1:28"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13">
        <v>45121</v>
      </c>
      <c r="M3" s="213">
        <v>45254</v>
      </c>
      <c r="N3" s="213">
        <v>45321</v>
      </c>
      <c r="O3" s="213">
        <v>45390</v>
      </c>
      <c r="P3" s="75" t="s">
        <v>1</v>
      </c>
      <c r="Q3" s="75" t="s">
        <v>1</v>
      </c>
      <c r="R3" s="75" t="s">
        <v>1</v>
      </c>
      <c r="S3" s="75" t="s">
        <v>1</v>
      </c>
      <c r="T3" s="75" t="s">
        <v>1</v>
      </c>
      <c r="U3" s="75" t="s">
        <v>1</v>
      </c>
      <c r="V3" s="75" t="s">
        <v>1</v>
      </c>
      <c r="W3" s="75" t="s">
        <v>1</v>
      </c>
      <c r="X3" s="75" t="s">
        <v>1</v>
      </c>
      <c r="Y3" s="75" t="s">
        <v>1</v>
      </c>
      <c r="Z3" s="75" t="s">
        <v>1</v>
      </c>
      <c r="AA3" s="75" t="s">
        <v>1</v>
      </c>
      <c r="AB3" s="75" t="s">
        <v>1</v>
      </c>
    </row>
    <row r="4" spans="1:28" ht="39.950000000000003" customHeight="1" x14ac:dyDescent="0.25">
      <c r="A4" s="282">
        <v>1</v>
      </c>
      <c r="B4" s="281" t="s">
        <v>183</v>
      </c>
      <c r="C4" s="43">
        <v>1</v>
      </c>
      <c r="D4" s="91" t="s">
        <v>62</v>
      </c>
      <c r="E4" s="92" t="s">
        <v>172</v>
      </c>
      <c r="F4" s="92" t="s">
        <v>13</v>
      </c>
      <c r="G4" s="99" t="s">
        <v>22</v>
      </c>
      <c r="H4" s="100">
        <v>6.58</v>
      </c>
      <c r="I4" s="18">
        <v>2</v>
      </c>
      <c r="J4" s="24">
        <f t="shared" ref="J4:J67" si="0">I4-(SUM(L4:AB4))</f>
        <v>0</v>
      </c>
      <c r="K4" s="25" t="str">
        <f>IF(J4&lt;0,"ATENÇÃO","OK")</f>
        <v>OK</v>
      </c>
      <c r="L4" s="166">
        <v>2</v>
      </c>
      <c r="M4" s="70"/>
      <c r="N4" s="201"/>
      <c r="O4" s="201"/>
      <c r="P4" s="74"/>
      <c r="Q4" s="74"/>
      <c r="R4" s="74"/>
      <c r="S4" s="74"/>
      <c r="T4" s="74"/>
      <c r="U4" s="74"/>
      <c r="V4" s="74"/>
      <c r="W4" s="76"/>
      <c r="X4" s="76"/>
      <c r="Y4" s="76"/>
      <c r="Z4" s="76"/>
      <c r="AA4" s="76"/>
      <c r="AB4" s="76"/>
    </row>
    <row r="5" spans="1:28" ht="39.950000000000003" customHeight="1" x14ac:dyDescent="0.25">
      <c r="A5" s="282"/>
      <c r="B5" s="281"/>
      <c r="C5" s="45">
        <v>2</v>
      </c>
      <c r="D5" s="93" t="s">
        <v>65</v>
      </c>
      <c r="E5" s="94" t="s">
        <v>173</v>
      </c>
      <c r="F5" s="94" t="s">
        <v>13</v>
      </c>
      <c r="G5" s="99" t="s">
        <v>28</v>
      </c>
      <c r="H5" s="101">
        <v>16.89</v>
      </c>
      <c r="I5" s="18">
        <v>1</v>
      </c>
      <c r="J5" s="24">
        <f t="shared" si="0"/>
        <v>0</v>
      </c>
      <c r="K5" s="25" t="str">
        <f t="shared" ref="K5:K68" si="1">IF(J5&lt;0,"ATENÇÃO","OK")</f>
        <v>OK</v>
      </c>
      <c r="L5" s="166">
        <v>1</v>
      </c>
      <c r="M5" s="70"/>
      <c r="N5" s="201"/>
      <c r="O5" s="201"/>
      <c r="P5" s="74"/>
      <c r="Q5" s="72"/>
      <c r="R5" s="74"/>
      <c r="S5" s="74"/>
      <c r="T5" s="74"/>
      <c r="U5" s="74"/>
      <c r="V5" s="74"/>
      <c r="W5" s="76"/>
      <c r="X5" s="76"/>
      <c r="Y5" s="76"/>
      <c r="Z5" s="76"/>
      <c r="AA5" s="76"/>
      <c r="AB5" s="76"/>
    </row>
    <row r="6" spans="1:28" ht="39.950000000000003" customHeight="1" x14ac:dyDescent="0.25">
      <c r="A6" s="282"/>
      <c r="B6" s="281"/>
      <c r="C6" s="45">
        <v>3</v>
      </c>
      <c r="D6" s="93" t="s">
        <v>75</v>
      </c>
      <c r="E6" s="94" t="s">
        <v>174</v>
      </c>
      <c r="F6" s="94" t="s">
        <v>76</v>
      </c>
      <c r="G6" s="99" t="s">
        <v>28</v>
      </c>
      <c r="H6" s="101">
        <v>2.36</v>
      </c>
      <c r="I6" s="18"/>
      <c r="J6" s="24">
        <f t="shared" si="0"/>
        <v>0</v>
      </c>
      <c r="K6" s="25" t="str">
        <f t="shared" si="1"/>
        <v>OK</v>
      </c>
      <c r="L6" s="166"/>
      <c r="M6" s="70"/>
      <c r="N6" s="201"/>
      <c r="O6" s="201"/>
      <c r="P6" s="74"/>
      <c r="Q6" s="72"/>
      <c r="R6" s="74"/>
      <c r="S6" s="74"/>
      <c r="T6" s="74"/>
      <c r="U6" s="74"/>
      <c r="V6" s="74"/>
      <c r="W6" s="76"/>
      <c r="X6" s="76"/>
      <c r="Y6" s="76"/>
      <c r="Z6" s="76"/>
      <c r="AA6" s="76"/>
      <c r="AB6" s="76"/>
    </row>
    <row r="7" spans="1:28" ht="39.950000000000003" customHeight="1" x14ac:dyDescent="0.25">
      <c r="A7" s="282"/>
      <c r="B7" s="281"/>
      <c r="C7" s="45">
        <v>4</v>
      </c>
      <c r="D7" s="93" t="s">
        <v>77</v>
      </c>
      <c r="E7" s="94" t="s">
        <v>175</v>
      </c>
      <c r="F7" s="94" t="s">
        <v>26</v>
      </c>
      <c r="G7" s="99" t="s">
        <v>15</v>
      </c>
      <c r="H7" s="101">
        <v>5.94</v>
      </c>
      <c r="I7" s="18"/>
      <c r="J7" s="24">
        <f t="shared" si="0"/>
        <v>0</v>
      </c>
      <c r="K7" s="25" t="str">
        <f t="shared" si="1"/>
        <v>OK</v>
      </c>
      <c r="L7" s="166"/>
      <c r="M7" s="70"/>
      <c r="N7" s="201"/>
      <c r="O7" s="201"/>
      <c r="P7" s="74"/>
      <c r="Q7" s="72"/>
      <c r="R7" s="74"/>
      <c r="S7" s="74"/>
      <c r="T7" s="74"/>
      <c r="U7" s="74"/>
      <c r="V7" s="74"/>
      <c r="W7" s="76"/>
      <c r="X7" s="76"/>
      <c r="Y7" s="76"/>
      <c r="Z7" s="76"/>
      <c r="AA7" s="76"/>
      <c r="AB7" s="76"/>
    </row>
    <row r="8" spans="1:28" ht="39.950000000000003" customHeight="1" x14ac:dyDescent="0.25">
      <c r="A8" s="282"/>
      <c r="B8" s="281"/>
      <c r="C8" s="45">
        <v>5</v>
      </c>
      <c r="D8" s="93" t="s">
        <v>176</v>
      </c>
      <c r="E8" s="94" t="s">
        <v>177</v>
      </c>
      <c r="F8" s="94" t="s">
        <v>3</v>
      </c>
      <c r="G8" s="99" t="s">
        <v>22</v>
      </c>
      <c r="H8" s="101">
        <v>12.21</v>
      </c>
      <c r="I8" s="18">
        <v>4</v>
      </c>
      <c r="J8" s="24">
        <f t="shared" si="0"/>
        <v>0</v>
      </c>
      <c r="K8" s="25" t="str">
        <f t="shared" si="1"/>
        <v>OK</v>
      </c>
      <c r="L8" s="166">
        <v>4</v>
      </c>
      <c r="M8" s="70"/>
      <c r="N8" s="201"/>
      <c r="O8" s="201"/>
      <c r="P8" s="74"/>
      <c r="Q8" s="72"/>
      <c r="R8" s="74"/>
      <c r="S8" s="74"/>
      <c r="T8" s="74"/>
      <c r="U8" s="74"/>
      <c r="V8" s="74"/>
      <c r="W8" s="76"/>
      <c r="X8" s="76"/>
      <c r="Y8" s="76"/>
      <c r="Z8" s="76"/>
      <c r="AA8" s="76"/>
      <c r="AB8" s="76"/>
    </row>
    <row r="9" spans="1:28" ht="39.950000000000003" customHeight="1" x14ac:dyDescent="0.25">
      <c r="A9" s="282"/>
      <c r="B9" s="281"/>
      <c r="C9" s="45">
        <v>6</v>
      </c>
      <c r="D9" s="93" t="s">
        <v>136</v>
      </c>
      <c r="E9" s="94" t="s">
        <v>178</v>
      </c>
      <c r="F9" s="92" t="s">
        <v>13</v>
      </c>
      <c r="G9" s="99" t="s">
        <v>15</v>
      </c>
      <c r="H9" s="100">
        <v>80.37</v>
      </c>
      <c r="I9" s="18"/>
      <c r="J9" s="24">
        <f t="shared" si="0"/>
        <v>0</v>
      </c>
      <c r="K9" s="25" t="str">
        <f t="shared" si="1"/>
        <v>OK</v>
      </c>
      <c r="L9" s="166"/>
      <c r="M9" s="70"/>
      <c r="N9" s="201"/>
      <c r="O9" s="201"/>
      <c r="P9" s="74"/>
      <c r="Q9" s="72"/>
      <c r="R9" s="74"/>
      <c r="S9" s="74"/>
      <c r="T9" s="74"/>
      <c r="U9" s="74"/>
      <c r="V9" s="74"/>
      <c r="W9" s="76"/>
      <c r="X9" s="76"/>
      <c r="Y9" s="76"/>
      <c r="Z9" s="76"/>
      <c r="AA9" s="76"/>
      <c r="AB9" s="76"/>
    </row>
    <row r="10" spans="1:28" ht="39.950000000000003" customHeight="1" x14ac:dyDescent="0.25">
      <c r="A10" s="282"/>
      <c r="B10" s="281"/>
      <c r="C10" s="43">
        <v>7</v>
      </c>
      <c r="D10" s="95" t="s">
        <v>179</v>
      </c>
      <c r="E10" s="96" t="s">
        <v>180</v>
      </c>
      <c r="F10" s="96" t="s">
        <v>13</v>
      </c>
      <c r="G10" s="99" t="s">
        <v>15</v>
      </c>
      <c r="H10" s="101">
        <v>53.05</v>
      </c>
      <c r="I10" s="18"/>
      <c r="J10" s="24">
        <f t="shared" si="0"/>
        <v>0</v>
      </c>
      <c r="K10" s="25" t="str">
        <f t="shared" si="1"/>
        <v>OK</v>
      </c>
      <c r="L10" s="166"/>
      <c r="M10" s="70"/>
      <c r="N10" s="201"/>
      <c r="O10" s="201"/>
      <c r="P10" s="74"/>
      <c r="Q10" s="74"/>
      <c r="R10" s="74"/>
      <c r="S10" s="74"/>
      <c r="T10" s="74"/>
      <c r="U10" s="74"/>
      <c r="V10" s="74"/>
      <c r="W10" s="76"/>
      <c r="X10" s="76"/>
      <c r="Y10" s="76"/>
      <c r="Z10" s="76"/>
      <c r="AA10" s="76"/>
      <c r="AB10" s="76"/>
    </row>
    <row r="11" spans="1:28" ht="39.950000000000003" customHeight="1" x14ac:dyDescent="0.25">
      <c r="A11" s="282"/>
      <c r="B11" s="281"/>
      <c r="C11" s="43">
        <v>8</v>
      </c>
      <c r="D11" s="95" t="s">
        <v>181</v>
      </c>
      <c r="E11" s="96" t="s">
        <v>182</v>
      </c>
      <c r="F11" s="96" t="s">
        <v>11</v>
      </c>
      <c r="G11" s="99" t="s">
        <v>15</v>
      </c>
      <c r="H11" s="101">
        <v>105</v>
      </c>
      <c r="I11" s="18"/>
      <c r="J11" s="24">
        <f t="shared" si="0"/>
        <v>0</v>
      </c>
      <c r="K11" s="25" t="str">
        <f t="shared" si="1"/>
        <v>OK</v>
      </c>
      <c r="L11" s="166"/>
      <c r="M11" s="70"/>
      <c r="N11" s="201"/>
      <c r="O11" s="201"/>
      <c r="P11" s="74"/>
      <c r="Q11" s="74"/>
      <c r="R11" s="74"/>
      <c r="S11" s="74"/>
      <c r="T11" s="74"/>
      <c r="U11" s="74"/>
      <c r="V11" s="74"/>
      <c r="W11" s="76"/>
      <c r="X11" s="76"/>
      <c r="Y11" s="76"/>
      <c r="Z11" s="76"/>
      <c r="AA11" s="76"/>
      <c r="AB11" s="76"/>
    </row>
    <row r="12" spans="1:28" ht="39.950000000000003"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166"/>
      <c r="M12" s="70"/>
      <c r="N12" s="201"/>
      <c r="O12" s="201"/>
      <c r="P12" s="74"/>
      <c r="Q12" s="74"/>
      <c r="R12" s="74"/>
      <c r="S12" s="74"/>
      <c r="T12" s="74"/>
      <c r="U12" s="74"/>
      <c r="V12" s="74"/>
      <c r="W12" s="76"/>
      <c r="X12" s="76"/>
      <c r="Y12" s="76"/>
      <c r="Z12" s="76"/>
      <c r="AA12" s="76"/>
      <c r="AB12" s="76"/>
    </row>
    <row r="13" spans="1:28" ht="39.950000000000003" customHeight="1" x14ac:dyDescent="0.25">
      <c r="A13" s="284"/>
      <c r="B13" s="272"/>
      <c r="C13" s="47">
        <v>10</v>
      </c>
      <c r="D13" s="102" t="s">
        <v>186</v>
      </c>
      <c r="E13" s="103" t="s">
        <v>185</v>
      </c>
      <c r="F13" s="104" t="s">
        <v>13</v>
      </c>
      <c r="G13" s="103" t="s">
        <v>15</v>
      </c>
      <c r="H13" s="105">
        <v>62.46</v>
      </c>
      <c r="I13" s="18"/>
      <c r="J13" s="24">
        <f t="shared" si="0"/>
        <v>0</v>
      </c>
      <c r="K13" s="25" t="str">
        <f t="shared" si="1"/>
        <v>OK</v>
      </c>
      <c r="L13" s="166"/>
      <c r="M13" s="201"/>
      <c r="N13" s="201"/>
      <c r="O13" s="201"/>
      <c r="P13" s="74"/>
      <c r="Q13" s="74"/>
      <c r="R13" s="74"/>
      <c r="S13" s="74"/>
      <c r="T13" s="74"/>
      <c r="U13" s="74"/>
      <c r="V13" s="74"/>
      <c r="W13" s="76"/>
      <c r="X13" s="76"/>
      <c r="Y13" s="76"/>
      <c r="Z13" s="76"/>
      <c r="AA13" s="76"/>
      <c r="AB13" s="76"/>
    </row>
    <row r="14" spans="1:28" ht="39.950000000000003" customHeight="1" x14ac:dyDescent="0.25">
      <c r="A14" s="259">
        <v>3</v>
      </c>
      <c r="B14" s="262" t="s">
        <v>183</v>
      </c>
      <c r="C14" s="46">
        <v>11</v>
      </c>
      <c r="D14" s="95" t="s">
        <v>82</v>
      </c>
      <c r="E14" s="96" t="s">
        <v>187</v>
      </c>
      <c r="F14" s="96" t="s">
        <v>13</v>
      </c>
      <c r="G14" s="96" t="s">
        <v>15</v>
      </c>
      <c r="H14" s="101">
        <v>61</v>
      </c>
      <c r="I14" s="18">
        <v>6</v>
      </c>
      <c r="J14" s="24">
        <f t="shared" si="0"/>
        <v>0</v>
      </c>
      <c r="K14" s="25" t="str">
        <f t="shared" si="1"/>
        <v>OK</v>
      </c>
      <c r="L14" s="166">
        <v>4</v>
      </c>
      <c r="M14" s="201"/>
      <c r="N14" s="201"/>
      <c r="O14" s="201">
        <v>2</v>
      </c>
      <c r="P14" s="74"/>
      <c r="Q14" s="74"/>
      <c r="R14" s="74"/>
      <c r="S14" s="74"/>
      <c r="T14" s="74"/>
      <c r="U14" s="74"/>
      <c r="V14" s="74"/>
      <c r="W14" s="76"/>
      <c r="X14" s="76"/>
      <c r="Y14" s="76"/>
      <c r="Z14" s="76"/>
      <c r="AA14" s="76"/>
      <c r="AB14" s="76"/>
    </row>
    <row r="15" spans="1:28" ht="39.950000000000003" customHeight="1" x14ac:dyDescent="0.25">
      <c r="A15" s="260"/>
      <c r="B15" s="263"/>
      <c r="C15" s="46">
        <v>12</v>
      </c>
      <c r="D15" s="95" t="s">
        <v>83</v>
      </c>
      <c r="E15" s="96" t="s">
        <v>188</v>
      </c>
      <c r="F15" s="96" t="s">
        <v>13</v>
      </c>
      <c r="G15" s="96" t="s">
        <v>15</v>
      </c>
      <c r="H15" s="101">
        <v>135.04</v>
      </c>
      <c r="I15" s="18"/>
      <c r="J15" s="24">
        <f t="shared" si="0"/>
        <v>0</v>
      </c>
      <c r="K15" s="25" t="str">
        <f t="shared" si="1"/>
        <v>OK</v>
      </c>
      <c r="L15" s="166"/>
      <c r="M15" s="201"/>
      <c r="N15" s="201"/>
      <c r="O15" s="201"/>
      <c r="P15" s="74"/>
      <c r="Q15" s="74"/>
      <c r="R15" s="74"/>
      <c r="S15" s="74"/>
      <c r="T15" s="74"/>
      <c r="U15" s="74"/>
      <c r="V15" s="74"/>
      <c r="W15" s="76"/>
      <c r="X15" s="76"/>
      <c r="Y15" s="76"/>
      <c r="Z15" s="76"/>
      <c r="AA15" s="76"/>
      <c r="AB15" s="76"/>
    </row>
    <row r="16" spans="1:28" ht="39.950000000000003" customHeight="1" x14ac:dyDescent="0.25">
      <c r="A16" s="260"/>
      <c r="B16" s="263"/>
      <c r="C16" s="46">
        <v>13</v>
      </c>
      <c r="D16" s="95" t="s">
        <v>106</v>
      </c>
      <c r="E16" s="96" t="s">
        <v>189</v>
      </c>
      <c r="F16" s="96" t="s">
        <v>29</v>
      </c>
      <c r="G16" s="96" t="s">
        <v>15</v>
      </c>
      <c r="H16" s="101">
        <v>5.82</v>
      </c>
      <c r="I16" s="18">
        <v>2</v>
      </c>
      <c r="J16" s="24">
        <f t="shared" si="0"/>
        <v>0</v>
      </c>
      <c r="K16" s="25" t="str">
        <f t="shared" si="1"/>
        <v>OK</v>
      </c>
      <c r="L16" s="166">
        <v>2</v>
      </c>
      <c r="M16" s="201"/>
      <c r="N16" s="201"/>
      <c r="O16" s="201"/>
      <c r="P16" s="74"/>
      <c r="Q16" s="74"/>
      <c r="R16" s="74"/>
      <c r="S16" s="74"/>
      <c r="T16" s="74"/>
      <c r="U16" s="74"/>
      <c r="V16" s="74"/>
      <c r="W16" s="76"/>
      <c r="X16" s="76"/>
      <c r="Y16" s="76"/>
      <c r="Z16" s="76"/>
      <c r="AA16" s="76"/>
      <c r="AB16" s="76"/>
    </row>
    <row r="17" spans="1:28" ht="39.950000000000003" customHeight="1" x14ac:dyDescent="0.25">
      <c r="A17" s="260"/>
      <c r="B17" s="263"/>
      <c r="C17" s="46">
        <v>14</v>
      </c>
      <c r="D17" s="95" t="s">
        <v>115</v>
      </c>
      <c r="E17" s="96" t="s">
        <v>190</v>
      </c>
      <c r="F17" s="96" t="s">
        <v>13</v>
      </c>
      <c r="G17" s="96" t="s">
        <v>15</v>
      </c>
      <c r="H17" s="101">
        <v>5.31</v>
      </c>
      <c r="I17" s="18"/>
      <c r="J17" s="24">
        <f t="shared" si="0"/>
        <v>0</v>
      </c>
      <c r="K17" s="25" t="str">
        <f t="shared" si="1"/>
        <v>OK</v>
      </c>
      <c r="L17" s="166"/>
      <c r="M17" s="201"/>
      <c r="N17" s="201"/>
      <c r="O17" s="201"/>
      <c r="P17" s="74"/>
      <c r="Q17" s="74"/>
      <c r="R17" s="74"/>
      <c r="S17" s="74"/>
      <c r="T17" s="74"/>
      <c r="U17" s="74"/>
      <c r="V17" s="74"/>
      <c r="W17" s="76"/>
      <c r="X17" s="76"/>
      <c r="Y17" s="76"/>
      <c r="Z17" s="76"/>
      <c r="AA17" s="76"/>
      <c r="AB17" s="76"/>
    </row>
    <row r="18" spans="1:28" ht="39.950000000000003" customHeight="1" x14ac:dyDescent="0.25">
      <c r="A18" s="260"/>
      <c r="B18" s="263"/>
      <c r="C18" s="46">
        <v>15</v>
      </c>
      <c r="D18" s="95" t="s">
        <v>116</v>
      </c>
      <c r="E18" s="96" t="s">
        <v>191</v>
      </c>
      <c r="F18" s="96" t="s">
        <v>13</v>
      </c>
      <c r="G18" s="96" t="s">
        <v>15</v>
      </c>
      <c r="H18" s="101">
        <v>3.98</v>
      </c>
      <c r="I18" s="18"/>
      <c r="J18" s="24">
        <f t="shared" si="0"/>
        <v>0</v>
      </c>
      <c r="K18" s="25" t="str">
        <f t="shared" si="1"/>
        <v>OK</v>
      </c>
      <c r="L18" s="166"/>
      <c r="M18" s="201"/>
      <c r="N18" s="201"/>
      <c r="O18" s="201"/>
      <c r="P18" s="74"/>
      <c r="Q18" s="74"/>
      <c r="R18" s="74"/>
      <c r="S18" s="74"/>
      <c r="T18" s="74"/>
      <c r="U18" s="74"/>
      <c r="V18" s="74"/>
      <c r="W18" s="76"/>
      <c r="X18" s="76"/>
      <c r="Y18" s="76"/>
      <c r="Z18" s="76"/>
      <c r="AA18" s="76"/>
      <c r="AB18" s="76"/>
    </row>
    <row r="19" spans="1:28" ht="39.950000000000003" customHeight="1" x14ac:dyDescent="0.25">
      <c r="A19" s="260"/>
      <c r="B19" s="263"/>
      <c r="C19" s="46">
        <v>16</v>
      </c>
      <c r="D19" s="95" t="s">
        <v>117</v>
      </c>
      <c r="E19" s="96" t="s">
        <v>190</v>
      </c>
      <c r="F19" s="96" t="s">
        <v>13</v>
      </c>
      <c r="G19" s="96" t="s">
        <v>15</v>
      </c>
      <c r="H19" s="101">
        <v>27.31</v>
      </c>
      <c r="I19" s="18"/>
      <c r="J19" s="24">
        <f t="shared" si="0"/>
        <v>0</v>
      </c>
      <c r="K19" s="25" t="str">
        <f t="shared" si="1"/>
        <v>OK</v>
      </c>
      <c r="L19" s="166"/>
      <c r="M19" s="201"/>
      <c r="N19" s="201"/>
      <c r="O19" s="201"/>
      <c r="P19" s="74"/>
      <c r="Q19" s="74"/>
      <c r="R19" s="74"/>
      <c r="S19" s="74"/>
      <c r="T19" s="74"/>
      <c r="U19" s="74"/>
      <c r="V19" s="74"/>
      <c r="W19" s="76"/>
      <c r="X19" s="76"/>
      <c r="Y19" s="76"/>
      <c r="Z19" s="76"/>
      <c r="AA19" s="76"/>
      <c r="AB19" s="76"/>
    </row>
    <row r="20" spans="1:28" ht="39.950000000000003" customHeight="1" x14ac:dyDescent="0.25">
      <c r="A20" s="260"/>
      <c r="B20" s="263"/>
      <c r="C20" s="46">
        <v>17</v>
      </c>
      <c r="D20" s="95" t="s">
        <v>118</v>
      </c>
      <c r="E20" s="96" t="s">
        <v>191</v>
      </c>
      <c r="F20" s="96" t="s">
        <v>13</v>
      </c>
      <c r="G20" s="96" t="s">
        <v>15</v>
      </c>
      <c r="H20" s="101">
        <v>4.47</v>
      </c>
      <c r="I20" s="18"/>
      <c r="J20" s="24">
        <f t="shared" si="0"/>
        <v>0</v>
      </c>
      <c r="K20" s="25" t="str">
        <f t="shared" si="1"/>
        <v>OK</v>
      </c>
      <c r="L20" s="166"/>
      <c r="M20" s="201"/>
      <c r="N20" s="201"/>
      <c r="O20" s="201"/>
      <c r="P20" s="74"/>
      <c r="Q20" s="74"/>
      <c r="R20" s="74"/>
      <c r="S20" s="74"/>
      <c r="T20" s="74"/>
      <c r="U20" s="74"/>
      <c r="V20" s="74"/>
      <c r="W20" s="76"/>
      <c r="X20" s="76"/>
      <c r="Y20" s="76"/>
      <c r="Z20" s="76"/>
      <c r="AA20" s="76"/>
      <c r="AB20" s="76"/>
    </row>
    <row r="21" spans="1:28" ht="39.950000000000003" customHeight="1" x14ac:dyDescent="0.25">
      <c r="A21" s="260"/>
      <c r="B21" s="263"/>
      <c r="C21" s="46">
        <v>18</v>
      </c>
      <c r="D21" s="95" t="s">
        <v>119</v>
      </c>
      <c r="E21" s="96" t="s">
        <v>190</v>
      </c>
      <c r="F21" s="96" t="s">
        <v>13</v>
      </c>
      <c r="G21" s="96" t="s">
        <v>15</v>
      </c>
      <c r="H21" s="101">
        <v>0.52</v>
      </c>
      <c r="I21" s="18"/>
      <c r="J21" s="24">
        <f t="shared" si="0"/>
        <v>0</v>
      </c>
      <c r="K21" s="25" t="str">
        <f t="shared" si="1"/>
        <v>OK</v>
      </c>
      <c r="L21" s="166"/>
      <c r="M21" s="201"/>
      <c r="N21" s="201"/>
      <c r="O21" s="201"/>
      <c r="P21" s="74"/>
      <c r="Q21" s="74"/>
      <c r="R21" s="74"/>
      <c r="S21" s="74"/>
      <c r="T21" s="74"/>
      <c r="U21" s="74"/>
      <c r="V21" s="74"/>
      <c r="W21" s="76"/>
      <c r="X21" s="76"/>
      <c r="Y21" s="76"/>
      <c r="Z21" s="76"/>
      <c r="AA21" s="76"/>
      <c r="AB21" s="76"/>
    </row>
    <row r="22" spans="1:28" ht="39.950000000000003" customHeight="1" x14ac:dyDescent="0.25">
      <c r="A22" s="260"/>
      <c r="B22" s="263"/>
      <c r="C22" s="46">
        <v>19</v>
      </c>
      <c r="D22" s="95" t="s">
        <v>120</v>
      </c>
      <c r="E22" s="96" t="s">
        <v>191</v>
      </c>
      <c r="F22" s="96" t="s">
        <v>13</v>
      </c>
      <c r="G22" s="96" t="s">
        <v>15</v>
      </c>
      <c r="H22" s="101">
        <v>32.03</v>
      </c>
      <c r="I22" s="18"/>
      <c r="J22" s="24">
        <f t="shared" si="0"/>
        <v>0</v>
      </c>
      <c r="K22" s="25" t="str">
        <f t="shared" si="1"/>
        <v>OK</v>
      </c>
      <c r="L22" s="166"/>
      <c r="M22" s="201"/>
      <c r="N22" s="201"/>
      <c r="O22" s="201"/>
      <c r="P22" s="74"/>
      <c r="Q22" s="74"/>
      <c r="R22" s="74"/>
      <c r="S22" s="74"/>
      <c r="T22" s="74"/>
      <c r="U22" s="74"/>
      <c r="V22" s="74"/>
      <c r="W22" s="76"/>
      <c r="X22" s="76"/>
      <c r="Y22" s="76"/>
      <c r="Z22" s="76"/>
      <c r="AA22" s="76"/>
      <c r="AB22" s="76"/>
    </row>
    <row r="23" spans="1:28" ht="39.950000000000003" customHeight="1" x14ac:dyDescent="0.25">
      <c r="A23" s="260"/>
      <c r="B23" s="263"/>
      <c r="C23" s="46">
        <v>20</v>
      </c>
      <c r="D23" s="95" t="s">
        <v>121</v>
      </c>
      <c r="E23" s="96" t="s">
        <v>190</v>
      </c>
      <c r="F23" s="96" t="s">
        <v>13</v>
      </c>
      <c r="G23" s="96" t="s">
        <v>15</v>
      </c>
      <c r="H23" s="101">
        <v>17.03</v>
      </c>
      <c r="I23" s="18"/>
      <c r="J23" s="24">
        <f t="shared" si="0"/>
        <v>0</v>
      </c>
      <c r="K23" s="25" t="str">
        <f t="shared" si="1"/>
        <v>OK</v>
      </c>
      <c r="L23" s="166"/>
      <c r="M23" s="201"/>
      <c r="N23" s="201"/>
      <c r="O23" s="201"/>
      <c r="P23" s="74"/>
      <c r="Q23" s="74"/>
      <c r="R23" s="74"/>
      <c r="S23" s="74"/>
      <c r="T23" s="74"/>
      <c r="U23" s="74"/>
      <c r="V23" s="74"/>
      <c r="W23" s="76"/>
      <c r="X23" s="76"/>
      <c r="Y23" s="76"/>
      <c r="Z23" s="76"/>
      <c r="AA23" s="76"/>
      <c r="AB23" s="76"/>
    </row>
    <row r="24" spans="1:28" ht="39.950000000000003" customHeight="1" x14ac:dyDescent="0.25">
      <c r="A24" s="260"/>
      <c r="B24" s="263"/>
      <c r="C24" s="46">
        <v>21</v>
      </c>
      <c r="D24" s="95" t="s">
        <v>122</v>
      </c>
      <c r="E24" s="96" t="s">
        <v>190</v>
      </c>
      <c r="F24" s="96" t="s">
        <v>13</v>
      </c>
      <c r="G24" s="96" t="s">
        <v>15</v>
      </c>
      <c r="H24" s="101">
        <v>0.79</v>
      </c>
      <c r="I24" s="18"/>
      <c r="J24" s="24">
        <f t="shared" si="0"/>
        <v>0</v>
      </c>
      <c r="K24" s="25" t="str">
        <f t="shared" si="1"/>
        <v>OK</v>
      </c>
      <c r="L24" s="166"/>
      <c r="M24" s="201"/>
      <c r="N24" s="201"/>
      <c r="O24" s="201"/>
      <c r="P24" s="74"/>
      <c r="Q24" s="74"/>
      <c r="R24" s="74"/>
      <c r="S24" s="74"/>
      <c r="T24" s="74"/>
      <c r="U24" s="74"/>
      <c r="V24" s="74"/>
      <c r="W24" s="76"/>
      <c r="X24" s="76"/>
      <c r="Y24" s="76"/>
      <c r="Z24" s="76"/>
      <c r="AA24" s="76"/>
      <c r="AB24" s="76"/>
    </row>
    <row r="25" spans="1:28" ht="39.950000000000003" customHeight="1" x14ac:dyDescent="0.25">
      <c r="A25" s="260"/>
      <c r="B25" s="263"/>
      <c r="C25" s="46">
        <v>22</v>
      </c>
      <c r="D25" s="95" t="s">
        <v>123</v>
      </c>
      <c r="E25" s="96" t="s">
        <v>190</v>
      </c>
      <c r="F25" s="96" t="s">
        <v>13</v>
      </c>
      <c r="G25" s="96" t="s">
        <v>15</v>
      </c>
      <c r="H25" s="101">
        <v>2.46</v>
      </c>
      <c r="I25" s="18"/>
      <c r="J25" s="24">
        <f t="shared" si="0"/>
        <v>0</v>
      </c>
      <c r="K25" s="25" t="str">
        <f t="shared" si="1"/>
        <v>OK</v>
      </c>
      <c r="L25" s="166"/>
      <c r="M25" s="201"/>
      <c r="N25" s="201"/>
      <c r="O25" s="201"/>
      <c r="P25" s="74"/>
      <c r="Q25" s="74"/>
      <c r="R25" s="74"/>
      <c r="S25" s="74"/>
      <c r="T25" s="74"/>
      <c r="U25" s="74"/>
      <c r="V25" s="74"/>
      <c r="W25" s="76"/>
      <c r="X25" s="76"/>
      <c r="Y25" s="76"/>
      <c r="Z25" s="76"/>
      <c r="AA25" s="76"/>
      <c r="AB25" s="76"/>
    </row>
    <row r="26" spans="1:28" ht="39.950000000000003" customHeight="1" x14ac:dyDescent="0.25">
      <c r="A26" s="260"/>
      <c r="B26" s="263"/>
      <c r="C26" s="46">
        <v>23</v>
      </c>
      <c r="D26" s="95" t="s">
        <v>124</v>
      </c>
      <c r="E26" s="96" t="s">
        <v>192</v>
      </c>
      <c r="F26" s="96" t="s">
        <v>13</v>
      </c>
      <c r="G26" s="96" t="s">
        <v>15</v>
      </c>
      <c r="H26" s="101">
        <v>4.55</v>
      </c>
      <c r="I26" s="18"/>
      <c r="J26" s="24">
        <f t="shared" si="0"/>
        <v>0</v>
      </c>
      <c r="K26" s="25" t="str">
        <f t="shared" si="1"/>
        <v>OK</v>
      </c>
      <c r="L26" s="166"/>
      <c r="M26" s="201"/>
      <c r="N26" s="201"/>
      <c r="O26" s="201"/>
      <c r="P26" s="74"/>
      <c r="Q26" s="74"/>
      <c r="R26" s="74"/>
      <c r="S26" s="74"/>
      <c r="T26" s="74"/>
      <c r="U26" s="74"/>
      <c r="V26" s="74"/>
      <c r="W26" s="76"/>
      <c r="X26" s="76"/>
      <c r="Y26" s="76"/>
      <c r="Z26" s="76"/>
      <c r="AA26" s="76"/>
      <c r="AB26" s="76"/>
    </row>
    <row r="27" spans="1:28" ht="39.950000000000003" customHeight="1" x14ac:dyDescent="0.25">
      <c r="A27" s="260"/>
      <c r="B27" s="263"/>
      <c r="C27" s="46">
        <v>24</v>
      </c>
      <c r="D27" s="95" t="s">
        <v>125</v>
      </c>
      <c r="E27" s="96" t="s">
        <v>191</v>
      </c>
      <c r="F27" s="96" t="s">
        <v>13</v>
      </c>
      <c r="G27" s="96" t="s">
        <v>15</v>
      </c>
      <c r="H27" s="101">
        <v>0.54</v>
      </c>
      <c r="I27" s="18"/>
      <c r="J27" s="24">
        <f t="shared" si="0"/>
        <v>0</v>
      </c>
      <c r="K27" s="25" t="str">
        <f t="shared" si="1"/>
        <v>OK</v>
      </c>
      <c r="L27" s="166"/>
      <c r="M27" s="201"/>
      <c r="N27" s="201"/>
      <c r="O27" s="201"/>
      <c r="P27" s="74"/>
      <c r="Q27" s="74"/>
      <c r="R27" s="74"/>
      <c r="S27" s="74"/>
      <c r="T27" s="74"/>
      <c r="U27" s="74"/>
      <c r="V27" s="74"/>
      <c r="W27" s="76"/>
      <c r="X27" s="76"/>
      <c r="Y27" s="76"/>
      <c r="Z27" s="76"/>
      <c r="AA27" s="76"/>
      <c r="AB27" s="76"/>
    </row>
    <row r="28" spans="1:28" ht="39.950000000000003" customHeight="1" x14ac:dyDescent="0.25">
      <c r="A28" s="260"/>
      <c r="B28" s="263"/>
      <c r="C28" s="46">
        <v>25</v>
      </c>
      <c r="D28" s="95" t="s">
        <v>126</v>
      </c>
      <c r="E28" s="96" t="s">
        <v>191</v>
      </c>
      <c r="F28" s="96" t="s">
        <v>13</v>
      </c>
      <c r="G28" s="96" t="s">
        <v>15</v>
      </c>
      <c r="H28" s="101">
        <v>0.54</v>
      </c>
      <c r="I28" s="18"/>
      <c r="J28" s="24">
        <f t="shared" si="0"/>
        <v>0</v>
      </c>
      <c r="K28" s="25" t="str">
        <f t="shared" si="1"/>
        <v>OK</v>
      </c>
      <c r="L28" s="166"/>
      <c r="M28" s="201"/>
      <c r="N28" s="201"/>
      <c r="O28" s="201"/>
      <c r="P28" s="74"/>
      <c r="Q28" s="74"/>
      <c r="R28" s="74"/>
      <c r="S28" s="74"/>
      <c r="T28" s="74"/>
      <c r="U28" s="74"/>
      <c r="V28" s="74"/>
      <c r="W28" s="76"/>
      <c r="X28" s="76"/>
      <c r="Y28" s="76"/>
      <c r="Z28" s="76"/>
      <c r="AA28" s="76"/>
      <c r="AB28" s="76"/>
    </row>
    <row r="29" spans="1:28" ht="39.950000000000003" customHeight="1" x14ac:dyDescent="0.25">
      <c r="A29" s="260"/>
      <c r="B29" s="263"/>
      <c r="C29" s="46">
        <v>26</v>
      </c>
      <c r="D29" s="95" t="s">
        <v>127</v>
      </c>
      <c r="E29" s="96" t="s">
        <v>190</v>
      </c>
      <c r="F29" s="96" t="s">
        <v>13</v>
      </c>
      <c r="G29" s="96" t="s">
        <v>15</v>
      </c>
      <c r="H29" s="101">
        <v>0.99</v>
      </c>
      <c r="I29" s="18"/>
      <c r="J29" s="24">
        <f t="shared" si="0"/>
        <v>0</v>
      </c>
      <c r="K29" s="25" t="str">
        <f t="shared" si="1"/>
        <v>OK</v>
      </c>
      <c r="L29" s="166"/>
      <c r="M29" s="201"/>
      <c r="N29" s="201"/>
      <c r="O29" s="201"/>
      <c r="P29" s="74"/>
      <c r="Q29" s="74"/>
      <c r="R29" s="74"/>
      <c r="S29" s="74"/>
      <c r="T29" s="74"/>
      <c r="U29" s="74"/>
      <c r="V29" s="74"/>
      <c r="W29" s="76"/>
      <c r="X29" s="76"/>
      <c r="Y29" s="76"/>
      <c r="Z29" s="76"/>
      <c r="AA29" s="76"/>
      <c r="AB29" s="76"/>
    </row>
    <row r="30" spans="1:28" ht="39.950000000000003" customHeight="1" x14ac:dyDescent="0.25">
      <c r="A30" s="260"/>
      <c r="B30" s="263"/>
      <c r="C30" s="46">
        <v>27</v>
      </c>
      <c r="D30" s="95" t="s">
        <v>128</v>
      </c>
      <c r="E30" s="96" t="s">
        <v>190</v>
      </c>
      <c r="F30" s="96" t="s">
        <v>13</v>
      </c>
      <c r="G30" s="96" t="s">
        <v>15</v>
      </c>
      <c r="H30" s="101">
        <v>16.39</v>
      </c>
      <c r="I30" s="18"/>
      <c r="J30" s="24">
        <f t="shared" si="0"/>
        <v>0</v>
      </c>
      <c r="K30" s="25" t="str">
        <f t="shared" si="1"/>
        <v>OK</v>
      </c>
      <c r="L30" s="166"/>
      <c r="M30" s="201"/>
      <c r="N30" s="201"/>
      <c r="O30" s="201"/>
      <c r="P30" s="74"/>
      <c r="Q30" s="74"/>
      <c r="R30" s="74"/>
      <c r="S30" s="74"/>
      <c r="T30" s="74"/>
      <c r="U30" s="74"/>
      <c r="V30" s="74"/>
      <c r="W30" s="76"/>
      <c r="X30" s="76"/>
      <c r="Y30" s="76"/>
      <c r="Z30" s="76"/>
      <c r="AA30" s="76"/>
      <c r="AB30" s="76"/>
    </row>
    <row r="31" spans="1:28" ht="39.950000000000003" customHeight="1" x14ac:dyDescent="0.25">
      <c r="A31" s="260"/>
      <c r="B31" s="263"/>
      <c r="C31" s="46">
        <v>28</v>
      </c>
      <c r="D31" s="95" t="s">
        <v>129</v>
      </c>
      <c r="E31" s="96" t="s">
        <v>191</v>
      </c>
      <c r="F31" s="96" t="s">
        <v>13</v>
      </c>
      <c r="G31" s="96" t="s">
        <v>15</v>
      </c>
      <c r="H31" s="101">
        <v>5.04</v>
      </c>
      <c r="I31" s="18"/>
      <c r="J31" s="24">
        <f t="shared" si="0"/>
        <v>0</v>
      </c>
      <c r="K31" s="25" t="str">
        <f t="shared" si="1"/>
        <v>OK</v>
      </c>
      <c r="L31" s="166"/>
      <c r="M31" s="201"/>
      <c r="N31" s="201"/>
      <c r="O31" s="201"/>
      <c r="P31" s="74"/>
      <c r="Q31" s="74"/>
      <c r="R31" s="74"/>
      <c r="S31" s="74"/>
      <c r="T31" s="74"/>
      <c r="U31" s="74"/>
      <c r="V31" s="74"/>
      <c r="W31" s="76"/>
      <c r="X31" s="76"/>
      <c r="Y31" s="76"/>
      <c r="Z31" s="76"/>
      <c r="AA31" s="76"/>
      <c r="AB31" s="76"/>
    </row>
    <row r="32" spans="1:28" ht="39.950000000000003" customHeight="1" x14ac:dyDescent="0.25">
      <c r="A32" s="260"/>
      <c r="B32" s="263"/>
      <c r="C32" s="46">
        <v>29</v>
      </c>
      <c r="D32" s="95" t="s">
        <v>130</v>
      </c>
      <c r="E32" s="96" t="s">
        <v>193</v>
      </c>
      <c r="F32" s="96" t="s">
        <v>13</v>
      </c>
      <c r="G32" s="96" t="s">
        <v>15</v>
      </c>
      <c r="H32" s="101">
        <v>20.59</v>
      </c>
      <c r="I32" s="18"/>
      <c r="J32" s="24">
        <f t="shared" si="0"/>
        <v>0</v>
      </c>
      <c r="K32" s="25" t="str">
        <f t="shared" si="1"/>
        <v>OK</v>
      </c>
      <c r="L32" s="166"/>
      <c r="M32" s="201"/>
      <c r="N32" s="201"/>
      <c r="O32" s="201"/>
      <c r="P32" s="74"/>
      <c r="Q32" s="74"/>
      <c r="R32" s="74"/>
      <c r="S32" s="74"/>
      <c r="T32" s="74"/>
      <c r="U32" s="74"/>
      <c r="V32" s="74"/>
      <c r="W32" s="76"/>
      <c r="X32" s="76"/>
      <c r="Y32" s="76"/>
      <c r="Z32" s="76"/>
      <c r="AA32" s="76"/>
      <c r="AB32" s="76"/>
    </row>
    <row r="33" spans="1:28" ht="39.950000000000003" customHeight="1" x14ac:dyDescent="0.25">
      <c r="A33" s="260"/>
      <c r="B33" s="263"/>
      <c r="C33" s="46">
        <v>30</v>
      </c>
      <c r="D33" s="95" t="s">
        <v>131</v>
      </c>
      <c r="E33" s="96" t="s">
        <v>190</v>
      </c>
      <c r="F33" s="96" t="s">
        <v>13</v>
      </c>
      <c r="G33" s="96" t="s">
        <v>15</v>
      </c>
      <c r="H33" s="101">
        <v>28</v>
      </c>
      <c r="I33" s="18"/>
      <c r="J33" s="24">
        <f t="shared" si="0"/>
        <v>0</v>
      </c>
      <c r="K33" s="25" t="str">
        <f t="shared" si="1"/>
        <v>OK</v>
      </c>
      <c r="L33" s="166"/>
      <c r="M33" s="201"/>
      <c r="N33" s="201"/>
      <c r="O33" s="201"/>
      <c r="P33" s="74"/>
      <c r="Q33" s="74"/>
      <c r="R33" s="74"/>
      <c r="S33" s="74"/>
      <c r="T33" s="74"/>
      <c r="U33" s="74"/>
      <c r="V33" s="74"/>
      <c r="W33" s="76"/>
      <c r="X33" s="76"/>
      <c r="Y33" s="76"/>
      <c r="Z33" s="76"/>
      <c r="AA33" s="76"/>
      <c r="AB33" s="76"/>
    </row>
    <row r="34" spans="1:28" ht="39.950000000000003" customHeight="1" x14ac:dyDescent="0.25">
      <c r="A34" s="260"/>
      <c r="B34" s="263"/>
      <c r="C34" s="46">
        <v>31</v>
      </c>
      <c r="D34" s="95" t="s">
        <v>132</v>
      </c>
      <c r="E34" s="96" t="s">
        <v>190</v>
      </c>
      <c r="F34" s="96" t="s">
        <v>13</v>
      </c>
      <c r="G34" s="96" t="s">
        <v>15</v>
      </c>
      <c r="H34" s="101">
        <v>45</v>
      </c>
      <c r="I34" s="18"/>
      <c r="J34" s="24">
        <f t="shared" si="0"/>
        <v>0</v>
      </c>
      <c r="K34" s="25" t="str">
        <f t="shared" si="1"/>
        <v>OK</v>
      </c>
      <c r="L34" s="166"/>
      <c r="M34" s="201"/>
      <c r="N34" s="201"/>
      <c r="O34" s="201"/>
      <c r="P34" s="74"/>
      <c r="Q34" s="74"/>
      <c r="R34" s="74"/>
      <c r="S34" s="74"/>
      <c r="T34" s="74"/>
      <c r="U34" s="74"/>
      <c r="V34" s="74"/>
      <c r="W34" s="76"/>
      <c r="X34" s="76"/>
      <c r="Y34" s="76"/>
      <c r="Z34" s="76"/>
      <c r="AA34" s="76"/>
      <c r="AB34" s="76"/>
    </row>
    <row r="35" spans="1:28" ht="39.950000000000003" customHeight="1" x14ac:dyDescent="0.25">
      <c r="A35" s="260"/>
      <c r="B35" s="263"/>
      <c r="C35" s="46">
        <v>32</v>
      </c>
      <c r="D35" s="95" t="s">
        <v>133</v>
      </c>
      <c r="E35" s="96" t="s">
        <v>191</v>
      </c>
      <c r="F35" s="96" t="s">
        <v>13</v>
      </c>
      <c r="G35" s="96" t="s">
        <v>15</v>
      </c>
      <c r="H35" s="101">
        <v>5.88</v>
      </c>
      <c r="I35" s="18"/>
      <c r="J35" s="24">
        <f t="shared" si="0"/>
        <v>0</v>
      </c>
      <c r="K35" s="25" t="str">
        <f t="shared" si="1"/>
        <v>OK</v>
      </c>
      <c r="L35" s="166"/>
      <c r="M35" s="201"/>
      <c r="N35" s="201"/>
      <c r="O35" s="201"/>
      <c r="P35" s="74"/>
      <c r="Q35" s="74"/>
      <c r="R35" s="74"/>
      <c r="S35" s="74"/>
      <c r="T35" s="74"/>
      <c r="U35" s="74"/>
      <c r="V35" s="74"/>
      <c r="W35" s="76"/>
      <c r="X35" s="76"/>
      <c r="Y35" s="76"/>
      <c r="Z35" s="76"/>
      <c r="AA35" s="76"/>
      <c r="AB35" s="76"/>
    </row>
    <row r="36" spans="1:28" ht="39.950000000000003" customHeight="1" x14ac:dyDescent="0.25">
      <c r="A36" s="260"/>
      <c r="B36" s="263"/>
      <c r="C36" s="46">
        <v>33</v>
      </c>
      <c r="D36" s="95" t="s">
        <v>135</v>
      </c>
      <c r="E36" s="96" t="s">
        <v>194</v>
      </c>
      <c r="F36" s="96" t="s">
        <v>13</v>
      </c>
      <c r="G36" s="96" t="s">
        <v>15</v>
      </c>
      <c r="H36" s="101">
        <v>49.33</v>
      </c>
      <c r="I36" s="18"/>
      <c r="J36" s="24">
        <f t="shared" si="0"/>
        <v>0</v>
      </c>
      <c r="K36" s="25" t="str">
        <f t="shared" si="1"/>
        <v>OK</v>
      </c>
      <c r="L36" s="166"/>
      <c r="M36" s="201"/>
      <c r="N36" s="201"/>
      <c r="O36" s="201"/>
      <c r="P36" s="74"/>
      <c r="Q36" s="74"/>
      <c r="R36" s="74"/>
      <c r="S36" s="74"/>
      <c r="T36" s="74"/>
      <c r="U36" s="74"/>
      <c r="V36" s="74"/>
      <c r="W36" s="76"/>
      <c r="X36" s="76"/>
      <c r="Y36" s="76"/>
      <c r="Z36" s="76"/>
      <c r="AA36" s="76"/>
      <c r="AB36" s="76"/>
    </row>
    <row r="37" spans="1:28" ht="39.950000000000003" customHeight="1" x14ac:dyDescent="0.25">
      <c r="A37" s="260"/>
      <c r="B37" s="263"/>
      <c r="C37" s="46">
        <v>34</v>
      </c>
      <c r="D37" s="95" t="s">
        <v>137</v>
      </c>
      <c r="E37" s="96" t="s">
        <v>195</v>
      </c>
      <c r="F37" s="96" t="s">
        <v>13</v>
      </c>
      <c r="G37" s="96" t="s">
        <v>15</v>
      </c>
      <c r="H37" s="101">
        <v>43.94</v>
      </c>
      <c r="I37" s="18"/>
      <c r="J37" s="24">
        <f t="shared" si="0"/>
        <v>0</v>
      </c>
      <c r="K37" s="25" t="str">
        <f t="shared" si="1"/>
        <v>OK</v>
      </c>
      <c r="L37" s="166"/>
      <c r="M37" s="201"/>
      <c r="N37" s="201"/>
      <c r="O37" s="201"/>
      <c r="P37" s="74"/>
      <c r="Q37" s="74"/>
      <c r="R37" s="74"/>
      <c r="S37" s="74"/>
      <c r="T37" s="74"/>
      <c r="U37" s="74"/>
      <c r="V37" s="74"/>
      <c r="W37" s="76"/>
      <c r="X37" s="76"/>
      <c r="Y37" s="76"/>
      <c r="Z37" s="76"/>
      <c r="AA37" s="76"/>
      <c r="AB37" s="76"/>
    </row>
    <row r="38" spans="1:28" ht="39.950000000000003" customHeight="1" x14ac:dyDescent="0.25">
      <c r="A38" s="260"/>
      <c r="B38" s="263"/>
      <c r="C38" s="46">
        <v>35</v>
      </c>
      <c r="D38" s="95" t="s">
        <v>138</v>
      </c>
      <c r="E38" s="96" t="s">
        <v>193</v>
      </c>
      <c r="F38" s="96" t="s">
        <v>13</v>
      </c>
      <c r="G38" s="96" t="s">
        <v>15</v>
      </c>
      <c r="H38" s="101">
        <v>67.16</v>
      </c>
      <c r="I38" s="18"/>
      <c r="J38" s="24">
        <f t="shared" si="0"/>
        <v>0</v>
      </c>
      <c r="K38" s="25" t="str">
        <f t="shared" si="1"/>
        <v>OK</v>
      </c>
      <c r="L38" s="166"/>
      <c r="M38" s="201"/>
      <c r="N38" s="201"/>
      <c r="O38" s="201"/>
      <c r="P38" s="74"/>
      <c r="Q38" s="74"/>
      <c r="R38" s="74"/>
      <c r="S38" s="74"/>
      <c r="T38" s="74"/>
      <c r="U38" s="74"/>
      <c r="V38" s="74"/>
      <c r="W38" s="76"/>
      <c r="X38" s="76"/>
      <c r="Y38" s="76"/>
      <c r="Z38" s="76"/>
      <c r="AA38" s="76"/>
      <c r="AB38" s="76"/>
    </row>
    <row r="39" spans="1:28" ht="39.950000000000003" customHeight="1" x14ac:dyDescent="0.25">
      <c r="A39" s="260"/>
      <c r="B39" s="263"/>
      <c r="C39" s="46">
        <v>36</v>
      </c>
      <c r="D39" s="95" t="s">
        <v>139</v>
      </c>
      <c r="E39" s="96" t="s">
        <v>196</v>
      </c>
      <c r="F39" s="96" t="s">
        <v>13</v>
      </c>
      <c r="G39" s="96" t="s">
        <v>15</v>
      </c>
      <c r="H39" s="101">
        <v>1.89</v>
      </c>
      <c r="I39" s="18"/>
      <c r="J39" s="24">
        <f t="shared" si="0"/>
        <v>0</v>
      </c>
      <c r="K39" s="25" t="str">
        <f t="shared" si="1"/>
        <v>OK</v>
      </c>
      <c r="L39" s="166"/>
      <c r="M39" s="201"/>
      <c r="N39" s="201"/>
      <c r="O39" s="201"/>
      <c r="P39" s="74"/>
      <c r="Q39" s="74"/>
      <c r="R39" s="74"/>
      <c r="S39" s="74"/>
      <c r="T39" s="74"/>
      <c r="U39" s="74"/>
      <c r="V39" s="74"/>
      <c r="W39" s="76"/>
      <c r="X39" s="76"/>
      <c r="Y39" s="76"/>
      <c r="Z39" s="76"/>
      <c r="AA39" s="76"/>
      <c r="AB39" s="76"/>
    </row>
    <row r="40" spans="1:28" ht="39.950000000000003" customHeight="1" x14ac:dyDescent="0.25">
      <c r="A40" s="260"/>
      <c r="B40" s="263"/>
      <c r="C40" s="46">
        <v>37</v>
      </c>
      <c r="D40" s="95" t="s">
        <v>141</v>
      </c>
      <c r="E40" s="96" t="s">
        <v>195</v>
      </c>
      <c r="F40" s="96" t="s">
        <v>13</v>
      </c>
      <c r="G40" s="96" t="s">
        <v>15</v>
      </c>
      <c r="H40" s="101">
        <v>112.67</v>
      </c>
      <c r="I40" s="18">
        <v>4</v>
      </c>
      <c r="J40" s="24">
        <f t="shared" si="0"/>
        <v>0</v>
      </c>
      <c r="K40" s="25" t="str">
        <f t="shared" si="1"/>
        <v>OK</v>
      </c>
      <c r="L40" s="166">
        <v>4</v>
      </c>
      <c r="M40" s="201"/>
      <c r="N40" s="201"/>
      <c r="O40" s="201"/>
      <c r="P40" s="74"/>
      <c r="Q40" s="74"/>
      <c r="R40" s="74"/>
      <c r="S40" s="74"/>
      <c r="T40" s="74"/>
      <c r="U40" s="74"/>
      <c r="V40" s="74"/>
      <c r="W40" s="76"/>
      <c r="X40" s="76"/>
      <c r="Y40" s="76"/>
      <c r="Z40" s="76"/>
      <c r="AA40" s="76"/>
      <c r="AB40" s="76"/>
    </row>
    <row r="41" spans="1:28" ht="39.950000000000003" customHeight="1" x14ac:dyDescent="0.25">
      <c r="A41" s="260"/>
      <c r="B41" s="263"/>
      <c r="C41" s="46">
        <v>38</v>
      </c>
      <c r="D41" s="95" t="s">
        <v>197</v>
      </c>
      <c r="E41" s="96" t="s">
        <v>178</v>
      </c>
      <c r="F41" s="96" t="s">
        <v>13</v>
      </c>
      <c r="G41" s="96" t="s">
        <v>15</v>
      </c>
      <c r="H41" s="101">
        <v>71.13</v>
      </c>
      <c r="I41" s="18">
        <v>1</v>
      </c>
      <c r="J41" s="24">
        <f t="shared" si="0"/>
        <v>0</v>
      </c>
      <c r="K41" s="25" t="str">
        <f t="shared" si="1"/>
        <v>OK</v>
      </c>
      <c r="L41" s="166">
        <v>1</v>
      </c>
      <c r="M41" s="201"/>
      <c r="N41" s="201"/>
      <c r="O41" s="201"/>
      <c r="P41" s="74"/>
      <c r="Q41" s="74"/>
      <c r="R41" s="74"/>
      <c r="S41" s="74"/>
      <c r="T41" s="74"/>
      <c r="U41" s="74"/>
      <c r="V41" s="74"/>
      <c r="W41" s="76"/>
      <c r="X41" s="76"/>
      <c r="Y41" s="76"/>
      <c r="Z41" s="76"/>
      <c r="AA41" s="76"/>
      <c r="AB41" s="76"/>
    </row>
    <row r="42" spans="1:28" ht="39.950000000000003" customHeight="1" x14ac:dyDescent="0.25">
      <c r="A42" s="260"/>
      <c r="B42" s="263"/>
      <c r="C42" s="46">
        <v>39</v>
      </c>
      <c r="D42" s="95" t="s">
        <v>198</v>
      </c>
      <c r="E42" s="96" t="s">
        <v>199</v>
      </c>
      <c r="F42" s="96" t="s">
        <v>13</v>
      </c>
      <c r="G42" s="96" t="s">
        <v>15</v>
      </c>
      <c r="H42" s="101">
        <v>35.229999999999997</v>
      </c>
      <c r="I42" s="18">
        <v>3</v>
      </c>
      <c r="J42" s="24">
        <f t="shared" si="0"/>
        <v>0</v>
      </c>
      <c r="K42" s="25" t="str">
        <f t="shared" si="1"/>
        <v>OK</v>
      </c>
      <c r="L42" s="166">
        <v>3</v>
      </c>
      <c r="M42" s="201"/>
      <c r="N42" s="201"/>
      <c r="O42" s="201"/>
      <c r="P42" s="74"/>
      <c r="Q42" s="74"/>
      <c r="R42" s="74"/>
      <c r="S42" s="74"/>
      <c r="T42" s="74"/>
      <c r="U42" s="74"/>
      <c r="V42" s="74"/>
      <c r="W42" s="76"/>
      <c r="X42" s="76"/>
      <c r="Y42" s="76"/>
      <c r="Z42" s="76"/>
      <c r="AA42" s="76"/>
      <c r="AB42" s="76"/>
    </row>
    <row r="43" spans="1:28" ht="39.950000000000003"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166"/>
      <c r="M43" s="201"/>
      <c r="N43" s="201"/>
      <c r="O43" s="201"/>
      <c r="P43" s="74"/>
      <c r="Q43" s="74"/>
      <c r="R43" s="74"/>
      <c r="S43" s="74"/>
      <c r="T43" s="74"/>
      <c r="U43" s="74"/>
      <c r="V43" s="74"/>
      <c r="W43" s="76"/>
      <c r="X43" s="76"/>
      <c r="Y43" s="76"/>
      <c r="Z43" s="76"/>
      <c r="AA43" s="76"/>
      <c r="AB43" s="76"/>
    </row>
    <row r="44" spans="1:28" ht="39.950000000000003" customHeight="1" x14ac:dyDescent="0.25">
      <c r="A44" s="260"/>
      <c r="B44" s="263"/>
      <c r="C44" s="46">
        <v>41</v>
      </c>
      <c r="D44" s="95" t="s">
        <v>201</v>
      </c>
      <c r="E44" s="96" t="s">
        <v>188</v>
      </c>
      <c r="F44" s="96" t="s">
        <v>13</v>
      </c>
      <c r="G44" s="96" t="s">
        <v>15</v>
      </c>
      <c r="H44" s="101">
        <v>62.22</v>
      </c>
      <c r="I44" s="18"/>
      <c r="J44" s="24">
        <f t="shared" si="0"/>
        <v>0</v>
      </c>
      <c r="K44" s="25" t="str">
        <f t="shared" si="1"/>
        <v>OK</v>
      </c>
      <c r="L44" s="166"/>
      <c r="M44" s="201"/>
      <c r="N44" s="201"/>
      <c r="O44" s="201"/>
      <c r="P44" s="74"/>
      <c r="Q44" s="74"/>
      <c r="R44" s="74"/>
      <c r="S44" s="74"/>
      <c r="T44" s="74"/>
      <c r="U44" s="74"/>
      <c r="V44" s="74"/>
      <c r="W44" s="76"/>
      <c r="X44" s="76"/>
      <c r="Y44" s="76"/>
      <c r="Z44" s="76"/>
      <c r="AA44" s="76"/>
      <c r="AB44" s="76"/>
    </row>
    <row r="45" spans="1:28" ht="39.950000000000003"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166"/>
      <c r="M45" s="201"/>
      <c r="N45" s="201"/>
      <c r="O45" s="201"/>
      <c r="P45" s="74"/>
      <c r="Q45" s="74"/>
      <c r="R45" s="74"/>
      <c r="S45" s="74"/>
      <c r="T45" s="74"/>
      <c r="U45" s="74"/>
      <c r="V45" s="74"/>
      <c r="W45" s="76"/>
      <c r="X45" s="76"/>
      <c r="Y45" s="76"/>
      <c r="Z45" s="76"/>
      <c r="AA45" s="76"/>
      <c r="AB45" s="76"/>
    </row>
    <row r="46" spans="1:28" ht="39.950000000000003" customHeight="1" x14ac:dyDescent="0.25">
      <c r="A46" s="260"/>
      <c r="B46" s="263"/>
      <c r="C46" s="46">
        <v>43</v>
      </c>
      <c r="D46" s="95" t="s">
        <v>203</v>
      </c>
      <c r="E46" s="96" t="s">
        <v>190</v>
      </c>
      <c r="F46" s="96" t="s">
        <v>13</v>
      </c>
      <c r="G46" s="96" t="s">
        <v>15</v>
      </c>
      <c r="H46" s="101">
        <v>3.95</v>
      </c>
      <c r="I46" s="18"/>
      <c r="J46" s="24">
        <f t="shared" si="0"/>
        <v>0</v>
      </c>
      <c r="K46" s="25" t="str">
        <f t="shared" si="1"/>
        <v>OK</v>
      </c>
      <c r="L46" s="166"/>
      <c r="M46" s="201"/>
      <c r="N46" s="201"/>
      <c r="O46" s="201"/>
      <c r="P46" s="74"/>
      <c r="Q46" s="74"/>
      <c r="R46" s="74"/>
      <c r="S46" s="74"/>
      <c r="T46" s="74"/>
      <c r="U46" s="74"/>
      <c r="V46" s="74"/>
      <c r="W46" s="76"/>
      <c r="X46" s="76"/>
      <c r="Y46" s="76"/>
      <c r="Z46" s="76"/>
      <c r="AA46" s="76"/>
      <c r="AB46" s="76"/>
    </row>
    <row r="47" spans="1:28" ht="39.950000000000003" customHeight="1" x14ac:dyDescent="0.25">
      <c r="A47" s="260"/>
      <c r="B47" s="263"/>
      <c r="C47" s="46">
        <v>44</v>
      </c>
      <c r="D47" s="95" t="s">
        <v>204</v>
      </c>
      <c r="E47" s="96" t="s">
        <v>190</v>
      </c>
      <c r="F47" s="96" t="s">
        <v>13</v>
      </c>
      <c r="G47" s="96" t="s">
        <v>15</v>
      </c>
      <c r="H47" s="101">
        <v>7.35</v>
      </c>
      <c r="I47" s="18"/>
      <c r="J47" s="24">
        <f t="shared" si="0"/>
        <v>0</v>
      </c>
      <c r="K47" s="25" t="str">
        <f t="shared" si="1"/>
        <v>OK</v>
      </c>
      <c r="L47" s="166"/>
      <c r="M47" s="201"/>
      <c r="N47" s="201"/>
      <c r="O47" s="201"/>
      <c r="P47" s="74"/>
      <c r="Q47" s="74"/>
      <c r="R47" s="74"/>
      <c r="S47" s="74"/>
      <c r="T47" s="74"/>
      <c r="U47" s="74"/>
      <c r="V47" s="74"/>
      <c r="W47" s="76"/>
      <c r="X47" s="76"/>
      <c r="Y47" s="76"/>
      <c r="Z47" s="76"/>
      <c r="AA47" s="76"/>
      <c r="AB47" s="76"/>
    </row>
    <row r="48" spans="1:28" ht="39.950000000000003" customHeight="1" x14ac:dyDescent="0.25">
      <c r="A48" s="260"/>
      <c r="B48" s="263"/>
      <c r="C48" s="46">
        <v>45</v>
      </c>
      <c r="D48" s="95" t="s">
        <v>205</v>
      </c>
      <c r="E48" s="96" t="s">
        <v>191</v>
      </c>
      <c r="F48" s="96" t="s">
        <v>13</v>
      </c>
      <c r="G48" s="96" t="s">
        <v>15</v>
      </c>
      <c r="H48" s="101">
        <v>50.41</v>
      </c>
      <c r="I48" s="18"/>
      <c r="J48" s="24">
        <f t="shared" si="0"/>
        <v>0</v>
      </c>
      <c r="K48" s="25" t="str">
        <f t="shared" si="1"/>
        <v>OK</v>
      </c>
      <c r="L48" s="166"/>
      <c r="M48" s="201"/>
      <c r="N48" s="201"/>
      <c r="O48" s="201"/>
      <c r="P48" s="74"/>
      <c r="Q48" s="74"/>
      <c r="R48" s="74"/>
      <c r="S48" s="74"/>
      <c r="T48" s="74"/>
      <c r="U48" s="74"/>
      <c r="V48" s="74"/>
      <c r="W48" s="76"/>
      <c r="X48" s="76"/>
      <c r="Y48" s="76"/>
      <c r="Z48" s="76"/>
      <c r="AA48" s="76"/>
      <c r="AB48" s="76"/>
    </row>
    <row r="49" spans="1:28" ht="39.950000000000003" customHeight="1" x14ac:dyDescent="0.25">
      <c r="A49" s="260"/>
      <c r="B49" s="263"/>
      <c r="C49" s="46">
        <v>46</v>
      </c>
      <c r="D49" s="95" t="s">
        <v>206</v>
      </c>
      <c r="E49" s="96" t="s">
        <v>191</v>
      </c>
      <c r="F49" s="96" t="s">
        <v>13</v>
      </c>
      <c r="G49" s="96" t="s">
        <v>15</v>
      </c>
      <c r="H49" s="101">
        <v>2.23</v>
      </c>
      <c r="I49" s="18"/>
      <c r="J49" s="24">
        <f t="shared" si="0"/>
        <v>0</v>
      </c>
      <c r="K49" s="25" t="str">
        <f t="shared" si="1"/>
        <v>OK</v>
      </c>
      <c r="L49" s="166"/>
      <c r="M49" s="201"/>
      <c r="N49" s="201"/>
      <c r="O49" s="201"/>
      <c r="P49" s="74"/>
      <c r="Q49" s="74"/>
      <c r="R49" s="74"/>
      <c r="S49" s="74"/>
      <c r="T49" s="74"/>
      <c r="U49" s="74"/>
      <c r="V49" s="74"/>
      <c r="W49" s="76"/>
      <c r="X49" s="76"/>
      <c r="Y49" s="76"/>
      <c r="Z49" s="76"/>
      <c r="AA49" s="76"/>
      <c r="AB49" s="76"/>
    </row>
    <row r="50" spans="1:28" ht="39.950000000000003" customHeight="1" x14ac:dyDescent="0.25">
      <c r="A50" s="260"/>
      <c r="B50" s="263"/>
      <c r="C50" s="46">
        <v>47</v>
      </c>
      <c r="D50" s="95" t="s">
        <v>207</v>
      </c>
      <c r="E50" s="96" t="s">
        <v>191</v>
      </c>
      <c r="F50" s="96" t="s">
        <v>13</v>
      </c>
      <c r="G50" s="96" t="s">
        <v>15</v>
      </c>
      <c r="H50" s="101">
        <v>3.74</v>
      </c>
      <c r="I50" s="18"/>
      <c r="J50" s="24">
        <f t="shared" si="0"/>
        <v>0</v>
      </c>
      <c r="K50" s="25" t="str">
        <f t="shared" si="1"/>
        <v>OK</v>
      </c>
      <c r="L50" s="166"/>
      <c r="M50" s="201"/>
      <c r="N50" s="201"/>
      <c r="O50" s="201"/>
      <c r="P50" s="74"/>
      <c r="Q50" s="74"/>
      <c r="R50" s="74"/>
      <c r="S50" s="74"/>
      <c r="T50" s="74"/>
      <c r="U50" s="74"/>
      <c r="V50" s="74"/>
      <c r="W50" s="76"/>
      <c r="X50" s="76"/>
      <c r="Y50" s="76"/>
      <c r="Z50" s="76"/>
      <c r="AA50" s="76"/>
      <c r="AB50" s="76"/>
    </row>
    <row r="51" spans="1:28" ht="39.950000000000003" customHeight="1" x14ac:dyDescent="0.25">
      <c r="A51" s="260"/>
      <c r="B51" s="263"/>
      <c r="C51" s="46">
        <v>48</v>
      </c>
      <c r="D51" s="95" t="s">
        <v>208</v>
      </c>
      <c r="E51" s="96" t="s">
        <v>190</v>
      </c>
      <c r="F51" s="96" t="s">
        <v>13</v>
      </c>
      <c r="G51" s="96" t="s">
        <v>15</v>
      </c>
      <c r="H51" s="101">
        <v>6.09</v>
      </c>
      <c r="I51" s="18"/>
      <c r="J51" s="24">
        <f t="shared" si="0"/>
        <v>0</v>
      </c>
      <c r="K51" s="25" t="str">
        <f t="shared" si="1"/>
        <v>OK</v>
      </c>
      <c r="L51" s="166"/>
      <c r="M51" s="201"/>
      <c r="N51" s="201"/>
      <c r="O51" s="201"/>
      <c r="P51" s="74"/>
      <c r="Q51" s="74"/>
      <c r="R51" s="74"/>
      <c r="S51" s="74"/>
      <c r="T51" s="74"/>
      <c r="U51" s="74"/>
      <c r="V51" s="74"/>
      <c r="W51" s="76"/>
      <c r="X51" s="76"/>
      <c r="Y51" s="76"/>
      <c r="Z51" s="76"/>
      <c r="AA51" s="76"/>
      <c r="AB51" s="76"/>
    </row>
    <row r="52" spans="1:28" ht="39.950000000000003" customHeight="1" x14ac:dyDescent="0.25">
      <c r="A52" s="260"/>
      <c r="B52" s="263"/>
      <c r="C52" s="46">
        <v>49</v>
      </c>
      <c r="D52" s="95" t="s">
        <v>209</v>
      </c>
      <c r="E52" s="96" t="s">
        <v>190</v>
      </c>
      <c r="F52" s="96" t="s">
        <v>13</v>
      </c>
      <c r="G52" s="96" t="s">
        <v>15</v>
      </c>
      <c r="H52" s="101">
        <v>82.81</v>
      </c>
      <c r="I52" s="18"/>
      <c r="J52" s="24">
        <f t="shared" si="0"/>
        <v>0</v>
      </c>
      <c r="K52" s="25" t="str">
        <f t="shared" si="1"/>
        <v>OK</v>
      </c>
      <c r="L52" s="166"/>
      <c r="M52" s="201"/>
      <c r="N52" s="201"/>
      <c r="O52" s="201"/>
      <c r="P52" s="74"/>
      <c r="Q52" s="74"/>
      <c r="R52" s="74"/>
      <c r="S52" s="74"/>
      <c r="T52" s="74"/>
      <c r="U52" s="74"/>
      <c r="V52" s="74"/>
      <c r="W52" s="76"/>
      <c r="X52" s="76"/>
      <c r="Y52" s="76"/>
      <c r="Z52" s="76"/>
      <c r="AA52" s="76"/>
      <c r="AB52" s="76"/>
    </row>
    <row r="53" spans="1:28" ht="39.950000000000003" customHeight="1" x14ac:dyDescent="0.25">
      <c r="A53" s="260"/>
      <c r="B53" s="263"/>
      <c r="C53" s="46">
        <v>50</v>
      </c>
      <c r="D53" s="95" t="s">
        <v>210</v>
      </c>
      <c r="E53" s="96" t="s">
        <v>190</v>
      </c>
      <c r="F53" s="96" t="s">
        <v>13</v>
      </c>
      <c r="G53" s="96" t="s">
        <v>15</v>
      </c>
      <c r="H53" s="101">
        <v>58.5</v>
      </c>
      <c r="I53" s="18"/>
      <c r="J53" s="24">
        <f t="shared" si="0"/>
        <v>0</v>
      </c>
      <c r="K53" s="25" t="str">
        <f t="shared" si="1"/>
        <v>OK</v>
      </c>
      <c r="L53" s="166"/>
      <c r="M53" s="201"/>
      <c r="N53" s="201"/>
      <c r="O53" s="201"/>
      <c r="P53" s="74"/>
      <c r="Q53" s="74"/>
      <c r="R53" s="74"/>
      <c r="S53" s="74"/>
      <c r="T53" s="74"/>
      <c r="U53" s="74"/>
      <c r="V53" s="74"/>
      <c r="W53" s="76"/>
      <c r="X53" s="76"/>
      <c r="Y53" s="76"/>
      <c r="Z53" s="76"/>
      <c r="AA53" s="76"/>
      <c r="AB53" s="76"/>
    </row>
    <row r="54" spans="1:28" ht="39.950000000000003" customHeight="1" x14ac:dyDescent="0.25">
      <c r="A54" s="260"/>
      <c r="B54" s="263"/>
      <c r="C54" s="46">
        <v>51</v>
      </c>
      <c r="D54" s="95" t="s">
        <v>211</v>
      </c>
      <c r="E54" s="96" t="s">
        <v>190</v>
      </c>
      <c r="F54" s="96" t="s">
        <v>13</v>
      </c>
      <c r="G54" s="96" t="s">
        <v>15</v>
      </c>
      <c r="H54" s="101">
        <v>19.39</v>
      </c>
      <c r="I54" s="18"/>
      <c r="J54" s="24">
        <f t="shared" si="0"/>
        <v>0</v>
      </c>
      <c r="K54" s="25" t="str">
        <f t="shared" si="1"/>
        <v>OK</v>
      </c>
      <c r="L54" s="166"/>
      <c r="M54" s="201"/>
      <c r="N54" s="201"/>
      <c r="O54" s="201"/>
      <c r="P54" s="74"/>
      <c r="Q54" s="74"/>
      <c r="R54" s="74"/>
      <c r="S54" s="74"/>
      <c r="T54" s="74"/>
      <c r="U54" s="74"/>
      <c r="V54" s="74"/>
      <c r="W54" s="76"/>
      <c r="X54" s="76"/>
      <c r="Y54" s="76"/>
      <c r="Z54" s="76"/>
      <c r="AA54" s="76"/>
      <c r="AB54" s="76"/>
    </row>
    <row r="55" spans="1:28" ht="39.950000000000003" customHeight="1" x14ac:dyDescent="0.25">
      <c r="A55" s="260"/>
      <c r="B55" s="263"/>
      <c r="C55" s="46">
        <v>52</v>
      </c>
      <c r="D55" s="95" t="s">
        <v>212</v>
      </c>
      <c r="E55" s="96" t="s">
        <v>190</v>
      </c>
      <c r="F55" s="96" t="s">
        <v>13</v>
      </c>
      <c r="G55" s="96" t="s">
        <v>15</v>
      </c>
      <c r="H55" s="101">
        <v>29.5</v>
      </c>
      <c r="I55" s="18"/>
      <c r="J55" s="24">
        <f t="shared" si="0"/>
        <v>0</v>
      </c>
      <c r="K55" s="25" t="str">
        <f t="shared" si="1"/>
        <v>OK</v>
      </c>
      <c r="L55" s="166"/>
      <c r="M55" s="201"/>
      <c r="N55" s="201"/>
      <c r="O55" s="201"/>
      <c r="P55" s="74"/>
      <c r="Q55" s="74"/>
      <c r="R55" s="74"/>
      <c r="S55" s="74"/>
      <c r="T55" s="74"/>
      <c r="U55" s="74"/>
      <c r="V55" s="74"/>
      <c r="W55" s="76"/>
      <c r="X55" s="76"/>
      <c r="Y55" s="76"/>
      <c r="Z55" s="76"/>
      <c r="AA55" s="76"/>
      <c r="AB55" s="76"/>
    </row>
    <row r="56" spans="1:28" ht="39.950000000000003" customHeight="1" x14ac:dyDescent="0.25">
      <c r="A56" s="260"/>
      <c r="B56" s="263"/>
      <c r="C56" s="46">
        <v>53</v>
      </c>
      <c r="D56" s="95" t="s">
        <v>213</v>
      </c>
      <c r="E56" s="96" t="s">
        <v>190</v>
      </c>
      <c r="F56" s="96" t="s">
        <v>13</v>
      </c>
      <c r="G56" s="96" t="s">
        <v>15</v>
      </c>
      <c r="H56" s="101">
        <v>51.42</v>
      </c>
      <c r="I56" s="18"/>
      <c r="J56" s="24">
        <f t="shared" si="0"/>
        <v>0</v>
      </c>
      <c r="K56" s="25" t="str">
        <f t="shared" si="1"/>
        <v>OK</v>
      </c>
      <c r="L56" s="166"/>
      <c r="M56" s="201"/>
      <c r="N56" s="201"/>
      <c r="O56" s="201"/>
      <c r="P56" s="74"/>
      <c r="Q56" s="74"/>
      <c r="R56" s="74"/>
      <c r="S56" s="74"/>
      <c r="T56" s="74"/>
      <c r="U56" s="74"/>
      <c r="V56" s="74"/>
      <c r="W56" s="76"/>
      <c r="X56" s="76"/>
      <c r="Y56" s="76"/>
      <c r="Z56" s="76"/>
      <c r="AA56" s="76"/>
      <c r="AB56" s="76"/>
    </row>
    <row r="57" spans="1:28" ht="39.950000000000003" customHeight="1" x14ac:dyDescent="0.25">
      <c r="A57" s="260"/>
      <c r="B57" s="263"/>
      <c r="C57" s="46">
        <v>54</v>
      </c>
      <c r="D57" s="95" t="s">
        <v>214</v>
      </c>
      <c r="E57" s="96" t="s">
        <v>215</v>
      </c>
      <c r="F57" s="96" t="s">
        <v>13</v>
      </c>
      <c r="G57" s="96" t="s">
        <v>28</v>
      </c>
      <c r="H57" s="101">
        <v>47.2</v>
      </c>
      <c r="I57" s="18"/>
      <c r="J57" s="24">
        <f t="shared" si="0"/>
        <v>0</v>
      </c>
      <c r="K57" s="25" t="str">
        <f t="shared" si="1"/>
        <v>OK</v>
      </c>
      <c r="L57" s="166"/>
      <c r="M57" s="201"/>
      <c r="N57" s="201"/>
      <c r="O57" s="201"/>
      <c r="P57" s="74"/>
      <c r="Q57" s="74"/>
      <c r="R57" s="74"/>
      <c r="S57" s="74"/>
      <c r="T57" s="74"/>
      <c r="U57" s="74"/>
      <c r="V57" s="74"/>
      <c r="W57" s="76"/>
      <c r="X57" s="76"/>
      <c r="Y57" s="76"/>
      <c r="Z57" s="76"/>
      <c r="AA57" s="76"/>
      <c r="AB57" s="76"/>
    </row>
    <row r="58" spans="1:28" ht="39.950000000000003" customHeight="1" x14ac:dyDescent="0.25">
      <c r="A58" s="260"/>
      <c r="B58" s="263"/>
      <c r="C58" s="46">
        <v>55</v>
      </c>
      <c r="D58" s="95" t="s">
        <v>216</v>
      </c>
      <c r="E58" s="96" t="s">
        <v>193</v>
      </c>
      <c r="F58" s="96" t="s">
        <v>13</v>
      </c>
      <c r="G58" s="96" t="s">
        <v>28</v>
      </c>
      <c r="H58" s="101">
        <v>7.96</v>
      </c>
      <c r="I58" s="18"/>
      <c r="J58" s="24">
        <f t="shared" si="0"/>
        <v>0</v>
      </c>
      <c r="K58" s="25" t="str">
        <f t="shared" si="1"/>
        <v>OK</v>
      </c>
      <c r="L58" s="166"/>
      <c r="M58" s="201"/>
      <c r="N58" s="201"/>
      <c r="O58" s="201"/>
      <c r="P58" s="74"/>
      <c r="Q58" s="74"/>
      <c r="R58" s="74"/>
      <c r="S58" s="74"/>
      <c r="T58" s="74"/>
      <c r="U58" s="74"/>
      <c r="V58" s="74"/>
      <c r="W58" s="76"/>
      <c r="X58" s="76"/>
      <c r="Y58" s="76"/>
      <c r="Z58" s="76"/>
      <c r="AA58" s="76"/>
      <c r="AB58" s="76"/>
    </row>
    <row r="59" spans="1:28" ht="39.950000000000003" customHeight="1" x14ac:dyDescent="0.25">
      <c r="A59" s="260"/>
      <c r="B59" s="263"/>
      <c r="C59" s="46">
        <v>56</v>
      </c>
      <c r="D59" s="95" t="s">
        <v>217</v>
      </c>
      <c r="E59" s="96" t="s">
        <v>191</v>
      </c>
      <c r="F59" s="96" t="s">
        <v>3</v>
      </c>
      <c r="G59" s="96" t="s">
        <v>15</v>
      </c>
      <c r="H59" s="101">
        <v>2.56</v>
      </c>
      <c r="I59" s="18"/>
      <c r="J59" s="24">
        <f t="shared" si="0"/>
        <v>0</v>
      </c>
      <c r="K59" s="25" t="str">
        <f t="shared" si="1"/>
        <v>OK</v>
      </c>
      <c r="L59" s="166"/>
      <c r="M59" s="201"/>
      <c r="N59" s="201"/>
      <c r="O59" s="201"/>
      <c r="P59" s="74"/>
      <c r="Q59" s="74"/>
      <c r="R59" s="74"/>
      <c r="S59" s="74"/>
      <c r="T59" s="74"/>
      <c r="U59" s="74"/>
      <c r="V59" s="74"/>
      <c r="W59" s="76"/>
      <c r="X59" s="76"/>
      <c r="Y59" s="76"/>
      <c r="Z59" s="76"/>
      <c r="AA59" s="76"/>
      <c r="AB59" s="76"/>
    </row>
    <row r="60" spans="1:28" ht="39.950000000000003" customHeight="1" x14ac:dyDescent="0.25">
      <c r="A60" s="260"/>
      <c r="B60" s="263"/>
      <c r="C60" s="46">
        <v>57</v>
      </c>
      <c r="D60" s="95" t="s">
        <v>218</v>
      </c>
      <c r="E60" s="96" t="s">
        <v>191</v>
      </c>
      <c r="F60" s="96" t="s">
        <v>3</v>
      </c>
      <c r="G60" s="96" t="s">
        <v>28</v>
      </c>
      <c r="H60" s="101">
        <v>2.56</v>
      </c>
      <c r="I60" s="18"/>
      <c r="J60" s="24">
        <f t="shared" si="0"/>
        <v>0</v>
      </c>
      <c r="K60" s="25" t="str">
        <f t="shared" si="1"/>
        <v>OK</v>
      </c>
      <c r="L60" s="166"/>
      <c r="M60" s="201"/>
      <c r="N60" s="201"/>
      <c r="O60" s="201"/>
      <c r="P60" s="74"/>
      <c r="Q60" s="74"/>
      <c r="R60" s="74"/>
      <c r="S60" s="74"/>
      <c r="T60" s="74"/>
      <c r="U60" s="74"/>
      <c r="V60" s="74"/>
      <c r="W60" s="76"/>
      <c r="X60" s="76"/>
      <c r="Y60" s="76"/>
      <c r="Z60" s="76"/>
      <c r="AA60" s="76"/>
      <c r="AB60" s="76"/>
    </row>
    <row r="61" spans="1:28" ht="39.950000000000003" customHeight="1" x14ac:dyDescent="0.25">
      <c r="A61" s="260"/>
      <c r="B61" s="263"/>
      <c r="C61" s="46">
        <v>58</v>
      </c>
      <c r="D61" s="106" t="s">
        <v>219</v>
      </c>
      <c r="E61" s="107" t="s">
        <v>191</v>
      </c>
      <c r="F61" s="96" t="s">
        <v>3</v>
      </c>
      <c r="G61" s="108" t="s">
        <v>28</v>
      </c>
      <c r="H61" s="101">
        <v>1.35</v>
      </c>
      <c r="I61" s="18"/>
      <c r="J61" s="24">
        <f t="shared" si="0"/>
        <v>0</v>
      </c>
      <c r="K61" s="25" t="str">
        <f t="shared" si="1"/>
        <v>OK</v>
      </c>
      <c r="L61" s="166"/>
      <c r="M61" s="201"/>
      <c r="N61" s="201"/>
      <c r="O61" s="201"/>
      <c r="P61" s="74"/>
      <c r="Q61" s="74"/>
      <c r="R61" s="74"/>
      <c r="S61" s="74"/>
      <c r="T61" s="74"/>
      <c r="U61" s="74"/>
      <c r="V61" s="74"/>
      <c r="W61" s="76"/>
      <c r="X61" s="76"/>
      <c r="Y61" s="76"/>
      <c r="Z61" s="76"/>
      <c r="AA61" s="76"/>
      <c r="AB61" s="76"/>
    </row>
    <row r="62" spans="1:28" ht="39.950000000000003" customHeight="1" x14ac:dyDescent="0.25">
      <c r="A62" s="260"/>
      <c r="B62" s="263"/>
      <c r="C62" s="46">
        <v>59</v>
      </c>
      <c r="D62" s="109" t="s">
        <v>220</v>
      </c>
      <c r="E62" s="110" t="s">
        <v>190</v>
      </c>
      <c r="F62" s="96" t="s">
        <v>3</v>
      </c>
      <c r="G62" s="108" t="s">
        <v>15</v>
      </c>
      <c r="H62" s="101">
        <v>0.93</v>
      </c>
      <c r="I62" s="18"/>
      <c r="J62" s="24">
        <f t="shared" si="0"/>
        <v>0</v>
      </c>
      <c r="K62" s="25" t="str">
        <f t="shared" si="1"/>
        <v>OK</v>
      </c>
      <c r="L62" s="166"/>
      <c r="M62" s="201"/>
      <c r="N62" s="201"/>
      <c r="O62" s="201"/>
      <c r="P62" s="74"/>
      <c r="Q62" s="74"/>
      <c r="R62" s="74"/>
      <c r="S62" s="74"/>
      <c r="T62" s="74"/>
      <c r="U62" s="74"/>
      <c r="V62" s="74"/>
      <c r="W62" s="76"/>
      <c r="X62" s="76"/>
      <c r="Y62" s="76"/>
      <c r="Z62" s="76"/>
      <c r="AA62" s="76"/>
      <c r="AB62" s="76"/>
    </row>
    <row r="63" spans="1:28" ht="39.950000000000003" customHeight="1" x14ac:dyDescent="0.25">
      <c r="A63" s="260"/>
      <c r="B63" s="263"/>
      <c r="C63" s="46">
        <v>60</v>
      </c>
      <c r="D63" s="109" t="s">
        <v>221</v>
      </c>
      <c r="E63" s="110" t="s">
        <v>191</v>
      </c>
      <c r="F63" s="96" t="s">
        <v>3</v>
      </c>
      <c r="G63" s="108" t="s">
        <v>15</v>
      </c>
      <c r="H63" s="101">
        <v>4.74</v>
      </c>
      <c r="I63" s="18"/>
      <c r="J63" s="24">
        <f t="shared" si="0"/>
        <v>0</v>
      </c>
      <c r="K63" s="25" t="str">
        <f t="shared" si="1"/>
        <v>OK</v>
      </c>
      <c r="L63" s="166"/>
      <c r="M63" s="201"/>
      <c r="N63" s="201"/>
      <c r="O63" s="201"/>
      <c r="P63" s="74"/>
      <c r="Q63" s="74"/>
      <c r="R63" s="72"/>
      <c r="S63" s="74"/>
      <c r="T63" s="74"/>
      <c r="U63" s="74"/>
      <c r="V63" s="74"/>
      <c r="W63" s="76"/>
      <c r="X63" s="76"/>
      <c r="Y63" s="76"/>
      <c r="Z63" s="76"/>
      <c r="AA63" s="76"/>
      <c r="AB63" s="76"/>
    </row>
    <row r="64" spans="1:28" ht="39.950000000000003"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166"/>
      <c r="M64" s="201"/>
      <c r="N64" s="201"/>
      <c r="O64" s="201"/>
      <c r="P64" s="74"/>
      <c r="Q64" s="74"/>
      <c r="R64" s="72"/>
      <c r="S64" s="74"/>
      <c r="T64" s="74"/>
      <c r="U64" s="74"/>
      <c r="V64" s="74"/>
      <c r="W64" s="76"/>
      <c r="X64" s="76"/>
      <c r="Y64" s="76"/>
      <c r="Z64" s="76"/>
      <c r="AA64" s="76"/>
      <c r="AB64" s="76"/>
    </row>
    <row r="65" spans="1:28" ht="39.950000000000003" customHeight="1" x14ac:dyDescent="0.25">
      <c r="A65" s="260"/>
      <c r="B65" s="263"/>
      <c r="C65" s="46">
        <v>62</v>
      </c>
      <c r="D65" s="109" t="s">
        <v>223</v>
      </c>
      <c r="E65" s="110" t="s">
        <v>190</v>
      </c>
      <c r="F65" s="96" t="s">
        <v>3</v>
      </c>
      <c r="G65" s="108" t="s">
        <v>15</v>
      </c>
      <c r="H65" s="101">
        <v>2.09</v>
      </c>
      <c r="I65" s="18"/>
      <c r="J65" s="24">
        <f t="shared" si="0"/>
        <v>0</v>
      </c>
      <c r="K65" s="25" t="str">
        <f t="shared" si="1"/>
        <v>OK</v>
      </c>
      <c r="L65" s="166"/>
      <c r="M65" s="201"/>
      <c r="N65" s="201"/>
      <c r="O65" s="201"/>
      <c r="P65" s="74"/>
      <c r="Q65" s="74"/>
      <c r="R65" s="72"/>
      <c r="S65" s="74"/>
      <c r="T65" s="74"/>
      <c r="U65" s="74"/>
      <c r="V65" s="74"/>
      <c r="W65" s="76"/>
      <c r="X65" s="76"/>
      <c r="Y65" s="76"/>
      <c r="Z65" s="76"/>
      <c r="AA65" s="76"/>
      <c r="AB65" s="76"/>
    </row>
    <row r="66" spans="1:28" ht="39.950000000000003" customHeight="1" x14ac:dyDescent="0.25">
      <c r="A66" s="260"/>
      <c r="B66" s="263"/>
      <c r="C66" s="46">
        <v>63</v>
      </c>
      <c r="D66" s="109" t="s">
        <v>224</v>
      </c>
      <c r="E66" s="110" t="s">
        <v>191</v>
      </c>
      <c r="F66" s="96" t="s">
        <v>13</v>
      </c>
      <c r="G66" s="108" t="s">
        <v>15</v>
      </c>
      <c r="H66" s="101">
        <v>2.06</v>
      </c>
      <c r="I66" s="18"/>
      <c r="J66" s="24">
        <f t="shared" si="0"/>
        <v>0</v>
      </c>
      <c r="K66" s="25" t="str">
        <f t="shared" si="1"/>
        <v>OK</v>
      </c>
      <c r="L66" s="166"/>
      <c r="M66" s="201"/>
      <c r="N66" s="201"/>
      <c r="O66" s="201"/>
      <c r="P66" s="74"/>
      <c r="Q66" s="74"/>
      <c r="R66" s="72"/>
      <c r="S66" s="74"/>
      <c r="T66" s="74"/>
      <c r="U66" s="74"/>
      <c r="V66" s="74"/>
      <c r="W66" s="76"/>
      <c r="X66" s="76"/>
      <c r="Y66" s="76"/>
      <c r="Z66" s="76"/>
      <c r="AA66" s="76"/>
      <c r="AB66" s="76"/>
    </row>
    <row r="67" spans="1:28" ht="39.950000000000003" customHeight="1" x14ac:dyDescent="0.25">
      <c r="A67" s="260"/>
      <c r="B67" s="263"/>
      <c r="C67" s="46">
        <v>64</v>
      </c>
      <c r="D67" s="109" t="s">
        <v>225</v>
      </c>
      <c r="E67" s="110" t="s">
        <v>193</v>
      </c>
      <c r="F67" s="96" t="s">
        <v>13</v>
      </c>
      <c r="G67" s="108" t="s">
        <v>15</v>
      </c>
      <c r="H67" s="101">
        <v>66.86</v>
      </c>
      <c r="I67" s="18"/>
      <c r="J67" s="24">
        <f t="shared" si="0"/>
        <v>0</v>
      </c>
      <c r="K67" s="25" t="str">
        <f t="shared" si="1"/>
        <v>OK</v>
      </c>
      <c r="L67" s="166"/>
      <c r="M67" s="201"/>
      <c r="N67" s="201"/>
      <c r="O67" s="201"/>
      <c r="P67" s="74"/>
      <c r="Q67" s="74"/>
      <c r="R67" s="72"/>
      <c r="S67" s="74"/>
      <c r="T67" s="74"/>
      <c r="U67" s="74"/>
      <c r="V67" s="74"/>
      <c r="W67" s="76"/>
      <c r="X67" s="76"/>
      <c r="Y67" s="76"/>
      <c r="Z67" s="76"/>
      <c r="AA67" s="76"/>
      <c r="AB67" s="76"/>
    </row>
    <row r="68" spans="1:28" ht="39.950000000000003" customHeight="1" x14ac:dyDescent="0.25">
      <c r="A68" s="260"/>
      <c r="B68" s="263"/>
      <c r="C68" s="46">
        <v>65</v>
      </c>
      <c r="D68" s="109" t="s">
        <v>226</v>
      </c>
      <c r="E68" s="110" t="s">
        <v>191</v>
      </c>
      <c r="F68" s="96" t="s">
        <v>227</v>
      </c>
      <c r="G68" s="108" t="s">
        <v>15</v>
      </c>
      <c r="H68" s="101">
        <v>14.14</v>
      </c>
      <c r="I68" s="18"/>
      <c r="J68" s="24">
        <f t="shared" ref="J68:J131" si="2">I68-(SUM(L68:AB68))</f>
        <v>0</v>
      </c>
      <c r="K68" s="25" t="str">
        <f t="shared" si="1"/>
        <v>OK</v>
      </c>
      <c r="L68" s="166"/>
      <c r="M68" s="201"/>
      <c r="N68" s="201"/>
      <c r="O68" s="201"/>
      <c r="P68" s="74"/>
      <c r="Q68" s="74"/>
      <c r="R68" s="72"/>
      <c r="S68" s="74"/>
      <c r="T68" s="74"/>
      <c r="U68" s="74"/>
      <c r="V68" s="74"/>
      <c r="W68" s="76"/>
      <c r="X68" s="76"/>
      <c r="Y68" s="76"/>
      <c r="Z68" s="76"/>
      <c r="AA68" s="76"/>
      <c r="AB68" s="76"/>
    </row>
    <row r="69" spans="1:28" ht="39.950000000000003" customHeight="1" x14ac:dyDescent="0.25">
      <c r="A69" s="260"/>
      <c r="B69" s="263"/>
      <c r="C69" s="46">
        <v>66</v>
      </c>
      <c r="D69" s="109" t="s">
        <v>228</v>
      </c>
      <c r="E69" s="110" t="s">
        <v>190</v>
      </c>
      <c r="F69" s="96" t="s">
        <v>229</v>
      </c>
      <c r="G69" s="108" t="s">
        <v>15</v>
      </c>
      <c r="H69" s="101">
        <v>2.2000000000000002</v>
      </c>
      <c r="I69" s="18"/>
      <c r="J69" s="24">
        <f t="shared" si="2"/>
        <v>0</v>
      </c>
      <c r="K69" s="25" t="str">
        <f t="shared" ref="K69:K132" si="3">IF(J69&lt;0,"ATENÇÃO","OK")</f>
        <v>OK</v>
      </c>
      <c r="L69" s="166"/>
      <c r="M69" s="201"/>
      <c r="N69" s="201"/>
      <c r="O69" s="201"/>
      <c r="P69" s="74"/>
      <c r="Q69" s="74"/>
      <c r="R69" s="72"/>
      <c r="S69" s="74"/>
      <c r="T69" s="74"/>
      <c r="U69" s="74"/>
      <c r="V69" s="74"/>
      <c r="W69" s="76"/>
      <c r="X69" s="76"/>
      <c r="Y69" s="76"/>
      <c r="Z69" s="76"/>
      <c r="AA69" s="76"/>
      <c r="AB69" s="76"/>
    </row>
    <row r="70" spans="1:28" ht="39.950000000000003"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166"/>
      <c r="M70" s="201"/>
      <c r="N70" s="201"/>
      <c r="O70" s="201"/>
      <c r="P70" s="74"/>
      <c r="Q70" s="74"/>
      <c r="R70" s="72"/>
      <c r="S70" s="74"/>
      <c r="T70" s="74"/>
      <c r="U70" s="74"/>
      <c r="V70" s="74"/>
      <c r="W70" s="76"/>
      <c r="X70" s="76"/>
      <c r="Y70" s="76"/>
      <c r="Z70" s="76"/>
      <c r="AA70" s="76"/>
      <c r="AB70" s="76"/>
    </row>
    <row r="71" spans="1:28" ht="39.950000000000003" customHeight="1" x14ac:dyDescent="0.25">
      <c r="A71" s="260"/>
      <c r="B71" s="263"/>
      <c r="C71" s="46">
        <v>68</v>
      </c>
      <c r="D71" s="109" t="s">
        <v>231</v>
      </c>
      <c r="E71" s="110" t="s">
        <v>191</v>
      </c>
      <c r="F71" s="96" t="s">
        <v>229</v>
      </c>
      <c r="G71" s="108" t="s">
        <v>15</v>
      </c>
      <c r="H71" s="101">
        <v>4.74</v>
      </c>
      <c r="I71" s="18"/>
      <c r="J71" s="24">
        <f t="shared" si="2"/>
        <v>0</v>
      </c>
      <c r="K71" s="25" t="str">
        <f t="shared" si="3"/>
        <v>OK</v>
      </c>
      <c r="L71" s="166"/>
      <c r="M71" s="201"/>
      <c r="N71" s="201"/>
      <c r="O71" s="201"/>
      <c r="P71" s="74"/>
      <c r="Q71" s="74"/>
      <c r="R71" s="72"/>
      <c r="S71" s="74"/>
      <c r="T71" s="74"/>
      <c r="U71" s="74"/>
      <c r="V71" s="74"/>
      <c r="W71" s="76"/>
      <c r="X71" s="76"/>
      <c r="Y71" s="76"/>
      <c r="Z71" s="76"/>
      <c r="AA71" s="76"/>
      <c r="AB71" s="76"/>
    </row>
    <row r="72" spans="1:28" ht="39.950000000000003" customHeight="1" x14ac:dyDescent="0.25">
      <c r="A72" s="260"/>
      <c r="B72" s="263"/>
      <c r="C72" s="46">
        <v>69</v>
      </c>
      <c r="D72" s="109" t="s">
        <v>232</v>
      </c>
      <c r="E72" s="110" t="s">
        <v>190</v>
      </c>
      <c r="F72" s="96" t="s">
        <v>229</v>
      </c>
      <c r="G72" s="108" t="s">
        <v>15</v>
      </c>
      <c r="H72" s="101">
        <v>3.68</v>
      </c>
      <c r="I72" s="18"/>
      <c r="J72" s="24">
        <f t="shared" si="2"/>
        <v>0</v>
      </c>
      <c r="K72" s="25" t="str">
        <f t="shared" si="3"/>
        <v>OK</v>
      </c>
      <c r="L72" s="166"/>
      <c r="M72" s="201"/>
      <c r="N72" s="201"/>
      <c r="O72" s="201"/>
      <c r="P72" s="74"/>
      <c r="Q72" s="74"/>
      <c r="R72" s="72"/>
      <c r="S72" s="74"/>
      <c r="T72" s="74"/>
      <c r="U72" s="74"/>
      <c r="V72" s="74"/>
      <c r="W72" s="76"/>
      <c r="X72" s="76"/>
      <c r="Y72" s="76"/>
      <c r="Z72" s="76"/>
      <c r="AA72" s="76"/>
      <c r="AB72" s="76"/>
    </row>
    <row r="73" spans="1:28" ht="39.950000000000003" customHeight="1" x14ac:dyDescent="0.25">
      <c r="A73" s="260"/>
      <c r="B73" s="263"/>
      <c r="C73" s="46">
        <v>70</v>
      </c>
      <c r="D73" s="109" t="s">
        <v>233</v>
      </c>
      <c r="E73" s="110" t="s">
        <v>191</v>
      </c>
      <c r="F73" s="96" t="s">
        <v>229</v>
      </c>
      <c r="G73" s="108" t="s">
        <v>15</v>
      </c>
      <c r="H73" s="101">
        <v>3.63</v>
      </c>
      <c r="I73" s="18"/>
      <c r="J73" s="24">
        <f t="shared" si="2"/>
        <v>0</v>
      </c>
      <c r="K73" s="25" t="str">
        <f t="shared" si="3"/>
        <v>OK</v>
      </c>
      <c r="L73" s="166"/>
      <c r="M73" s="201"/>
      <c r="N73" s="201"/>
      <c r="O73" s="201"/>
      <c r="P73" s="74"/>
      <c r="Q73" s="74"/>
      <c r="R73" s="72"/>
      <c r="S73" s="74"/>
      <c r="T73" s="74"/>
      <c r="U73" s="74"/>
      <c r="V73" s="74"/>
      <c r="W73" s="76"/>
      <c r="X73" s="76"/>
      <c r="Y73" s="76"/>
      <c r="Z73" s="76"/>
      <c r="AA73" s="76"/>
      <c r="AB73" s="76"/>
    </row>
    <row r="74" spans="1:28" ht="39.950000000000003" customHeight="1" x14ac:dyDescent="0.25">
      <c r="A74" s="260"/>
      <c r="B74" s="263"/>
      <c r="C74" s="46">
        <v>71</v>
      </c>
      <c r="D74" s="109" t="s">
        <v>234</v>
      </c>
      <c r="E74" s="110" t="s">
        <v>190</v>
      </c>
      <c r="F74" s="96" t="s">
        <v>229</v>
      </c>
      <c r="G74" s="108" t="s">
        <v>15</v>
      </c>
      <c r="H74" s="101">
        <v>0.93</v>
      </c>
      <c r="I74" s="18"/>
      <c r="J74" s="24">
        <f t="shared" si="2"/>
        <v>0</v>
      </c>
      <c r="K74" s="25" t="str">
        <f t="shared" si="3"/>
        <v>OK</v>
      </c>
      <c r="L74" s="166"/>
      <c r="M74" s="201"/>
      <c r="N74" s="201"/>
      <c r="O74" s="201"/>
      <c r="P74" s="74"/>
      <c r="Q74" s="74"/>
      <c r="R74" s="72"/>
      <c r="S74" s="74"/>
      <c r="T74" s="74"/>
      <c r="U74" s="74"/>
      <c r="V74" s="74"/>
      <c r="W74" s="76"/>
      <c r="X74" s="76"/>
      <c r="Y74" s="76"/>
      <c r="Z74" s="76"/>
      <c r="AA74" s="76"/>
      <c r="AB74" s="76"/>
    </row>
    <row r="75" spans="1:28" ht="39.950000000000003" customHeight="1" x14ac:dyDescent="0.25">
      <c r="A75" s="260"/>
      <c r="B75" s="263"/>
      <c r="C75" s="46">
        <v>72</v>
      </c>
      <c r="D75" s="109" t="s">
        <v>235</v>
      </c>
      <c r="E75" s="110" t="s">
        <v>190</v>
      </c>
      <c r="F75" s="96" t="s">
        <v>229</v>
      </c>
      <c r="G75" s="108" t="s">
        <v>15</v>
      </c>
      <c r="H75" s="101">
        <v>5.13</v>
      </c>
      <c r="I75" s="18"/>
      <c r="J75" s="24">
        <f t="shared" si="2"/>
        <v>0</v>
      </c>
      <c r="K75" s="25" t="str">
        <f t="shared" si="3"/>
        <v>OK</v>
      </c>
      <c r="L75" s="166"/>
      <c r="M75" s="201"/>
      <c r="N75" s="201"/>
      <c r="O75" s="201"/>
      <c r="P75" s="74"/>
      <c r="Q75" s="74"/>
      <c r="R75" s="72"/>
      <c r="S75" s="74"/>
      <c r="T75" s="74"/>
      <c r="U75" s="74"/>
      <c r="V75" s="74"/>
      <c r="W75" s="76"/>
      <c r="X75" s="76"/>
      <c r="Y75" s="76"/>
      <c r="Z75" s="76"/>
      <c r="AA75" s="76"/>
      <c r="AB75" s="76"/>
    </row>
    <row r="76" spans="1:28" ht="39.950000000000003" customHeight="1" x14ac:dyDescent="0.25">
      <c r="A76" s="260"/>
      <c r="B76" s="263"/>
      <c r="C76" s="46">
        <v>73</v>
      </c>
      <c r="D76" s="109" t="s">
        <v>236</v>
      </c>
      <c r="E76" s="110" t="s">
        <v>190</v>
      </c>
      <c r="F76" s="96" t="s">
        <v>229</v>
      </c>
      <c r="G76" s="108" t="s">
        <v>15</v>
      </c>
      <c r="H76" s="101">
        <v>12.12</v>
      </c>
      <c r="I76" s="18"/>
      <c r="J76" s="24">
        <f t="shared" si="2"/>
        <v>0</v>
      </c>
      <c r="K76" s="25" t="str">
        <f t="shared" si="3"/>
        <v>OK</v>
      </c>
      <c r="L76" s="166"/>
      <c r="M76" s="201"/>
      <c r="N76" s="201"/>
      <c r="O76" s="201"/>
      <c r="P76" s="74"/>
      <c r="Q76" s="74"/>
      <c r="R76" s="72"/>
      <c r="S76" s="74"/>
      <c r="T76" s="74"/>
      <c r="U76" s="74"/>
      <c r="V76" s="74"/>
      <c r="W76" s="76"/>
      <c r="X76" s="76"/>
      <c r="Y76" s="76"/>
      <c r="Z76" s="76"/>
      <c r="AA76" s="76"/>
      <c r="AB76" s="76"/>
    </row>
    <row r="77" spans="1:28" ht="39.950000000000003" customHeight="1" x14ac:dyDescent="0.25">
      <c r="A77" s="260"/>
      <c r="B77" s="263"/>
      <c r="C77" s="46">
        <v>74</v>
      </c>
      <c r="D77" s="109" t="s">
        <v>237</v>
      </c>
      <c r="E77" s="110" t="s">
        <v>190</v>
      </c>
      <c r="F77" s="96" t="s">
        <v>229</v>
      </c>
      <c r="G77" s="108" t="s">
        <v>15</v>
      </c>
      <c r="H77" s="101">
        <v>2.09</v>
      </c>
      <c r="I77" s="18"/>
      <c r="J77" s="24">
        <f t="shared" si="2"/>
        <v>0</v>
      </c>
      <c r="K77" s="25" t="str">
        <f t="shared" si="3"/>
        <v>OK</v>
      </c>
      <c r="L77" s="166"/>
      <c r="M77" s="201"/>
      <c r="N77" s="201"/>
      <c r="O77" s="201"/>
      <c r="P77" s="74"/>
      <c r="Q77" s="74"/>
      <c r="R77" s="72"/>
      <c r="S77" s="74"/>
      <c r="T77" s="74"/>
      <c r="U77" s="74"/>
      <c r="V77" s="74"/>
      <c r="W77" s="76"/>
      <c r="X77" s="76"/>
      <c r="Y77" s="76"/>
      <c r="Z77" s="76"/>
      <c r="AA77" s="76"/>
      <c r="AB77" s="76"/>
    </row>
    <row r="78" spans="1:28" ht="39.950000000000003" customHeight="1" x14ac:dyDescent="0.25">
      <c r="A78" s="260"/>
      <c r="B78" s="263"/>
      <c r="C78" s="46">
        <v>75</v>
      </c>
      <c r="D78" s="109" t="s">
        <v>238</v>
      </c>
      <c r="E78" s="110" t="s">
        <v>190</v>
      </c>
      <c r="F78" s="96" t="s">
        <v>229</v>
      </c>
      <c r="G78" s="108" t="s">
        <v>15</v>
      </c>
      <c r="H78" s="101">
        <v>6.04</v>
      </c>
      <c r="I78" s="18"/>
      <c r="J78" s="24">
        <f t="shared" si="2"/>
        <v>0</v>
      </c>
      <c r="K78" s="25" t="str">
        <f t="shared" si="3"/>
        <v>OK</v>
      </c>
      <c r="L78" s="166"/>
      <c r="M78" s="201"/>
      <c r="N78" s="201"/>
      <c r="O78" s="201"/>
      <c r="P78" s="74"/>
      <c r="Q78" s="74"/>
      <c r="R78" s="72"/>
      <c r="S78" s="74"/>
      <c r="T78" s="74"/>
      <c r="U78" s="74"/>
      <c r="V78" s="74"/>
      <c r="W78" s="76"/>
      <c r="X78" s="76"/>
      <c r="Y78" s="76"/>
      <c r="Z78" s="76"/>
      <c r="AA78" s="76"/>
      <c r="AB78" s="76"/>
    </row>
    <row r="79" spans="1:28" ht="39.950000000000003" customHeight="1" x14ac:dyDescent="0.25">
      <c r="A79" s="260"/>
      <c r="B79" s="263"/>
      <c r="C79" s="46">
        <v>76</v>
      </c>
      <c r="D79" s="109" t="s">
        <v>239</v>
      </c>
      <c r="E79" s="110" t="s">
        <v>190</v>
      </c>
      <c r="F79" s="96" t="s">
        <v>229</v>
      </c>
      <c r="G79" s="108" t="s">
        <v>15</v>
      </c>
      <c r="H79" s="101">
        <v>10.5</v>
      </c>
      <c r="I79" s="18"/>
      <c r="J79" s="24">
        <f t="shared" si="2"/>
        <v>0</v>
      </c>
      <c r="K79" s="25" t="str">
        <f t="shared" si="3"/>
        <v>OK</v>
      </c>
      <c r="L79" s="166"/>
      <c r="M79" s="201"/>
      <c r="N79" s="201"/>
      <c r="O79" s="201"/>
      <c r="P79" s="74"/>
      <c r="Q79" s="74"/>
      <c r="R79" s="72"/>
      <c r="S79" s="74"/>
      <c r="T79" s="74"/>
      <c r="U79" s="74"/>
      <c r="V79" s="74"/>
      <c r="W79" s="76"/>
      <c r="X79" s="76"/>
      <c r="Y79" s="76"/>
      <c r="Z79" s="76"/>
      <c r="AA79" s="76"/>
      <c r="AB79" s="76"/>
    </row>
    <row r="80" spans="1:28" ht="39.950000000000003" customHeight="1" x14ac:dyDescent="0.25">
      <c r="A80" s="260"/>
      <c r="B80" s="263"/>
      <c r="C80" s="46">
        <v>77</v>
      </c>
      <c r="D80" s="109" t="s">
        <v>240</v>
      </c>
      <c r="E80" s="110" t="s">
        <v>190</v>
      </c>
      <c r="F80" s="96" t="s">
        <v>229</v>
      </c>
      <c r="G80" s="108" t="s">
        <v>15</v>
      </c>
      <c r="H80" s="101">
        <v>11.9</v>
      </c>
      <c r="I80" s="18"/>
      <c r="J80" s="24">
        <f t="shared" si="2"/>
        <v>0</v>
      </c>
      <c r="K80" s="25" t="str">
        <f t="shared" si="3"/>
        <v>OK</v>
      </c>
      <c r="L80" s="166"/>
      <c r="M80" s="201"/>
      <c r="N80" s="201"/>
      <c r="O80" s="201"/>
      <c r="P80" s="74"/>
      <c r="Q80" s="74"/>
      <c r="R80" s="72"/>
      <c r="S80" s="74"/>
      <c r="T80" s="74"/>
      <c r="U80" s="74"/>
      <c r="V80" s="74"/>
      <c r="W80" s="76"/>
      <c r="X80" s="76"/>
      <c r="Y80" s="76"/>
      <c r="Z80" s="76"/>
      <c r="AA80" s="76"/>
      <c r="AB80" s="76"/>
    </row>
    <row r="81" spans="1:28" ht="39.950000000000003" customHeight="1" x14ac:dyDescent="0.25">
      <c r="A81" s="260"/>
      <c r="B81" s="263"/>
      <c r="C81" s="46">
        <v>78</v>
      </c>
      <c r="D81" s="109" t="s">
        <v>241</v>
      </c>
      <c r="E81" s="110" t="s">
        <v>192</v>
      </c>
      <c r="F81" s="96" t="s">
        <v>229</v>
      </c>
      <c r="G81" s="108" t="s">
        <v>15</v>
      </c>
      <c r="H81" s="101">
        <v>14.16</v>
      </c>
      <c r="I81" s="18"/>
      <c r="J81" s="24">
        <f t="shared" si="2"/>
        <v>0</v>
      </c>
      <c r="K81" s="25" t="str">
        <f t="shared" si="3"/>
        <v>OK</v>
      </c>
      <c r="L81" s="166"/>
      <c r="M81" s="201"/>
      <c r="N81" s="201"/>
      <c r="O81" s="201"/>
      <c r="P81" s="74"/>
      <c r="Q81" s="74"/>
      <c r="R81" s="72"/>
      <c r="S81" s="74"/>
      <c r="T81" s="74"/>
      <c r="U81" s="74"/>
      <c r="V81" s="74"/>
      <c r="W81" s="76"/>
      <c r="X81" s="76"/>
      <c r="Y81" s="76"/>
      <c r="Z81" s="76"/>
      <c r="AA81" s="76"/>
      <c r="AB81" s="76"/>
    </row>
    <row r="82" spans="1:28" ht="39.950000000000003" customHeight="1" x14ac:dyDescent="0.25">
      <c r="A82" s="260"/>
      <c r="B82" s="263"/>
      <c r="C82" s="46">
        <v>79</v>
      </c>
      <c r="D82" s="95" t="s">
        <v>242</v>
      </c>
      <c r="E82" s="96" t="s">
        <v>190</v>
      </c>
      <c r="F82" s="96" t="s">
        <v>229</v>
      </c>
      <c r="G82" s="96" t="s">
        <v>15</v>
      </c>
      <c r="H82" s="101">
        <v>6.63</v>
      </c>
      <c r="I82" s="18"/>
      <c r="J82" s="24">
        <f t="shared" si="2"/>
        <v>0</v>
      </c>
      <c r="K82" s="25" t="str">
        <f t="shared" si="3"/>
        <v>OK</v>
      </c>
      <c r="L82" s="166"/>
      <c r="M82" s="201"/>
      <c r="N82" s="201"/>
      <c r="O82" s="201"/>
      <c r="P82" s="74"/>
      <c r="Q82" s="74"/>
      <c r="R82" s="72"/>
      <c r="S82" s="74"/>
      <c r="T82" s="74"/>
      <c r="U82" s="74"/>
      <c r="V82" s="74"/>
      <c r="W82" s="76"/>
      <c r="X82" s="76"/>
      <c r="Y82" s="76"/>
      <c r="Z82" s="76"/>
      <c r="AA82" s="76"/>
      <c r="AB82" s="76"/>
    </row>
    <row r="83" spans="1:28" ht="39.950000000000003" customHeight="1" x14ac:dyDescent="0.25">
      <c r="A83" s="260"/>
      <c r="B83" s="263"/>
      <c r="C83" s="46">
        <v>80</v>
      </c>
      <c r="D83" s="95" t="s">
        <v>243</v>
      </c>
      <c r="E83" s="96" t="s">
        <v>190</v>
      </c>
      <c r="F83" s="96" t="s">
        <v>229</v>
      </c>
      <c r="G83" s="96" t="s">
        <v>15</v>
      </c>
      <c r="H83" s="101">
        <v>8.16</v>
      </c>
      <c r="I83" s="18"/>
      <c r="J83" s="24">
        <f t="shared" si="2"/>
        <v>0</v>
      </c>
      <c r="K83" s="25" t="str">
        <f t="shared" si="3"/>
        <v>OK</v>
      </c>
      <c r="L83" s="166"/>
      <c r="M83" s="201"/>
      <c r="N83" s="201"/>
      <c r="O83" s="201"/>
      <c r="P83" s="74"/>
      <c r="Q83" s="74"/>
      <c r="R83" s="72"/>
      <c r="S83" s="74"/>
      <c r="T83" s="74"/>
      <c r="U83" s="74"/>
      <c r="V83" s="74"/>
      <c r="W83" s="76"/>
      <c r="X83" s="76"/>
      <c r="Y83" s="76"/>
      <c r="Z83" s="76"/>
      <c r="AA83" s="76"/>
      <c r="AB83" s="76"/>
    </row>
    <row r="84" spans="1:28" ht="39.950000000000003" customHeight="1" x14ac:dyDescent="0.25">
      <c r="A84" s="260"/>
      <c r="B84" s="263"/>
      <c r="C84" s="46">
        <v>81</v>
      </c>
      <c r="D84" s="95" t="s">
        <v>244</v>
      </c>
      <c r="E84" s="96" t="s">
        <v>190</v>
      </c>
      <c r="F84" s="96" t="s">
        <v>229</v>
      </c>
      <c r="G84" s="96" t="s">
        <v>15</v>
      </c>
      <c r="H84" s="101">
        <v>5.14</v>
      </c>
      <c r="I84" s="18"/>
      <c r="J84" s="24">
        <f t="shared" si="2"/>
        <v>0</v>
      </c>
      <c r="K84" s="25" t="str">
        <f t="shared" si="3"/>
        <v>OK</v>
      </c>
      <c r="L84" s="166"/>
      <c r="M84" s="201"/>
      <c r="N84" s="201"/>
      <c r="O84" s="201"/>
      <c r="P84" s="74"/>
      <c r="Q84" s="74"/>
      <c r="R84" s="72"/>
      <c r="S84" s="74"/>
      <c r="T84" s="74"/>
      <c r="U84" s="74"/>
      <c r="V84" s="74"/>
      <c r="W84" s="76"/>
      <c r="X84" s="76"/>
      <c r="Y84" s="76"/>
      <c r="Z84" s="76"/>
      <c r="AA84" s="76"/>
      <c r="AB84" s="76"/>
    </row>
    <row r="85" spans="1:28" ht="39.950000000000003" customHeight="1" x14ac:dyDescent="0.25">
      <c r="A85" s="260"/>
      <c r="B85" s="263"/>
      <c r="C85" s="46">
        <v>82</v>
      </c>
      <c r="D85" s="95" t="s">
        <v>245</v>
      </c>
      <c r="E85" s="96" t="s">
        <v>246</v>
      </c>
      <c r="F85" s="96" t="s">
        <v>229</v>
      </c>
      <c r="G85" s="96" t="s">
        <v>15</v>
      </c>
      <c r="H85" s="101">
        <v>23.38</v>
      </c>
      <c r="I85" s="18"/>
      <c r="J85" s="24">
        <f t="shared" si="2"/>
        <v>0</v>
      </c>
      <c r="K85" s="25" t="str">
        <f t="shared" si="3"/>
        <v>OK</v>
      </c>
      <c r="L85" s="166"/>
      <c r="M85" s="201"/>
      <c r="N85" s="201"/>
      <c r="O85" s="201"/>
      <c r="P85" s="74"/>
      <c r="Q85" s="74"/>
      <c r="R85" s="74"/>
      <c r="S85" s="74"/>
      <c r="T85" s="74"/>
      <c r="U85" s="74"/>
      <c r="V85" s="74"/>
      <c r="W85" s="76"/>
      <c r="X85" s="76"/>
      <c r="Y85" s="76"/>
      <c r="Z85" s="76"/>
      <c r="AA85" s="76"/>
      <c r="AB85" s="76"/>
    </row>
    <row r="86" spans="1:28" ht="39.950000000000003" customHeight="1" x14ac:dyDescent="0.25">
      <c r="A86" s="260"/>
      <c r="B86" s="263"/>
      <c r="C86" s="46">
        <v>83</v>
      </c>
      <c r="D86" s="95" t="s">
        <v>247</v>
      </c>
      <c r="E86" s="96" t="s">
        <v>188</v>
      </c>
      <c r="F86" s="96" t="s">
        <v>248</v>
      </c>
      <c r="G86" s="96" t="s">
        <v>30</v>
      </c>
      <c r="H86" s="101">
        <v>185.45</v>
      </c>
      <c r="I86" s="18"/>
      <c r="J86" s="24">
        <f t="shared" si="2"/>
        <v>0</v>
      </c>
      <c r="K86" s="25" t="str">
        <f t="shared" si="3"/>
        <v>OK</v>
      </c>
      <c r="L86" s="166"/>
      <c r="M86" s="201"/>
      <c r="N86" s="201"/>
      <c r="O86" s="201"/>
      <c r="P86" s="74"/>
      <c r="Q86" s="74"/>
      <c r="R86" s="74"/>
      <c r="S86" s="74"/>
      <c r="T86" s="74"/>
      <c r="U86" s="74"/>
      <c r="V86" s="74"/>
      <c r="W86" s="76"/>
      <c r="X86" s="76"/>
      <c r="Y86" s="76"/>
      <c r="Z86" s="76"/>
      <c r="AA86" s="76"/>
      <c r="AB86" s="76"/>
    </row>
    <row r="87" spans="1:28" ht="39.950000000000003" customHeight="1" x14ac:dyDescent="0.25">
      <c r="A87" s="261"/>
      <c r="B87" s="264"/>
      <c r="C87" s="46">
        <v>84</v>
      </c>
      <c r="D87" s="95" t="s">
        <v>80</v>
      </c>
      <c r="E87" s="96" t="s">
        <v>177</v>
      </c>
      <c r="F87" s="96" t="s">
        <v>13</v>
      </c>
      <c r="G87" s="96" t="s">
        <v>15</v>
      </c>
      <c r="H87" s="101">
        <v>19.03</v>
      </c>
      <c r="I87" s="18"/>
      <c r="J87" s="24">
        <f t="shared" si="2"/>
        <v>0</v>
      </c>
      <c r="K87" s="25" t="str">
        <f t="shared" si="3"/>
        <v>OK</v>
      </c>
      <c r="L87" s="166"/>
      <c r="M87" s="201"/>
      <c r="N87" s="201"/>
      <c r="O87" s="201"/>
      <c r="P87" s="74"/>
      <c r="Q87" s="74"/>
      <c r="R87" s="74"/>
      <c r="S87" s="74"/>
      <c r="T87" s="74"/>
      <c r="U87" s="74"/>
      <c r="V87" s="74"/>
      <c r="W87" s="76"/>
      <c r="X87" s="76"/>
      <c r="Y87" s="76"/>
      <c r="Z87" s="76"/>
      <c r="AA87" s="76"/>
      <c r="AB87" s="76"/>
    </row>
    <row r="88" spans="1:28" ht="39.950000000000003" customHeight="1" x14ac:dyDescent="0.25">
      <c r="A88" s="267">
        <v>4</v>
      </c>
      <c r="B88" s="270" t="s">
        <v>249</v>
      </c>
      <c r="C88" s="47">
        <v>85</v>
      </c>
      <c r="D88" s="102" t="s">
        <v>89</v>
      </c>
      <c r="E88" s="103" t="s">
        <v>49</v>
      </c>
      <c r="F88" s="103" t="s">
        <v>13</v>
      </c>
      <c r="G88" s="103" t="s">
        <v>22</v>
      </c>
      <c r="H88" s="105">
        <v>2.4</v>
      </c>
      <c r="I88" s="18">
        <v>4</v>
      </c>
      <c r="J88" s="24">
        <f t="shared" si="2"/>
        <v>4</v>
      </c>
      <c r="K88" s="25" t="str">
        <f t="shared" si="3"/>
        <v>OK</v>
      </c>
      <c r="L88" s="166"/>
      <c r="M88" s="201"/>
      <c r="N88" s="201"/>
      <c r="O88" s="201"/>
      <c r="P88" s="74"/>
      <c r="Q88" s="74"/>
      <c r="R88" s="74"/>
      <c r="S88" s="74"/>
      <c r="T88" s="74"/>
      <c r="U88" s="74"/>
      <c r="V88" s="74"/>
      <c r="W88" s="76"/>
      <c r="X88" s="76"/>
      <c r="Y88" s="76"/>
      <c r="Z88" s="76"/>
      <c r="AA88" s="76"/>
      <c r="AB88" s="76"/>
    </row>
    <row r="89" spans="1:28" ht="39.950000000000003" customHeight="1" x14ac:dyDescent="0.25">
      <c r="A89" s="268"/>
      <c r="B89" s="271"/>
      <c r="C89" s="47">
        <v>86</v>
      </c>
      <c r="D89" s="102" t="s">
        <v>90</v>
      </c>
      <c r="E89" s="103" t="s">
        <v>49</v>
      </c>
      <c r="F89" s="103" t="s">
        <v>13</v>
      </c>
      <c r="G89" s="103" t="s">
        <v>22</v>
      </c>
      <c r="H89" s="105">
        <v>4.2</v>
      </c>
      <c r="I89" s="18">
        <v>4</v>
      </c>
      <c r="J89" s="24">
        <f t="shared" si="2"/>
        <v>4</v>
      </c>
      <c r="K89" s="25" t="str">
        <f t="shared" si="3"/>
        <v>OK</v>
      </c>
      <c r="L89" s="166"/>
      <c r="M89" s="201"/>
      <c r="N89" s="201"/>
      <c r="O89" s="201"/>
      <c r="P89" s="74"/>
      <c r="Q89" s="74"/>
      <c r="R89" s="74"/>
      <c r="S89" s="74"/>
      <c r="T89" s="74"/>
      <c r="U89" s="74"/>
      <c r="V89" s="74"/>
      <c r="W89" s="76"/>
      <c r="X89" s="76"/>
      <c r="Y89" s="76"/>
      <c r="Z89" s="76"/>
      <c r="AA89" s="76"/>
      <c r="AB89" s="76"/>
    </row>
    <row r="90" spans="1:28" ht="39.950000000000003" customHeight="1" x14ac:dyDescent="0.25">
      <c r="A90" s="268"/>
      <c r="B90" s="271"/>
      <c r="C90" s="47">
        <v>87</v>
      </c>
      <c r="D90" s="102" t="s">
        <v>91</v>
      </c>
      <c r="E90" s="103" t="s">
        <v>49</v>
      </c>
      <c r="F90" s="103" t="s">
        <v>13</v>
      </c>
      <c r="G90" s="103" t="s">
        <v>22</v>
      </c>
      <c r="H90" s="105">
        <v>6</v>
      </c>
      <c r="I90" s="18">
        <v>3</v>
      </c>
      <c r="J90" s="24">
        <f t="shared" si="2"/>
        <v>3</v>
      </c>
      <c r="K90" s="25" t="str">
        <f t="shared" si="3"/>
        <v>OK</v>
      </c>
      <c r="L90" s="166"/>
      <c r="M90" s="201"/>
      <c r="N90" s="201"/>
      <c r="O90" s="201"/>
      <c r="P90" s="74"/>
      <c r="Q90" s="74"/>
      <c r="R90" s="74"/>
      <c r="S90" s="74"/>
      <c r="T90" s="74"/>
      <c r="U90" s="74"/>
      <c r="V90" s="74"/>
      <c r="W90" s="76"/>
      <c r="X90" s="76"/>
      <c r="Y90" s="76"/>
      <c r="Z90" s="76"/>
      <c r="AA90" s="76"/>
      <c r="AB90" s="76"/>
    </row>
    <row r="91" spans="1:28" ht="39.950000000000003" customHeight="1" x14ac:dyDescent="0.25">
      <c r="A91" s="268"/>
      <c r="B91" s="271"/>
      <c r="C91" s="47">
        <v>88</v>
      </c>
      <c r="D91" s="102" t="s">
        <v>92</v>
      </c>
      <c r="E91" s="103" t="s">
        <v>49</v>
      </c>
      <c r="F91" s="103" t="s">
        <v>13</v>
      </c>
      <c r="G91" s="103" t="s">
        <v>22</v>
      </c>
      <c r="H91" s="105">
        <v>12.6</v>
      </c>
      <c r="I91" s="18">
        <v>3</v>
      </c>
      <c r="J91" s="24">
        <f t="shared" si="2"/>
        <v>3</v>
      </c>
      <c r="K91" s="25" t="str">
        <f t="shared" si="3"/>
        <v>OK</v>
      </c>
      <c r="L91" s="166"/>
      <c r="M91" s="201"/>
      <c r="N91" s="201"/>
      <c r="O91" s="201"/>
      <c r="P91" s="74"/>
      <c r="Q91" s="74"/>
      <c r="R91" s="74"/>
      <c r="S91" s="74"/>
      <c r="T91" s="74"/>
      <c r="U91" s="74"/>
      <c r="V91" s="74"/>
      <c r="W91" s="76"/>
      <c r="X91" s="76"/>
      <c r="Y91" s="76"/>
      <c r="Z91" s="76"/>
      <c r="AA91" s="76"/>
      <c r="AB91" s="76"/>
    </row>
    <row r="92" spans="1:28" ht="39.950000000000003" customHeight="1" x14ac:dyDescent="0.25">
      <c r="A92" s="268"/>
      <c r="B92" s="271"/>
      <c r="C92" s="47">
        <v>89</v>
      </c>
      <c r="D92" s="102" t="s">
        <v>93</v>
      </c>
      <c r="E92" s="103" t="s">
        <v>49</v>
      </c>
      <c r="F92" s="103" t="s">
        <v>13</v>
      </c>
      <c r="G92" s="103" t="s">
        <v>22</v>
      </c>
      <c r="H92" s="105">
        <v>6.7</v>
      </c>
      <c r="I92" s="18"/>
      <c r="J92" s="24">
        <f t="shared" si="2"/>
        <v>0</v>
      </c>
      <c r="K92" s="25" t="str">
        <f t="shared" si="3"/>
        <v>OK</v>
      </c>
      <c r="L92" s="166"/>
      <c r="M92" s="201"/>
      <c r="N92" s="201"/>
      <c r="O92" s="201"/>
      <c r="P92" s="74"/>
      <c r="Q92" s="74"/>
      <c r="R92" s="74"/>
      <c r="S92" s="74"/>
      <c r="T92" s="74"/>
      <c r="U92" s="74"/>
      <c r="V92" s="74"/>
      <c r="W92" s="76"/>
      <c r="X92" s="76"/>
      <c r="Y92" s="76"/>
      <c r="Z92" s="76"/>
      <c r="AA92" s="76"/>
      <c r="AB92" s="76"/>
    </row>
    <row r="93" spans="1:28" ht="39.950000000000003" customHeight="1" x14ac:dyDescent="0.25">
      <c r="A93" s="268"/>
      <c r="B93" s="271"/>
      <c r="C93" s="47">
        <v>90</v>
      </c>
      <c r="D93" s="102" t="s">
        <v>94</v>
      </c>
      <c r="E93" s="103" t="s">
        <v>49</v>
      </c>
      <c r="F93" s="103" t="s">
        <v>13</v>
      </c>
      <c r="G93" s="103" t="s">
        <v>22</v>
      </c>
      <c r="H93" s="105">
        <v>2.7</v>
      </c>
      <c r="I93" s="18"/>
      <c r="J93" s="24">
        <f t="shared" si="2"/>
        <v>0</v>
      </c>
      <c r="K93" s="25" t="str">
        <f t="shared" si="3"/>
        <v>OK</v>
      </c>
      <c r="L93" s="166"/>
      <c r="M93" s="201"/>
      <c r="N93" s="201"/>
      <c r="O93" s="201"/>
      <c r="P93" s="74"/>
      <c r="Q93" s="74"/>
      <c r="R93" s="74"/>
      <c r="S93" s="74"/>
      <c r="T93" s="74"/>
      <c r="U93" s="74"/>
      <c r="V93" s="74"/>
      <c r="W93" s="76"/>
      <c r="X93" s="76"/>
      <c r="Y93" s="76"/>
      <c r="Z93" s="76"/>
      <c r="AA93" s="76"/>
      <c r="AB93" s="76"/>
    </row>
    <row r="94" spans="1:28" ht="39.950000000000003" customHeight="1" x14ac:dyDescent="0.25">
      <c r="A94" s="268"/>
      <c r="B94" s="271"/>
      <c r="C94" s="47">
        <v>91</v>
      </c>
      <c r="D94" s="102" t="s">
        <v>95</v>
      </c>
      <c r="E94" s="103" t="s">
        <v>49</v>
      </c>
      <c r="F94" s="103" t="s">
        <v>13</v>
      </c>
      <c r="G94" s="103" t="s">
        <v>22</v>
      </c>
      <c r="H94" s="105">
        <v>2.9</v>
      </c>
      <c r="I94" s="18"/>
      <c r="J94" s="24">
        <f t="shared" si="2"/>
        <v>0</v>
      </c>
      <c r="K94" s="25" t="str">
        <f t="shared" si="3"/>
        <v>OK</v>
      </c>
      <c r="L94" s="166"/>
      <c r="M94" s="201"/>
      <c r="N94" s="201"/>
      <c r="O94" s="201"/>
      <c r="P94" s="74"/>
      <c r="Q94" s="74"/>
      <c r="R94" s="74"/>
      <c r="S94" s="74"/>
      <c r="T94" s="74"/>
      <c r="U94" s="74"/>
      <c r="V94" s="74"/>
      <c r="W94" s="76"/>
      <c r="X94" s="76"/>
      <c r="Y94" s="76"/>
      <c r="Z94" s="76"/>
      <c r="AA94" s="76"/>
      <c r="AB94" s="76"/>
    </row>
    <row r="95" spans="1:28" ht="39.950000000000003" customHeight="1" x14ac:dyDescent="0.25">
      <c r="A95" s="268"/>
      <c r="B95" s="271"/>
      <c r="C95" s="47">
        <v>92</v>
      </c>
      <c r="D95" s="102" t="s">
        <v>96</v>
      </c>
      <c r="E95" s="103" t="s">
        <v>49</v>
      </c>
      <c r="F95" s="103" t="s">
        <v>13</v>
      </c>
      <c r="G95" s="103" t="s">
        <v>22</v>
      </c>
      <c r="H95" s="105">
        <v>3.4</v>
      </c>
      <c r="I95" s="18"/>
      <c r="J95" s="24">
        <f t="shared" si="2"/>
        <v>0</v>
      </c>
      <c r="K95" s="25" t="str">
        <f t="shared" si="3"/>
        <v>OK</v>
      </c>
      <c r="L95" s="166"/>
      <c r="M95" s="201"/>
      <c r="N95" s="201"/>
      <c r="O95" s="201"/>
      <c r="P95" s="74"/>
      <c r="Q95" s="74"/>
      <c r="R95" s="74"/>
      <c r="S95" s="74"/>
      <c r="T95" s="74"/>
      <c r="U95" s="74"/>
      <c r="V95" s="74"/>
      <c r="W95" s="76"/>
      <c r="X95" s="76"/>
      <c r="Y95" s="76"/>
      <c r="Z95" s="76"/>
      <c r="AA95" s="76"/>
      <c r="AB95" s="76"/>
    </row>
    <row r="96" spans="1:28" ht="39.950000000000003" customHeight="1" x14ac:dyDescent="0.25">
      <c r="A96" s="268"/>
      <c r="B96" s="271"/>
      <c r="C96" s="47">
        <v>93</v>
      </c>
      <c r="D96" s="102" t="s">
        <v>97</v>
      </c>
      <c r="E96" s="103" t="s">
        <v>49</v>
      </c>
      <c r="F96" s="103" t="s">
        <v>13</v>
      </c>
      <c r="G96" s="103" t="s">
        <v>22</v>
      </c>
      <c r="H96" s="105">
        <v>4</v>
      </c>
      <c r="I96" s="18"/>
      <c r="J96" s="24">
        <f t="shared" si="2"/>
        <v>0</v>
      </c>
      <c r="K96" s="25" t="str">
        <f t="shared" si="3"/>
        <v>OK</v>
      </c>
      <c r="L96" s="166"/>
      <c r="M96" s="201"/>
      <c r="N96" s="201"/>
      <c r="O96" s="201"/>
      <c r="P96" s="74"/>
      <c r="Q96" s="74"/>
      <c r="R96" s="74"/>
      <c r="S96" s="74"/>
      <c r="T96" s="74"/>
      <c r="U96" s="74"/>
      <c r="V96" s="74"/>
      <c r="W96" s="76"/>
      <c r="X96" s="76"/>
      <c r="Y96" s="76"/>
      <c r="Z96" s="76"/>
      <c r="AA96" s="76"/>
      <c r="AB96" s="76"/>
    </row>
    <row r="97" spans="1:28" ht="39.950000000000003" customHeight="1" x14ac:dyDescent="0.25">
      <c r="A97" s="268"/>
      <c r="B97" s="271"/>
      <c r="C97" s="47">
        <v>94</v>
      </c>
      <c r="D97" s="102" t="s">
        <v>98</v>
      </c>
      <c r="E97" s="103" t="s">
        <v>49</v>
      </c>
      <c r="F97" s="103" t="s">
        <v>13</v>
      </c>
      <c r="G97" s="103" t="s">
        <v>22</v>
      </c>
      <c r="H97" s="105">
        <v>5.0999999999999996</v>
      </c>
      <c r="I97" s="18"/>
      <c r="J97" s="24">
        <f t="shared" si="2"/>
        <v>0</v>
      </c>
      <c r="K97" s="25" t="str">
        <f t="shared" si="3"/>
        <v>OK</v>
      </c>
      <c r="L97" s="166"/>
      <c r="M97" s="201"/>
      <c r="N97" s="201"/>
      <c r="O97" s="201"/>
      <c r="P97" s="74"/>
      <c r="Q97" s="74"/>
      <c r="R97" s="74"/>
      <c r="S97" s="74"/>
      <c r="T97" s="74"/>
      <c r="U97" s="74"/>
      <c r="V97" s="74"/>
      <c r="W97" s="76"/>
      <c r="X97" s="76"/>
      <c r="Y97" s="76"/>
      <c r="Z97" s="76"/>
      <c r="AA97" s="76"/>
      <c r="AB97" s="76"/>
    </row>
    <row r="98" spans="1:28" ht="39.950000000000003" customHeight="1" x14ac:dyDescent="0.25">
      <c r="A98" s="268"/>
      <c r="B98" s="271"/>
      <c r="C98" s="47">
        <v>95</v>
      </c>
      <c r="D98" s="102" t="s">
        <v>99</v>
      </c>
      <c r="E98" s="103" t="s">
        <v>49</v>
      </c>
      <c r="F98" s="103" t="s">
        <v>100</v>
      </c>
      <c r="G98" s="103" t="s">
        <v>15</v>
      </c>
      <c r="H98" s="105">
        <v>18</v>
      </c>
      <c r="I98" s="18">
        <v>1</v>
      </c>
      <c r="J98" s="24">
        <f t="shared" si="2"/>
        <v>1</v>
      </c>
      <c r="K98" s="25" t="str">
        <f t="shared" si="3"/>
        <v>OK</v>
      </c>
      <c r="L98" s="166"/>
      <c r="M98" s="201"/>
      <c r="N98" s="201"/>
      <c r="O98" s="201"/>
      <c r="P98" s="74"/>
      <c r="Q98" s="74"/>
      <c r="R98" s="74"/>
      <c r="S98" s="74"/>
      <c r="T98" s="74"/>
      <c r="U98" s="74"/>
      <c r="V98" s="74"/>
      <c r="W98" s="76"/>
      <c r="X98" s="76"/>
      <c r="Y98" s="76"/>
      <c r="Z98" s="76"/>
      <c r="AA98" s="76"/>
      <c r="AB98" s="76"/>
    </row>
    <row r="99" spans="1:28" ht="39.950000000000003" customHeight="1" x14ac:dyDescent="0.25">
      <c r="A99" s="268"/>
      <c r="B99" s="271"/>
      <c r="C99" s="47">
        <v>96</v>
      </c>
      <c r="D99" s="102" t="s">
        <v>110</v>
      </c>
      <c r="E99" s="103" t="s">
        <v>49</v>
      </c>
      <c r="F99" s="103" t="s">
        <v>13</v>
      </c>
      <c r="G99" s="103" t="s">
        <v>22</v>
      </c>
      <c r="H99" s="105">
        <v>2.0099999999999998</v>
      </c>
      <c r="I99" s="18"/>
      <c r="J99" s="24">
        <f t="shared" si="2"/>
        <v>0</v>
      </c>
      <c r="K99" s="25" t="str">
        <f t="shared" si="3"/>
        <v>OK</v>
      </c>
      <c r="L99" s="166"/>
      <c r="M99" s="201"/>
      <c r="N99" s="201"/>
      <c r="O99" s="201"/>
      <c r="P99" s="74"/>
      <c r="Q99" s="74"/>
      <c r="R99" s="74"/>
      <c r="S99" s="74"/>
      <c r="T99" s="74"/>
      <c r="U99" s="74"/>
      <c r="V99" s="74"/>
      <c r="W99" s="76"/>
      <c r="X99" s="76"/>
      <c r="Y99" s="76"/>
      <c r="Z99" s="76"/>
      <c r="AA99" s="76"/>
      <c r="AB99" s="76"/>
    </row>
    <row r="100" spans="1:28" ht="39.950000000000003" customHeight="1" x14ac:dyDescent="0.25">
      <c r="A100" s="268"/>
      <c r="B100" s="271"/>
      <c r="C100" s="47">
        <v>97</v>
      </c>
      <c r="D100" s="102" t="s">
        <v>250</v>
      </c>
      <c r="E100" s="103" t="s">
        <v>49</v>
      </c>
      <c r="F100" s="103" t="s">
        <v>27</v>
      </c>
      <c r="G100" s="103" t="s">
        <v>22</v>
      </c>
      <c r="H100" s="105">
        <v>36</v>
      </c>
      <c r="I100" s="18">
        <v>1</v>
      </c>
      <c r="J100" s="24">
        <f t="shared" si="2"/>
        <v>1</v>
      </c>
      <c r="K100" s="25" t="str">
        <f t="shared" si="3"/>
        <v>OK</v>
      </c>
      <c r="L100" s="166"/>
      <c r="M100" s="201"/>
      <c r="N100" s="201"/>
      <c r="O100" s="201"/>
      <c r="P100" s="74"/>
      <c r="Q100" s="74"/>
      <c r="R100" s="74"/>
      <c r="S100" s="74"/>
      <c r="T100" s="74"/>
      <c r="U100" s="74"/>
      <c r="V100" s="74"/>
      <c r="W100" s="76"/>
      <c r="X100" s="76"/>
      <c r="Y100" s="76"/>
      <c r="Z100" s="76"/>
      <c r="AA100" s="76"/>
      <c r="AB100" s="76"/>
    </row>
    <row r="101" spans="1:28" ht="39.950000000000003" customHeight="1" x14ac:dyDescent="0.25">
      <c r="A101" s="268"/>
      <c r="B101" s="271"/>
      <c r="C101" s="47">
        <v>98</v>
      </c>
      <c r="D101" s="102" t="s">
        <v>101</v>
      </c>
      <c r="E101" s="103" t="s">
        <v>49</v>
      </c>
      <c r="F101" s="103" t="s">
        <v>13</v>
      </c>
      <c r="G101" s="103" t="s">
        <v>22</v>
      </c>
      <c r="H101" s="105">
        <v>42</v>
      </c>
      <c r="I101" s="18">
        <v>1</v>
      </c>
      <c r="J101" s="24">
        <f t="shared" si="2"/>
        <v>1</v>
      </c>
      <c r="K101" s="25" t="str">
        <f t="shared" si="3"/>
        <v>OK</v>
      </c>
      <c r="L101" s="166"/>
      <c r="M101" s="201"/>
      <c r="N101" s="201"/>
      <c r="O101" s="201"/>
      <c r="P101" s="74"/>
      <c r="Q101" s="74"/>
      <c r="R101" s="74"/>
      <c r="S101" s="74"/>
      <c r="T101" s="74"/>
      <c r="U101" s="74"/>
      <c r="V101" s="74"/>
      <c r="W101" s="76"/>
      <c r="X101" s="76"/>
      <c r="Y101" s="76"/>
      <c r="Z101" s="76"/>
      <c r="AA101" s="76"/>
      <c r="AB101" s="76"/>
    </row>
    <row r="102" spans="1:28" ht="39.950000000000003"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166"/>
      <c r="M102" s="201"/>
      <c r="N102" s="201"/>
      <c r="O102" s="201"/>
      <c r="P102" s="74"/>
      <c r="Q102" s="74"/>
      <c r="R102" s="74"/>
      <c r="S102" s="74"/>
      <c r="T102" s="74"/>
      <c r="U102" s="74"/>
      <c r="V102" s="74"/>
      <c r="W102" s="76"/>
      <c r="X102" s="76"/>
      <c r="Y102" s="76"/>
      <c r="Z102" s="76"/>
      <c r="AA102" s="76"/>
      <c r="AB102" s="76"/>
    </row>
    <row r="103" spans="1:28" ht="51.6" customHeight="1" x14ac:dyDescent="0.25">
      <c r="A103" s="276">
        <v>5</v>
      </c>
      <c r="B103" s="277" t="s">
        <v>183</v>
      </c>
      <c r="C103" s="46">
        <v>100</v>
      </c>
      <c r="D103" s="95" t="s">
        <v>111</v>
      </c>
      <c r="E103" s="96" t="s">
        <v>177</v>
      </c>
      <c r="F103" s="96" t="s">
        <v>13</v>
      </c>
      <c r="G103" s="96" t="s">
        <v>28</v>
      </c>
      <c r="H103" s="101">
        <v>93.23</v>
      </c>
      <c r="I103" s="18">
        <v>2</v>
      </c>
      <c r="J103" s="24">
        <f t="shared" si="2"/>
        <v>2</v>
      </c>
      <c r="K103" s="25" t="str">
        <f t="shared" si="3"/>
        <v>OK</v>
      </c>
      <c r="L103" s="166"/>
      <c r="M103" s="201"/>
      <c r="N103" s="201"/>
      <c r="O103" s="201"/>
      <c r="P103" s="74"/>
      <c r="Q103" s="74"/>
      <c r="R103" s="74"/>
      <c r="S103" s="74"/>
      <c r="T103" s="74"/>
      <c r="U103" s="74"/>
      <c r="V103" s="74"/>
      <c r="W103" s="76"/>
      <c r="X103" s="76"/>
      <c r="Y103" s="76"/>
      <c r="Z103" s="76"/>
      <c r="AA103" s="76"/>
      <c r="AB103" s="76"/>
    </row>
    <row r="104" spans="1:28" ht="39.950000000000003" customHeight="1" x14ac:dyDescent="0.25">
      <c r="A104" s="276"/>
      <c r="B104" s="277"/>
      <c r="C104" s="46">
        <v>101</v>
      </c>
      <c r="D104" s="95" t="s">
        <v>112</v>
      </c>
      <c r="E104" s="96" t="s">
        <v>172</v>
      </c>
      <c r="F104" s="96" t="s">
        <v>3</v>
      </c>
      <c r="G104" s="96" t="s">
        <v>57</v>
      </c>
      <c r="H104" s="101">
        <v>28</v>
      </c>
      <c r="I104" s="18">
        <v>6</v>
      </c>
      <c r="J104" s="24">
        <f t="shared" si="2"/>
        <v>1</v>
      </c>
      <c r="K104" s="25" t="str">
        <f t="shared" si="3"/>
        <v>OK</v>
      </c>
      <c r="L104" s="166">
        <v>4</v>
      </c>
      <c r="M104" s="201"/>
      <c r="N104" s="201"/>
      <c r="O104" s="201">
        <v>1</v>
      </c>
      <c r="P104" s="74"/>
      <c r="Q104" s="74"/>
      <c r="R104" s="74"/>
      <c r="S104" s="74"/>
      <c r="T104" s="74"/>
      <c r="U104" s="74"/>
      <c r="V104" s="74"/>
      <c r="W104" s="76"/>
      <c r="X104" s="76"/>
      <c r="Y104" s="76"/>
      <c r="Z104" s="76"/>
      <c r="AA104" s="76"/>
      <c r="AB104" s="76"/>
    </row>
    <row r="105" spans="1:28" ht="39.950000000000003" customHeight="1" x14ac:dyDescent="0.25">
      <c r="A105" s="276"/>
      <c r="B105" s="277"/>
      <c r="C105" s="46">
        <v>102</v>
      </c>
      <c r="D105" s="95" t="s">
        <v>113</v>
      </c>
      <c r="E105" s="96" t="s">
        <v>252</v>
      </c>
      <c r="F105" s="96" t="s">
        <v>3</v>
      </c>
      <c r="G105" s="96" t="s">
        <v>22</v>
      </c>
      <c r="H105" s="101">
        <v>286.5</v>
      </c>
      <c r="I105" s="18"/>
      <c r="J105" s="24">
        <f t="shared" si="2"/>
        <v>0</v>
      </c>
      <c r="K105" s="25" t="str">
        <f t="shared" si="3"/>
        <v>OK</v>
      </c>
      <c r="L105" s="166"/>
      <c r="M105" s="201"/>
      <c r="N105" s="201"/>
      <c r="O105" s="201"/>
      <c r="P105" s="74"/>
      <c r="Q105" s="74"/>
      <c r="R105" s="74"/>
      <c r="S105" s="74"/>
      <c r="T105" s="74"/>
      <c r="U105" s="74"/>
      <c r="V105" s="74"/>
      <c r="W105" s="76"/>
      <c r="X105" s="76"/>
      <c r="Y105" s="76"/>
      <c r="Z105" s="76"/>
      <c r="AA105" s="76"/>
      <c r="AB105" s="76"/>
    </row>
    <row r="106" spans="1:28" ht="39.950000000000003" customHeight="1" x14ac:dyDescent="0.25">
      <c r="A106" s="273">
        <v>6</v>
      </c>
      <c r="B106" s="270" t="s">
        <v>253</v>
      </c>
      <c r="C106" s="47">
        <v>103</v>
      </c>
      <c r="D106" s="102" t="s">
        <v>84</v>
      </c>
      <c r="E106" s="103" t="s">
        <v>254</v>
      </c>
      <c r="F106" s="103" t="s">
        <v>13</v>
      </c>
      <c r="G106" s="103" t="s">
        <v>15</v>
      </c>
      <c r="H106" s="105">
        <v>56.36</v>
      </c>
      <c r="I106" s="18"/>
      <c r="J106" s="24">
        <f t="shared" si="2"/>
        <v>0</v>
      </c>
      <c r="K106" s="25" t="str">
        <f t="shared" si="3"/>
        <v>OK</v>
      </c>
      <c r="L106" s="166"/>
      <c r="M106" s="201"/>
      <c r="N106" s="201"/>
      <c r="O106" s="201"/>
      <c r="P106" s="74"/>
      <c r="Q106" s="74"/>
      <c r="R106" s="74"/>
      <c r="S106" s="74"/>
      <c r="T106" s="74"/>
      <c r="U106" s="74"/>
      <c r="V106" s="74"/>
      <c r="W106" s="76"/>
      <c r="X106" s="76"/>
      <c r="Y106" s="76"/>
      <c r="Z106" s="76"/>
      <c r="AA106" s="76"/>
      <c r="AB106" s="76"/>
    </row>
    <row r="107" spans="1:28" ht="77.45" customHeight="1" x14ac:dyDescent="0.25">
      <c r="A107" s="274"/>
      <c r="B107" s="271"/>
      <c r="C107" s="47">
        <v>104</v>
      </c>
      <c r="D107" s="102" t="s">
        <v>255</v>
      </c>
      <c r="E107" s="103" t="s">
        <v>256</v>
      </c>
      <c r="F107" s="103" t="s">
        <v>13</v>
      </c>
      <c r="G107" s="103" t="s">
        <v>15</v>
      </c>
      <c r="H107" s="105">
        <v>150</v>
      </c>
      <c r="I107" s="18"/>
      <c r="J107" s="24">
        <f t="shared" si="2"/>
        <v>0</v>
      </c>
      <c r="K107" s="25" t="str">
        <f t="shared" si="3"/>
        <v>OK</v>
      </c>
      <c r="L107" s="166"/>
      <c r="M107" s="201"/>
      <c r="N107" s="201"/>
      <c r="O107" s="201"/>
      <c r="P107" s="74"/>
      <c r="Q107" s="74"/>
      <c r="R107" s="74"/>
      <c r="S107" s="74"/>
      <c r="T107" s="74"/>
      <c r="U107" s="74"/>
      <c r="V107" s="74"/>
      <c r="W107" s="76"/>
      <c r="X107" s="76"/>
      <c r="Y107" s="76"/>
      <c r="Z107" s="76"/>
      <c r="AA107" s="76"/>
      <c r="AB107" s="76"/>
    </row>
    <row r="108" spans="1:28" ht="39.950000000000003" customHeight="1" x14ac:dyDescent="0.25">
      <c r="A108" s="274"/>
      <c r="B108" s="271"/>
      <c r="C108" s="47">
        <v>105</v>
      </c>
      <c r="D108" s="102" t="s">
        <v>257</v>
      </c>
      <c r="E108" s="103" t="s">
        <v>258</v>
      </c>
      <c r="F108" s="103" t="s">
        <v>248</v>
      </c>
      <c r="G108" s="103" t="s">
        <v>15</v>
      </c>
      <c r="H108" s="105">
        <v>72</v>
      </c>
      <c r="I108" s="18"/>
      <c r="J108" s="24">
        <f t="shared" si="2"/>
        <v>0</v>
      </c>
      <c r="K108" s="25" t="str">
        <f t="shared" si="3"/>
        <v>OK</v>
      </c>
      <c r="L108" s="166"/>
      <c r="M108" s="201"/>
      <c r="N108" s="201"/>
      <c r="O108" s="201"/>
      <c r="P108" s="74"/>
      <c r="Q108" s="74"/>
      <c r="R108" s="74"/>
      <c r="S108" s="74"/>
      <c r="T108" s="74"/>
      <c r="U108" s="74"/>
      <c r="V108" s="74"/>
      <c r="W108" s="76"/>
      <c r="X108" s="76"/>
      <c r="Y108" s="76"/>
      <c r="Z108" s="76"/>
      <c r="AA108" s="76"/>
      <c r="AB108" s="76"/>
    </row>
    <row r="109" spans="1:28" ht="39.950000000000003"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166"/>
      <c r="M109" s="201"/>
      <c r="N109" s="201"/>
      <c r="O109" s="201"/>
      <c r="P109" s="74"/>
      <c r="Q109" s="74"/>
      <c r="R109" s="74"/>
      <c r="S109" s="74"/>
      <c r="T109" s="74"/>
      <c r="U109" s="74"/>
      <c r="V109" s="74"/>
      <c r="W109" s="76"/>
      <c r="X109" s="76"/>
      <c r="Y109" s="76"/>
      <c r="Z109" s="76"/>
      <c r="AA109" s="76"/>
      <c r="AB109" s="76"/>
    </row>
    <row r="110" spans="1:28" ht="39.950000000000003"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166"/>
      <c r="M110" s="201"/>
      <c r="N110" s="201"/>
      <c r="O110" s="201"/>
      <c r="P110" s="74"/>
      <c r="Q110" s="74"/>
      <c r="R110" s="74"/>
      <c r="S110" s="74"/>
      <c r="T110" s="74"/>
      <c r="U110" s="74"/>
      <c r="V110" s="74"/>
      <c r="W110" s="76"/>
      <c r="X110" s="76"/>
      <c r="Y110" s="76"/>
      <c r="Z110" s="76"/>
      <c r="AA110" s="76"/>
      <c r="AB110" s="76"/>
    </row>
    <row r="111" spans="1:28" ht="39.950000000000003"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166"/>
      <c r="M111" s="201"/>
      <c r="N111" s="201"/>
      <c r="O111" s="201"/>
      <c r="P111" s="74"/>
      <c r="Q111" s="74"/>
      <c r="R111" s="74"/>
      <c r="S111" s="74"/>
      <c r="T111" s="74"/>
      <c r="U111" s="74"/>
      <c r="V111" s="74"/>
      <c r="W111" s="76"/>
      <c r="X111" s="76"/>
      <c r="Y111" s="76"/>
      <c r="Z111" s="76"/>
      <c r="AA111" s="76"/>
      <c r="AB111" s="76"/>
    </row>
    <row r="112" spans="1:28" ht="39.950000000000003" customHeight="1" x14ac:dyDescent="0.25">
      <c r="A112" s="259">
        <v>7</v>
      </c>
      <c r="B112" s="262" t="s">
        <v>265</v>
      </c>
      <c r="C112" s="46">
        <v>109</v>
      </c>
      <c r="D112" s="95" t="s">
        <v>266</v>
      </c>
      <c r="E112" s="112" t="s">
        <v>267</v>
      </c>
      <c r="F112" s="96" t="s">
        <v>13</v>
      </c>
      <c r="G112" s="33" t="s">
        <v>15</v>
      </c>
      <c r="H112" s="52">
        <v>19.329999999999998</v>
      </c>
      <c r="I112" s="18">
        <v>2</v>
      </c>
      <c r="J112" s="24">
        <f t="shared" si="2"/>
        <v>2</v>
      </c>
      <c r="K112" s="25" t="str">
        <f t="shared" si="3"/>
        <v>OK</v>
      </c>
      <c r="L112" s="166"/>
      <c r="M112" s="201"/>
      <c r="N112" s="201"/>
      <c r="O112" s="201"/>
      <c r="P112" s="74"/>
      <c r="Q112" s="74"/>
      <c r="R112" s="74"/>
      <c r="S112" s="74"/>
      <c r="T112" s="74"/>
      <c r="U112" s="74"/>
      <c r="V112" s="74"/>
      <c r="W112" s="76"/>
      <c r="X112" s="76"/>
      <c r="Y112" s="76"/>
      <c r="Z112" s="76"/>
      <c r="AA112" s="76"/>
      <c r="AB112" s="76"/>
    </row>
    <row r="113" spans="1:28" ht="39.950000000000003" customHeight="1" x14ac:dyDescent="0.25">
      <c r="A113" s="260"/>
      <c r="B113" s="263"/>
      <c r="C113" s="46">
        <v>110</v>
      </c>
      <c r="D113" s="95" t="s">
        <v>50</v>
      </c>
      <c r="E113" s="112" t="s">
        <v>268</v>
      </c>
      <c r="F113" s="96" t="s">
        <v>21</v>
      </c>
      <c r="G113" s="33" t="s">
        <v>15</v>
      </c>
      <c r="H113" s="52">
        <v>4.9400000000000004</v>
      </c>
      <c r="I113" s="18">
        <v>2</v>
      </c>
      <c r="J113" s="24">
        <f t="shared" si="2"/>
        <v>2</v>
      </c>
      <c r="K113" s="25" t="str">
        <f t="shared" si="3"/>
        <v>OK</v>
      </c>
      <c r="L113" s="166"/>
      <c r="M113" s="201"/>
      <c r="N113" s="201"/>
      <c r="O113" s="201"/>
      <c r="P113" s="74"/>
      <c r="Q113" s="74"/>
      <c r="R113" s="74"/>
      <c r="S113" s="74"/>
      <c r="T113" s="74"/>
      <c r="U113" s="74"/>
      <c r="V113" s="74"/>
      <c r="W113" s="76"/>
      <c r="X113" s="76"/>
      <c r="Y113" s="76"/>
      <c r="Z113" s="76"/>
      <c r="AA113" s="76"/>
      <c r="AB113" s="76"/>
    </row>
    <row r="114" spans="1:28" ht="39.950000000000003" customHeight="1" x14ac:dyDescent="0.25">
      <c r="A114" s="260"/>
      <c r="B114" s="263"/>
      <c r="C114" s="46">
        <v>111</v>
      </c>
      <c r="D114" s="95" t="s">
        <v>269</v>
      </c>
      <c r="E114" s="112" t="s">
        <v>270</v>
      </c>
      <c r="F114" s="96" t="s">
        <v>13</v>
      </c>
      <c r="G114" s="33" t="s">
        <v>15</v>
      </c>
      <c r="H114" s="52">
        <v>23.5</v>
      </c>
      <c r="I114" s="18">
        <v>1</v>
      </c>
      <c r="J114" s="24">
        <f t="shared" si="2"/>
        <v>1</v>
      </c>
      <c r="K114" s="25" t="str">
        <f t="shared" si="3"/>
        <v>OK</v>
      </c>
      <c r="L114" s="166"/>
      <c r="M114" s="201"/>
      <c r="N114" s="201"/>
      <c r="O114" s="201"/>
      <c r="P114" s="74"/>
      <c r="Q114" s="74"/>
      <c r="R114" s="74"/>
      <c r="S114" s="74"/>
      <c r="T114" s="74"/>
      <c r="U114" s="74"/>
      <c r="V114" s="74"/>
      <c r="W114" s="76"/>
      <c r="X114" s="76"/>
      <c r="Y114" s="76"/>
      <c r="Z114" s="76"/>
      <c r="AA114" s="76"/>
      <c r="AB114" s="76"/>
    </row>
    <row r="115" spans="1:28" ht="39.950000000000003" customHeight="1" x14ac:dyDescent="0.25">
      <c r="A115" s="260"/>
      <c r="B115" s="263"/>
      <c r="C115" s="46">
        <v>112</v>
      </c>
      <c r="D115" s="95" t="s">
        <v>51</v>
      </c>
      <c r="E115" s="112" t="s">
        <v>52</v>
      </c>
      <c r="F115" s="96" t="s">
        <v>13</v>
      </c>
      <c r="G115" s="33" t="s">
        <v>15</v>
      </c>
      <c r="H115" s="52">
        <v>9.91</v>
      </c>
      <c r="I115" s="18">
        <v>2</v>
      </c>
      <c r="J115" s="24">
        <f t="shared" si="2"/>
        <v>2</v>
      </c>
      <c r="K115" s="25" t="str">
        <f t="shared" si="3"/>
        <v>OK</v>
      </c>
      <c r="L115" s="166"/>
      <c r="M115" s="201"/>
      <c r="N115" s="201"/>
      <c r="O115" s="201"/>
      <c r="P115" s="74"/>
      <c r="Q115" s="74"/>
      <c r="R115" s="74"/>
      <c r="S115" s="74"/>
      <c r="T115" s="74"/>
      <c r="U115" s="74"/>
      <c r="V115" s="74"/>
      <c r="W115" s="76"/>
      <c r="X115" s="76"/>
      <c r="Y115" s="76"/>
      <c r="Z115" s="76"/>
      <c r="AA115" s="76"/>
      <c r="AB115" s="76"/>
    </row>
    <row r="116" spans="1:28" ht="39.950000000000003" customHeight="1" x14ac:dyDescent="0.25">
      <c r="A116" s="260"/>
      <c r="B116" s="263"/>
      <c r="C116" s="46">
        <v>113</v>
      </c>
      <c r="D116" s="95" t="s">
        <v>53</v>
      </c>
      <c r="E116" s="112" t="s">
        <v>45</v>
      </c>
      <c r="F116" s="96" t="s">
        <v>13</v>
      </c>
      <c r="G116" s="33" t="s">
        <v>15</v>
      </c>
      <c r="H116" s="52">
        <v>6.5</v>
      </c>
      <c r="I116" s="18">
        <v>3</v>
      </c>
      <c r="J116" s="24">
        <f t="shared" si="2"/>
        <v>3</v>
      </c>
      <c r="K116" s="25" t="str">
        <f t="shared" si="3"/>
        <v>OK</v>
      </c>
      <c r="L116" s="166"/>
      <c r="M116" s="201"/>
      <c r="N116" s="201"/>
      <c r="O116" s="201"/>
      <c r="P116" s="74"/>
      <c r="Q116" s="74"/>
      <c r="R116" s="74"/>
      <c r="S116" s="74"/>
      <c r="T116" s="74"/>
      <c r="U116" s="74"/>
      <c r="V116" s="74"/>
      <c r="W116" s="76"/>
      <c r="X116" s="76"/>
      <c r="Y116" s="76"/>
      <c r="Z116" s="76"/>
      <c r="AA116" s="76"/>
      <c r="AB116" s="76"/>
    </row>
    <row r="117" spans="1:28" ht="39.950000000000003" customHeight="1" x14ac:dyDescent="0.25">
      <c r="A117" s="260"/>
      <c r="B117" s="263"/>
      <c r="C117" s="46">
        <v>114</v>
      </c>
      <c r="D117" s="95" t="s">
        <v>54</v>
      </c>
      <c r="E117" s="112" t="s">
        <v>271</v>
      </c>
      <c r="F117" s="96" t="s">
        <v>13</v>
      </c>
      <c r="G117" s="33" t="s">
        <v>57</v>
      </c>
      <c r="H117" s="52">
        <v>27.55</v>
      </c>
      <c r="I117" s="18"/>
      <c r="J117" s="24">
        <f t="shared" si="2"/>
        <v>0</v>
      </c>
      <c r="K117" s="25" t="str">
        <f t="shared" si="3"/>
        <v>OK</v>
      </c>
      <c r="L117" s="166"/>
      <c r="M117" s="201"/>
      <c r="N117" s="201"/>
      <c r="O117" s="201"/>
      <c r="P117" s="74"/>
      <c r="Q117" s="74"/>
      <c r="R117" s="74"/>
      <c r="S117" s="74"/>
      <c r="T117" s="74"/>
      <c r="U117" s="74"/>
      <c r="V117" s="74"/>
      <c r="W117" s="76"/>
      <c r="X117" s="76"/>
      <c r="Y117" s="76"/>
      <c r="Z117" s="76"/>
      <c r="AA117" s="76"/>
      <c r="AB117" s="76"/>
    </row>
    <row r="118" spans="1:28" ht="39.950000000000003" customHeight="1" x14ac:dyDescent="0.25">
      <c r="A118" s="260"/>
      <c r="B118" s="263"/>
      <c r="C118" s="46">
        <v>115</v>
      </c>
      <c r="D118" s="95" t="s">
        <v>72</v>
      </c>
      <c r="E118" s="112" t="s">
        <v>160</v>
      </c>
      <c r="F118" s="96" t="s">
        <v>13</v>
      </c>
      <c r="G118" s="33" t="s">
        <v>15</v>
      </c>
      <c r="H118" s="52">
        <v>19.899999999999999</v>
      </c>
      <c r="I118" s="18"/>
      <c r="J118" s="24">
        <f t="shared" si="2"/>
        <v>0</v>
      </c>
      <c r="K118" s="25" t="str">
        <f t="shared" si="3"/>
        <v>OK</v>
      </c>
      <c r="L118" s="166"/>
      <c r="M118" s="201"/>
      <c r="N118" s="201"/>
      <c r="O118" s="201"/>
      <c r="P118" s="74"/>
      <c r="Q118" s="74"/>
      <c r="R118" s="74"/>
      <c r="S118" s="74"/>
      <c r="T118" s="74"/>
      <c r="U118" s="74"/>
      <c r="V118" s="74"/>
      <c r="W118" s="76"/>
      <c r="X118" s="76"/>
      <c r="Y118" s="76"/>
      <c r="Z118" s="76"/>
      <c r="AA118" s="76"/>
      <c r="AB118" s="76"/>
    </row>
    <row r="119" spans="1:28" ht="39.950000000000003" customHeight="1" x14ac:dyDescent="0.25">
      <c r="A119" s="260"/>
      <c r="B119" s="263"/>
      <c r="C119" s="46">
        <v>116</v>
      </c>
      <c r="D119" s="95" t="s">
        <v>79</v>
      </c>
      <c r="E119" s="112" t="s">
        <v>45</v>
      </c>
      <c r="F119" s="96" t="s">
        <v>13</v>
      </c>
      <c r="G119" s="33" t="s">
        <v>15</v>
      </c>
      <c r="H119" s="52">
        <v>11</v>
      </c>
      <c r="I119" s="18">
        <v>1</v>
      </c>
      <c r="J119" s="24">
        <f t="shared" si="2"/>
        <v>1</v>
      </c>
      <c r="K119" s="25" t="str">
        <f t="shared" si="3"/>
        <v>OK</v>
      </c>
      <c r="L119" s="166"/>
      <c r="M119" s="201"/>
      <c r="N119" s="201"/>
      <c r="O119" s="201"/>
      <c r="P119" s="74"/>
      <c r="Q119" s="74"/>
      <c r="R119" s="74"/>
      <c r="S119" s="74"/>
      <c r="T119" s="74"/>
      <c r="U119" s="74"/>
      <c r="V119" s="74"/>
      <c r="W119" s="76"/>
      <c r="X119" s="76"/>
      <c r="Y119" s="76"/>
      <c r="Z119" s="76"/>
      <c r="AA119" s="76"/>
      <c r="AB119" s="76"/>
    </row>
    <row r="120" spans="1:28" ht="39.950000000000003" customHeight="1" x14ac:dyDescent="0.25">
      <c r="A120" s="260"/>
      <c r="B120" s="263"/>
      <c r="C120" s="211">
        <v>117</v>
      </c>
      <c r="D120" s="95" t="s">
        <v>272</v>
      </c>
      <c r="E120" s="112" t="s">
        <v>46</v>
      </c>
      <c r="F120" s="96" t="s">
        <v>19</v>
      </c>
      <c r="G120" s="33" t="s">
        <v>275</v>
      </c>
      <c r="H120" s="52">
        <v>110.07</v>
      </c>
      <c r="I120" s="18">
        <f>4-1</f>
        <v>3</v>
      </c>
      <c r="J120" s="24">
        <f t="shared" si="2"/>
        <v>2</v>
      </c>
      <c r="K120" s="25" t="str">
        <f t="shared" si="3"/>
        <v>OK</v>
      </c>
      <c r="L120" s="166"/>
      <c r="M120" s="70"/>
      <c r="N120" s="201">
        <v>1</v>
      </c>
      <c r="O120" s="201"/>
      <c r="P120" s="74"/>
      <c r="Q120" s="74"/>
      <c r="R120" s="74"/>
      <c r="S120" s="74"/>
      <c r="T120" s="74"/>
      <c r="U120" s="74"/>
      <c r="V120" s="74"/>
      <c r="W120" s="76"/>
      <c r="X120" s="76"/>
      <c r="Y120" s="76"/>
      <c r="Z120" s="76"/>
      <c r="AA120" s="76"/>
      <c r="AB120" s="76"/>
    </row>
    <row r="121" spans="1:28" ht="39.950000000000003"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166"/>
      <c r="M121" s="70"/>
      <c r="N121" s="201"/>
      <c r="O121" s="201"/>
      <c r="P121" s="74"/>
      <c r="Q121" s="74"/>
      <c r="R121" s="74"/>
      <c r="S121" s="74"/>
      <c r="T121" s="74"/>
      <c r="U121" s="74"/>
      <c r="V121" s="74"/>
      <c r="W121" s="76"/>
      <c r="X121" s="76"/>
      <c r="Y121" s="76"/>
      <c r="Z121" s="76"/>
      <c r="AA121" s="76"/>
      <c r="AB121" s="76"/>
    </row>
    <row r="122" spans="1:28" ht="103.35" customHeight="1"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166"/>
      <c r="M122" s="70"/>
      <c r="N122" s="201"/>
      <c r="O122" s="201"/>
      <c r="P122" s="74"/>
      <c r="Q122" s="74"/>
      <c r="R122" s="74"/>
      <c r="S122" s="74"/>
      <c r="T122" s="74"/>
      <c r="U122" s="74"/>
      <c r="V122" s="74"/>
      <c r="W122" s="76"/>
      <c r="X122" s="76"/>
      <c r="Y122" s="76"/>
      <c r="Z122" s="76"/>
      <c r="AA122" s="76"/>
      <c r="AB122" s="76"/>
    </row>
    <row r="123" spans="1:28" ht="39.950000000000003"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166"/>
      <c r="M123" s="70"/>
      <c r="N123" s="201"/>
      <c r="O123" s="201"/>
      <c r="P123" s="74"/>
      <c r="Q123" s="74"/>
      <c r="R123" s="74"/>
      <c r="S123" s="74"/>
      <c r="T123" s="74"/>
      <c r="U123" s="74"/>
      <c r="V123" s="74"/>
      <c r="W123" s="76"/>
      <c r="X123" s="76"/>
      <c r="Y123" s="76"/>
      <c r="Z123" s="76"/>
      <c r="AA123" s="76"/>
      <c r="AB123" s="76"/>
    </row>
    <row r="124" spans="1:28" ht="39.950000000000003"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166"/>
      <c r="M124" s="201"/>
      <c r="N124" s="201"/>
      <c r="O124" s="201"/>
      <c r="P124" s="74"/>
      <c r="Q124" s="74"/>
      <c r="R124" s="74"/>
      <c r="S124" s="74"/>
      <c r="T124" s="74"/>
      <c r="U124" s="74"/>
      <c r="V124" s="74"/>
      <c r="W124" s="76"/>
      <c r="X124" s="76"/>
      <c r="Y124" s="76"/>
      <c r="Z124" s="76"/>
      <c r="AA124" s="76"/>
      <c r="AB124" s="76"/>
    </row>
    <row r="125" spans="1:28" ht="52.35" customHeight="1"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166"/>
      <c r="M125" s="201"/>
      <c r="N125" s="201"/>
      <c r="O125" s="201"/>
      <c r="P125" s="74"/>
      <c r="Q125" s="74"/>
      <c r="R125" s="74"/>
      <c r="S125" s="74"/>
      <c r="T125" s="74"/>
      <c r="U125" s="74"/>
      <c r="V125" s="74"/>
      <c r="W125" s="76"/>
      <c r="X125" s="76"/>
      <c r="Y125" s="76"/>
      <c r="Z125" s="76"/>
      <c r="AA125" s="76"/>
      <c r="AB125" s="76"/>
    </row>
    <row r="126" spans="1:28" ht="39.950000000000003" customHeight="1" x14ac:dyDescent="0.25">
      <c r="A126" s="259">
        <v>11</v>
      </c>
      <c r="B126" s="262" t="s">
        <v>284</v>
      </c>
      <c r="C126" s="86">
        <v>123</v>
      </c>
      <c r="D126" s="95" t="s">
        <v>288</v>
      </c>
      <c r="E126" s="112" t="s">
        <v>285</v>
      </c>
      <c r="F126" s="96" t="s">
        <v>13</v>
      </c>
      <c r="G126" s="33" t="s">
        <v>292</v>
      </c>
      <c r="H126" s="52">
        <v>2220.17</v>
      </c>
      <c r="I126" s="18"/>
      <c r="J126" s="24">
        <f t="shared" si="2"/>
        <v>0</v>
      </c>
      <c r="K126" s="25" t="str">
        <f t="shared" si="3"/>
        <v>OK</v>
      </c>
      <c r="L126" s="166"/>
      <c r="M126" s="201"/>
      <c r="N126" s="201"/>
      <c r="O126" s="201"/>
      <c r="P126" s="74"/>
      <c r="Q126" s="74"/>
      <c r="R126" s="74"/>
      <c r="S126" s="74"/>
      <c r="T126" s="74"/>
      <c r="U126" s="74"/>
      <c r="V126" s="74"/>
      <c r="W126" s="76"/>
      <c r="X126" s="76"/>
      <c r="Y126" s="76"/>
      <c r="Z126" s="76"/>
      <c r="AA126" s="76"/>
      <c r="AB126" s="76"/>
    </row>
    <row r="127" spans="1:28" ht="39.950000000000003"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166"/>
      <c r="M127" s="201"/>
      <c r="N127" s="201"/>
      <c r="O127" s="201"/>
      <c r="P127" s="74"/>
      <c r="Q127" s="74"/>
      <c r="R127" s="74"/>
      <c r="S127" s="74"/>
      <c r="T127" s="74"/>
      <c r="U127" s="74"/>
      <c r="V127" s="74"/>
      <c r="W127" s="76"/>
      <c r="X127" s="76"/>
      <c r="Y127" s="76"/>
      <c r="Z127" s="76"/>
      <c r="AA127" s="76"/>
      <c r="AB127" s="76"/>
    </row>
    <row r="128" spans="1:28" ht="39.950000000000003"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166"/>
      <c r="M128" s="201"/>
      <c r="N128" s="201"/>
      <c r="O128" s="201"/>
      <c r="P128" s="74"/>
      <c r="Q128" s="74"/>
      <c r="R128" s="74"/>
      <c r="S128" s="74"/>
      <c r="T128" s="74"/>
      <c r="U128" s="74"/>
      <c r="V128" s="74"/>
      <c r="W128" s="76"/>
      <c r="X128" s="76"/>
      <c r="Y128" s="76"/>
      <c r="Z128" s="76"/>
      <c r="AA128" s="76"/>
      <c r="AB128" s="76"/>
    </row>
    <row r="129" spans="1:28" ht="39.950000000000003"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166"/>
      <c r="M129" s="201"/>
      <c r="N129" s="201"/>
      <c r="O129" s="201"/>
      <c r="P129" s="74"/>
      <c r="Q129" s="74"/>
      <c r="R129" s="74"/>
      <c r="S129" s="74"/>
      <c r="T129" s="74"/>
      <c r="U129" s="74"/>
      <c r="V129" s="74"/>
      <c r="W129" s="76"/>
      <c r="X129" s="76"/>
      <c r="Y129" s="76"/>
      <c r="Z129" s="76"/>
      <c r="AA129" s="76"/>
      <c r="AB129" s="76"/>
    </row>
    <row r="130" spans="1:28" ht="39.950000000000003"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166"/>
      <c r="M130" s="201"/>
      <c r="N130" s="201"/>
      <c r="O130" s="201"/>
      <c r="P130" s="74"/>
      <c r="Q130" s="74"/>
      <c r="R130" s="74"/>
      <c r="S130" s="74"/>
      <c r="T130" s="74"/>
      <c r="U130" s="74"/>
      <c r="V130" s="74"/>
      <c r="W130" s="76"/>
      <c r="X130" s="76"/>
      <c r="Y130" s="76"/>
      <c r="Z130" s="76"/>
      <c r="AA130" s="76"/>
      <c r="AB130" s="76"/>
    </row>
    <row r="131" spans="1:28" ht="39.950000000000003" customHeight="1" x14ac:dyDescent="0.25">
      <c r="A131" s="274"/>
      <c r="B131" s="271"/>
      <c r="C131" s="47">
        <v>131</v>
      </c>
      <c r="D131" s="115" t="s">
        <v>301</v>
      </c>
      <c r="E131" s="116" t="s">
        <v>296</v>
      </c>
      <c r="F131" s="104" t="s">
        <v>13</v>
      </c>
      <c r="G131" s="35" t="s">
        <v>292</v>
      </c>
      <c r="H131" s="53">
        <v>2699.33</v>
      </c>
      <c r="I131" s="18"/>
      <c r="J131" s="24">
        <f t="shared" si="2"/>
        <v>0</v>
      </c>
      <c r="K131" s="25" t="str">
        <f t="shared" si="3"/>
        <v>OK</v>
      </c>
      <c r="L131" s="166"/>
      <c r="M131" s="201"/>
      <c r="N131" s="201"/>
      <c r="O131" s="201"/>
      <c r="P131" s="74"/>
      <c r="Q131" s="74"/>
      <c r="R131" s="74"/>
      <c r="S131" s="74"/>
      <c r="T131" s="74"/>
      <c r="U131" s="74"/>
      <c r="V131" s="74"/>
      <c r="W131" s="76"/>
      <c r="X131" s="76"/>
      <c r="Y131" s="76"/>
      <c r="Z131" s="76"/>
      <c r="AA131" s="76"/>
      <c r="AB131" s="76"/>
    </row>
    <row r="132" spans="1:28" ht="39.950000000000003" customHeight="1" x14ac:dyDescent="0.25">
      <c r="A132" s="274"/>
      <c r="B132" s="271"/>
      <c r="C132" s="48">
        <v>132</v>
      </c>
      <c r="D132" s="115" t="s">
        <v>302</v>
      </c>
      <c r="E132" s="116" t="s">
        <v>297</v>
      </c>
      <c r="F132" s="104" t="s">
        <v>13</v>
      </c>
      <c r="G132" s="35" t="s">
        <v>292</v>
      </c>
      <c r="H132" s="53">
        <v>3000</v>
      </c>
      <c r="I132" s="18"/>
      <c r="J132" s="24">
        <f t="shared" ref="J132:J195" si="4">I132-(SUM(L132:AB132))</f>
        <v>0</v>
      </c>
      <c r="K132" s="25" t="str">
        <f t="shared" si="3"/>
        <v>OK</v>
      </c>
      <c r="L132" s="166"/>
      <c r="M132" s="201"/>
      <c r="N132" s="201"/>
      <c r="O132" s="201"/>
      <c r="P132" s="74"/>
      <c r="Q132" s="74"/>
      <c r="R132" s="74"/>
      <c r="S132" s="74"/>
      <c r="T132" s="74"/>
      <c r="U132" s="74"/>
      <c r="V132" s="74"/>
      <c r="W132" s="76"/>
      <c r="X132" s="76"/>
      <c r="Y132" s="76"/>
      <c r="Z132" s="76"/>
      <c r="AA132" s="76"/>
      <c r="AB132" s="76"/>
    </row>
    <row r="133" spans="1:28" ht="39.950000000000003" customHeight="1" x14ac:dyDescent="0.25">
      <c r="A133" s="274"/>
      <c r="B133" s="271"/>
      <c r="C133" s="48">
        <v>133</v>
      </c>
      <c r="D133" s="115" t="s">
        <v>303</v>
      </c>
      <c r="E133" s="116" t="s">
        <v>298</v>
      </c>
      <c r="F133" s="104" t="s">
        <v>13</v>
      </c>
      <c r="G133" s="35" t="s">
        <v>292</v>
      </c>
      <c r="H133" s="53">
        <v>3144.66</v>
      </c>
      <c r="I133" s="18"/>
      <c r="J133" s="24">
        <f t="shared" si="4"/>
        <v>0</v>
      </c>
      <c r="K133" s="25" t="str">
        <f t="shared" ref="K133:K196" si="5">IF(J133&lt;0,"ATENÇÃO","OK")</f>
        <v>OK</v>
      </c>
      <c r="L133" s="166"/>
      <c r="M133" s="201"/>
      <c r="N133" s="201"/>
      <c r="O133" s="201"/>
      <c r="P133" s="74"/>
      <c r="Q133" s="74"/>
      <c r="R133" s="74"/>
      <c r="S133" s="74"/>
      <c r="T133" s="74"/>
      <c r="U133" s="74"/>
      <c r="V133" s="74"/>
      <c r="W133" s="76"/>
      <c r="X133" s="76"/>
      <c r="Y133" s="76"/>
      <c r="Z133" s="76"/>
      <c r="AA133" s="76"/>
      <c r="AB133" s="76"/>
    </row>
    <row r="134" spans="1:28" ht="39.950000000000003"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166"/>
      <c r="M134" s="201"/>
      <c r="N134" s="201"/>
      <c r="O134" s="201"/>
      <c r="P134" s="74"/>
      <c r="Q134" s="74"/>
      <c r="R134" s="74"/>
      <c r="S134" s="74"/>
      <c r="T134" s="74"/>
      <c r="U134" s="74"/>
      <c r="V134" s="74"/>
      <c r="W134" s="76"/>
      <c r="X134" s="76"/>
      <c r="Y134" s="76"/>
      <c r="Z134" s="76"/>
      <c r="AA134" s="76"/>
      <c r="AB134" s="76"/>
    </row>
    <row r="135" spans="1:28" ht="39.950000000000003" customHeight="1" x14ac:dyDescent="0.25">
      <c r="A135" s="275"/>
      <c r="B135" s="272"/>
      <c r="C135" s="48">
        <v>135</v>
      </c>
      <c r="D135" s="115" t="s">
        <v>305</v>
      </c>
      <c r="E135" s="116" t="s">
        <v>300</v>
      </c>
      <c r="F135" s="104" t="s">
        <v>13</v>
      </c>
      <c r="G135" s="35" t="s">
        <v>292</v>
      </c>
      <c r="H135" s="53">
        <v>1200</v>
      </c>
      <c r="I135" s="18"/>
      <c r="J135" s="24">
        <f t="shared" si="4"/>
        <v>0</v>
      </c>
      <c r="K135" s="25" t="str">
        <f t="shared" si="5"/>
        <v>OK</v>
      </c>
      <c r="L135" s="166"/>
      <c r="M135" s="201"/>
      <c r="N135" s="201"/>
      <c r="O135" s="201"/>
      <c r="P135" s="74"/>
      <c r="Q135" s="74"/>
      <c r="R135" s="74"/>
      <c r="S135" s="74"/>
      <c r="T135" s="74"/>
      <c r="U135" s="74"/>
      <c r="V135" s="74"/>
      <c r="W135" s="76"/>
      <c r="X135" s="76"/>
      <c r="Y135" s="76"/>
      <c r="Z135" s="76"/>
      <c r="AA135" s="76"/>
      <c r="AB135" s="76"/>
    </row>
    <row r="136" spans="1:28" ht="39.950000000000003"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166"/>
      <c r="M136" s="201"/>
      <c r="N136" s="201"/>
      <c r="O136" s="201"/>
      <c r="P136" s="74"/>
      <c r="Q136" s="74"/>
      <c r="R136" s="74"/>
      <c r="S136" s="74"/>
      <c r="T136" s="74"/>
      <c r="U136" s="74"/>
      <c r="V136" s="74"/>
      <c r="W136" s="76"/>
      <c r="X136" s="76"/>
      <c r="Y136" s="76"/>
      <c r="Z136" s="76"/>
      <c r="AA136" s="76"/>
      <c r="AB136" s="76"/>
    </row>
    <row r="137" spans="1:28" ht="39.950000000000003"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166"/>
      <c r="M137" s="201"/>
      <c r="N137" s="201"/>
      <c r="O137" s="201"/>
      <c r="P137" s="74"/>
      <c r="Q137" s="74"/>
      <c r="R137" s="74"/>
      <c r="S137" s="74"/>
      <c r="T137" s="74"/>
      <c r="U137" s="74"/>
      <c r="V137" s="74"/>
      <c r="W137" s="76"/>
      <c r="X137" s="76"/>
      <c r="Y137" s="76"/>
      <c r="Z137" s="76"/>
      <c r="AA137" s="76"/>
      <c r="AB137" s="76"/>
    </row>
    <row r="138" spans="1:28" ht="39.950000000000003" customHeight="1" x14ac:dyDescent="0.25">
      <c r="A138" s="273">
        <v>15</v>
      </c>
      <c r="B138" s="270" t="s">
        <v>249</v>
      </c>
      <c r="C138" s="47">
        <v>138</v>
      </c>
      <c r="D138" s="90" t="s">
        <v>60</v>
      </c>
      <c r="E138" s="35" t="s">
        <v>312</v>
      </c>
      <c r="F138" s="35" t="s">
        <v>13</v>
      </c>
      <c r="G138" s="35" t="s">
        <v>22</v>
      </c>
      <c r="H138" s="53">
        <v>11</v>
      </c>
      <c r="I138" s="18"/>
      <c r="J138" s="24">
        <f t="shared" si="4"/>
        <v>0</v>
      </c>
      <c r="K138" s="25" t="str">
        <f t="shared" si="5"/>
        <v>OK</v>
      </c>
      <c r="L138" s="166"/>
      <c r="M138" s="201"/>
      <c r="N138" s="201"/>
      <c r="O138" s="201"/>
      <c r="P138" s="74"/>
      <c r="Q138" s="74"/>
      <c r="R138" s="74"/>
      <c r="S138" s="74"/>
      <c r="T138" s="74"/>
      <c r="U138" s="74"/>
      <c r="V138" s="74"/>
      <c r="W138" s="76"/>
      <c r="X138" s="76"/>
      <c r="Y138" s="76"/>
      <c r="Z138" s="76"/>
      <c r="AA138" s="76"/>
      <c r="AB138" s="76"/>
    </row>
    <row r="139" spans="1:28" ht="39.950000000000003" customHeight="1" x14ac:dyDescent="0.25">
      <c r="A139" s="274"/>
      <c r="B139" s="271"/>
      <c r="C139" s="47">
        <v>139</v>
      </c>
      <c r="D139" s="90" t="s">
        <v>61</v>
      </c>
      <c r="E139" s="118" t="s">
        <v>313</v>
      </c>
      <c r="F139" s="35" t="s">
        <v>13</v>
      </c>
      <c r="G139" s="35" t="s">
        <v>22</v>
      </c>
      <c r="H139" s="53">
        <v>51.6</v>
      </c>
      <c r="I139" s="18">
        <v>1</v>
      </c>
      <c r="J139" s="24">
        <f t="shared" si="4"/>
        <v>1</v>
      </c>
      <c r="K139" s="25" t="str">
        <f t="shared" si="5"/>
        <v>OK</v>
      </c>
      <c r="L139" s="167"/>
      <c r="M139" s="206"/>
      <c r="N139" s="204"/>
      <c r="O139" s="205"/>
      <c r="P139" s="77"/>
      <c r="Q139" s="77"/>
      <c r="R139" s="78"/>
      <c r="S139" s="77"/>
      <c r="T139" s="77"/>
      <c r="U139" s="77"/>
      <c r="V139" s="77"/>
      <c r="W139" s="84"/>
      <c r="X139" s="76"/>
      <c r="Y139" s="76"/>
      <c r="Z139" s="76"/>
      <c r="AA139" s="76"/>
      <c r="AB139" s="76"/>
    </row>
    <row r="140" spans="1:28" ht="39.950000000000003" customHeight="1" x14ac:dyDescent="0.25">
      <c r="A140" s="274"/>
      <c r="B140" s="271"/>
      <c r="C140" s="47">
        <v>140</v>
      </c>
      <c r="D140" s="90" t="s">
        <v>63</v>
      </c>
      <c r="E140" s="35" t="s">
        <v>314</v>
      </c>
      <c r="F140" s="35" t="s">
        <v>13</v>
      </c>
      <c r="G140" s="35" t="s">
        <v>22</v>
      </c>
      <c r="H140" s="53">
        <v>29.4</v>
      </c>
      <c r="I140" s="18">
        <v>1</v>
      </c>
      <c r="J140" s="24">
        <f t="shared" si="4"/>
        <v>1</v>
      </c>
      <c r="K140" s="25" t="str">
        <f t="shared" si="5"/>
        <v>OK</v>
      </c>
      <c r="L140" s="167"/>
      <c r="M140" s="206"/>
      <c r="N140" s="205"/>
      <c r="O140" s="205"/>
      <c r="P140" s="77"/>
      <c r="Q140" s="77"/>
      <c r="R140" s="77"/>
      <c r="S140" s="77"/>
      <c r="T140" s="77"/>
      <c r="U140" s="77"/>
      <c r="V140" s="77"/>
      <c r="W140" s="84"/>
      <c r="X140" s="76"/>
      <c r="Y140" s="76"/>
      <c r="Z140" s="76"/>
      <c r="AA140" s="76"/>
      <c r="AB140" s="76"/>
    </row>
    <row r="141" spans="1:28" ht="39.950000000000003" customHeight="1" x14ac:dyDescent="0.25">
      <c r="A141" s="274"/>
      <c r="B141" s="271"/>
      <c r="C141" s="47">
        <v>141</v>
      </c>
      <c r="D141" s="90" t="s">
        <v>64</v>
      </c>
      <c r="E141" s="35" t="s">
        <v>315</v>
      </c>
      <c r="F141" s="35" t="s">
        <v>13</v>
      </c>
      <c r="G141" s="35" t="s">
        <v>22</v>
      </c>
      <c r="H141" s="53">
        <v>35</v>
      </c>
      <c r="I141" s="18">
        <v>1</v>
      </c>
      <c r="J141" s="24">
        <f t="shared" si="4"/>
        <v>1</v>
      </c>
      <c r="K141" s="25" t="str">
        <f t="shared" si="5"/>
        <v>OK</v>
      </c>
      <c r="L141" s="167"/>
      <c r="M141" s="206"/>
      <c r="N141" s="205"/>
      <c r="O141" s="205"/>
      <c r="P141" s="77"/>
      <c r="Q141" s="77"/>
      <c r="R141" s="77"/>
      <c r="S141" s="77"/>
      <c r="T141" s="77"/>
      <c r="U141" s="77"/>
      <c r="V141" s="77"/>
      <c r="W141" s="84"/>
      <c r="X141" s="76"/>
      <c r="Y141" s="76"/>
      <c r="Z141" s="76"/>
      <c r="AA141" s="76"/>
      <c r="AB141" s="76"/>
    </row>
    <row r="142" spans="1:28" ht="39.950000000000003" customHeight="1" x14ac:dyDescent="0.25">
      <c r="A142" s="274"/>
      <c r="B142" s="271"/>
      <c r="C142" s="47">
        <v>142</v>
      </c>
      <c r="D142" s="90" t="s">
        <v>78</v>
      </c>
      <c r="E142" s="118" t="s">
        <v>313</v>
      </c>
      <c r="F142" s="35" t="s">
        <v>13</v>
      </c>
      <c r="G142" s="35" t="s">
        <v>22</v>
      </c>
      <c r="H142" s="53">
        <v>16.8</v>
      </c>
      <c r="I142" s="18">
        <v>1</v>
      </c>
      <c r="J142" s="24">
        <f t="shared" si="4"/>
        <v>1</v>
      </c>
      <c r="K142" s="25" t="str">
        <f t="shared" si="5"/>
        <v>OK</v>
      </c>
      <c r="L142" s="167"/>
      <c r="M142" s="206"/>
      <c r="N142" s="205"/>
      <c r="O142" s="205"/>
      <c r="P142" s="77"/>
      <c r="Q142" s="77"/>
      <c r="R142" s="77"/>
      <c r="S142" s="77"/>
      <c r="T142" s="77"/>
      <c r="U142" s="77"/>
      <c r="V142" s="77"/>
      <c r="W142" s="84"/>
      <c r="X142" s="76"/>
      <c r="Y142" s="76"/>
      <c r="Z142" s="76"/>
      <c r="AA142" s="76"/>
      <c r="AB142" s="76"/>
    </row>
    <row r="143" spans="1:28" ht="39.950000000000003"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167"/>
      <c r="M143" s="206"/>
      <c r="N143" s="205"/>
      <c r="O143" s="205"/>
      <c r="P143" s="77"/>
      <c r="Q143" s="77"/>
      <c r="R143" s="77"/>
      <c r="S143" s="77"/>
      <c r="T143" s="77"/>
      <c r="U143" s="77"/>
      <c r="V143" s="77"/>
      <c r="W143" s="84"/>
      <c r="X143" s="76"/>
      <c r="Y143" s="76"/>
      <c r="Z143" s="76"/>
      <c r="AA143" s="76"/>
      <c r="AB143" s="76"/>
    </row>
    <row r="144" spans="1:28" ht="39.950000000000003"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167"/>
      <c r="M144" s="206"/>
      <c r="N144" s="204"/>
      <c r="O144" s="205"/>
      <c r="P144" s="77"/>
      <c r="Q144" s="77"/>
      <c r="R144" s="77"/>
      <c r="S144" s="77"/>
      <c r="T144" s="77"/>
      <c r="U144" s="77"/>
      <c r="V144" s="77"/>
      <c r="W144" s="84"/>
      <c r="X144" s="76"/>
      <c r="Y144" s="76"/>
      <c r="Z144" s="76"/>
      <c r="AA144" s="76"/>
      <c r="AB144" s="76"/>
    </row>
    <row r="145" spans="1:28" ht="39.950000000000003"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167"/>
      <c r="M145" s="206"/>
      <c r="N145" s="205"/>
      <c r="O145" s="205"/>
      <c r="P145" s="77"/>
      <c r="Q145" s="77"/>
      <c r="R145" s="77"/>
      <c r="S145" s="77"/>
      <c r="T145" s="77"/>
      <c r="U145" s="77"/>
      <c r="V145" s="77"/>
      <c r="W145" s="84"/>
      <c r="X145" s="76"/>
      <c r="Y145" s="76"/>
      <c r="Z145" s="76"/>
      <c r="AA145" s="76"/>
      <c r="AB145" s="76"/>
    </row>
    <row r="146" spans="1:28" ht="39.950000000000003"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167"/>
      <c r="M146" s="206"/>
      <c r="N146" s="205"/>
      <c r="O146" s="205"/>
      <c r="P146" s="77"/>
      <c r="Q146" s="77"/>
      <c r="R146" s="77"/>
      <c r="S146" s="77"/>
      <c r="T146" s="77"/>
      <c r="U146" s="77"/>
      <c r="V146" s="77"/>
      <c r="W146" s="84"/>
      <c r="X146" s="76"/>
      <c r="Y146" s="76"/>
      <c r="Z146" s="76"/>
      <c r="AA146" s="76"/>
      <c r="AB146" s="76"/>
    </row>
    <row r="147" spans="1:28" ht="39.950000000000003" customHeight="1" x14ac:dyDescent="0.25">
      <c r="A147" s="259">
        <v>17</v>
      </c>
      <c r="B147" s="262" t="s">
        <v>249</v>
      </c>
      <c r="C147" s="43">
        <v>159</v>
      </c>
      <c r="D147" s="119" t="s">
        <v>88</v>
      </c>
      <c r="E147" s="120" t="s">
        <v>45</v>
      </c>
      <c r="F147" s="120" t="s">
        <v>3</v>
      </c>
      <c r="G147" s="34" t="s">
        <v>30</v>
      </c>
      <c r="H147" s="51">
        <v>147.5</v>
      </c>
      <c r="I147" s="18">
        <v>1</v>
      </c>
      <c r="J147" s="24">
        <f t="shared" si="4"/>
        <v>1</v>
      </c>
      <c r="K147" s="25" t="str">
        <f t="shared" si="5"/>
        <v>OK</v>
      </c>
      <c r="L147" s="167"/>
      <c r="M147" s="206"/>
      <c r="N147" s="205"/>
      <c r="O147" s="205"/>
      <c r="P147" s="77"/>
      <c r="Q147" s="77"/>
      <c r="R147" s="77"/>
      <c r="S147" s="77"/>
      <c r="T147" s="77"/>
      <c r="U147" s="77"/>
      <c r="V147" s="77"/>
      <c r="W147" s="84"/>
      <c r="X147" s="76"/>
      <c r="Y147" s="76"/>
      <c r="Z147" s="76"/>
      <c r="AA147" s="76"/>
      <c r="AB147" s="76"/>
    </row>
    <row r="148" spans="1:28" ht="39.950000000000003"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167"/>
      <c r="M148" s="206"/>
      <c r="N148" s="205"/>
      <c r="O148" s="205"/>
      <c r="P148" s="77"/>
      <c r="Q148" s="77"/>
      <c r="R148" s="77"/>
      <c r="S148" s="77"/>
      <c r="T148" s="77"/>
      <c r="U148" s="77"/>
      <c r="V148" s="77"/>
      <c r="W148" s="84"/>
      <c r="X148" s="76"/>
      <c r="Y148" s="76"/>
      <c r="Z148" s="76"/>
      <c r="AA148" s="76"/>
      <c r="AB148" s="76"/>
    </row>
    <row r="149" spans="1:28" ht="39.950000000000003"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167"/>
      <c r="M149" s="206"/>
      <c r="N149" s="205"/>
      <c r="O149" s="205"/>
      <c r="P149" s="77"/>
      <c r="Q149" s="77"/>
      <c r="R149" s="77"/>
      <c r="S149" s="77"/>
      <c r="T149" s="77"/>
      <c r="U149" s="77"/>
      <c r="V149" s="77"/>
      <c r="W149" s="84"/>
      <c r="X149" s="76"/>
      <c r="Y149" s="76"/>
      <c r="Z149" s="76"/>
      <c r="AA149" s="76"/>
      <c r="AB149" s="76"/>
    </row>
    <row r="150" spans="1:28" ht="39.950000000000003"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167"/>
      <c r="M150" s="206"/>
      <c r="N150" s="205"/>
      <c r="O150" s="205"/>
      <c r="P150" s="77"/>
      <c r="Q150" s="77"/>
      <c r="R150" s="77"/>
      <c r="S150" s="77"/>
      <c r="T150" s="77"/>
      <c r="U150" s="77"/>
      <c r="V150" s="77"/>
      <c r="W150" s="84"/>
      <c r="X150" s="76"/>
      <c r="Y150" s="76"/>
      <c r="Z150" s="76"/>
      <c r="AA150" s="76"/>
      <c r="AB150" s="76"/>
    </row>
    <row r="151" spans="1:28" ht="39.950000000000003"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167"/>
      <c r="M151" s="206"/>
      <c r="N151" s="205"/>
      <c r="O151" s="205"/>
      <c r="P151" s="77"/>
      <c r="Q151" s="77"/>
      <c r="R151" s="77"/>
      <c r="S151" s="77"/>
      <c r="T151" s="77"/>
      <c r="U151" s="77"/>
      <c r="V151" s="77"/>
      <c r="W151" s="84"/>
      <c r="X151" s="76"/>
      <c r="Y151" s="76"/>
      <c r="Z151" s="76"/>
      <c r="AA151" s="76"/>
      <c r="AB151" s="76"/>
    </row>
    <row r="152" spans="1:28" ht="39.950000000000003"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167"/>
      <c r="M152" s="206"/>
      <c r="N152" s="205"/>
      <c r="O152" s="205"/>
      <c r="P152" s="77"/>
      <c r="Q152" s="77"/>
      <c r="R152" s="77"/>
      <c r="S152" s="77"/>
      <c r="T152" s="77"/>
      <c r="U152" s="77"/>
      <c r="V152" s="77"/>
      <c r="W152" s="84"/>
      <c r="X152" s="76"/>
      <c r="Y152" s="76"/>
      <c r="Z152" s="76"/>
      <c r="AA152" s="76"/>
      <c r="AB152" s="76"/>
    </row>
    <row r="153" spans="1:28" ht="39.950000000000003"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167"/>
      <c r="M153" s="206"/>
      <c r="N153" s="205"/>
      <c r="O153" s="205"/>
      <c r="P153" s="77"/>
      <c r="Q153" s="77"/>
      <c r="R153" s="77"/>
      <c r="S153" s="77"/>
      <c r="T153" s="77"/>
      <c r="U153" s="77"/>
      <c r="V153" s="77"/>
      <c r="W153" s="84"/>
      <c r="X153" s="76"/>
      <c r="Y153" s="76"/>
      <c r="Z153" s="76"/>
      <c r="AA153" s="76"/>
      <c r="AB153" s="76"/>
    </row>
    <row r="154" spans="1:28" ht="39.950000000000003"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167"/>
      <c r="M154" s="206"/>
      <c r="N154" s="205"/>
      <c r="O154" s="205"/>
      <c r="P154" s="77"/>
      <c r="Q154" s="77"/>
      <c r="R154" s="78"/>
      <c r="S154" s="77"/>
      <c r="T154" s="77"/>
      <c r="U154" s="77"/>
      <c r="V154" s="77"/>
      <c r="W154" s="84"/>
      <c r="X154" s="76"/>
      <c r="Y154" s="76"/>
      <c r="Z154" s="76"/>
      <c r="AA154" s="76"/>
      <c r="AB154" s="76"/>
    </row>
    <row r="155" spans="1:28" ht="39.950000000000003"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167"/>
      <c r="M155" s="206"/>
      <c r="N155" s="205"/>
      <c r="O155" s="205"/>
      <c r="P155" s="77"/>
      <c r="Q155" s="77"/>
      <c r="R155" s="78"/>
      <c r="S155" s="77"/>
      <c r="T155" s="77"/>
      <c r="U155" s="77"/>
      <c r="V155" s="77"/>
      <c r="W155" s="84"/>
      <c r="X155" s="76"/>
      <c r="Y155" s="76"/>
      <c r="Z155" s="76"/>
      <c r="AA155" s="76"/>
      <c r="AB155" s="76"/>
    </row>
    <row r="156" spans="1:28" ht="39.950000000000003"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167"/>
      <c r="M156" s="206"/>
      <c r="N156" s="205"/>
      <c r="O156" s="205"/>
      <c r="P156" s="77"/>
      <c r="Q156" s="77"/>
      <c r="R156" s="77"/>
      <c r="S156" s="77"/>
      <c r="T156" s="77"/>
      <c r="U156" s="77"/>
      <c r="V156" s="77"/>
      <c r="W156" s="84"/>
      <c r="X156" s="76"/>
      <c r="Y156" s="76"/>
      <c r="Z156" s="76"/>
      <c r="AA156" s="76"/>
      <c r="AB156" s="76"/>
    </row>
    <row r="157" spans="1:28" ht="39.950000000000003"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167"/>
      <c r="M157" s="206"/>
      <c r="N157" s="205"/>
      <c r="O157" s="205"/>
      <c r="P157" s="77"/>
      <c r="Q157" s="77"/>
      <c r="R157" s="77"/>
      <c r="S157" s="77"/>
      <c r="T157" s="77"/>
      <c r="U157" s="77"/>
      <c r="V157" s="77"/>
      <c r="W157" s="84"/>
      <c r="X157" s="76"/>
      <c r="Y157" s="76"/>
      <c r="Z157" s="76"/>
      <c r="AA157" s="76"/>
      <c r="AB157" s="76"/>
    </row>
    <row r="158" spans="1:28" ht="39.950000000000003"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167"/>
      <c r="M158" s="206"/>
      <c r="N158" s="204"/>
      <c r="O158" s="205"/>
      <c r="P158" s="77"/>
      <c r="Q158" s="77"/>
      <c r="R158" s="77"/>
      <c r="S158" s="77"/>
      <c r="T158" s="77"/>
      <c r="U158" s="77"/>
      <c r="V158" s="77"/>
      <c r="W158" s="84"/>
      <c r="X158" s="76"/>
      <c r="Y158" s="76"/>
      <c r="Z158" s="76"/>
      <c r="AA158" s="76"/>
      <c r="AB158" s="76"/>
    </row>
    <row r="159" spans="1:28" ht="39.950000000000003"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167"/>
      <c r="M159" s="206"/>
      <c r="N159" s="205"/>
      <c r="O159" s="205"/>
      <c r="P159" s="77"/>
      <c r="Q159" s="77"/>
      <c r="R159" s="77"/>
      <c r="S159" s="77"/>
      <c r="T159" s="77"/>
      <c r="U159" s="77"/>
      <c r="V159" s="77"/>
      <c r="W159" s="84"/>
      <c r="X159" s="76"/>
      <c r="Y159" s="76"/>
      <c r="Z159" s="76"/>
      <c r="AA159" s="76"/>
      <c r="AB159" s="76"/>
    </row>
    <row r="160" spans="1:28" ht="39.950000000000003"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167"/>
      <c r="M160" s="206"/>
      <c r="N160" s="205"/>
      <c r="O160" s="205"/>
      <c r="P160" s="77"/>
      <c r="Q160" s="77"/>
      <c r="R160" s="77"/>
      <c r="S160" s="77"/>
      <c r="T160" s="77"/>
      <c r="U160" s="77"/>
      <c r="V160" s="77"/>
      <c r="W160" s="84"/>
      <c r="X160" s="76"/>
      <c r="Y160" s="76"/>
      <c r="Z160" s="76"/>
      <c r="AA160" s="76"/>
      <c r="AB160" s="76"/>
    </row>
    <row r="161" spans="1:28" ht="39.950000000000003" customHeight="1" x14ac:dyDescent="0.25">
      <c r="A161" s="273">
        <v>18</v>
      </c>
      <c r="B161" s="270" t="s">
        <v>183</v>
      </c>
      <c r="C161" s="48">
        <v>173</v>
      </c>
      <c r="D161" s="90" t="s">
        <v>85</v>
      </c>
      <c r="E161" s="35" t="s">
        <v>340</v>
      </c>
      <c r="F161" s="35" t="s">
        <v>13</v>
      </c>
      <c r="G161" s="36" t="s">
        <v>15</v>
      </c>
      <c r="H161" s="54">
        <v>110.9</v>
      </c>
      <c r="I161" s="18"/>
      <c r="J161" s="24">
        <f t="shared" si="4"/>
        <v>0</v>
      </c>
      <c r="K161" s="25" t="str">
        <f t="shared" si="5"/>
        <v>OK</v>
      </c>
      <c r="L161" s="167"/>
      <c r="M161" s="206"/>
      <c r="N161" s="205"/>
      <c r="O161" s="205"/>
      <c r="P161" s="77"/>
      <c r="Q161" s="77"/>
      <c r="R161" s="77"/>
      <c r="S161" s="77"/>
      <c r="T161" s="77"/>
      <c r="U161" s="77"/>
      <c r="V161" s="77"/>
      <c r="W161" s="84"/>
      <c r="X161" s="76"/>
      <c r="Y161" s="76"/>
      <c r="Z161" s="76"/>
      <c r="AA161" s="76"/>
      <c r="AB161" s="76"/>
    </row>
    <row r="162" spans="1:28" ht="39.950000000000003" customHeight="1" x14ac:dyDescent="0.25">
      <c r="A162" s="274"/>
      <c r="B162" s="271"/>
      <c r="C162" s="48">
        <v>174</v>
      </c>
      <c r="D162" s="90" t="s">
        <v>86</v>
      </c>
      <c r="E162" s="35" t="s">
        <v>340</v>
      </c>
      <c r="F162" s="35" t="s">
        <v>13</v>
      </c>
      <c r="G162" s="36" t="s">
        <v>15</v>
      </c>
      <c r="H162" s="54">
        <v>221.8</v>
      </c>
      <c r="I162" s="18"/>
      <c r="J162" s="24">
        <f t="shared" si="4"/>
        <v>0</v>
      </c>
      <c r="K162" s="25" t="str">
        <f t="shared" si="5"/>
        <v>OK</v>
      </c>
      <c r="L162" s="167"/>
      <c r="M162" s="206"/>
      <c r="N162" s="205"/>
      <c r="O162" s="205"/>
      <c r="P162" s="77"/>
      <c r="Q162" s="77"/>
      <c r="R162" s="77"/>
      <c r="S162" s="77"/>
      <c r="T162" s="77"/>
      <c r="U162" s="77"/>
      <c r="V162" s="77"/>
      <c r="W162" s="84"/>
      <c r="X162" s="76"/>
      <c r="Y162" s="76"/>
      <c r="Z162" s="76"/>
      <c r="AA162" s="76"/>
      <c r="AB162" s="76"/>
    </row>
    <row r="163" spans="1:28" ht="39.950000000000003" customHeight="1" x14ac:dyDescent="0.25">
      <c r="A163" s="274"/>
      <c r="B163" s="271"/>
      <c r="C163" s="48">
        <v>175</v>
      </c>
      <c r="D163" s="90" t="s">
        <v>87</v>
      </c>
      <c r="E163" s="35" t="s">
        <v>340</v>
      </c>
      <c r="F163" s="35" t="s">
        <v>13</v>
      </c>
      <c r="G163" s="36" t="s">
        <v>15</v>
      </c>
      <c r="H163" s="54">
        <v>147.86000000000001</v>
      </c>
      <c r="I163" s="18"/>
      <c r="J163" s="24">
        <f t="shared" si="4"/>
        <v>0</v>
      </c>
      <c r="K163" s="25" t="str">
        <f t="shared" si="5"/>
        <v>OK</v>
      </c>
      <c r="L163" s="167"/>
      <c r="M163" s="206"/>
      <c r="N163" s="205"/>
      <c r="O163" s="205"/>
      <c r="P163" s="77"/>
      <c r="Q163" s="77"/>
      <c r="R163" s="77"/>
      <c r="S163" s="77"/>
      <c r="T163" s="77"/>
      <c r="U163" s="77"/>
      <c r="V163" s="77"/>
      <c r="W163" s="84"/>
      <c r="X163" s="76"/>
      <c r="Y163" s="76"/>
      <c r="Z163" s="76"/>
      <c r="AA163" s="76"/>
      <c r="AB163" s="76"/>
    </row>
    <row r="164" spans="1:28" ht="39.950000000000003"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167"/>
      <c r="M164" s="206"/>
      <c r="N164" s="205"/>
      <c r="O164" s="205"/>
      <c r="P164" s="77"/>
      <c r="Q164" s="77"/>
      <c r="R164" s="77"/>
      <c r="S164" s="77"/>
      <c r="T164" s="77"/>
      <c r="U164" s="77"/>
      <c r="V164" s="77"/>
      <c r="W164" s="84"/>
      <c r="X164" s="76"/>
      <c r="Y164" s="76"/>
      <c r="Z164" s="76"/>
      <c r="AA164" s="76"/>
      <c r="AB164" s="76"/>
    </row>
    <row r="165" spans="1:28" ht="39.950000000000003"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167"/>
      <c r="M165" s="206"/>
      <c r="N165" s="205"/>
      <c r="O165" s="205"/>
      <c r="P165" s="77"/>
      <c r="Q165" s="77"/>
      <c r="R165" s="77"/>
      <c r="S165" s="77"/>
      <c r="T165" s="77"/>
      <c r="U165" s="77"/>
      <c r="V165" s="77"/>
      <c r="W165" s="84"/>
      <c r="X165" s="76"/>
      <c r="Y165" s="76"/>
      <c r="Z165" s="76"/>
      <c r="AA165" s="76"/>
      <c r="AB165" s="76"/>
    </row>
    <row r="166" spans="1:28" ht="39.950000000000003" customHeight="1" x14ac:dyDescent="0.25">
      <c r="A166" s="259">
        <v>19</v>
      </c>
      <c r="B166" s="262" t="s">
        <v>284</v>
      </c>
      <c r="C166" s="43">
        <v>178</v>
      </c>
      <c r="D166" s="117" t="s">
        <v>343</v>
      </c>
      <c r="E166" s="33" t="s">
        <v>344</v>
      </c>
      <c r="F166" s="33" t="s">
        <v>23</v>
      </c>
      <c r="G166" s="34" t="s">
        <v>15</v>
      </c>
      <c r="H166" s="51">
        <v>137.68</v>
      </c>
      <c r="I166" s="18"/>
      <c r="J166" s="24">
        <f t="shared" si="4"/>
        <v>0</v>
      </c>
      <c r="K166" s="25" t="str">
        <f t="shared" si="5"/>
        <v>OK</v>
      </c>
      <c r="L166" s="167"/>
      <c r="M166" s="206"/>
      <c r="N166" s="205"/>
      <c r="O166" s="205"/>
      <c r="P166" s="77"/>
      <c r="Q166" s="77"/>
      <c r="R166" s="77"/>
      <c r="S166" s="77"/>
      <c r="T166" s="77"/>
      <c r="U166" s="77"/>
      <c r="V166" s="77"/>
      <c r="W166" s="84"/>
      <c r="X166" s="76"/>
      <c r="Y166" s="76"/>
      <c r="Z166" s="76"/>
      <c r="AA166" s="76"/>
      <c r="AB166" s="76"/>
    </row>
    <row r="167" spans="1:28" ht="39.950000000000003" customHeight="1" x14ac:dyDescent="0.25">
      <c r="A167" s="260"/>
      <c r="B167" s="263"/>
      <c r="C167" s="43">
        <v>179</v>
      </c>
      <c r="D167" s="117" t="s">
        <v>345</v>
      </c>
      <c r="E167" s="33" t="s">
        <v>346</v>
      </c>
      <c r="F167" s="33" t="s">
        <v>23</v>
      </c>
      <c r="G167" s="34" t="s">
        <v>28</v>
      </c>
      <c r="H167" s="51">
        <v>130.83000000000001</v>
      </c>
      <c r="I167" s="18"/>
      <c r="J167" s="24">
        <f t="shared" si="4"/>
        <v>0</v>
      </c>
      <c r="K167" s="25" t="str">
        <f t="shared" si="5"/>
        <v>OK</v>
      </c>
      <c r="L167" s="167"/>
      <c r="M167" s="206"/>
      <c r="N167" s="205"/>
      <c r="O167" s="205"/>
      <c r="P167" s="77"/>
      <c r="Q167" s="77"/>
      <c r="R167" s="77"/>
      <c r="S167" s="77"/>
      <c r="T167" s="77"/>
      <c r="U167" s="77"/>
      <c r="V167" s="77"/>
      <c r="W167" s="84"/>
      <c r="X167" s="76"/>
      <c r="Y167" s="76"/>
      <c r="Z167" s="76"/>
      <c r="AA167" s="76"/>
      <c r="AB167" s="76"/>
    </row>
    <row r="168" spans="1:28" ht="39.950000000000003"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167"/>
      <c r="M168" s="206"/>
      <c r="N168" s="205"/>
      <c r="O168" s="205"/>
      <c r="P168" s="77"/>
      <c r="Q168" s="77"/>
      <c r="R168" s="77"/>
      <c r="S168" s="77"/>
      <c r="T168" s="77"/>
      <c r="U168" s="77"/>
      <c r="V168" s="77"/>
      <c r="W168" s="84"/>
      <c r="X168" s="76"/>
      <c r="Y168" s="76"/>
      <c r="Z168" s="76"/>
      <c r="AA168" s="76"/>
      <c r="AB168" s="76"/>
    </row>
    <row r="169" spans="1:28" ht="39.950000000000003" customHeight="1" x14ac:dyDescent="0.25">
      <c r="A169" s="260"/>
      <c r="B169" s="263"/>
      <c r="C169" s="46">
        <v>181</v>
      </c>
      <c r="D169" s="117" t="s">
        <v>67</v>
      </c>
      <c r="E169" s="33" t="s">
        <v>346</v>
      </c>
      <c r="F169" s="33" t="s">
        <v>23</v>
      </c>
      <c r="G169" s="34" t="s">
        <v>15</v>
      </c>
      <c r="H169" s="51">
        <v>131.62</v>
      </c>
      <c r="I169" s="18"/>
      <c r="J169" s="24">
        <f t="shared" si="4"/>
        <v>0</v>
      </c>
      <c r="K169" s="25" t="str">
        <f t="shared" si="5"/>
        <v>OK</v>
      </c>
      <c r="L169" s="167"/>
      <c r="M169" s="206"/>
      <c r="N169" s="205"/>
      <c r="O169" s="205"/>
      <c r="P169" s="77"/>
      <c r="Q169" s="77"/>
      <c r="R169" s="77"/>
      <c r="S169" s="77"/>
      <c r="T169" s="77"/>
      <c r="U169" s="77"/>
      <c r="V169" s="77"/>
      <c r="W169" s="84"/>
      <c r="X169" s="76"/>
      <c r="Y169" s="76"/>
      <c r="Z169" s="76"/>
      <c r="AA169" s="76"/>
      <c r="AB169" s="76"/>
    </row>
    <row r="170" spans="1:28" ht="39.950000000000003" customHeight="1" x14ac:dyDescent="0.25">
      <c r="A170" s="260"/>
      <c r="B170" s="263"/>
      <c r="C170" s="46">
        <v>182</v>
      </c>
      <c r="D170" s="117" t="s">
        <v>68</v>
      </c>
      <c r="E170" s="33" t="s">
        <v>349</v>
      </c>
      <c r="F170" s="33" t="s">
        <v>24</v>
      </c>
      <c r="G170" s="34" t="s">
        <v>15</v>
      </c>
      <c r="H170" s="51">
        <v>12.1</v>
      </c>
      <c r="I170" s="18"/>
      <c r="J170" s="24">
        <f t="shared" si="4"/>
        <v>0</v>
      </c>
      <c r="K170" s="25" t="str">
        <f t="shared" si="5"/>
        <v>OK</v>
      </c>
      <c r="L170" s="167"/>
      <c r="M170" s="206"/>
      <c r="N170" s="205"/>
      <c r="O170" s="205"/>
      <c r="P170" s="77"/>
      <c r="Q170" s="77"/>
      <c r="R170" s="77"/>
      <c r="S170" s="77"/>
      <c r="T170" s="77"/>
      <c r="U170" s="77"/>
      <c r="V170" s="77"/>
      <c r="W170" s="84"/>
      <c r="X170" s="76"/>
      <c r="Y170" s="76"/>
      <c r="Z170" s="76"/>
      <c r="AA170" s="76"/>
      <c r="AB170" s="76"/>
    </row>
    <row r="171" spans="1:28" ht="39.950000000000003" customHeight="1" x14ac:dyDescent="0.25">
      <c r="A171" s="260"/>
      <c r="B171" s="263"/>
      <c r="C171" s="46">
        <v>183</v>
      </c>
      <c r="D171" s="117" t="s">
        <v>74</v>
      </c>
      <c r="E171" s="33" t="s">
        <v>350</v>
      </c>
      <c r="F171" s="33" t="s">
        <v>24</v>
      </c>
      <c r="G171" s="34" t="s">
        <v>15</v>
      </c>
      <c r="H171" s="51">
        <v>37.93</v>
      </c>
      <c r="I171" s="18"/>
      <c r="J171" s="24">
        <f t="shared" si="4"/>
        <v>0</v>
      </c>
      <c r="K171" s="25" t="str">
        <f t="shared" si="5"/>
        <v>OK</v>
      </c>
      <c r="L171" s="167"/>
      <c r="M171" s="206"/>
      <c r="N171" s="205"/>
      <c r="O171" s="205"/>
      <c r="P171" s="77"/>
      <c r="Q171" s="77"/>
      <c r="R171" s="77"/>
      <c r="S171" s="77"/>
      <c r="T171" s="77"/>
      <c r="U171" s="77"/>
      <c r="V171" s="77"/>
      <c r="W171" s="84"/>
      <c r="X171" s="76"/>
      <c r="Y171" s="76"/>
      <c r="Z171" s="76"/>
      <c r="AA171" s="76"/>
      <c r="AB171" s="76"/>
    </row>
    <row r="172" spans="1:28" ht="39.950000000000003" customHeight="1" x14ac:dyDescent="0.25">
      <c r="A172" s="261"/>
      <c r="B172" s="264"/>
      <c r="C172" s="46">
        <v>184</v>
      </c>
      <c r="D172" s="117" t="s">
        <v>164</v>
      </c>
      <c r="E172" s="33" t="s">
        <v>351</v>
      </c>
      <c r="F172" s="33" t="s">
        <v>24</v>
      </c>
      <c r="G172" s="34" t="s">
        <v>15</v>
      </c>
      <c r="H172" s="51">
        <v>17.149999999999999</v>
      </c>
      <c r="I172" s="18"/>
      <c r="J172" s="24">
        <f t="shared" si="4"/>
        <v>0</v>
      </c>
      <c r="K172" s="25" t="str">
        <f t="shared" si="5"/>
        <v>OK</v>
      </c>
      <c r="L172" s="167"/>
      <c r="M172" s="206"/>
      <c r="N172" s="205"/>
      <c r="O172" s="205"/>
      <c r="P172" s="77"/>
      <c r="Q172" s="77"/>
      <c r="R172" s="77"/>
      <c r="S172" s="77"/>
      <c r="T172" s="77"/>
      <c r="U172" s="77"/>
      <c r="V172" s="77"/>
      <c r="W172" s="84"/>
      <c r="X172" s="76"/>
      <c r="Y172" s="76"/>
      <c r="Z172" s="76"/>
      <c r="AA172" s="76"/>
      <c r="AB172" s="76"/>
    </row>
    <row r="173" spans="1:28" ht="39.950000000000003" customHeight="1" x14ac:dyDescent="0.25">
      <c r="A173" s="273">
        <v>20</v>
      </c>
      <c r="B173" s="270" t="s">
        <v>183</v>
      </c>
      <c r="C173" s="47">
        <v>185</v>
      </c>
      <c r="D173" s="90" t="s">
        <v>73</v>
      </c>
      <c r="E173" s="35" t="s">
        <v>352</v>
      </c>
      <c r="F173" s="35" t="s">
        <v>24</v>
      </c>
      <c r="G173" s="35" t="s">
        <v>15</v>
      </c>
      <c r="H173" s="53">
        <v>23.77</v>
      </c>
      <c r="I173" s="18"/>
      <c r="J173" s="24">
        <f t="shared" si="4"/>
        <v>0</v>
      </c>
      <c r="K173" s="25" t="str">
        <f t="shared" si="5"/>
        <v>OK</v>
      </c>
      <c r="L173" s="167"/>
      <c r="M173" s="206"/>
      <c r="N173" s="205"/>
      <c r="O173" s="206"/>
      <c r="P173" s="77"/>
      <c r="Q173" s="77"/>
      <c r="R173" s="77"/>
      <c r="S173" s="77"/>
      <c r="T173" s="77"/>
      <c r="U173" s="77"/>
      <c r="V173" s="77"/>
      <c r="W173" s="84"/>
      <c r="X173" s="76"/>
      <c r="Y173" s="76"/>
      <c r="Z173" s="76"/>
      <c r="AA173" s="76"/>
      <c r="AB173" s="76"/>
    </row>
    <row r="174" spans="1:28" ht="39.950000000000003"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167"/>
      <c r="M174" s="206"/>
      <c r="N174" s="205"/>
      <c r="O174" s="205"/>
      <c r="P174" s="77"/>
      <c r="Q174" s="77"/>
      <c r="R174" s="77"/>
      <c r="S174" s="77"/>
      <c r="T174" s="77"/>
      <c r="U174" s="77"/>
      <c r="V174" s="77"/>
      <c r="W174" s="84"/>
      <c r="X174" s="76"/>
      <c r="Y174" s="76"/>
      <c r="Z174" s="76"/>
      <c r="AA174" s="76"/>
      <c r="AB174" s="76"/>
    </row>
    <row r="175" spans="1:28" ht="39.950000000000003" customHeight="1" x14ac:dyDescent="0.25">
      <c r="A175" s="274"/>
      <c r="B175" s="271"/>
      <c r="C175" s="47">
        <v>187</v>
      </c>
      <c r="D175" s="90" t="s">
        <v>354</v>
      </c>
      <c r="E175" s="35" t="s">
        <v>355</v>
      </c>
      <c r="F175" s="35" t="s">
        <v>13</v>
      </c>
      <c r="G175" s="35" t="s">
        <v>378</v>
      </c>
      <c r="H175" s="53">
        <v>71.91</v>
      </c>
      <c r="I175" s="18"/>
      <c r="J175" s="24">
        <f t="shared" si="4"/>
        <v>0</v>
      </c>
      <c r="K175" s="25" t="str">
        <f t="shared" si="5"/>
        <v>OK</v>
      </c>
      <c r="L175" s="167"/>
      <c r="M175" s="206"/>
      <c r="N175" s="205"/>
      <c r="O175" s="205"/>
      <c r="P175" s="77"/>
      <c r="Q175" s="77"/>
      <c r="R175" s="77"/>
      <c r="S175" s="77"/>
      <c r="T175" s="77"/>
      <c r="U175" s="77"/>
      <c r="V175" s="77"/>
      <c r="W175" s="84"/>
      <c r="X175" s="76"/>
      <c r="Y175" s="76"/>
      <c r="Z175" s="76"/>
      <c r="AA175" s="76"/>
      <c r="AB175" s="76"/>
    </row>
    <row r="176" spans="1:28" ht="39.950000000000003" customHeight="1" x14ac:dyDescent="0.25">
      <c r="A176" s="274"/>
      <c r="B176" s="271"/>
      <c r="C176" s="47">
        <v>188</v>
      </c>
      <c r="D176" s="90" t="s">
        <v>356</v>
      </c>
      <c r="E176" s="35" t="s">
        <v>357</v>
      </c>
      <c r="F176" s="35" t="s">
        <v>13</v>
      </c>
      <c r="G176" s="35" t="s">
        <v>14</v>
      </c>
      <c r="H176" s="53">
        <v>1.58</v>
      </c>
      <c r="I176" s="18"/>
      <c r="J176" s="24">
        <f t="shared" si="4"/>
        <v>0</v>
      </c>
      <c r="K176" s="25" t="str">
        <f t="shared" si="5"/>
        <v>OK</v>
      </c>
      <c r="L176" s="167"/>
      <c r="M176" s="206"/>
      <c r="N176" s="205"/>
      <c r="O176" s="205"/>
      <c r="P176" s="77"/>
      <c r="Q176" s="77"/>
      <c r="R176" s="77"/>
      <c r="S176" s="77"/>
      <c r="T176" s="77"/>
      <c r="U176" s="77"/>
      <c r="V176" s="77"/>
      <c r="W176" s="84"/>
      <c r="X176" s="76"/>
      <c r="Y176" s="76"/>
      <c r="Z176" s="76"/>
      <c r="AA176" s="76"/>
      <c r="AB176" s="76"/>
    </row>
    <row r="177" spans="1:28" ht="39.950000000000003" customHeight="1" x14ac:dyDescent="0.25">
      <c r="A177" s="274"/>
      <c r="B177" s="271"/>
      <c r="C177" s="47">
        <v>189</v>
      </c>
      <c r="D177" s="90" t="s">
        <v>358</v>
      </c>
      <c r="E177" s="35" t="s">
        <v>359</v>
      </c>
      <c r="F177" s="35" t="s">
        <v>13</v>
      </c>
      <c r="G177" s="35" t="s">
        <v>379</v>
      </c>
      <c r="H177" s="53">
        <v>197.77</v>
      </c>
      <c r="I177" s="18"/>
      <c r="J177" s="24">
        <f t="shared" si="4"/>
        <v>0</v>
      </c>
      <c r="K177" s="25" t="str">
        <f t="shared" si="5"/>
        <v>OK</v>
      </c>
      <c r="L177" s="167"/>
      <c r="M177" s="206"/>
      <c r="N177" s="205"/>
      <c r="O177" s="205"/>
      <c r="P177" s="77"/>
      <c r="Q177" s="77"/>
      <c r="R177" s="77"/>
      <c r="S177" s="77"/>
      <c r="T177" s="77"/>
      <c r="U177" s="77"/>
      <c r="V177" s="77"/>
      <c r="W177" s="84"/>
      <c r="X177" s="76"/>
      <c r="Y177" s="76"/>
      <c r="Z177" s="76"/>
      <c r="AA177" s="76"/>
      <c r="AB177" s="76"/>
    </row>
    <row r="178" spans="1:28" ht="39.950000000000003" customHeight="1" x14ac:dyDescent="0.25">
      <c r="A178" s="274"/>
      <c r="B178" s="271"/>
      <c r="C178" s="47">
        <v>190</v>
      </c>
      <c r="D178" s="90" t="s">
        <v>360</v>
      </c>
      <c r="E178" s="35" t="s">
        <v>361</v>
      </c>
      <c r="F178" s="35" t="s">
        <v>13</v>
      </c>
      <c r="G178" s="35" t="s">
        <v>380</v>
      </c>
      <c r="H178" s="53">
        <v>1.99</v>
      </c>
      <c r="I178" s="18"/>
      <c r="J178" s="24">
        <f t="shared" si="4"/>
        <v>0</v>
      </c>
      <c r="K178" s="25" t="str">
        <f t="shared" si="5"/>
        <v>OK</v>
      </c>
      <c r="L178" s="167"/>
      <c r="M178" s="206"/>
      <c r="N178" s="205"/>
      <c r="O178" s="205"/>
      <c r="P178" s="77"/>
      <c r="Q178" s="77"/>
      <c r="R178" s="77"/>
      <c r="S178" s="77"/>
      <c r="T178" s="77"/>
      <c r="U178" s="77"/>
      <c r="V178" s="77"/>
      <c r="W178" s="84"/>
      <c r="X178" s="76"/>
      <c r="Y178" s="76"/>
      <c r="Z178" s="76"/>
      <c r="AA178" s="76"/>
      <c r="AB178" s="76"/>
    </row>
    <row r="179" spans="1:28" ht="39.950000000000003"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167"/>
      <c r="M179" s="206"/>
      <c r="N179" s="205"/>
      <c r="O179" s="205"/>
      <c r="P179" s="77"/>
      <c r="Q179" s="77"/>
      <c r="R179" s="77"/>
      <c r="S179" s="77"/>
      <c r="T179" s="77"/>
      <c r="U179" s="77"/>
      <c r="V179" s="77"/>
      <c r="W179" s="84"/>
      <c r="X179" s="76"/>
      <c r="Y179" s="76"/>
      <c r="Z179" s="76"/>
      <c r="AA179" s="76"/>
      <c r="AB179" s="76"/>
    </row>
    <row r="180" spans="1:28" ht="39.950000000000003"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167"/>
      <c r="M180" s="206"/>
      <c r="N180" s="205"/>
      <c r="O180" s="205"/>
      <c r="P180" s="77"/>
      <c r="Q180" s="77"/>
      <c r="R180" s="77"/>
      <c r="S180" s="77"/>
      <c r="T180" s="77"/>
      <c r="U180" s="77"/>
      <c r="V180" s="77"/>
      <c r="W180" s="84"/>
      <c r="X180" s="76"/>
      <c r="Y180" s="76"/>
      <c r="Z180" s="76"/>
      <c r="AA180" s="76"/>
      <c r="AB180" s="76"/>
    </row>
    <row r="181" spans="1:28" ht="39.950000000000003" customHeight="1" x14ac:dyDescent="0.25">
      <c r="A181" s="274"/>
      <c r="B181" s="271"/>
      <c r="C181" s="47">
        <v>193</v>
      </c>
      <c r="D181" s="113" t="s">
        <v>367</v>
      </c>
      <c r="E181" s="114" t="s">
        <v>172</v>
      </c>
      <c r="F181" s="114" t="s">
        <v>13</v>
      </c>
      <c r="G181" s="35" t="s">
        <v>22</v>
      </c>
      <c r="H181" s="53">
        <v>25.94</v>
      </c>
      <c r="I181" s="18"/>
      <c r="J181" s="24">
        <f t="shared" si="4"/>
        <v>0</v>
      </c>
      <c r="K181" s="25" t="str">
        <f t="shared" si="5"/>
        <v>OK</v>
      </c>
      <c r="L181" s="167"/>
      <c r="M181" s="206"/>
      <c r="N181" s="204"/>
      <c r="O181" s="205"/>
      <c r="P181" s="77"/>
      <c r="Q181" s="77"/>
      <c r="R181" s="77"/>
      <c r="S181" s="77"/>
      <c r="T181" s="77"/>
      <c r="U181" s="77"/>
      <c r="V181" s="77"/>
      <c r="W181" s="84"/>
      <c r="X181" s="76"/>
      <c r="Y181" s="76"/>
      <c r="Z181" s="76"/>
      <c r="AA181" s="76"/>
      <c r="AB181" s="76"/>
    </row>
    <row r="182" spans="1:28" ht="39.950000000000003" customHeight="1" x14ac:dyDescent="0.25">
      <c r="A182" s="274"/>
      <c r="B182" s="271"/>
      <c r="C182" s="47">
        <v>194</v>
      </c>
      <c r="D182" s="113" t="s">
        <v>368</v>
      </c>
      <c r="E182" s="114" t="s">
        <v>196</v>
      </c>
      <c r="F182" s="114" t="s">
        <v>13</v>
      </c>
      <c r="G182" s="35" t="s">
        <v>22</v>
      </c>
      <c r="H182" s="53">
        <v>30.28</v>
      </c>
      <c r="I182" s="18"/>
      <c r="J182" s="24">
        <f t="shared" si="4"/>
        <v>0</v>
      </c>
      <c r="K182" s="25" t="str">
        <f t="shared" si="5"/>
        <v>OK</v>
      </c>
      <c r="L182" s="167"/>
      <c r="M182" s="206"/>
      <c r="N182" s="204"/>
      <c r="O182" s="205"/>
      <c r="P182" s="77"/>
      <c r="Q182" s="77"/>
      <c r="R182" s="77"/>
      <c r="S182" s="77"/>
      <c r="T182" s="77"/>
      <c r="U182" s="77"/>
      <c r="V182" s="77"/>
      <c r="W182" s="84"/>
      <c r="X182" s="76"/>
      <c r="Y182" s="76"/>
      <c r="Z182" s="76"/>
      <c r="AA182" s="76"/>
      <c r="AB182" s="76"/>
    </row>
    <row r="183" spans="1:28" ht="39.950000000000003" customHeight="1" x14ac:dyDescent="0.25">
      <c r="A183" s="274"/>
      <c r="B183" s="271"/>
      <c r="C183" s="47">
        <v>195</v>
      </c>
      <c r="D183" s="90" t="s">
        <v>66</v>
      </c>
      <c r="E183" s="35" t="s">
        <v>369</v>
      </c>
      <c r="F183" s="35" t="s">
        <v>16</v>
      </c>
      <c r="G183" s="35" t="s">
        <v>15</v>
      </c>
      <c r="H183" s="53">
        <v>26.17</v>
      </c>
      <c r="I183" s="18"/>
      <c r="J183" s="24">
        <f t="shared" si="4"/>
        <v>0</v>
      </c>
      <c r="K183" s="25" t="str">
        <f t="shared" si="5"/>
        <v>OK</v>
      </c>
      <c r="L183" s="167"/>
      <c r="M183" s="206"/>
      <c r="N183" s="204"/>
      <c r="O183" s="205"/>
      <c r="P183" s="77"/>
      <c r="Q183" s="77"/>
      <c r="R183" s="78"/>
      <c r="S183" s="77"/>
      <c r="T183" s="77"/>
      <c r="U183" s="77"/>
      <c r="V183" s="77"/>
      <c r="W183" s="84"/>
      <c r="X183" s="76"/>
      <c r="Y183" s="76"/>
      <c r="Z183" s="76"/>
      <c r="AA183" s="76"/>
      <c r="AB183" s="76"/>
    </row>
    <row r="184" spans="1:28" ht="39.950000000000003" customHeight="1" x14ac:dyDescent="0.25">
      <c r="A184" s="274"/>
      <c r="B184" s="271"/>
      <c r="C184" s="47">
        <v>196</v>
      </c>
      <c r="D184" s="90" t="s">
        <v>69</v>
      </c>
      <c r="E184" s="35" t="s">
        <v>352</v>
      </c>
      <c r="F184" s="35" t="s">
        <v>16</v>
      </c>
      <c r="G184" s="35" t="s">
        <v>15</v>
      </c>
      <c r="H184" s="53">
        <v>4.3600000000000003</v>
      </c>
      <c r="I184" s="18">
        <v>2</v>
      </c>
      <c r="J184" s="24">
        <f t="shared" si="4"/>
        <v>0</v>
      </c>
      <c r="K184" s="25" t="str">
        <f t="shared" si="5"/>
        <v>OK</v>
      </c>
      <c r="L184" s="199">
        <v>2</v>
      </c>
      <c r="M184" s="206"/>
      <c r="N184" s="204"/>
      <c r="O184" s="205"/>
      <c r="P184" s="77"/>
      <c r="Q184" s="77"/>
      <c r="R184" s="77"/>
      <c r="S184" s="77"/>
      <c r="T184" s="77"/>
      <c r="U184" s="77"/>
      <c r="V184" s="77"/>
      <c r="W184" s="84"/>
      <c r="X184" s="76"/>
      <c r="Y184" s="76"/>
      <c r="Z184" s="76"/>
      <c r="AA184" s="76"/>
      <c r="AB184" s="76"/>
    </row>
    <row r="185" spans="1:28" ht="39.950000000000003" customHeight="1" x14ac:dyDescent="0.25">
      <c r="A185" s="274"/>
      <c r="B185" s="271"/>
      <c r="C185" s="47">
        <v>197</v>
      </c>
      <c r="D185" s="90" t="s">
        <v>70</v>
      </c>
      <c r="E185" s="35" t="s">
        <v>370</v>
      </c>
      <c r="F185" s="35" t="s">
        <v>13</v>
      </c>
      <c r="G185" s="35" t="s">
        <v>15</v>
      </c>
      <c r="H185" s="53">
        <v>44.37</v>
      </c>
      <c r="I185" s="18"/>
      <c r="J185" s="24">
        <f t="shared" si="4"/>
        <v>0</v>
      </c>
      <c r="K185" s="25" t="str">
        <f t="shared" si="5"/>
        <v>OK</v>
      </c>
      <c r="L185" s="167"/>
      <c r="M185" s="206"/>
      <c r="N185" s="204"/>
      <c r="O185" s="205"/>
      <c r="P185" s="77"/>
      <c r="Q185" s="77"/>
      <c r="R185" s="77"/>
      <c r="S185" s="77"/>
      <c r="T185" s="77"/>
      <c r="U185" s="77"/>
      <c r="V185" s="77"/>
      <c r="W185" s="84"/>
      <c r="X185" s="76"/>
      <c r="Y185" s="76"/>
      <c r="Z185" s="76"/>
      <c r="AA185" s="76"/>
      <c r="AB185" s="76"/>
    </row>
    <row r="186" spans="1:28" ht="39.950000000000003" customHeight="1" x14ac:dyDescent="0.25">
      <c r="A186" s="274"/>
      <c r="B186" s="271"/>
      <c r="C186" s="47">
        <v>198</v>
      </c>
      <c r="D186" s="90" t="s">
        <v>371</v>
      </c>
      <c r="E186" s="35" t="s">
        <v>196</v>
      </c>
      <c r="F186" s="35" t="s">
        <v>13</v>
      </c>
      <c r="G186" s="35" t="s">
        <v>28</v>
      </c>
      <c r="H186" s="53">
        <v>94.23</v>
      </c>
      <c r="I186" s="18">
        <v>1</v>
      </c>
      <c r="J186" s="24">
        <f t="shared" si="4"/>
        <v>0</v>
      </c>
      <c r="K186" s="25" t="str">
        <f t="shared" si="5"/>
        <v>OK</v>
      </c>
      <c r="L186" s="199">
        <v>1</v>
      </c>
      <c r="M186" s="206"/>
      <c r="N186" s="204"/>
      <c r="O186" s="205"/>
      <c r="P186" s="77"/>
      <c r="Q186" s="77"/>
      <c r="R186" s="78"/>
      <c r="S186" s="77"/>
      <c r="T186" s="77"/>
      <c r="U186" s="77"/>
      <c r="V186" s="77"/>
      <c r="W186" s="84"/>
      <c r="X186" s="76"/>
      <c r="Y186" s="76"/>
      <c r="Z186" s="76"/>
      <c r="AA186" s="76"/>
      <c r="AB186" s="76"/>
    </row>
    <row r="187" spans="1:28" ht="39.950000000000003"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167"/>
      <c r="M187" s="206"/>
      <c r="N187" s="204"/>
      <c r="O187" s="205"/>
      <c r="P187" s="77"/>
      <c r="Q187" s="77"/>
      <c r="R187" s="78"/>
      <c r="S187" s="77"/>
      <c r="T187" s="77"/>
      <c r="U187" s="77"/>
      <c r="V187" s="77"/>
      <c r="W187" s="84"/>
      <c r="X187" s="76"/>
      <c r="Y187" s="76"/>
      <c r="Z187" s="76"/>
      <c r="AA187" s="76"/>
      <c r="AB187" s="76"/>
    </row>
    <row r="188" spans="1:28" ht="39.950000000000003"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167"/>
      <c r="M188" s="206"/>
      <c r="N188" s="204"/>
      <c r="O188" s="205"/>
      <c r="P188" s="77"/>
      <c r="Q188" s="77"/>
      <c r="R188" s="77"/>
      <c r="S188" s="77"/>
      <c r="T188" s="77"/>
      <c r="U188" s="77"/>
      <c r="V188" s="77"/>
      <c r="W188" s="84"/>
      <c r="X188" s="76"/>
      <c r="Y188" s="76"/>
      <c r="Z188" s="76"/>
      <c r="AA188" s="76"/>
      <c r="AB188" s="76"/>
    </row>
    <row r="189" spans="1:28" ht="39.950000000000003" customHeight="1" x14ac:dyDescent="0.25">
      <c r="A189" s="274"/>
      <c r="B189" s="271"/>
      <c r="C189" s="47">
        <v>201</v>
      </c>
      <c r="D189" s="90" t="s">
        <v>114</v>
      </c>
      <c r="E189" s="35" t="s">
        <v>376</v>
      </c>
      <c r="F189" s="36" t="s">
        <v>13</v>
      </c>
      <c r="G189" s="35" t="s">
        <v>15</v>
      </c>
      <c r="H189" s="53">
        <v>52.42</v>
      </c>
      <c r="I189" s="18"/>
      <c r="J189" s="24">
        <f t="shared" si="4"/>
        <v>0</v>
      </c>
      <c r="K189" s="25" t="str">
        <f t="shared" si="5"/>
        <v>OK</v>
      </c>
      <c r="L189" s="167"/>
      <c r="M189" s="206"/>
      <c r="N189" s="204"/>
      <c r="O189" s="205"/>
      <c r="P189" s="77"/>
      <c r="Q189" s="77"/>
      <c r="R189" s="77"/>
      <c r="S189" s="77"/>
      <c r="T189" s="77"/>
      <c r="U189" s="77"/>
      <c r="V189" s="77"/>
      <c r="W189" s="84"/>
      <c r="X189" s="76"/>
      <c r="Y189" s="76"/>
      <c r="Z189" s="76"/>
      <c r="AA189" s="76"/>
      <c r="AB189" s="76"/>
    </row>
    <row r="190" spans="1:28" ht="39.950000000000003" customHeight="1" x14ac:dyDescent="0.25">
      <c r="A190" s="275"/>
      <c r="B190" s="272"/>
      <c r="C190" s="47">
        <v>202</v>
      </c>
      <c r="D190" s="90" t="s">
        <v>166</v>
      </c>
      <c r="E190" s="118" t="s">
        <v>377</v>
      </c>
      <c r="F190" s="35" t="s">
        <v>13</v>
      </c>
      <c r="G190" s="35" t="s">
        <v>31</v>
      </c>
      <c r="H190" s="53">
        <v>188.94</v>
      </c>
      <c r="I190" s="18"/>
      <c r="J190" s="24">
        <f t="shared" si="4"/>
        <v>0</v>
      </c>
      <c r="K190" s="25" t="str">
        <f t="shared" si="5"/>
        <v>OK</v>
      </c>
      <c r="L190" s="167"/>
      <c r="M190" s="206"/>
      <c r="N190" s="204"/>
      <c r="O190" s="205"/>
      <c r="P190" s="77"/>
      <c r="Q190" s="77"/>
      <c r="R190" s="77"/>
      <c r="S190" s="77"/>
      <c r="T190" s="77"/>
      <c r="U190" s="77"/>
      <c r="V190" s="77"/>
      <c r="W190" s="84"/>
      <c r="X190" s="76"/>
      <c r="Y190" s="76"/>
      <c r="Z190" s="76"/>
      <c r="AA190" s="76"/>
      <c r="AB190" s="76"/>
    </row>
    <row r="191" spans="1:28" ht="39.950000000000003" customHeight="1" x14ac:dyDescent="0.25">
      <c r="A191" s="259">
        <v>21</v>
      </c>
      <c r="B191" s="262" t="s">
        <v>284</v>
      </c>
      <c r="C191" s="46">
        <v>203</v>
      </c>
      <c r="D191" s="119" t="s">
        <v>71</v>
      </c>
      <c r="E191" s="120" t="s">
        <v>381</v>
      </c>
      <c r="F191" s="120" t="s">
        <v>25</v>
      </c>
      <c r="G191" s="33" t="s">
        <v>15</v>
      </c>
      <c r="H191" s="52">
        <v>201.41</v>
      </c>
      <c r="I191" s="18"/>
      <c r="J191" s="24">
        <f t="shared" si="4"/>
        <v>0</v>
      </c>
      <c r="K191" s="25" t="str">
        <f t="shared" si="5"/>
        <v>OK</v>
      </c>
      <c r="L191" s="167"/>
      <c r="M191" s="206"/>
      <c r="N191" s="204"/>
      <c r="O191" s="205"/>
      <c r="P191" s="77"/>
      <c r="Q191" s="77"/>
      <c r="R191" s="77"/>
      <c r="S191" s="77"/>
      <c r="T191" s="77"/>
      <c r="U191" s="77"/>
      <c r="V191" s="77"/>
      <c r="W191" s="84"/>
      <c r="X191" s="76"/>
      <c r="Y191" s="76"/>
      <c r="Z191" s="76"/>
      <c r="AA191" s="76"/>
      <c r="AB191" s="76"/>
    </row>
    <row r="192" spans="1:28" ht="39.950000000000003" customHeight="1" x14ac:dyDescent="0.25">
      <c r="A192" s="260"/>
      <c r="B192" s="263"/>
      <c r="C192" s="46">
        <v>204</v>
      </c>
      <c r="D192" s="125" t="s">
        <v>81</v>
      </c>
      <c r="E192" s="123" t="s">
        <v>382</v>
      </c>
      <c r="F192" s="123" t="s">
        <v>13</v>
      </c>
      <c r="G192" s="33" t="s">
        <v>15</v>
      </c>
      <c r="H192" s="52">
        <v>194.99</v>
      </c>
      <c r="I192" s="18"/>
      <c r="J192" s="24">
        <f t="shared" si="4"/>
        <v>0</v>
      </c>
      <c r="K192" s="25" t="str">
        <f t="shared" si="5"/>
        <v>OK</v>
      </c>
      <c r="L192" s="167"/>
      <c r="M192" s="206"/>
      <c r="N192" s="204"/>
      <c r="O192" s="205"/>
      <c r="P192" s="77"/>
      <c r="Q192" s="77"/>
      <c r="R192" s="77"/>
      <c r="S192" s="77"/>
      <c r="T192" s="77"/>
      <c r="U192" s="77"/>
      <c r="V192" s="77"/>
      <c r="W192" s="84"/>
      <c r="X192" s="76"/>
      <c r="Y192" s="76"/>
      <c r="Z192" s="76"/>
      <c r="AA192" s="76"/>
      <c r="AB192" s="76"/>
    </row>
    <row r="193" spans="1:28" ht="39.950000000000003"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167"/>
      <c r="M193" s="206"/>
      <c r="N193" s="205"/>
      <c r="O193" s="205"/>
      <c r="P193" s="77"/>
      <c r="Q193" s="77"/>
      <c r="R193" s="77"/>
      <c r="S193" s="77"/>
      <c r="T193" s="77"/>
      <c r="U193" s="77"/>
      <c r="V193" s="77"/>
      <c r="W193" s="84"/>
      <c r="X193" s="76"/>
      <c r="Y193" s="76"/>
      <c r="Z193" s="76"/>
      <c r="AA193" s="76"/>
      <c r="AB193" s="76"/>
    </row>
    <row r="194" spans="1:28" ht="39.950000000000003"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167"/>
      <c r="M194" s="206"/>
      <c r="N194" s="205"/>
      <c r="O194" s="205"/>
      <c r="P194" s="77"/>
      <c r="Q194" s="77"/>
      <c r="R194" s="77"/>
      <c r="S194" s="77"/>
      <c r="T194" s="77"/>
      <c r="U194" s="77"/>
      <c r="V194" s="77"/>
      <c r="W194" s="84"/>
      <c r="X194" s="76"/>
      <c r="Y194" s="76"/>
      <c r="Z194" s="76"/>
      <c r="AA194" s="76"/>
      <c r="AB194" s="76"/>
    </row>
    <row r="195" spans="1:28" ht="39.950000000000003"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167"/>
      <c r="M195" s="206"/>
      <c r="N195" s="205"/>
      <c r="O195" s="205"/>
      <c r="P195" s="77"/>
      <c r="Q195" s="77"/>
      <c r="R195" s="77"/>
      <c r="S195" s="77"/>
      <c r="T195" s="77"/>
      <c r="U195" s="77"/>
      <c r="V195" s="77"/>
      <c r="W195" s="84"/>
      <c r="X195" s="76"/>
      <c r="Y195" s="76"/>
      <c r="Z195" s="76"/>
      <c r="AA195" s="76"/>
      <c r="AB195" s="76"/>
    </row>
    <row r="196" spans="1:28" ht="39.950000000000003" customHeight="1" x14ac:dyDescent="0.25">
      <c r="A196" s="274"/>
      <c r="B196" s="271"/>
      <c r="C196" s="47">
        <v>208</v>
      </c>
      <c r="D196" s="90" t="s">
        <v>388</v>
      </c>
      <c r="E196" s="35" t="s">
        <v>387</v>
      </c>
      <c r="F196" s="36" t="s">
        <v>13</v>
      </c>
      <c r="G196" s="35" t="s">
        <v>394</v>
      </c>
      <c r="H196" s="53">
        <v>1003.68</v>
      </c>
      <c r="I196" s="18"/>
      <c r="J196" s="24">
        <f t="shared" ref="J196:J248" si="6">I196-(SUM(L196:AB196))</f>
        <v>0</v>
      </c>
      <c r="K196" s="25" t="str">
        <f t="shared" si="5"/>
        <v>OK</v>
      </c>
      <c r="L196" s="167"/>
      <c r="M196" s="206"/>
      <c r="N196" s="205"/>
      <c r="O196" s="205"/>
      <c r="P196" s="77"/>
      <c r="Q196" s="77"/>
      <c r="R196" s="77"/>
      <c r="S196" s="77"/>
      <c r="T196" s="77"/>
      <c r="U196" s="77"/>
      <c r="V196" s="77"/>
      <c r="W196" s="84"/>
      <c r="X196" s="76"/>
      <c r="Y196" s="76"/>
      <c r="Z196" s="76"/>
      <c r="AA196" s="76"/>
      <c r="AB196" s="76"/>
    </row>
    <row r="197" spans="1:28" ht="39.950000000000003" customHeight="1" x14ac:dyDescent="0.25">
      <c r="A197" s="274"/>
      <c r="B197" s="271"/>
      <c r="C197" s="47">
        <v>209</v>
      </c>
      <c r="D197" s="90" t="s">
        <v>389</v>
      </c>
      <c r="E197" s="35" t="s">
        <v>387</v>
      </c>
      <c r="F197" s="36" t="s">
        <v>13</v>
      </c>
      <c r="G197" s="35" t="s">
        <v>394</v>
      </c>
      <c r="H197" s="53">
        <v>981.94</v>
      </c>
      <c r="I197" s="18"/>
      <c r="J197" s="24">
        <f t="shared" si="6"/>
        <v>0</v>
      </c>
      <c r="K197" s="25" t="str">
        <f t="shared" ref="K197:K248" si="7">IF(J197&lt;0,"ATENÇÃO","OK")</f>
        <v>OK</v>
      </c>
      <c r="L197" s="167"/>
      <c r="M197" s="206"/>
      <c r="N197" s="205"/>
      <c r="O197" s="205"/>
      <c r="P197" s="77"/>
      <c r="Q197" s="77"/>
      <c r="R197" s="77"/>
      <c r="S197" s="77"/>
      <c r="T197" s="77"/>
      <c r="U197" s="77"/>
      <c r="V197" s="77"/>
      <c r="W197" s="84"/>
      <c r="X197" s="76"/>
      <c r="Y197" s="76"/>
      <c r="Z197" s="76"/>
      <c r="AA197" s="76"/>
      <c r="AB197" s="76"/>
    </row>
    <row r="198" spans="1:28" ht="39.950000000000003"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167"/>
      <c r="M198" s="206"/>
      <c r="N198" s="205"/>
      <c r="O198" s="205"/>
      <c r="P198" s="77"/>
      <c r="Q198" s="77"/>
      <c r="R198" s="77"/>
      <c r="S198" s="77"/>
      <c r="T198" s="77"/>
      <c r="U198" s="77"/>
      <c r="V198" s="77"/>
      <c r="W198" s="84"/>
      <c r="X198" s="76"/>
      <c r="Y198" s="76"/>
      <c r="Z198" s="76"/>
      <c r="AA198" s="76"/>
      <c r="AB198" s="76"/>
    </row>
    <row r="199" spans="1:28" ht="39.950000000000003"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167"/>
      <c r="M199" s="206"/>
      <c r="N199" s="205"/>
      <c r="O199" s="205"/>
      <c r="P199" s="77"/>
      <c r="Q199" s="77"/>
      <c r="R199" s="77"/>
      <c r="S199" s="77"/>
      <c r="T199" s="77"/>
      <c r="U199" s="77"/>
      <c r="V199" s="77"/>
      <c r="W199" s="84"/>
      <c r="X199" s="76"/>
      <c r="Y199" s="76"/>
      <c r="Z199" s="76"/>
      <c r="AA199" s="76"/>
      <c r="AB199" s="76"/>
    </row>
    <row r="200" spans="1:28" ht="39.950000000000003"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167"/>
      <c r="M200" s="206"/>
      <c r="N200" s="205"/>
      <c r="O200" s="205"/>
      <c r="P200" s="77"/>
      <c r="Q200" s="77"/>
      <c r="R200" s="77"/>
      <c r="S200" s="77"/>
      <c r="T200" s="77"/>
      <c r="U200" s="77"/>
      <c r="V200" s="77"/>
      <c r="W200" s="84"/>
      <c r="X200" s="76"/>
      <c r="Y200" s="76"/>
      <c r="Z200" s="76"/>
      <c r="AA200" s="76"/>
      <c r="AB200" s="76"/>
    </row>
    <row r="201" spans="1:28" ht="39.950000000000003" customHeight="1" x14ac:dyDescent="0.25">
      <c r="A201" s="259">
        <v>23</v>
      </c>
      <c r="B201" s="262" t="s">
        <v>183</v>
      </c>
      <c r="C201" s="46">
        <v>213</v>
      </c>
      <c r="D201" s="119" t="s">
        <v>55</v>
      </c>
      <c r="E201" s="120" t="s">
        <v>177</v>
      </c>
      <c r="F201" s="120" t="s">
        <v>13</v>
      </c>
      <c r="G201" s="33" t="s">
        <v>15</v>
      </c>
      <c r="H201" s="52">
        <v>19.14</v>
      </c>
      <c r="I201" s="18">
        <v>2</v>
      </c>
      <c r="J201" s="24">
        <f t="shared" si="6"/>
        <v>1</v>
      </c>
      <c r="K201" s="25" t="str">
        <f t="shared" si="7"/>
        <v>OK</v>
      </c>
      <c r="L201" s="167"/>
      <c r="M201" s="206"/>
      <c r="N201" s="205"/>
      <c r="O201" s="199">
        <v>1</v>
      </c>
      <c r="P201" s="77"/>
      <c r="Q201" s="77"/>
      <c r="R201" s="77"/>
      <c r="S201" s="77"/>
      <c r="T201" s="77"/>
      <c r="U201" s="77"/>
      <c r="V201" s="77"/>
      <c r="W201" s="84"/>
      <c r="X201" s="76"/>
      <c r="Y201" s="76"/>
      <c r="Z201" s="76"/>
      <c r="AA201" s="76"/>
      <c r="AB201" s="76"/>
    </row>
    <row r="202" spans="1:28" ht="39.950000000000003" customHeight="1" x14ac:dyDescent="0.25">
      <c r="A202" s="260"/>
      <c r="B202" s="263"/>
      <c r="C202" s="46">
        <v>214</v>
      </c>
      <c r="D202" s="119" t="s">
        <v>56</v>
      </c>
      <c r="E202" s="120" t="s">
        <v>395</v>
      </c>
      <c r="F202" s="120" t="s">
        <v>13</v>
      </c>
      <c r="G202" s="33" t="s">
        <v>58</v>
      </c>
      <c r="H202" s="52">
        <v>64.239999999999995</v>
      </c>
      <c r="I202" s="18">
        <v>1</v>
      </c>
      <c r="J202" s="24">
        <f t="shared" si="6"/>
        <v>0</v>
      </c>
      <c r="K202" s="25" t="str">
        <f t="shared" si="7"/>
        <v>OK</v>
      </c>
      <c r="L202" s="199">
        <v>1</v>
      </c>
      <c r="M202" s="206"/>
      <c r="N202" s="205"/>
      <c r="O202" s="205"/>
      <c r="P202" s="77"/>
      <c r="Q202" s="77"/>
      <c r="R202" s="77"/>
      <c r="S202" s="77"/>
      <c r="T202" s="77"/>
      <c r="U202" s="77"/>
      <c r="V202" s="77"/>
      <c r="W202" s="84"/>
      <c r="X202" s="76"/>
      <c r="Y202" s="76"/>
      <c r="Z202" s="76"/>
      <c r="AA202" s="76"/>
      <c r="AB202" s="76"/>
    </row>
    <row r="203" spans="1:28" ht="39.950000000000003"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168"/>
      <c r="M203" s="206"/>
      <c r="N203" s="205"/>
      <c r="O203" s="205"/>
      <c r="P203" s="77"/>
      <c r="Q203" s="77"/>
      <c r="R203" s="77"/>
      <c r="S203" s="77"/>
      <c r="T203" s="77"/>
      <c r="U203" s="77"/>
      <c r="V203" s="77"/>
      <c r="W203" s="84"/>
      <c r="X203" s="76"/>
      <c r="Y203" s="76"/>
      <c r="Z203" s="76"/>
      <c r="AA203" s="76"/>
      <c r="AB203" s="76"/>
    </row>
    <row r="204" spans="1:28" ht="39.950000000000003" customHeight="1" x14ac:dyDescent="0.25">
      <c r="A204" s="260"/>
      <c r="B204" s="263"/>
      <c r="C204" s="46">
        <v>216</v>
      </c>
      <c r="D204" s="119" t="s">
        <v>48</v>
      </c>
      <c r="E204" s="120" t="s">
        <v>172</v>
      </c>
      <c r="F204" s="120" t="s">
        <v>12</v>
      </c>
      <c r="G204" s="33" t="s">
        <v>15</v>
      </c>
      <c r="H204" s="52">
        <v>15.33</v>
      </c>
      <c r="I204" s="18"/>
      <c r="J204" s="24">
        <f t="shared" si="6"/>
        <v>0</v>
      </c>
      <c r="K204" s="25" t="str">
        <f t="shared" si="7"/>
        <v>OK</v>
      </c>
      <c r="L204" s="168"/>
      <c r="M204" s="206"/>
      <c r="N204" s="205"/>
      <c r="O204" s="205"/>
      <c r="P204" s="77"/>
      <c r="Q204" s="77"/>
      <c r="R204" s="77"/>
      <c r="S204" s="77"/>
      <c r="T204" s="77"/>
      <c r="U204" s="77"/>
      <c r="V204" s="77"/>
      <c r="W204" s="84"/>
      <c r="X204" s="76"/>
      <c r="Y204" s="76"/>
      <c r="Z204" s="76"/>
      <c r="AA204" s="76"/>
      <c r="AB204" s="76"/>
    </row>
    <row r="205" spans="1:28" ht="39.950000000000003" customHeight="1" x14ac:dyDescent="0.25">
      <c r="A205" s="260"/>
      <c r="B205" s="263"/>
      <c r="C205" s="46">
        <v>217</v>
      </c>
      <c r="D205" s="119" t="s">
        <v>102</v>
      </c>
      <c r="E205" s="120" t="s">
        <v>177</v>
      </c>
      <c r="F205" s="120" t="s">
        <v>104</v>
      </c>
      <c r="G205" s="33" t="s">
        <v>15</v>
      </c>
      <c r="H205" s="52">
        <v>13.96</v>
      </c>
      <c r="I205" s="18">
        <v>1</v>
      </c>
      <c r="J205" s="24">
        <f t="shared" si="6"/>
        <v>0</v>
      </c>
      <c r="K205" s="25" t="str">
        <f t="shared" si="7"/>
        <v>OK</v>
      </c>
      <c r="L205" s="199">
        <v>1</v>
      </c>
      <c r="M205" s="206"/>
      <c r="N205" s="205"/>
      <c r="O205" s="205"/>
      <c r="P205" s="77"/>
      <c r="Q205" s="77"/>
      <c r="R205" s="77"/>
      <c r="S205" s="77"/>
      <c r="T205" s="77"/>
      <c r="U205" s="77"/>
      <c r="V205" s="77"/>
      <c r="W205" s="84"/>
      <c r="X205" s="76"/>
      <c r="Y205" s="76"/>
      <c r="Z205" s="76"/>
      <c r="AA205" s="76"/>
      <c r="AB205" s="76"/>
    </row>
    <row r="206" spans="1:28" ht="39.950000000000003" customHeight="1" x14ac:dyDescent="0.25">
      <c r="A206" s="260"/>
      <c r="B206" s="263"/>
      <c r="C206" s="46">
        <v>218</v>
      </c>
      <c r="D206" s="119" t="s">
        <v>105</v>
      </c>
      <c r="E206" s="120" t="s">
        <v>177</v>
      </c>
      <c r="F206" s="120" t="s">
        <v>104</v>
      </c>
      <c r="G206" s="33" t="s">
        <v>15</v>
      </c>
      <c r="H206" s="52">
        <v>21.9</v>
      </c>
      <c r="I206" s="18">
        <v>1</v>
      </c>
      <c r="J206" s="24">
        <f t="shared" si="6"/>
        <v>0</v>
      </c>
      <c r="K206" s="25" t="str">
        <f t="shared" si="7"/>
        <v>OK</v>
      </c>
      <c r="L206" s="199">
        <v>1</v>
      </c>
      <c r="M206" s="206"/>
      <c r="N206" s="205"/>
      <c r="O206" s="205"/>
      <c r="P206" s="77"/>
      <c r="Q206" s="77"/>
      <c r="R206" s="77"/>
      <c r="S206" s="77"/>
      <c r="T206" s="77"/>
      <c r="U206" s="77"/>
      <c r="V206" s="77"/>
      <c r="W206" s="84"/>
      <c r="X206" s="76"/>
      <c r="Y206" s="76"/>
      <c r="Z206" s="76"/>
      <c r="AA206" s="76"/>
      <c r="AB206" s="76"/>
    </row>
    <row r="207" spans="1:28" ht="39.950000000000003" customHeight="1" x14ac:dyDescent="0.25">
      <c r="A207" s="260"/>
      <c r="B207" s="263"/>
      <c r="C207" s="46">
        <v>219</v>
      </c>
      <c r="D207" s="119" t="s">
        <v>107</v>
      </c>
      <c r="E207" s="120" t="s">
        <v>397</v>
      </c>
      <c r="F207" s="120" t="s">
        <v>16</v>
      </c>
      <c r="G207" s="33" t="s">
        <v>15</v>
      </c>
      <c r="H207" s="52">
        <v>74.61</v>
      </c>
      <c r="I207" s="18"/>
      <c r="J207" s="24">
        <f t="shared" si="6"/>
        <v>0</v>
      </c>
      <c r="K207" s="25" t="str">
        <f t="shared" si="7"/>
        <v>OK</v>
      </c>
      <c r="L207" s="167"/>
      <c r="M207" s="206"/>
      <c r="N207" s="205"/>
      <c r="O207" s="205"/>
      <c r="P207" s="77"/>
      <c r="Q207" s="77"/>
      <c r="R207" s="77"/>
      <c r="S207" s="77"/>
      <c r="T207" s="77"/>
      <c r="U207" s="77"/>
      <c r="V207" s="77"/>
      <c r="W207" s="84"/>
      <c r="X207" s="76"/>
      <c r="Y207" s="76"/>
      <c r="Z207" s="76"/>
      <c r="AA207" s="76"/>
      <c r="AB207" s="76"/>
    </row>
    <row r="208" spans="1:28" ht="39.950000000000003" customHeight="1" x14ac:dyDescent="0.25">
      <c r="A208" s="260"/>
      <c r="B208" s="263"/>
      <c r="C208" s="46">
        <v>220</v>
      </c>
      <c r="D208" s="119" t="s">
        <v>108</v>
      </c>
      <c r="E208" s="120" t="s">
        <v>397</v>
      </c>
      <c r="F208" s="120" t="s">
        <v>16</v>
      </c>
      <c r="G208" s="33" t="s">
        <v>15</v>
      </c>
      <c r="H208" s="52">
        <v>48.79</v>
      </c>
      <c r="I208" s="18">
        <v>1</v>
      </c>
      <c r="J208" s="24">
        <f t="shared" si="6"/>
        <v>1</v>
      </c>
      <c r="K208" s="25" t="str">
        <f t="shared" si="7"/>
        <v>OK</v>
      </c>
      <c r="L208" s="167"/>
      <c r="M208" s="206"/>
      <c r="N208" s="205"/>
      <c r="O208" s="205"/>
      <c r="P208" s="77"/>
      <c r="Q208" s="77"/>
      <c r="R208" s="77"/>
      <c r="S208" s="77"/>
      <c r="T208" s="77"/>
      <c r="U208" s="77"/>
      <c r="V208" s="77"/>
      <c r="W208" s="84"/>
      <c r="X208" s="76"/>
      <c r="Y208" s="76"/>
      <c r="Z208" s="76"/>
      <c r="AA208" s="76"/>
      <c r="AB208" s="76"/>
    </row>
    <row r="209" spans="1:28" ht="39.950000000000003" customHeight="1" x14ac:dyDescent="0.25">
      <c r="A209" s="260"/>
      <c r="B209" s="263"/>
      <c r="C209" s="46">
        <v>221</v>
      </c>
      <c r="D209" s="119" t="s">
        <v>109</v>
      </c>
      <c r="E209" s="120" t="s">
        <v>397</v>
      </c>
      <c r="F209" s="120" t="s">
        <v>16</v>
      </c>
      <c r="G209" s="33" t="s">
        <v>15</v>
      </c>
      <c r="H209" s="52">
        <v>49.95</v>
      </c>
      <c r="I209" s="18">
        <v>1</v>
      </c>
      <c r="J209" s="24">
        <f t="shared" si="6"/>
        <v>0</v>
      </c>
      <c r="K209" s="25" t="str">
        <f t="shared" si="7"/>
        <v>OK</v>
      </c>
      <c r="L209" s="199">
        <v>1</v>
      </c>
      <c r="M209" s="206"/>
      <c r="N209" s="205"/>
      <c r="O209" s="205"/>
      <c r="P209" s="77"/>
      <c r="Q209" s="77"/>
      <c r="R209" s="77"/>
      <c r="S209" s="77"/>
      <c r="T209" s="77"/>
      <c r="U209" s="77"/>
      <c r="V209" s="77"/>
      <c r="W209" s="84"/>
      <c r="X209" s="76"/>
      <c r="Y209" s="76"/>
      <c r="Z209" s="76"/>
      <c r="AA209" s="76"/>
      <c r="AB209" s="76"/>
    </row>
    <row r="210" spans="1:28" ht="39.950000000000003"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167"/>
      <c r="M210" s="206"/>
      <c r="N210" s="205"/>
      <c r="O210" s="205"/>
      <c r="P210" s="77"/>
      <c r="Q210" s="77"/>
      <c r="R210" s="77"/>
      <c r="S210" s="77"/>
      <c r="T210" s="77"/>
      <c r="U210" s="77"/>
      <c r="V210" s="77"/>
      <c r="W210" s="84"/>
      <c r="X210" s="76"/>
      <c r="Y210" s="76"/>
      <c r="Z210" s="76"/>
      <c r="AA210" s="76"/>
      <c r="AB210" s="76"/>
    </row>
    <row r="211" spans="1:28" ht="39.950000000000003" customHeight="1" x14ac:dyDescent="0.25">
      <c r="A211" s="260"/>
      <c r="B211" s="263"/>
      <c r="C211" s="46">
        <v>223</v>
      </c>
      <c r="D211" s="121" t="s">
        <v>399</v>
      </c>
      <c r="E211" s="122" t="s">
        <v>400</v>
      </c>
      <c r="F211" s="122" t="s">
        <v>12</v>
      </c>
      <c r="G211" s="33" t="s">
        <v>15</v>
      </c>
      <c r="H211" s="52">
        <v>33.229999999999997</v>
      </c>
      <c r="I211" s="18">
        <f>0+1</f>
        <v>1</v>
      </c>
      <c r="J211" s="24">
        <f t="shared" si="6"/>
        <v>0</v>
      </c>
      <c r="K211" s="25" t="str">
        <f t="shared" si="7"/>
        <v>OK</v>
      </c>
      <c r="L211" s="167"/>
      <c r="M211" s="206"/>
      <c r="N211" s="205"/>
      <c r="O211" s="199">
        <v>1</v>
      </c>
      <c r="P211" s="77"/>
      <c r="Q211" s="77"/>
      <c r="R211" s="77"/>
      <c r="S211" s="77"/>
      <c r="T211" s="77"/>
      <c r="U211" s="77"/>
      <c r="V211" s="77"/>
      <c r="W211" s="84"/>
      <c r="X211" s="76"/>
      <c r="Y211" s="76"/>
      <c r="Z211" s="76"/>
      <c r="AA211" s="76"/>
      <c r="AB211" s="76"/>
    </row>
    <row r="212" spans="1:28" ht="39.950000000000003" customHeight="1" x14ac:dyDescent="0.25">
      <c r="A212" s="260"/>
      <c r="B212" s="263"/>
      <c r="C212" s="46">
        <v>224</v>
      </c>
      <c r="D212" s="121" t="s">
        <v>401</v>
      </c>
      <c r="E212" s="122" t="s">
        <v>140</v>
      </c>
      <c r="F212" s="122" t="s">
        <v>12</v>
      </c>
      <c r="G212" s="33" t="s">
        <v>15</v>
      </c>
      <c r="H212" s="52">
        <v>32.409999999999997</v>
      </c>
      <c r="I212" s="18"/>
      <c r="J212" s="24">
        <f t="shared" si="6"/>
        <v>0</v>
      </c>
      <c r="K212" s="25" t="str">
        <f t="shared" si="7"/>
        <v>OK</v>
      </c>
      <c r="L212" s="167"/>
      <c r="M212" s="206"/>
      <c r="N212" s="205"/>
      <c r="O212" s="205"/>
      <c r="P212" s="77"/>
      <c r="Q212" s="77"/>
      <c r="R212" s="77"/>
      <c r="S212" s="77"/>
      <c r="T212" s="77"/>
      <c r="U212" s="77"/>
      <c r="V212" s="77"/>
      <c r="W212" s="84"/>
      <c r="X212" s="76"/>
      <c r="Y212" s="76"/>
      <c r="Z212" s="76"/>
      <c r="AA212" s="76"/>
      <c r="AB212" s="76"/>
    </row>
    <row r="213" spans="1:28" ht="39.950000000000003"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167"/>
      <c r="M213" s="206"/>
      <c r="N213" s="205"/>
      <c r="O213" s="205"/>
      <c r="P213" s="77"/>
      <c r="Q213" s="77"/>
      <c r="R213" s="77"/>
      <c r="S213" s="77"/>
      <c r="T213" s="77"/>
      <c r="U213" s="77"/>
      <c r="V213" s="77"/>
      <c r="W213" s="84"/>
      <c r="X213" s="76"/>
      <c r="Y213" s="76"/>
      <c r="Z213" s="76"/>
      <c r="AA213" s="76"/>
      <c r="AB213" s="76"/>
    </row>
    <row r="214" spans="1:28" ht="39.950000000000003"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167"/>
      <c r="M214" s="206"/>
      <c r="N214" s="205"/>
      <c r="O214" s="205"/>
      <c r="P214" s="77"/>
      <c r="Q214" s="77"/>
      <c r="R214" s="77"/>
      <c r="S214" s="77"/>
      <c r="T214" s="77"/>
      <c r="U214" s="77"/>
      <c r="V214" s="77"/>
      <c r="W214" s="84"/>
      <c r="X214" s="76"/>
      <c r="Y214" s="76"/>
      <c r="Z214" s="76"/>
      <c r="AA214" s="76"/>
      <c r="AB214" s="76"/>
    </row>
    <row r="215" spans="1:28" ht="39.950000000000003" customHeight="1" x14ac:dyDescent="0.25">
      <c r="A215" s="260"/>
      <c r="B215" s="263"/>
      <c r="C215" s="46">
        <v>227</v>
      </c>
      <c r="D215" s="121" t="s">
        <v>406</v>
      </c>
      <c r="E215" s="122" t="s">
        <v>160</v>
      </c>
      <c r="F215" s="122" t="s">
        <v>12</v>
      </c>
      <c r="G215" s="33" t="s">
        <v>15</v>
      </c>
      <c r="H215" s="52">
        <v>56.14</v>
      </c>
      <c r="I215" s="18"/>
      <c r="J215" s="24">
        <f t="shared" si="6"/>
        <v>0</v>
      </c>
      <c r="K215" s="25" t="str">
        <f t="shared" si="7"/>
        <v>OK</v>
      </c>
      <c r="L215" s="167"/>
      <c r="M215" s="206"/>
      <c r="N215" s="205"/>
      <c r="O215" s="205"/>
      <c r="P215" s="77"/>
      <c r="Q215" s="77"/>
      <c r="R215" s="77"/>
      <c r="S215" s="77"/>
      <c r="T215" s="77"/>
      <c r="U215" s="77"/>
      <c r="V215" s="77"/>
      <c r="W215" s="84"/>
      <c r="X215" s="76"/>
      <c r="Y215" s="76"/>
      <c r="Z215" s="76"/>
      <c r="AA215" s="76"/>
      <c r="AB215" s="76"/>
    </row>
    <row r="216" spans="1:28" ht="39.950000000000003" customHeight="1" x14ac:dyDescent="0.25">
      <c r="A216" s="260"/>
      <c r="B216" s="263"/>
      <c r="C216" s="46">
        <v>228</v>
      </c>
      <c r="D216" s="126" t="s">
        <v>407</v>
      </c>
      <c r="E216" s="86" t="s">
        <v>140</v>
      </c>
      <c r="F216" s="120" t="s">
        <v>100</v>
      </c>
      <c r="G216" s="33" t="s">
        <v>15</v>
      </c>
      <c r="H216" s="52">
        <v>30.35</v>
      </c>
      <c r="I216" s="18"/>
      <c r="J216" s="24">
        <f t="shared" si="6"/>
        <v>0</v>
      </c>
      <c r="K216" s="25" t="str">
        <f t="shared" si="7"/>
        <v>OK</v>
      </c>
      <c r="L216" s="167"/>
      <c r="M216" s="206"/>
      <c r="N216" s="205"/>
      <c r="O216" s="205"/>
      <c r="P216" s="77"/>
      <c r="Q216" s="77"/>
      <c r="R216" s="77"/>
      <c r="S216" s="77"/>
      <c r="T216" s="77"/>
      <c r="U216" s="77"/>
      <c r="V216" s="77"/>
      <c r="W216" s="84"/>
      <c r="X216" s="76"/>
      <c r="Y216" s="76"/>
      <c r="Z216" s="76"/>
      <c r="AA216" s="76"/>
      <c r="AB216" s="76"/>
    </row>
    <row r="217" spans="1:28" ht="39.950000000000003"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167"/>
      <c r="M217" s="206"/>
      <c r="N217" s="205"/>
      <c r="O217" s="205"/>
      <c r="P217" s="77"/>
      <c r="Q217" s="77"/>
      <c r="R217" s="77"/>
      <c r="S217" s="77"/>
      <c r="T217" s="77"/>
      <c r="U217" s="77"/>
      <c r="V217" s="77"/>
      <c r="W217" s="84"/>
      <c r="X217" s="76"/>
      <c r="Y217" s="76"/>
      <c r="Z217" s="76"/>
      <c r="AA217" s="76"/>
      <c r="AB217" s="76"/>
    </row>
    <row r="218" spans="1:28" ht="77.45" customHeight="1"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167"/>
      <c r="M218" s="206"/>
      <c r="N218" s="205"/>
      <c r="O218" s="205"/>
      <c r="P218" s="77"/>
      <c r="Q218" s="77"/>
      <c r="R218" s="77"/>
      <c r="S218" s="77"/>
      <c r="T218" s="77"/>
      <c r="U218" s="77"/>
      <c r="V218" s="77"/>
      <c r="W218" s="84"/>
      <c r="X218" s="76"/>
      <c r="Y218" s="76"/>
      <c r="Z218" s="76"/>
      <c r="AA218" s="76"/>
      <c r="AB218" s="76"/>
    </row>
    <row r="219" spans="1:28" ht="71.45" customHeight="1" x14ac:dyDescent="0.25">
      <c r="A219" s="265">
        <v>25</v>
      </c>
      <c r="B219" s="262" t="s">
        <v>253</v>
      </c>
      <c r="C219" s="46">
        <v>231</v>
      </c>
      <c r="D219" s="119" t="s">
        <v>412</v>
      </c>
      <c r="E219" s="120" t="s">
        <v>413</v>
      </c>
      <c r="F219" s="86" t="s">
        <v>13</v>
      </c>
      <c r="G219" s="33" t="s">
        <v>28</v>
      </c>
      <c r="H219" s="52">
        <v>355.14</v>
      </c>
      <c r="I219" s="18"/>
      <c r="J219" s="24">
        <f t="shared" si="6"/>
        <v>0</v>
      </c>
      <c r="K219" s="25" t="str">
        <f t="shared" si="7"/>
        <v>OK</v>
      </c>
      <c r="L219" s="167"/>
      <c r="M219" s="206"/>
      <c r="N219" s="205"/>
      <c r="O219" s="205"/>
      <c r="P219" s="77"/>
      <c r="Q219" s="77"/>
      <c r="R219" s="77"/>
      <c r="S219" s="77"/>
      <c r="T219" s="77"/>
      <c r="U219" s="77"/>
      <c r="V219" s="77"/>
      <c r="W219" s="84"/>
      <c r="X219" s="76"/>
      <c r="Y219" s="76"/>
      <c r="Z219" s="76"/>
      <c r="AA219" s="76"/>
      <c r="AB219" s="76"/>
    </row>
    <row r="220" spans="1:28" ht="71.45" customHeight="1" x14ac:dyDescent="0.25">
      <c r="A220" s="266"/>
      <c r="B220" s="264"/>
      <c r="C220" s="43">
        <v>232</v>
      </c>
      <c r="D220" s="119" t="s">
        <v>414</v>
      </c>
      <c r="E220" s="120" t="s">
        <v>413</v>
      </c>
      <c r="F220" s="86" t="s">
        <v>13</v>
      </c>
      <c r="G220" s="34" t="s">
        <v>28</v>
      </c>
      <c r="H220" s="51">
        <v>348</v>
      </c>
      <c r="I220" s="18"/>
      <c r="J220" s="24">
        <f t="shared" si="6"/>
        <v>0</v>
      </c>
      <c r="K220" s="25" t="str">
        <f t="shared" si="7"/>
        <v>OK</v>
      </c>
      <c r="L220" s="167"/>
      <c r="M220" s="206"/>
      <c r="N220" s="205"/>
      <c r="O220" s="205"/>
      <c r="P220" s="77"/>
      <c r="Q220" s="77"/>
      <c r="R220" s="77"/>
      <c r="S220" s="77"/>
      <c r="T220" s="77"/>
      <c r="U220" s="77"/>
      <c r="V220" s="77"/>
      <c r="W220" s="84"/>
      <c r="X220" s="76"/>
      <c r="Y220" s="76"/>
      <c r="Z220" s="76"/>
      <c r="AA220" s="76"/>
      <c r="AB220" s="76"/>
    </row>
    <row r="221" spans="1:28" ht="77.45" customHeight="1"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167"/>
      <c r="M221" s="206"/>
      <c r="N221" s="205"/>
      <c r="O221" s="205"/>
      <c r="P221" s="77"/>
      <c r="Q221" s="77"/>
      <c r="R221" s="77"/>
      <c r="S221" s="77"/>
      <c r="T221" s="77"/>
      <c r="U221" s="77"/>
      <c r="V221" s="77"/>
      <c r="W221" s="84"/>
      <c r="X221" s="76"/>
      <c r="Y221" s="76"/>
      <c r="Z221" s="76"/>
      <c r="AA221" s="76"/>
      <c r="AB221" s="76"/>
    </row>
    <row r="222" spans="1:28" ht="61.9"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167"/>
      <c r="M222" s="206"/>
      <c r="N222" s="205"/>
      <c r="O222" s="205"/>
      <c r="P222" s="77"/>
      <c r="Q222" s="77"/>
      <c r="R222" s="77"/>
      <c r="S222" s="77"/>
      <c r="T222" s="77"/>
      <c r="U222" s="77"/>
      <c r="V222" s="77"/>
      <c r="W222" s="84"/>
      <c r="X222" s="76"/>
      <c r="Y222" s="76"/>
      <c r="Z222" s="76"/>
      <c r="AA222" s="76"/>
      <c r="AB222" s="76"/>
    </row>
    <row r="223" spans="1:28" ht="36" customHeight="1" x14ac:dyDescent="0.25">
      <c r="A223" s="267">
        <v>30</v>
      </c>
      <c r="B223" s="270" t="s">
        <v>265</v>
      </c>
      <c r="C223" s="47">
        <v>241</v>
      </c>
      <c r="D223" s="90" t="s">
        <v>143</v>
      </c>
      <c r="E223" s="35" t="s">
        <v>144</v>
      </c>
      <c r="F223" s="35" t="s">
        <v>20</v>
      </c>
      <c r="G223" s="36" t="s">
        <v>15</v>
      </c>
      <c r="H223" s="54">
        <v>5.95</v>
      </c>
      <c r="I223" s="18"/>
      <c r="J223" s="24">
        <f t="shared" si="6"/>
        <v>0</v>
      </c>
      <c r="K223" s="25" t="str">
        <f t="shared" si="7"/>
        <v>OK</v>
      </c>
      <c r="L223" s="167"/>
      <c r="M223" s="206"/>
      <c r="N223" s="205"/>
      <c r="O223" s="205"/>
      <c r="P223" s="77"/>
      <c r="Q223" s="77"/>
      <c r="R223" s="77"/>
      <c r="S223" s="77"/>
      <c r="T223" s="77"/>
      <c r="U223" s="77"/>
      <c r="V223" s="77"/>
      <c r="W223" s="84"/>
      <c r="X223" s="76"/>
      <c r="Y223" s="76"/>
      <c r="Z223" s="76"/>
      <c r="AA223" s="76"/>
      <c r="AB223" s="76"/>
    </row>
    <row r="224" spans="1:28" ht="42" customHeight="1" x14ac:dyDescent="0.25">
      <c r="A224" s="268"/>
      <c r="B224" s="271"/>
      <c r="C224" s="47">
        <v>242</v>
      </c>
      <c r="D224" s="90" t="s">
        <v>145</v>
      </c>
      <c r="E224" s="35" t="s">
        <v>134</v>
      </c>
      <c r="F224" s="35" t="s">
        <v>13</v>
      </c>
      <c r="G224" s="36" t="s">
        <v>15</v>
      </c>
      <c r="H224" s="54">
        <v>4.9000000000000004</v>
      </c>
      <c r="I224" s="18"/>
      <c r="J224" s="24">
        <f t="shared" si="6"/>
        <v>0</v>
      </c>
      <c r="K224" s="25" t="str">
        <f t="shared" si="7"/>
        <v>OK</v>
      </c>
      <c r="L224" s="167"/>
      <c r="M224" s="206"/>
      <c r="N224" s="205"/>
      <c r="O224" s="205"/>
      <c r="P224" s="77"/>
      <c r="Q224" s="77"/>
      <c r="R224" s="77"/>
      <c r="S224" s="77"/>
      <c r="T224" s="77"/>
      <c r="U224" s="77"/>
      <c r="V224" s="77"/>
      <c r="W224" s="84"/>
      <c r="X224" s="76"/>
      <c r="Y224" s="76"/>
      <c r="Z224" s="76"/>
      <c r="AA224" s="76"/>
      <c r="AB224" s="76"/>
    </row>
    <row r="225" spans="1:28" ht="32.25" customHeight="1" x14ac:dyDescent="0.25">
      <c r="A225" s="268"/>
      <c r="B225" s="271"/>
      <c r="C225" s="47">
        <v>243</v>
      </c>
      <c r="D225" s="90" t="s">
        <v>146</v>
      </c>
      <c r="E225" s="35" t="s">
        <v>134</v>
      </c>
      <c r="F225" s="35" t="s">
        <v>13</v>
      </c>
      <c r="G225" s="36" t="s">
        <v>15</v>
      </c>
      <c r="H225" s="54">
        <v>18.899999999999999</v>
      </c>
      <c r="I225" s="18"/>
      <c r="J225" s="24">
        <f t="shared" si="6"/>
        <v>0</v>
      </c>
      <c r="K225" s="25" t="str">
        <f t="shared" si="7"/>
        <v>OK</v>
      </c>
      <c r="L225" s="167"/>
      <c r="M225" s="206"/>
      <c r="N225" s="205"/>
      <c r="O225" s="205"/>
      <c r="P225" s="77"/>
      <c r="Q225" s="77"/>
      <c r="R225" s="77"/>
      <c r="S225" s="77"/>
      <c r="T225" s="77"/>
      <c r="U225" s="77"/>
      <c r="V225" s="77"/>
      <c r="W225" s="84"/>
      <c r="X225" s="76"/>
      <c r="Y225" s="76"/>
      <c r="Z225" s="76"/>
      <c r="AA225" s="76"/>
      <c r="AB225" s="76"/>
    </row>
    <row r="226" spans="1:28" ht="32.25" customHeight="1" x14ac:dyDescent="0.25">
      <c r="A226" s="268"/>
      <c r="B226" s="271"/>
      <c r="C226" s="47">
        <v>244</v>
      </c>
      <c r="D226" s="90" t="s">
        <v>147</v>
      </c>
      <c r="E226" s="35" t="s">
        <v>134</v>
      </c>
      <c r="F226" s="35" t="s">
        <v>13</v>
      </c>
      <c r="G226" s="36" t="s">
        <v>15</v>
      </c>
      <c r="H226" s="54">
        <v>30</v>
      </c>
      <c r="I226" s="18">
        <v>3</v>
      </c>
      <c r="J226" s="24">
        <f t="shared" si="6"/>
        <v>0</v>
      </c>
      <c r="K226" s="25" t="str">
        <f t="shared" si="7"/>
        <v>OK</v>
      </c>
      <c r="L226" s="167"/>
      <c r="M226" s="199">
        <v>2</v>
      </c>
      <c r="N226" s="199">
        <v>1</v>
      </c>
      <c r="O226" s="205"/>
      <c r="P226" s="77"/>
      <c r="Q226" s="77"/>
      <c r="R226" s="77"/>
      <c r="S226" s="77"/>
      <c r="T226" s="77"/>
      <c r="U226" s="77"/>
      <c r="V226" s="77"/>
      <c r="W226" s="84"/>
      <c r="X226" s="76"/>
      <c r="Y226" s="76"/>
      <c r="Z226" s="76"/>
      <c r="AA226" s="76"/>
      <c r="AB226" s="76"/>
    </row>
    <row r="227" spans="1:28" ht="32.25" customHeight="1" x14ac:dyDescent="0.25">
      <c r="A227" s="268"/>
      <c r="B227" s="271"/>
      <c r="C227" s="47">
        <v>245</v>
      </c>
      <c r="D227" s="90" t="s">
        <v>148</v>
      </c>
      <c r="E227" s="35" t="s">
        <v>134</v>
      </c>
      <c r="F227" s="35" t="s">
        <v>13</v>
      </c>
      <c r="G227" s="36" t="s">
        <v>15</v>
      </c>
      <c r="H227" s="54">
        <v>35</v>
      </c>
      <c r="I227" s="18">
        <v>2</v>
      </c>
      <c r="J227" s="24">
        <f t="shared" si="6"/>
        <v>1</v>
      </c>
      <c r="K227" s="25" t="str">
        <f t="shared" si="7"/>
        <v>OK</v>
      </c>
      <c r="L227" s="167"/>
      <c r="M227" s="206"/>
      <c r="N227" s="199">
        <v>1</v>
      </c>
      <c r="O227" s="205"/>
      <c r="P227" s="77"/>
      <c r="Q227" s="77"/>
      <c r="R227" s="77"/>
      <c r="S227" s="77"/>
      <c r="T227" s="77"/>
      <c r="U227" s="77"/>
      <c r="V227" s="77"/>
      <c r="W227" s="84"/>
      <c r="X227" s="76"/>
      <c r="Y227" s="76"/>
      <c r="Z227" s="76"/>
      <c r="AA227" s="76"/>
      <c r="AB227" s="76"/>
    </row>
    <row r="228" spans="1:28" ht="32.25" customHeight="1" x14ac:dyDescent="0.25">
      <c r="A228" s="268"/>
      <c r="B228" s="271"/>
      <c r="C228" s="47">
        <v>246</v>
      </c>
      <c r="D228" s="90" t="s">
        <v>149</v>
      </c>
      <c r="E228" s="35" t="s">
        <v>153</v>
      </c>
      <c r="F228" s="35" t="s">
        <v>18</v>
      </c>
      <c r="G228" s="36" t="s">
        <v>15</v>
      </c>
      <c r="H228" s="54">
        <v>19.5</v>
      </c>
      <c r="I228" s="18">
        <v>2</v>
      </c>
      <c r="J228" s="24">
        <f t="shared" si="6"/>
        <v>2</v>
      </c>
      <c r="K228" s="25" t="str">
        <f t="shared" si="7"/>
        <v>OK</v>
      </c>
      <c r="L228" s="167"/>
      <c r="M228" s="206"/>
      <c r="N228" s="205"/>
      <c r="O228" s="205"/>
      <c r="P228" s="77"/>
      <c r="Q228" s="77"/>
      <c r="R228" s="77"/>
      <c r="S228" s="77"/>
      <c r="T228" s="77"/>
      <c r="U228" s="77"/>
      <c r="V228" s="77"/>
      <c r="W228" s="84"/>
      <c r="X228" s="76"/>
      <c r="Y228" s="76"/>
      <c r="Z228" s="76"/>
      <c r="AA228" s="76"/>
      <c r="AB228" s="76"/>
    </row>
    <row r="229" spans="1:28" ht="32.25" customHeight="1" x14ac:dyDescent="0.25">
      <c r="A229" s="268"/>
      <c r="B229" s="271"/>
      <c r="C229" s="47">
        <v>247</v>
      </c>
      <c r="D229" s="90" t="s">
        <v>150</v>
      </c>
      <c r="E229" s="35" t="s">
        <v>418</v>
      </c>
      <c r="F229" s="35" t="s">
        <v>13</v>
      </c>
      <c r="G229" s="36" t="s">
        <v>15</v>
      </c>
      <c r="H229" s="54">
        <v>18.899999999999999</v>
      </c>
      <c r="I229" s="18"/>
      <c r="J229" s="24">
        <f t="shared" si="6"/>
        <v>0</v>
      </c>
      <c r="K229" s="25" t="str">
        <f t="shared" si="7"/>
        <v>OK</v>
      </c>
      <c r="L229" s="167"/>
      <c r="M229" s="206"/>
      <c r="N229" s="205"/>
      <c r="O229" s="205"/>
      <c r="P229" s="77"/>
      <c r="Q229" s="77"/>
      <c r="R229" s="77"/>
      <c r="S229" s="77"/>
      <c r="T229" s="77"/>
      <c r="U229" s="77"/>
      <c r="V229" s="77"/>
      <c r="W229" s="84"/>
      <c r="X229" s="76"/>
      <c r="Y229" s="76"/>
      <c r="Z229" s="76"/>
      <c r="AA229" s="76"/>
      <c r="AB229" s="76"/>
    </row>
    <row r="230" spans="1:28" ht="32.25" customHeight="1" x14ac:dyDescent="0.25">
      <c r="A230" s="268"/>
      <c r="B230" s="271"/>
      <c r="C230" s="47">
        <v>248</v>
      </c>
      <c r="D230" s="90" t="s">
        <v>151</v>
      </c>
      <c r="E230" s="35" t="s">
        <v>418</v>
      </c>
      <c r="F230" s="35" t="s">
        <v>13</v>
      </c>
      <c r="G230" s="36" t="s">
        <v>15</v>
      </c>
      <c r="H230" s="54">
        <v>105</v>
      </c>
      <c r="I230" s="18"/>
      <c r="J230" s="24">
        <f t="shared" si="6"/>
        <v>0</v>
      </c>
      <c r="K230" s="25" t="str">
        <f t="shared" si="7"/>
        <v>OK</v>
      </c>
      <c r="L230" s="167"/>
      <c r="M230" s="206"/>
      <c r="N230" s="205"/>
      <c r="O230" s="205"/>
      <c r="P230" s="77"/>
      <c r="Q230" s="77"/>
      <c r="R230" s="77"/>
      <c r="S230" s="77"/>
      <c r="T230" s="77"/>
      <c r="U230" s="77"/>
      <c r="V230" s="77"/>
      <c r="W230" s="84"/>
      <c r="X230" s="76"/>
      <c r="Y230" s="76"/>
      <c r="Z230" s="76"/>
      <c r="AA230" s="76"/>
      <c r="AB230" s="76"/>
    </row>
    <row r="231" spans="1:28" ht="32.25" customHeight="1" x14ac:dyDescent="0.25">
      <c r="A231" s="268"/>
      <c r="B231" s="271"/>
      <c r="C231" s="47">
        <v>249</v>
      </c>
      <c r="D231" s="90" t="s">
        <v>152</v>
      </c>
      <c r="E231" s="35" t="s">
        <v>153</v>
      </c>
      <c r="F231" s="35" t="s">
        <v>17</v>
      </c>
      <c r="G231" s="36" t="s">
        <v>15</v>
      </c>
      <c r="H231" s="54">
        <v>69</v>
      </c>
      <c r="I231" s="18">
        <f>1+1</f>
        <v>2</v>
      </c>
      <c r="J231" s="24">
        <f t="shared" si="6"/>
        <v>0</v>
      </c>
      <c r="K231" s="25" t="str">
        <f t="shared" si="7"/>
        <v>OK</v>
      </c>
      <c r="L231" s="167"/>
      <c r="M231" s="206"/>
      <c r="N231" s="199">
        <v>2</v>
      </c>
      <c r="O231" s="205"/>
      <c r="P231" s="77"/>
      <c r="Q231" s="77"/>
      <c r="R231" s="77"/>
      <c r="S231" s="77"/>
      <c r="T231" s="77"/>
      <c r="U231" s="77"/>
      <c r="V231" s="77"/>
      <c r="W231" s="84"/>
      <c r="X231" s="76"/>
      <c r="Y231" s="76"/>
      <c r="Z231" s="76"/>
      <c r="AA231" s="76"/>
      <c r="AB231" s="76"/>
    </row>
    <row r="232" spans="1:28" ht="32.25" customHeight="1" x14ac:dyDescent="0.25">
      <c r="A232" s="268"/>
      <c r="B232" s="271"/>
      <c r="C232" s="47">
        <v>250</v>
      </c>
      <c r="D232" s="90" t="s">
        <v>154</v>
      </c>
      <c r="E232" s="35" t="s">
        <v>153</v>
      </c>
      <c r="F232" s="35" t="s">
        <v>17</v>
      </c>
      <c r="G232" s="36" t="s">
        <v>15</v>
      </c>
      <c r="H232" s="54">
        <v>258</v>
      </c>
      <c r="I232" s="18">
        <v>2</v>
      </c>
      <c r="J232" s="24">
        <f t="shared" si="6"/>
        <v>2</v>
      </c>
      <c r="K232" s="25" t="str">
        <f t="shared" si="7"/>
        <v>OK</v>
      </c>
      <c r="L232" s="167"/>
      <c r="M232" s="206"/>
      <c r="N232" s="205"/>
      <c r="O232" s="205"/>
      <c r="P232" s="77"/>
      <c r="Q232" s="77"/>
      <c r="R232" s="77"/>
      <c r="S232" s="77"/>
      <c r="T232" s="77"/>
      <c r="U232" s="77"/>
      <c r="V232" s="77"/>
      <c r="W232" s="84"/>
      <c r="X232" s="76"/>
      <c r="Y232" s="76"/>
      <c r="Z232" s="76"/>
      <c r="AA232" s="76"/>
      <c r="AB232" s="76"/>
    </row>
    <row r="233" spans="1:28" ht="32.25" customHeight="1" x14ac:dyDescent="0.25">
      <c r="A233" s="268"/>
      <c r="B233" s="271"/>
      <c r="C233" s="47">
        <v>251</v>
      </c>
      <c r="D233" s="90" t="s">
        <v>155</v>
      </c>
      <c r="E233" s="35" t="s">
        <v>153</v>
      </c>
      <c r="F233" s="35" t="s">
        <v>17</v>
      </c>
      <c r="G233" s="36" t="s">
        <v>15</v>
      </c>
      <c r="H233" s="54">
        <v>404</v>
      </c>
      <c r="I233" s="18"/>
      <c r="J233" s="24">
        <f t="shared" si="6"/>
        <v>0</v>
      </c>
      <c r="K233" s="25" t="str">
        <f t="shared" si="7"/>
        <v>OK</v>
      </c>
      <c r="L233" s="167"/>
      <c r="M233" s="206"/>
      <c r="N233" s="205"/>
      <c r="O233" s="205"/>
      <c r="P233" s="77"/>
      <c r="Q233" s="77"/>
      <c r="R233" s="77"/>
      <c r="S233" s="77"/>
      <c r="T233" s="77"/>
      <c r="U233" s="77"/>
      <c r="V233" s="77"/>
      <c r="W233" s="84"/>
      <c r="X233" s="76"/>
      <c r="Y233" s="76"/>
      <c r="Z233" s="76"/>
      <c r="AA233" s="76"/>
      <c r="AB233" s="76"/>
    </row>
    <row r="234" spans="1:28" ht="32.25" customHeight="1" x14ac:dyDescent="0.25">
      <c r="A234" s="268"/>
      <c r="B234" s="271"/>
      <c r="C234" s="47">
        <v>252</v>
      </c>
      <c r="D234" s="90" t="s">
        <v>156</v>
      </c>
      <c r="E234" s="35" t="s">
        <v>153</v>
      </c>
      <c r="F234" s="35" t="s">
        <v>17</v>
      </c>
      <c r="G234" s="36" t="s">
        <v>15</v>
      </c>
      <c r="H234" s="54">
        <v>258</v>
      </c>
      <c r="I234" s="18"/>
      <c r="J234" s="24">
        <f t="shared" si="6"/>
        <v>0</v>
      </c>
      <c r="K234" s="25" t="str">
        <f t="shared" si="7"/>
        <v>OK</v>
      </c>
      <c r="L234" s="167"/>
      <c r="M234" s="206"/>
      <c r="N234" s="205"/>
      <c r="O234" s="205"/>
      <c r="P234" s="77"/>
      <c r="Q234" s="77"/>
      <c r="R234" s="77"/>
      <c r="S234" s="77"/>
      <c r="T234" s="77"/>
      <c r="U234" s="77"/>
      <c r="V234" s="77"/>
      <c r="W234" s="84"/>
      <c r="X234" s="76"/>
      <c r="Y234" s="76"/>
      <c r="Z234" s="76"/>
      <c r="AA234" s="76"/>
      <c r="AB234" s="76"/>
    </row>
    <row r="235" spans="1:28" ht="32.25" customHeight="1" x14ac:dyDescent="0.25">
      <c r="A235" s="268"/>
      <c r="B235" s="271"/>
      <c r="C235" s="47">
        <v>253</v>
      </c>
      <c r="D235" s="90" t="s">
        <v>157</v>
      </c>
      <c r="E235" s="35" t="s">
        <v>153</v>
      </c>
      <c r="F235" s="35" t="s">
        <v>17</v>
      </c>
      <c r="G235" s="36" t="s">
        <v>15</v>
      </c>
      <c r="H235" s="54">
        <v>95</v>
      </c>
      <c r="I235" s="18">
        <v>1</v>
      </c>
      <c r="J235" s="24">
        <f t="shared" si="6"/>
        <v>1</v>
      </c>
      <c r="K235" s="25" t="str">
        <f t="shared" si="7"/>
        <v>OK</v>
      </c>
      <c r="L235" s="167"/>
      <c r="M235" s="206"/>
      <c r="N235" s="205"/>
      <c r="O235" s="205"/>
      <c r="P235" s="77"/>
      <c r="Q235" s="77"/>
      <c r="R235" s="77"/>
      <c r="S235" s="77"/>
      <c r="T235" s="77"/>
      <c r="U235" s="77"/>
      <c r="V235" s="77"/>
      <c r="W235" s="84"/>
      <c r="X235" s="76"/>
      <c r="Y235" s="76"/>
      <c r="Z235" s="76"/>
      <c r="AA235" s="76"/>
      <c r="AB235" s="76"/>
    </row>
    <row r="236" spans="1:28" ht="32.25" customHeight="1" x14ac:dyDescent="0.25">
      <c r="A236" s="268"/>
      <c r="B236" s="271"/>
      <c r="C236" s="47">
        <v>254</v>
      </c>
      <c r="D236" s="90" t="s">
        <v>158</v>
      </c>
      <c r="E236" s="35" t="s">
        <v>153</v>
      </c>
      <c r="F236" s="35" t="s">
        <v>17</v>
      </c>
      <c r="G236" s="36" t="s">
        <v>15</v>
      </c>
      <c r="H236" s="54">
        <v>95</v>
      </c>
      <c r="I236" s="18">
        <v>1</v>
      </c>
      <c r="J236" s="24">
        <f t="shared" si="6"/>
        <v>0</v>
      </c>
      <c r="K236" s="25" t="str">
        <f t="shared" si="7"/>
        <v>OK</v>
      </c>
      <c r="L236" s="167"/>
      <c r="M236" s="199">
        <v>1</v>
      </c>
      <c r="N236" s="205"/>
      <c r="O236" s="205"/>
      <c r="P236" s="77"/>
      <c r="Q236" s="77"/>
      <c r="R236" s="77"/>
      <c r="S236" s="77"/>
      <c r="T236" s="77"/>
      <c r="U236" s="77"/>
      <c r="V236" s="77"/>
      <c r="W236" s="84"/>
      <c r="X236" s="76"/>
      <c r="Y236" s="76"/>
      <c r="Z236" s="76"/>
      <c r="AA236" s="76"/>
      <c r="AB236" s="76"/>
    </row>
    <row r="237" spans="1:28" ht="32.25" customHeight="1" x14ac:dyDescent="0.25">
      <c r="A237" s="268"/>
      <c r="B237" s="271"/>
      <c r="C237" s="47">
        <v>255</v>
      </c>
      <c r="D237" s="90" t="s">
        <v>159</v>
      </c>
      <c r="E237" s="35" t="s">
        <v>153</v>
      </c>
      <c r="F237" s="35" t="s">
        <v>13</v>
      </c>
      <c r="G237" s="36" t="s">
        <v>15</v>
      </c>
      <c r="H237" s="54">
        <v>14.5</v>
      </c>
      <c r="I237" s="18"/>
      <c r="J237" s="24">
        <f t="shared" si="6"/>
        <v>0</v>
      </c>
      <c r="K237" s="25" t="str">
        <f t="shared" si="7"/>
        <v>OK</v>
      </c>
      <c r="L237" s="167"/>
      <c r="M237" s="206"/>
      <c r="N237" s="205"/>
      <c r="O237" s="205"/>
      <c r="P237" s="77"/>
      <c r="Q237" s="77"/>
      <c r="R237" s="77"/>
      <c r="S237" s="77"/>
      <c r="T237" s="77"/>
      <c r="U237" s="77"/>
      <c r="V237" s="77"/>
      <c r="W237" s="84"/>
      <c r="X237" s="76"/>
      <c r="Y237" s="76"/>
      <c r="Z237" s="76"/>
      <c r="AA237" s="76"/>
      <c r="AB237" s="76"/>
    </row>
    <row r="238" spans="1:28" ht="32.25" customHeight="1" x14ac:dyDescent="0.25">
      <c r="A238" s="268"/>
      <c r="B238" s="271"/>
      <c r="C238" s="47">
        <v>256</v>
      </c>
      <c r="D238" s="90" t="s">
        <v>161</v>
      </c>
      <c r="E238" s="35" t="s">
        <v>153</v>
      </c>
      <c r="F238" s="35" t="s">
        <v>19</v>
      </c>
      <c r="G238" s="36" t="s">
        <v>15</v>
      </c>
      <c r="H238" s="54">
        <v>28.5</v>
      </c>
      <c r="I238" s="18"/>
      <c r="J238" s="24">
        <f t="shared" si="6"/>
        <v>0</v>
      </c>
      <c r="K238" s="25" t="str">
        <f t="shared" si="7"/>
        <v>OK</v>
      </c>
      <c r="L238" s="167"/>
      <c r="M238" s="206"/>
      <c r="N238" s="205"/>
      <c r="O238" s="205"/>
      <c r="P238" s="77"/>
      <c r="Q238" s="77"/>
      <c r="R238" s="77"/>
      <c r="S238" s="77"/>
      <c r="T238" s="77"/>
      <c r="U238" s="77"/>
      <c r="V238" s="77"/>
      <c r="W238" s="84"/>
      <c r="X238" s="76"/>
      <c r="Y238" s="76"/>
      <c r="Z238" s="76"/>
      <c r="AA238" s="76"/>
      <c r="AB238" s="76"/>
    </row>
    <row r="239" spans="1:28" ht="32.25" customHeight="1" x14ac:dyDescent="0.25">
      <c r="A239" s="268"/>
      <c r="B239" s="271"/>
      <c r="C239" s="47">
        <v>257</v>
      </c>
      <c r="D239" s="90" t="s">
        <v>162</v>
      </c>
      <c r="E239" s="35" t="s">
        <v>134</v>
      </c>
      <c r="F239" s="35" t="s">
        <v>13</v>
      </c>
      <c r="G239" s="36" t="s">
        <v>15</v>
      </c>
      <c r="H239" s="54">
        <v>6</v>
      </c>
      <c r="I239" s="18">
        <v>4</v>
      </c>
      <c r="J239" s="24">
        <f t="shared" si="6"/>
        <v>1</v>
      </c>
      <c r="K239" s="25" t="str">
        <f t="shared" si="7"/>
        <v>OK</v>
      </c>
      <c r="L239" s="167"/>
      <c r="M239" s="199">
        <v>1</v>
      </c>
      <c r="N239" s="199">
        <v>2</v>
      </c>
      <c r="O239" s="205"/>
      <c r="P239" s="77"/>
      <c r="Q239" s="77"/>
      <c r="R239" s="77"/>
      <c r="S239" s="77"/>
      <c r="T239" s="77"/>
      <c r="U239" s="77"/>
      <c r="V239" s="77"/>
      <c r="W239" s="84"/>
      <c r="X239" s="76"/>
      <c r="Y239" s="76"/>
      <c r="Z239" s="76"/>
      <c r="AA239" s="76"/>
      <c r="AB239" s="76"/>
    </row>
    <row r="240" spans="1:28" ht="32.25" customHeight="1" x14ac:dyDescent="0.25">
      <c r="A240" s="268"/>
      <c r="B240" s="271"/>
      <c r="C240" s="47">
        <v>258</v>
      </c>
      <c r="D240" s="90" t="s">
        <v>163</v>
      </c>
      <c r="E240" s="35" t="s">
        <v>134</v>
      </c>
      <c r="F240" s="35" t="s">
        <v>13</v>
      </c>
      <c r="G240" s="36" t="s">
        <v>15</v>
      </c>
      <c r="H240" s="54">
        <v>9</v>
      </c>
      <c r="I240" s="18">
        <v>4</v>
      </c>
      <c r="J240" s="24">
        <f t="shared" si="6"/>
        <v>4</v>
      </c>
      <c r="K240" s="25" t="str">
        <f t="shared" si="7"/>
        <v>OK</v>
      </c>
      <c r="L240" s="167"/>
      <c r="M240" s="206"/>
      <c r="N240" s="205"/>
      <c r="O240" s="205"/>
      <c r="P240" s="77"/>
      <c r="Q240" s="77"/>
      <c r="R240" s="77"/>
      <c r="S240" s="77"/>
      <c r="T240" s="77"/>
      <c r="U240" s="77"/>
      <c r="V240" s="77"/>
      <c r="W240" s="84"/>
      <c r="X240" s="76"/>
      <c r="Y240" s="76"/>
      <c r="Z240" s="76"/>
      <c r="AA240" s="76"/>
      <c r="AB240" s="76"/>
    </row>
    <row r="241" spans="1:28" ht="32.25" customHeight="1" x14ac:dyDescent="0.25">
      <c r="A241" s="268"/>
      <c r="B241" s="271"/>
      <c r="C241" s="47">
        <v>259</v>
      </c>
      <c r="D241" s="90" t="s">
        <v>165</v>
      </c>
      <c r="E241" s="35" t="s">
        <v>153</v>
      </c>
      <c r="F241" s="35" t="s">
        <v>17</v>
      </c>
      <c r="G241" s="36" t="s">
        <v>15</v>
      </c>
      <c r="H241" s="54">
        <v>40</v>
      </c>
      <c r="I241" s="18"/>
      <c r="J241" s="24">
        <f t="shared" si="6"/>
        <v>0</v>
      </c>
      <c r="K241" s="25" t="str">
        <f t="shared" si="7"/>
        <v>OK</v>
      </c>
      <c r="L241" s="167"/>
      <c r="M241" s="206"/>
      <c r="N241" s="205"/>
      <c r="O241" s="205"/>
      <c r="P241" s="77"/>
      <c r="Q241" s="77"/>
      <c r="R241" s="77"/>
      <c r="S241" s="77"/>
      <c r="T241" s="77"/>
      <c r="U241" s="77"/>
      <c r="V241" s="77"/>
      <c r="W241" s="84"/>
      <c r="X241" s="76"/>
      <c r="Y241" s="76"/>
      <c r="Z241" s="76"/>
      <c r="AA241" s="76"/>
      <c r="AB241" s="76"/>
    </row>
    <row r="242" spans="1:28" ht="32.25" customHeight="1" x14ac:dyDescent="0.25">
      <c r="A242" s="268"/>
      <c r="B242" s="271"/>
      <c r="C242" s="47">
        <v>260</v>
      </c>
      <c r="D242" s="90" t="s">
        <v>419</v>
      </c>
      <c r="E242" s="35" t="s">
        <v>153</v>
      </c>
      <c r="F242" s="35" t="s">
        <v>17</v>
      </c>
      <c r="G242" s="36" t="s">
        <v>15</v>
      </c>
      <c r="H242" s="54">
        <v>110</v>
      </c>
      <c r="I242" s="18"/>
      <c r="J242" s="24">
        <f t="shared" si="6"/>
        <v>0</v>
      </c>
      <c r="K242" s="25" t="str">
        <f t="shared" si="7"/>
        <v>OK</v>
      </c>
      <c r="L242" s="167"/>
      <c r="M242" s="206"/>
      <c r="N242" s="205"/>
      <c r="O242" s="205"/>
      <c r="P242" s="77"/>
      <c r="Q242" s="77"/>
      <c r="R242" s="77"/>
      <c r="S242" s="77"/>
      <c r="T242" s="77"/>
      <c r="U242" s="77"/>
      <c r="V242" s="77"/>
      <c r="W242" s="84"/>
      <c r="X242" s="76"/>
      <c r="Y242" s="76"/>
      <c r="Z242" s="76"/>
      <c r="AA242" s="76"/>
      <c r="AB242" s="76"/>
    </row>
    <row r="243" spans="1:28" ht="32.25"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167"/>
      <c r="M243" s="206"/>
      <c r="N243" s="205"/>
      <c r="O243" s="205"/>
      <c r="P243" s="77"/>
      <c r="Q243" s="77"/>
      <c r="R243" s="77"/>
      <c r="S243" s="77"/>
      <c r="T243" s="77"/>
      <c r="U243" s="77"/>
      <c r="V243" s="77"/>
      <c r="W243" s="84"/>
      <c r="X243" s="76"/>
      <c r="Y243" s="76"/>
      <c r="Z243" s="76"/>
      <c r="AA243" s="76"/>
      <c r="AB243" s="76"/>
    </row>
    <row r="244" spans="1:28" ht="32.25"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167"/>
      <c r="M244" s="206"/>
      <c r="N244" s="205"/>
      <c r="O244" s="205"/>
      <c r="P244" s="77"/>
      <c r="Q244" s="77"/>
      <c r="R244" s="77"/>
      <c r="S244" s="77"/>
      <c r="T244" s="77"/>
      <c r="U244" s="77"/>
      <c r="V244" s="77"/>
      <c r="W244" s="84"/>
      <c r="X244" s="76"/>
      <c r="Y244" s="76"/>
      <c r="Z244" s="76"/>
      <c r="AA244" s="76"/>
      <c r="AB244" s="76"/>
    </row>
    <row r="245" spans="1:28" ht="32.25"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167"/>
      <c r="M245" s="206"/>
      <c r="N245" s="205"/>
      <c r="O245" s="205"/>
      <c r="P245" s="77"/>
      <c r="Q245" s="77"/>
      <c r="R245" s="77"/>
      <c r="S245" s="77"/>
      <c r="T245" s="77"/>
      <c r="U245" s="77"/>
      <c r="V245" s="77"/>
      <c r="W245" s="84"/>
      <c r="X245" s="76"/>
      <c r="Y245" s="76"/>
      <c r="Z245" s="76"/>
      <c r="AA245" s="76"/>
      <c r="AB245" s="76"/>
    </row>
    <row r="246" spans="1:28" ht="32.25" customHeight="1" x14ac:dyDescent="0.25">
      <c r="A246" s="268"/>
      <c r="B246" s="271"/>
      <c r="C246" s="47">
        <v>264</v>
      </c>
      <c r="D246" s="113" t="s">
        <v>423</v>
      </c>
      <c r="E246" s="114" t="s">
        <v>424</v>
      </c>
      <c r="F246" s="114" t="s">
        <v>13</v>
      </c>
      <c r="G246" s="36" t="s">
        <v>22</v>
      </c>
      <c r="H246" s="54">
        <v>34.93</v>
      </c>
      <c r="I246" s="18"/>
      <c r="J246" s="24">
        <f t="shared" si="6"/>
        <v>0</v>
      </c>
      <c r="K246" s="25" t="str">
        <f t="shared" si="7"/>
        <v>OK</v>
      </c>
      <c r="L246" s="167"/>
      <c r="M246" s="206"/>
      <c r="N246" s="205"/>
      <c r="O246" s="205"/>
      <c r="P246" s="77"/>
      <c r="Q246" s="77"/>
      <c r="R246" s="77"/>
      <c r="S246" s="77"/>
      <c r="T246" s="77"/>
      <c r="U246" s="77"/>
      <c r="V246" s="77"/>
      <c r="W246" s="84"/>
      <c r="X246" s="76"/>
      <c r="Y246" s="76"/>
      <c r="Z246" s="76"/>
      <c r="AA246" s="76"/>
      <c r="AB246" s="76"/>
    </row>
    <row r="247" spans="1:28" ht="32.25"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167"/>
      <c r="M247" s="206"/>
      <c r="N247" s="205"/>
      <c r="O247" s="205"/>
      <c r="P247" s="77"/>
      <c r="Q247" s="77"/>
      <c r="R247" s="77"/>
      <c r="S247" s="77"/>
      <c r="T247" s="77"/>
      <c r="U247" s="77"/>
      <c r="V247" s="77"/>
      <c r="W247" s="84"/>
      <c r="X247" s="76"/>
      <c r="Y247" s="76"/>
      <c r="Z247" s="76"/>
      <c r="AA247" s="76"/>
      <c r="AB247" s="76"/>
    </row>
    <row r="248" spans="1:28" ht="39.950000000000003"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167"/>
      <c r="M248" s="206"/>
      <c r="N248" s="204"/>
      <c r="O248" s="205"/>
      <c r="P248" s="77"/>
      <c r="Q248" s="77"/>
      <c r="R248" s="77"/>
      <c r="S248" s="77"/>
      <c r="T248" s="77"/>
      <c r="U248" s="77"/>
      <c r="V248" s="77"/>
      <c r="W248" s="84"/>
      <c r="X248" s="76"/>
      <c r="Y248" s="76"/>
      <c r="Z248" s="76"/>
      <c r="AA248" s="76"/>
      <c r="AB248" s="76"/>
    </row>
    <row r="249" spans="1:28" ht="39.950000000000003" customHeight="1" x14ac:dyDescent="0.25">
      <c r="L249" s="214">
        <f>SUMPRODUCT($H$4:$H$248,L4:L248)</f>
        <v>1327.0300000000002</v>
      </c>
      <c r="M249" s="62">
        <f t="shared" ref="M249:O249" si="8">SUMPRODUCT($H$4:$H$248,M4:M248)</f>
        <v>161</v>
      </c>
      <c r="N249" s="62">
        <f t="shared" si="8"/>
        <v>325.07</v>
      </c>
      <c r="O249" s="62">
        <f t="shared" si="8"/>
        <v>202.36999999999998</v>
      </c>
      <c r="P249" s="62">
        <f t="shared" ref="P249" si="9">SUMPRODUCT($H$4:$H$248,P4:P248)</f>
        <v>0</v>
      </c>
      <c r="Q249" s="62">
        <f t="shared" ref="Q249" si="10">SUMPRODUCT($H$4:$H$248,Q4:Q248)</f>
        <v>0</v>
      </c>
      <c r="R249" s="62">
        <f t="shared" ref="R249" si="11">SUMPRODUCT($H$4:$H$248,R4:R248)</f>
        <v>0</v>
      </c>
      <c r="S249" s="62">
        <f t="shared" ref="S249" si="12">SUMPRODUCT($H$4:$H$248,S4:S248)</f>
        <v>0</v>
      </c>
      <c r="T249" s="62">
        <f t="shared" ref="T249" si="13">SUMPRODUCT($H$4:$H$248,T4:T248)</f>
        <v>0</v>
      </c>
      <c r="U249" s="62">
        <f t="shared" ref="U249" si="14">SUMPRODUCT($H$4:$H$248,U4:U248)</f>
        <v>0</v>
      </c>
      <c r="V249" s="62">
        <f t="shared" ref="V249" si="15">SUMPRODUCT($H$4:$H$248,V4:V248)</f>
        <v>0</v>
      </c>
      <c r="W249" s="62">
        <f t="shared" ref="W249" si="16">SUMPRODUCT($H$4:$H$248,W4:W248)</f>
        <v>0</v>
      </c>
      <c r="X249" s="62">
        <f t="shared" ref="X249" si="17">SUMPRODUCT($H$4:$H$248,X4:X248)</f>
        <v>0</v>
      </c>
      <c r="Y249" s="62">
        <f t="shared" ref="Y249" si="18">SUMPRODUCT($H$4:$H$248,Y4:Y248)</f>
        <v>0</v>
      </c>
      <c r="Z249" s="62">
        <f t="shared" ref="Z249" si="19">SUMPRODUCT($H$4:$H$248,Z4:Z248)</f>
        <v>0</v>
      </c>
      <c r="AA249" s="62">
        <f t="shared" ref="AA249" si="20">SUMPRODUCT($H$4:$H$248,AA4:AA248)</f>
        <v>0</v>
      </c>
      <c r="AB249" s="62">
        <f t="shared" ref="AB249" si="21">SUMPRODUCT($H$4:$H$248,AB4:AB248)</f>
        <v>0</v>
      </c>
    </row>
    <row r="250" spans="1:28" ht="39.950000000000003" customHeight="1" x14ac:dyDescent="0.25"/>
    <row r="251" spans="1:28" ht="39.950000000000003" customHeight="1" x14ac:dyDescent="0.25"/>
    <row r="252" spans="1:28" ht="39.950000000000003" customHeight="1" x14ac:dyDescent="0.25"/>
    <row r="253" spans="1:28" ht="39.950000000000003" customHeight="1" x14ac:dyDescent="0.25"/>
    <row r="254" spans="1:28" ht="39.950000000000003" customHeight="1" x14ac:dyDescent="0.25"/>
    <row r="255" spans="1:28" ht="39.950000000000003" customHeight="1" x14ac:dyDescent="0.25"/>
    <row r="256" spans="1:28"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63">
    <mergeCell ref="A88:A102"/>
    <mergeCell ref="B88:B102"/>
    <mergeCell ref="A103:A105"/>
    <mergeCell ref="B103:B105"/>
    <mergeCell ref="A106:A111"/>
    <mergeCell ref="B106:B111"/>
    <mergeCell ref="V1:V2"/>
    <mergeCell ref="A2:K2"/>
    <mergeCell ref="R1:R2"/>
    <mergeCell ref="S1:S2"/>
    <mergeCell ref="A1:C1"/>
    <mergeCell ref="U1:U2"/>
    <mergeCell ref="D1:H1"/>
    <mergeCell ref="T1:T2"/>
    <mergeCell ref="M1:M2"/>
    <mergeCell ref="N1:N2"/>
    <mergeCell ref="O1:O2"/>
    <mergeCell ref="P1:P2"/>
    <mergeCell ref="Q1:Q2"/>
    <mergeCell ref="I1:K1"/>
    <mergeCell ref="L1:L2"/>
    <mergeCell ref="AB1:AB2"/>
    <mergeCell ref="W1:W2"/>
    <mergeCell ref="X1:X2"/>
    <mergeCell ref="Y1:Y2"/>
    <mergeCell ref="Z1:Z2"/>
    <mergeCell ref="AA1:AA2"/>
    <mergeCell ref="A4:A11"/>
    <mergeCell ref="B4:B11"/>
    <mergeCell ref="A12:A13"/>
    <mergeCell ref="B12:B13"/>
    <mergeCell ref="A14:A87"/>
    <mergeCell ref="B14:B87"/>
    <mergeCell ref="B138:B146"/>
    <mergeCell ref="A112:A121"/>
    <mergeCell ref="B112:B121"/>
    <mergeCell ref="A123:A124"/>
    <mergeCell ref="B123:B124"/>
    <mergeCell ref="A126:A129"/>
    <mergeCell ref="B126:B129"/>
    <mergeCell ref="A130:A135"/>
    <mergeCell ref="B130:B135"/>
    <mergeCell ref="A136:A137"/>
    <mergeCell ref="B136:B137"/>
    <mergeCell ref="A138:A146"/>
    <mergeCell ref="A223:A248"/>
    <mergeCell ref="B223:B248"/>
    <mergeCell ref="A173:A190"/>
    <mergeCell ref="B173:B190"/>
    <mergeCell ref="A191:A194"/>
    <mergeCell ref="B191:B194"/>
    <mergeCell ref="A195:A200"/>
    <mergeCell ref="B195:B200"/>
    <mergeCell ref="A201:A217"/>
    <mergeCell ref="B201:B217"/>
    <mergeCell ref="A219:A220"/>
    <mergeCell ref="B219:B220"/>
    <mergeCell ref="A147:A160"/>
    <mergeCell ref="B147:B160"/>
    <mergeCell ref="A161:A165"/>
    <mergeCell ref="B161:B165"/>
    <mergeCell ref="A166:A172"/>
    <mergeCell ref="B166:B172"/>
  </mergeCells>
  <conditionalFormatting sqref="L4:V138">
    <cfRule type="cellIs" dxfId="33" priority="4" stopIfTrue="1" operator="greaterThan">
      <formula>0</formula>
    </cfRule>
    <cfRule type="cellIs" dxfId="32" priority="5" stopIfTrue="1" operator="greaterThan">
      <formula>0</formula>
    </cfRule>
    <cfRule type="cellIs" dxfId="31" priority="6" stopIfTrue="1" operator="greaterThan">
      <formula>0</formula>
    </cfRule>
  </conditionalFormatting>
  <hyperlinks>
    <hyperlink ref="D159" r:id="rId1" display="https://www.havan.com.br/mangueira-para-gas-de-cozinha-glp-1-20m-durin-05207.html" xr:uid="{48987F99-7A10-48F4-8C1E-9016D9932EF4}"/>
  </hyperlinks>
  <pageMargins left="0.511811024" right="0.511811024" top="0.78740157499999996" bottom="0.78740157499999996" header="0.31496062000000002" footer="0.31496062000000002"/>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O253"/>
  <sheetViews>
    <sheetView topLeftCell="A157" zoomScale="84" zoomScaleNormal="84" workbookViewId="0">
      <selection activeCell="J167" sqref="J167"/>
    </sheetView>
  </sheetViews>
  <sheetFormatPr defaultColWidth="9.7109375" defaultRowHeight="39.950000000000003" customHeight="1" x14ac:dyDescent="0.25"/>
  <cols>
    <col min="1" max="1" width="7" style="38" customWidth="1"/>
    <col min="2" max="2" width="8.7109375" style="1" customWidth="1"/>
    <col min="3" max="3" width="9.5703125" style="37" customWidth="1"/>
    <col min="4" max="4" width="20.5703125" style="50" customWidth="1"/>
    <col min="5" max="5" width="5.5703125" style="55" customWidth="1"/>
    <col min="6" max="6" width="8.42578125" style="1" bestFit="1" customWidth="1"/>
    <col min="7" max="7" width="5.42578125" style="1" customWidth="1"/>
    <col min="8" max="8" width="13.7109375" style="28" bestFit="1" customWidth="1"/>
    <col min="9" max="9" width="8.42578125" style="4" bestFit="1" customWidth="1"/>
    <col min="10" max="10" width="10.85546875" style="27" bestFit="1" customWidth="1"/>
    <col min="11" max="11" width="7.5703125" style="5" bestFit="1" customWidth="1"/>
    <col min="12" max="12" width="13.5703125" style="6" customWidth="1"/>
    <col min="13" max="14" width="13.7109375" style="6" customWidth="1"/>
    <col min="15" max="15" width="14.28515625" style="6" customWidth="1"/>
    <col min="16" max="16" width="12.42578125" style="6" customWidth="1"/>
    <col min="17" max="22" width="13.7109375" style="6" customWidth="1"/>
    <col min="23" max="25" width="13.7109375" style="2" customWidth="1"/>
    <col min="26" max="26" width="12.5703125" style="230" customWidth="1"/>
    <col min="27" max="27" width="15" style="230" customWidth="1"/>
    <col min="28" max="28" width="12.5703125" style="2" customWidth="1"/>
    <col min="29" max="29" width="14.42578125" style="2" customWidth="1"/>
    <col min="30" max="30" width="12.5703125" style="230" customWidth="1"/>
    <col min="31" max="33" width="12.5703125" style="2" customWidth="1"/>
    <col min="34" max="36" width="12.5703125" style="232" customWidth="1"/>
    <col min="37" max="38" width="12.5703125" style="2" customWidth="1"/>
    <col min="39" max="39" width="12.5703125" style="232" customWidth="1"/>
    <col min="40" max="40" width="12.5703125" style="230" customWidth="1"/>
    <col min="41" max="41" width="16.7109375" style="2" customWidth="1"/>
    <col min="42" max="16384" width="9.7109375" style="2"/>
  </cols>
  <sheetData>
    <row r="1" spans="1:40" ht="39.950000000000003" customHeight="1" x14ac:dyDescent="0.25">
      <c r="A1" s="285" t="s">
        <v>167</v>
      </c>
      <c r="B1" s="285"/>
      <c r="C1" s="285"/>
      <c r="D1" s="285" t="s">
        <v>168</v>
      </c>
      <c r="E1" s="285"/>
      <c r="F1" s="285"/>
      <c r="G1" s="285"/>
      <c r="H1" s="285"/>
      <c r="I1" s="285" t="s">
        <v>169</v>
      </c>
      <c r="J1" s="285"/>
      <c r="K1" s="285"/>
      <c r="L1" s="280" t="s">
        <v>432</v>
      </c>
      <c r="M1" s="280" t="s">
        <v>433</v>
      </c>
      <c r="N1" s="280" t="s">
        <v>434</v>
      </c>
      <c r="O1" s="280" t="s">
        <v>435</v>
      </c>
      <c r="P1" s="280" t="s">
        <v>436</v>
      </c>
      <c r="Q1" s="280" t="s">
        <v>437</v>
      </c>
      <c r="R1" s="280" t="s">
        <v>438</v>
      </c>
      <c r="S1" s="280" t="s">
        <v>439</v>
      </c>
      <c r="T1" s="280" t="s">
        <v>441</v>
      </c>
      <c r="U1" s="280" t="s">
        <v>442</v>
      </c>
      <c r="V1" s="280" t="s">
        <v>443</v>
      </c>
      <c r="W1" s="280" t="s">
        <v>444</v>
      </c>
      <c r="X1" s="280" t="s">
        <v>445</v>
      </c>
      <c r="Y1" s="280" t="s">
        <v>446</v>
      </c>
      <c r="Z1" s="287" t="s">
        <v>501</v>
      </c>
      <c r="AA1" s="287" t="s">
        <v>502</v>
      </c>
      <c r="AB1" s="286" t="s">
        <v>503</v>
      </c>
      <c r="AC1" s="280" t="s">
        <v>504</v>
      </c>
      <c r="AD1" s="280" t="s">
        <v>506</v>
      </c>
      <c r="AE1" s="280" t="s">
        <v>507</v>
      </c>
      <c r="AF1" s="280" t="s">
        <v>508</v>
      </c>
      <c r="AG1" s="280" t="s">
        <v>509</v>
      </c>
      <c r="AH1" s="280" t="s">
        <v>510</v>
      </c>
      <c r="AI1" s="280" t="s">
        <v>511</v>
      </c>
      <c r="AJ1" s="280" t="s">
        <v>512</v>
      </c>
      <c r="AK1" s="280" t="s">
        <v>515</v>
      </c>
      <c r="AL1" s="280" t="s">
        <v>516</v>
      </c>
      <c r="AM1" s="280" t="s">
        <v>517</v>
      </c>
      <c r="AN1" s="280" t="s">
        <v>518</v>
      </c>
    </row>
    <row r="2" spans="1:40" ht="39.950000000000003" customHeight="1" x14ac:dyDescent="0.25">
      <c r="A2" s="285" t="s">
        <v>35</v>
      </c>
      <c r="B2" s="285"/>
      <c r="C2" s="285"/>
      <c r="D2" s="285"/>
      <c r="E2" s="285"/>
      <c r="F2" s="285"/>
      <c r="G2" s="285"/>
      <c r="H2" s="285"/>
      <c r="I2" s="285"/>
      <c r="J2" s="285"/>
      <c r="K2" s="285"/>
      <c r="L2" s="280"/>
      <c r="M2" s="280"/>
      <c r="N2" s="280"/>
      <c r="O2" s="280"/>
      <c r="P2" s="280"/>
      <c r="Q2" s="280"/>
      <c r="R2" s="280"/>
      <c r="S2" s="280"/>
      <c r="T2" s="280"/>
      <c r="U2" s="280"/>
      <c r="V2" s="280"/>
      <c r="W2" s="280"/>
      <c r="X2" s="280"/>
      <c r="Y2" s="280"/>
      <c r="Z2" s="288"/>
      <c r="AA2" s="288"/>
      <c r="AB2" s="286"/>
      <c r="AC2" s="280"/>
      <c r="AD2" s="280"/>
      <c r="AE2" s="280"/>
      <c r="AF2" s="280"/>
      <c r="AG2" s="280"/>
      <c r="AH2" s="280"/>
      <c r="AI2" s="280"/>
      <c r="AJ2" s="280"/>
      <c r="AK2" s="280"/>
      <c r="AL2" s="280"/>
      <c r="AM2" s="280"/>
      <c r="AN2" s="280"/>
    </row>
    <row r="3" spans="1:40" s="3" customFormat="1" ht="39.950000000000003" customHeight="1" x14ac:dyDescent="0.25">
      <c r="A3" s="39" t="s">
        <v>42</v>
      </c>
      <c r="B3" s="41" t="s">
        <v>36</v>
      </c>
      <c r="C3" s="40" t="s">
        <v>43</v>
      </c>
      <c r="D3" s="49" t="s">
        <v>37</v>
      </c>
      <c r="E3" s="49" t="s">
        <v>171</v>
      </c>
      <c r="F3" s="41" t="s">
        <v>3</v>
      </c>
      <c r="G3" s="41" t="s">
        <v>39</v>
      </c>
      <c r="H3" s="42" t="s">
        <v>44</v>
      </c>
      <c r="I3" s="41" t="s">
        <v>47</v>
      </c>
      <c r="J3" s="56" t="s">
        <v>0</v>
      </c>
      <c r="K3" s="57" t="s">
        <v>2</v>
      </c>
      <c r="L3" s="213">
        <v>45051</v>
      </c>
      <c r="M3" s="213">
        <v>45051</v>
      </c>
      <c r="N3" s="213">
        <v>45051</v>
      </c>
      <c r="O3" s="213">
        <v>45051</v>
      </c>
      <c r="P3" s="213">
        <v>45051</v>
      </c>
      <c r="Q3" s="213">
        <v>45112</v>
      </c>
      <c r="R3" s="218" t="s">
        <v>440</v>
      </c>
      <c r="S3" s="213">
        <v>45112</v>
      </c>
      <c r="T3" s="213">
        <v>45170</v>
      </c>
      <c r="U3" s="213">
        <v>45182</v>
      </c>
      <c r="V3" s="213">
        <v>45182</v>
      </c>
      <c r="W3" s="213">
        <v>45182</v>
      </c>
      <c r="X3" s="213">
        <v>45188</v>
      </c>
      <c r="Y3" s="213">
        <v>45188</v>
      </c>
      <c r="Z3" s="213">
        <v>45230</v>
      </c>
      <c r="AA3" s="213">
        <v>45230</v>
      </c>
      <c r="AB3" s="213">
        <v>45258</v>
      </c>
      <c r="AC3" s="213">
        <v>45251</v>
      </c>
      <c r="AD3" s="233" t="s">
        <v>513</v>
      </c>
      <c r="AE3" s="233" t="s">
        <v>514</v>
      </c>
      <c r="AF3" s="233" t="s">
        <v>514</v>
      </c>
      <c r="AG3" s="233" t="s">
        <v>514</v>
      </c>
      <c r="AH3" s="233" t="s">
        <v>514</v>
      </c>
      <c r="AI3" s="233" t="s">
        <v>514</v>
      </c>
      <c r="AJ3" s="213">
        <v>45355</v>
      </c>
      <c r="AK3" s="213">
        <v>45369</v>
      </c>
      <c r="AL3" s="213">
        <v>45387</v>
      </c>
      <c r="AM3" s="213">
        <v>45391</v>
      </c>
      <c r="AN3" s="213">
        <v>45391</v>
      </c>
    </row>
    <row r="4" spans="1:40" ht="39.950000000000003" customHeight="1" x14ac:dyDescent="0.25">
      <c r="A4" s="282">
        <v>1</v>
      </c>
      <c r="B4" s="281" t="s">
        <v>183</v>
      </c>
      <c r="C4" s="43">
        <v>1</v>
      </c>
      <c r="D4" s="91" t="s">
        <v>62</v>
      </c>
      <c r="E4" s="92" t="s">
        <v>172</v>
      </c>
      <c r="F4" s="92" t="s">
        <v>13</v>
      </c>
      <c r="G4" s="99" t="s">
        <v>22</v>
      </c>
      <c r="H4" s="100">
        <v>6.58</v>
      </c>
      <c r="I4" s="18">
        <v>40</v>
      </c>
      <c r="J4" s="24">
        <f t="shared" ref="J4:J67" si="0">I4-(SUM(L4:AB4))</f>
        <v>20</v>
      </c>
      <c r="K4" s="25" t="str">
        <f>IF(J4&lt;0,"ATENÇÃO","OK")</f>
        <v>OK</v>
      </c>
      <c r="L4" s="140"/>
      <c r="M4" s="141"/>
      <c r="N4" s="140"/>
      <c r="O4" s="140"/>
      <c r="P4" s="140"/>
      <c r="Q4" s="155"/>
      <c r="R4" s="155"/>
      <c r="S4" s="155">
        <v>10</v>
      </c>
      <c r="T4" s="161"/>
      <c r="U4" s="161"/>
      <c r="V4" s="161"/>
      <c r="W4" s="164">
        <v>10</v>
      </c>
      <c r="X4" s="161"/>
      <c r="Y4" s="161"/>
      <c r="Z4" s="217"/>
      <c r="AA4" s="217"/>
      <c r="AB4" s="161"/>
      <c r="AC4" s="161"/>
      <c r="AD4" s="164">
        <v>5</v>
      </c>
      <c r="AE4" s="161"/>
      <c r="AF4" s="161"/>
      <c r="AG4" s="161"/>
      <c r="AH4" s="231"/>
      <c r="AI4" s="161"/>
      <c r="AJ4" s="161"/>
      <c r="AK4" s="161"/>
      <c r="AL4" s="161"/>
      <c r="AM4" s="231"/>
      <c r="AN4" s="217"/>
    </row>
    <row r="5" spans="1:40" ht="39.950000000000003" customHeight="1" x14ac:dyDescent="0.25">
      <c r="A5" s="282"/>
      <c r="B5" s="281"/>
      <c r="C5" s="45">
        <v>2</v>
      </c>
      <c r="D5" s="93" t="s">
        <v>65</v>
      </c>
      <c r="E5" s="94" t="s">
        <v>173</v>
      </c>
      <c r="F5" s="94" t="s">
        <v>13</v>
      </c>
      <c r="G5" s="99" t="s">
        <v>28</v>
      </c>
      <c r="H5" s="101">
        <v>16.89</v>
      </c>
      <c r="I5" s="18">
        <v>10</v>
      </c>
      <c r="J5" s="24">
        <f t="shared" si="0"/>
        <v>7</v>
      </c>
      <c r="K5" s="25" t="str">
        <f t="shared" ref="K5:K68" si="1">IF(J5&lt;0,"ATENÇÃO","OK")</f>
        <v>OK</v>
      </c>
      <c r="L5" s="140"/>
      <c r="M5" s="141"/>
      <c r="N5" s="140"/>
      <c r="O5" s="140"/>
      <c r="P5" s="140"/>
      <c r="Q5" s="155"/>
      <c r="R5" s="155"/>
      <c r="S5" s="155"/>
      <c r="T5" s="161"/>
      <c r="U5" s="161"/>
      <c r="V5" s="161"/>
      <c r="W5" s="164">
        <v>3</v>
      </c>
      <c r="X5" s="161"/>
      <c r="Y5" s="161"/>
      <c r="Z5" s="217"/>
      <c r="AA5" s="217"/>
      <c r="AB5" s="161"/>
      <c r="AC5" s="161"/>
      <c r="AD5" s="164">
        <v>2</v>
      </c>
      <c r="AE5" s="161"/>
      <c r="AF5" s="161"/>
      <c r="AG5" s="161"/>
      <c r="AH5" s="231"/>
      <c r="AI5" s="161"/>
      <c r="AJ5" s="161"/>
      <c r="AK5" s="161"/>
      <c r="AL5" s="161"/>
      <c r="AM5" s="231"/>
      <c r="AN5" s="217"/>
    </row>
    <row r="6" spans="1:40" ht="39.950000000000003" customHeight="1" x14ac:dyDescent="0.25">
      <c r="A6" s="282"/>
      <c r="B6" s="281"/>
      <c r="C6" s="45">
        <v>3</v>
      </c>
      <c r="D6" s="93" t="s">
        <v>75</v>
      </c>
      <c r="E6" s="94" t="s">
        <v>174</v>
      </c>
      <c r="F6" s="94" t="s">
        <v>76</v>
      </c>
      <c r="G6" s="99" t="s">
        <v>28</v>
      </c>
      <c r="H6" s="101">
        <v>2.36</v>
      </c>
      <c r="I6" s="18">
        <v>10</v>
      </c>
      <c r="J6" s="24">
        <f t="shared" si="0"/>
        <v>10</v>
      </c>
      <c r="K6" s="25" t="str">
        <f t="shared" si="1"/>
        <v>OK</v>
      </c>
      <c r="L6" s="140"/>
      <c r="M6" s="141"/>
      <c r="N6" s="140"/>
      <c r="O6" s="140"/>
      <c r="P6" s="140"/>
      <c r="Q6" s="155"/>
      <c r="R6" s="155"/>
      <c r="S6" s="155"/>
      <c r="T6" s="161"/>
      <c r="U6" s="161"/>
      <c r="V6" s="161"/>
      <c r="W6" s="161"/>
      <c r="X6" s="161"/>
      <c r="Y6" s="161"/>
      <c r="Z6" s="217"/>
      <c r="AA6" s="217"/>
      <c r="AB6" s="161"/>
      <c r="AC6" s="161"/>
      <c r="AD6" s="217"/>
      <c r="AE6" s="161"/>
      <c r="AF6" s="161"/>
      <c r="AG6" s="161"/>
      <c r="AH6" s="231"/>
      <c r="AI6" s="161"/>
      <c r="AJ6" s="161"/>
      <c r="AK6" s="161"/>
      <c r="AL6" s="161"/>
      <c r="AM6" s="231"/>
      <c r="AN6" s="217"/>
    </row>
    <row r="7" spans="1:40" ht="39.950000000000003" customHeight="1" x14ac:dyDescent="0.25">
      <c r="A7" s="282"/>
      <c r="B7" s="281"/>
      <c r="C7" s="45">
        <v>4</v>
      </c>
      <c r="D7" s="93" t="s">
        <v>77</v>
      </c>
      <c r="E7" s="94" t="s">
        <v>175</v>
      </c>
      <c r="F7" s="94" t="s">
        <v>26</v>
      </c>
      <c r="G7" s="99" t="s">
        <v>15</v>
      </c>
      <c r="H7" s="101">
        <v>5.94</v>
      </c>
      <c r="I7" s="18">
        <v>30</v>
      </c>
      <c r="J7" s="24">
        <f t="shared" si="0"/>
        <v>30</v>
      </c>
      <c r="K7" s="25" t="str">
        <f t="shared" si="1"/>
        <v>OK</v>
      </c>
      <c r="L7" s="140"/>
      <c r="M7" s="141"/>
      <c r="N7" s="140"/>
      <c r="O7" s="140"/>
      <c r="P7" s="140"/>
      <c r="Q7" s="155"/>
      <c r="R7" s="155"/>
      <c r="S7" s="155"/>
      <c r="T7" s="161"/>
      <c r="U7" s="161"/>
      <c r="V7" s="161"/>
      <c r="W7" s="161"/>
      <c r="X7" s="161"/>
      <c r="Y7" s="161"/>
      <c r="Z7" s="217"/>
      <c r="AA7" s="217"/>
      <c r="AB7" s="161"/>
      <c r="AC7" s="161"/>
      <c r="AD7" s="217"/>
      <c r="AE7" s="161"/>
      <c r="AF7" s="161"/>
      <c r="AG7" s="161"/>
      <c r="AH7" s="231"/>
      <c r="AI7" s="161"/>
      <c r="AJ7" s="161"/>
      <c r="AK7" s="161"/>
      <c r="AL7" s="161"/>
      <c r="AM7" s="231"/>
      <c r="AN7" s="217"/>
    </row>
    <row r="8" spans="1:40" ht="39.950000000000003" customHeight="1" x14ac:dyDescent="0.25">
      <c r="A8" s="282"/>
      <c r="B8" s="281"/>
      <c r="C8" s="45">
        <v>5</v>
      </c>
      <c r="D8" s="93" t="s">
        <v>176</v>
      </c>
      <c r="E8" s="94" t="s">
        <v>177</v>
      </c>
      <c r="F8" s="94" t="s">
        <v>3</v>
      </c>
      <c r="G8" s="99" t="s">
        <v>22</v>
      </c>
      <c r="H8" s="101">
        <v>12.21</v>
      </c>
      <c r="I8" s="18">
        <v>26</v>
      </c>
      <c r="J8" s="24">
        <f t="shared" si="0"/>
        <v>16</v>
      </c>
      <c r="K8" s="25" t="str">
        <f t="shared" si="1"/>
        <v>OK</v>
      </c>
      <c r="L8" s="140"/>
      <c r="M8" s="141"/>
      <c r="N8" s="140"/>
      <c r="O8" s="140"/>
      <c r="P8" s="140"/>
      <c r="Q8" s="155"/>
      <c r="R8" s="155"/>
      <c r="S8" s="155"/>
      <c r="T8" s="161"/>
      <c r="U8" s="161"/>
      <c r="V8" s="161"/>
      <c r="W8" s="161"/>
      <c r="X8" s="161"/>
      <c r="Y8" s="161"/>
      <c r="Z8" s="164">
        <v>10</v>
      </c>
      <c r="AA8" s="217"/>
      <c r="AB8" s="161"/>
      <c r="AC8" s="161"/>
      <c r="AD8" s="164">
        <v>8</v>
      </c>
      <c r="AE8" s="161"/>
      <c r="AF8" s="161"/>
      <c r="AG8" s="161"/>
      <c r="AH8" s="231"/>
      <c r="AI8" s="161"/>
      <c r="AJ8" s="161"/>
      <c r="AK8" s="161"/>
      <c r="AL8" s="161"/>
      <c r="AM8" s="227">
        <v>8</v>
      </c>
      <c r="AN8" s="217"/>
    </row>
    <row r="9" spans="1:40" ht="39.950000000000003" customHeight="1" x14ac:dyDescent="0.25">
      <c r="A9" s="282"/>
      <c r="B9" s="281"/>
      <c r="C9" s="45">
        <v>6</v>
      </c>
      <c r="D9" s="93" t="s">
        <v>136</v>
      </c>
      <c r="E9" s="94" t="s">
        <v>178</v>
      </c>
      <c r="F9" s="92" t="s">
        <v>13</v>
      </c>
      <c r="G9" s="99" t="s">
        <v>15</v>
      </c>
      <c r="H9" s="100">
        <v>80.37</v>
      </c>
      <c r="I9" s="18">
        <v>8</v>
      </c>
      <c r="J9" s="24">
        <f t="shared" si="0"/>
        <v>8</v>
      </c>
      <c r="K9" s="25" t="str">
        <f t="shared" si="1"/>
        <v>OK</v>
      </c>
      <c r="L9" s="140"/>
      <c r="M9" s="141"/>
      <c r="N9" s="140"/>
      <c r="O9" s="140"/>
      <c r="P9" s="140"/>
      <c r="Q9" s="155"/>
      <c r="R9" s="155"/>
      <c r="S9" s="155"/>
      <c r="T9" s="161"/>
      <c r="U9" s="161"/>
      <c r="V9" s="161"/>
      <c r="W9" s="161"/>
      <c r="X9" s="161"/>
      <c r="Y9" s="161"/>
      <c r="Z9" s="217"/>
      <c r="AA9" s="217"/>
      <c r="AB9" s="161"/>
      <c r="AC9" s="161"/>
      <c r="AD9" s="217"/>
      <c r="AE9" s="161"/>
      <c r="AF9" s="161"/>
      <c r="AG9" s="161"/>
      <c r="AH9" s="231"/>
      <c r="AI9" s="161"/>
      <c r="AJ9" s="161"/>
      <c r="AK9" s="161"/>
      <c r="AL9" s="161"/>
      <c r="AM9" s="231"/>
      <c r="AN9" s="217"/>
    </row>
    <row r="10" spans="1:40" ht="39.950000000000003" customHeight="1" x14ac:dyDescent="0.25">
      <c r="A10" s="282"/>
      <c r="B10" s="281"/>
      <c r="C10" s="43">
        <v>7</v>
      </c>
      <c r="D10" s="95" t="s">
        <v>179</v>
      </c>
      <c r="E10" s="96" t="s">
        <v>180</v>
      </c>
      <c r="F10" s="96" t="s">
        <v>13</v>
      </c>
      <c r="G10" s="99" t="s">
        <v>15</v>
      </c>
      <c r="H10" s="101">
        <v>53.05</v>
      </c>
      <c r="I10" s="18">
        <v>20</v>
      </c>
      <c r="J10" s="24">
        <f t="shared" si="0"/>
        <v>15</v>
      </c>
      <c r="K10" s="25" t="str">
        <f t="shared" si="1"/>
        <v>OK</v>
      </c>
      <c r="L10" s="140">
        <v>5</v>
      </c>
      <c r="M10" s="141"/>
      <c r="N10" s="140"/>
      <c r="O10" s="140"/>
      <c r="P10" s="140"/>
      <c r="Q10" s="155"/>
      <c r="R10" s="155"/>
      <c r="S10" s="155"/>
      <c r="T10" s="161"/>
      <c r="U10" s="161"/>
      <c r="V10" s="161"/>
      <c r="W10" s="161"/>
      <c r="X10" s="161"/>
      <c r="Y10" s="161"/>
      <c r="Z10" s="217"/>
      <c r="AA10" s="217"/>
      <c r="AB10" s="161"/>
      <c r="AC10" s="161"/>
      <c r="AD10" s="164">
        <v>1</v>
      </c>
      <c r="AE10" s="161"/>
      <c r="AF10" s="161"/>
      <c r="AG10" s="161"/>
      <c r="AH10" s="231"/>
      <c r="AI10" s="161"/>
      <c r="AJ10" s="161"/>
      <c r="AK10" s="161"/>
      <c r="AL10" s="161"/>
      <c r="AM10" s="231"/>
      <c r="AN10" s="217"/>
    </row>
    <row r="11" spans="1:40" ht="39.950000000000003" customHeight="1" x14ac:dyDescent="0.25">
      <c r="A11" s="282"/>
      <c r="B11" s="281"/>
      <c r="C11" s="43">
        <v>8</v>
      </c>
      <c r="D11" s="95" t="s">
        <v>181</v>
      </c>
      <c r="E11" s="96" t="s">
        <v>182</v>
      </c>
      <c r="F11" s="96" t="s">
        <v>11</v>
      </c>
      <c r="G11" s="99" t="s">
        <v>15</v>
      </c>
      <c r="H11" s="101">
        <v>105</v>
      </c>
      <c r="I11" s="18">
        <f>55-1-5</f>
        <v>49</v>
      </c>
      <c r="J11" s="24">
        <f t="shared" si="0"/>
        <v>39</v>
      </c>
      <c r="K11" s="25" t="str">
        <f t="shared" si="1"/>
        <v>OK</v>
      </c>
      <c r="L11" s="140">
        <v>10</v>
      </c>
      <c r="M11" s="141"/>
      <c r="N11" s="140"/>
      <c r="O11" s="140"/>
      <c r="P11" s="140"/>
      <c r="Q11" s="155"/>
      <c r="R11" s="155"/>
      <c r="S11" s="155"/>
      <c r="T11" s="161"/>
      <c r="U11" s="161"/>
      <c r="V11" s="161"/>
      <c r="W11" s="161"/>
      <c r="X11" s="161"/>
      <c r="Y11" s="161"/>
      <c r="Z11" s="217"/>
      <c r="AA11" s="217"/>
      <c r="AB11" s="161"/>
      <c r="AC11" s="161"/>
      <c r="AD11" s="217"/>
      <c r="AE11" s="161"/>
      <c r="AF11" s="161"/>
      <c r="AG11" s="161"/>
      <c r="AH11" s="231"/>
      <c r="AI11" s="161"/>
      <c r="AJ11" s="161"/>
      <c r="AK11" s="161"/>
      <c r="AL11" s="161"/>
      <c r="AM11" s="231"/>
      <c r="AN11" s="217"/>
    </row>
    <row r="12" spans="1:40" ht="39.950000000000003" customHeight="1" x14ac:dyDescent="0.25">
      <c r="A12" s="283">
        <v>2</v>
      </c>
      <c r="B12" s="270" t="s">
        <v>183</v>
      </c>
      <c r="C12" s="48">
        <v>9</v>
      </c>
      <c r="D12" s="102" t="s">
        <v>184</v>
      </c>
      <c r="E12" s="103" t="s">
        <v>185</v>
      </c>
      <c r="F12" s="104" t="s">
        <v>13</v>
      </c>
      <c r="G12" s="103" t="s">
        <v>15</v>
      </c>
      <c r="H12" s="105">
        <v>65.239999999999995</v>
      </c>
      <c r="I12" s="18">
        <v>50</v>
      </c>
      <c r="J12" s="24">
        <f t="shared" si="0"/>
        <v>50</v>
      </c>
      <c r="K12" s="25" t="str">
        <f t="shared" si="1"/>
        <v>OK</v>
      </c>
      <c r="L12" s="140"/>
      <c r="M12" s="141"/>
      <c r="N12" s="140"/>
      <c r="O12" s="140"/>
      <c r="P12" s="140"/>
      <c r="Q12" s="155"/>
      <c r="R12" s="155"/>
      <c r="S12" s="155"/>
      <c r="T12" s="161"/>
      <c r="U12" s="161"/>
      <c r="V12" s="161"/>
      <c r="W12" s="161"/>
      <c r="X12" s="161"/>
      <c r="Y12" s="161"/>
      <c r="Z12" s="217"/>
      <c r="AA12" s="217"/>
      <c r="AB12" s="161"/>
      <c r="AC12" s="161"/>
      <c r="AD12" s="164">
        <v>5</v>
      </c>
      <c r="AE12" s="161"/>
      <c r="AF12" s="161"/>
      <c r="AG12" s="161"/>
      <c r="AH12" s="231"/>
      <c r="AI12" s="161"/>
      <c r="AJ12" s="161"/>
      <c r="AK12" s="161"/>
      <c r="AL12" s="161"/>
      <c r="AM12" s="231"/>
      <c r="AN12" s="217"/>
    </row>
    <row r="13" spans="1:40" ht="39.950000000000003" customHeight="1" x14ac:dyDescent="0.25">
      <c r="A13" s="284"/>
      <c r="B13" s="272"/>
      <c r="C13" s="47">
        <v>10</v>
      </c>
      <c r="D13" s="102" t="s">
        <v>186</v>
      </c>
      <c r="E13" s="103" t="s">
        <v>185</v>
      </c>
      <c r="F13" s="104" t="s">
        <v>13</v>
      </c>
      <c r="G13" s="103" t="s">
        <v>15</v>
      </c>
      <c r="H13" s="105">
        <v>62.46</v>
      </c>
      <c r="I13" s="18">
        <v>50</v>
      </c>
      <c r="J13" s="24">
        <f t="shared" si="0"/>
        <v>50</v>
      </c>
      <c r="K13" s="25" t="str">
        <f t="shared" si="1"/>
        <v>OK</v>
      </c>
      <c r="L13" s="140"/>
      <c r="M13" s="140"/>
      <c r="N13" s="140"/>
      <c r="O13" s="140"/>
      <c r="P13" s="140"/>
      <c r="Q13" s="155"/>
      <c r="R13" s="155"/>
      <c r="S13" s="155"/>
      <c r="T13" s="161"/>
      <c r="U13" s="161"/>
      <c r="V13" s="161"/>
      <c r="W13" s="161"/>
      <c r="X13" s="161"/>
      <c r="Y13" s="161"/>
      <c r="Z13" s="217"/>
      <c r="AA13" s="217"/>
      <c r="AB13" s="161"/>
      <c r="AC13" s="161"/>
      <c r="AD13" s="217"/>
      <c r="AE13" s="161"/>
      <c r="AF13" s="161"/>
      <c r="AG13" s="161"/>
      <c r="AH13" s="231"/>
      <c r="AI13" s="161"/>
      <c r="AJ13" s="161"/>
      <c r="AK13" s="161"/>
      <c r="AL13" s="161"/>
      <c r="AM13" s="231"/>
      <c r="AN13" s="217"/>
    </row>
    <row r="14" spans="1:40" ht="39.950000000000003" customHeight="1" x14ac:dyDescent="0.25">
      <c r="A14" s="259">
        <v>3</v>
      </c>
      <c r="B14" s="262" t="s">
        <v>183</v>
      </c>
      <c r="C14" s="46">
        <v>11</v>
      </c>
      <c r="D14" s="95" t="s">
        <v>82</v>
      </c>
      <c r="E14" s="96" t="s">
        <v>187</v>
      </c>
      <c r="F14" s="96" t="s">
        <v>13</v>
      </c>
      <c r="G14" s="96" t="s">
        <v>15</v>
      </c>
      <c r="H14" s="101">
        <v>61</v>
      </c>
      <c r="I14" s="18">
        <v>60</v>
      </c>
      <c r="J14" s="24">
        <f t="shared" si="0"/>
        <v>45</v>
      </c>
      <c r="K14" s="25" t="str">
        <f t="shared" si="1"/>
        <v>OK</v>
      </c>
      <c r="L14" s="152">
        <v>5</v>
      </c>
      <c r="M14" s="140"/>
      <c r="N14" s="140"/>
      <c r="O14" s="140"/>
      <c r="P14" s="140"/>
      <c r="Q14" s="155"/>
      <c r="R14" s="155"/>
      <c r="S14" s="155"/>
      <c r="T14" s="161"/>
      <c r="U14" s="161"/>
      <c r="V14" s="161"/>
      <c r="W14" s="164">
        <v>10</v>
      </c>
      <c r="X14" s="161"/>
      <c r="Y14" s="161"/>
      <c r="Z14" s="217"/>
      <c r="AA14" s="217"/>
      <c r="AB14" s="161"/>
      <c r="AC14" s="161"/>
      <c r="AD14" s="217"/>
      <c r="AE14" s="161"/>
      <c r="AF14" s="161"/>
      <c r="AG14" s="161"/>
      <c r="AH14" s="231"/>
      <c r="AI14" s="161"/>
      <c r="AJ14" s="161"/>
      <c r="AK14" s="161"/>
      <c r="AL14" s="161"/>
      <c r="AM14" s="227">
        <v>12</v>
      </c>
      <c r="AN14" s="217"/>
    </row>
    <row r="15" spans="1:40" ht="39.950000000000003" customHeight="1" x14ac:dyDescent="0.25">
      <c r="A15" s="260"/>
      <c r="B15" s="263"/>
      <c r="C15" s="46">
        <v>12</v>
      </c>
      <c r="D15" s="95" t="s">
        <v>83</v>
      </c>
      <c r="E15" s="96" t="s">
        <v>188</v>
      </c>
      <c r="F15" s="96" t="s">
        <v>13</v>
      </c>
      <c r="G15" s="96" t="s">
        <v>15</v>
      </c>
      <c r="H15" s="101">
        <v>135.04</v>
      </c>
      <c r="I15" s="18">
        <v>6</v>
      </c>
      <c r="J15" s="24">
        <f t="shared" si="0"/>
        <v>6</v>
      </c>
      <c r="K15" s="25" t="str">
        <f t="shared" si="1"/>
        <v>OK</v>
      </c>
      <c r="L15" s="140"/>
      <c r="M15" s="140"/>
      <c r="N15" s="140"/>
      <c r="O15" s="140"/>
      <c r="P15" s="140"/>
      <c r="Q15" s="155"/>
      <c r="R15" s="155"/>
      <c r="S15" s="155"/>
      <c r="T15" s="161"/>
      <c r="U15" s="161"/>
      <c r="V15" s="161"/>
      <c r="W15" s="161"/>
      <c r="X15" s="161"/>
      <c r="Y15" s="161"/>
      <c r="Z15" s="217"/>
      <c r="AA15" s="217"/>
      <c r="AB15" s="161"/>
      <c r="AC15" s="161"/>
      <c r="AD15" s="217"/>
      <c r="AE15" s="161"/>
      <c r="AF15" s="161"/>
      <c r="AG15" s="161"/>
      <c r="AH15" s="231"/>
      <c r="AI15" s="161"/>
      <c r="AJ15" s="161"/>
      <c r="AK15" s="161"/>
      <c r="AL15" s="161"/>
      <c r="AM15" s="231"/>
      <c r="AN15" s="217"/>
    </row>
    <row r="16" spans="1:40" ht="39.950000000000003" customHeight="1" x14ac:dyDescent="0.25">
      <c r="A16" s="260"/>
      <c r="B16" s="263"/>
      <c r="C16" s="46">
        <v>13</v>
      </c>
      <c r="D16" s="95" t="s">
        <v>106</v>
      </c>
      <c r="E16" s="96" t="s">
        <v>189</v>
      </c>
      <c r="F16" s="96" t="s">
        <v>29</v>
      </c>
      <c r="G16" s="96" t="s">
        <v>15</v>
      </c>
      <c r="H16" s="101">
        <v>5.82</v>
      </c>
      <c r="I16" s="18">
        <v>20</v>
      </c>
      <c r="J16" s="24">
        <f t="shared" si="0"/>
        <v>15</v>
      </c>
      <c r="K16" s="25" t="str">
        <f t="shared" si="1"/>
        <v>OK</v>
      </c>
      <c r="L16" s="140"/>
      <c r="M16" s="140"/>
      <c r="N16" s="140"/>
      <c r="O16" s="140"/>
      <c r="P16" s="140"/>
      <c r="Q16" s="155"/>
      <c r="R16" s="155"/>
      <c r="S16" s="155"/>
      <c r="T16" s="161"/>
      <c r="U16" s="161"/>
      <c r="V16" s="161"/>
      <c r="W16" s="164">
        <v>5</v>
      </c>
      <c r="X16" s="161"/>
      <c r="Y16" s="161"/>
      <c r="Z16" s="217"/>
      <c r="AA16" s="217"/>
      <c r="AB16" s="161"/>
      <c r="AC16" s="161"/>
      <c r="AD16" s="217"/>
      <c r="AE16" s="161"/>
      <c r="AF16" s="161"/>
      <c r="AG16" s="161"/>
      <c r="AH16" s="231"/>
      <c r="AI16" s="161"/>
      <c r="AJ16" s="161"/>
      <c r="AK16" s="161"/>
      <c r="AL16" s="161"/>
      <c r="AM16" s="231"/>
      <c r="AN16" s="217"/>
    </row>
    <row r="17" spans="1:40" ht="39.950000000000003" customHeight="1" x14ac:dyDescent="0.25">
      <c r="A17" s="260"/>
      <c r="B17" s="263"/>
      <c r="C17" s="46">
        <v>14</v>
      </c>
      <c r="D17" s="95" t="s">
        <v>115</v>
      </c>
      <c r="E17" s="96" t="s">
        <v>190</v>
      </c>
      <c r="F17" s="96" t="s">
        <v>13</v>
      </c>
      <c r="G17" s="96" t="s">
        <v>15</v>
      </c>
      <c r="H17" s="101">
        <v>5.31</v>
      </c>
      <c r="I17" s="18">
        <v>50</v>
      </c>
      <c r="J17" s="24">
        <f t="shared" si="0"/>
        <v>50</v>
      </c>
      <c r="K17" s="25" t="str">
        <f t="shared" si="1"/>
        <v>OK</v>
      </c>
      <c r="L17" s="140"/>
      <c r="M17" s="140"/>
      <c r="N17" s="140"/>
      <c r="O17" s="140"/>
      <c r="P17" s="140"/>
      <c r="Q17" s="155"/>
      <c r="R17" s="155"/>
      <c r="S17" s="155"/>
      <c r="T17" s="161"/>
      <c r="U17" s="161"/>
      <c r="V17" s="161"/>
      <c r="W17" s="161"/>
      <c r="X17" s="161"/>
      <c r="Y17" s="161"/>
      <c r="Z17" s="217"/>
      <c r="AA17" s="217"/>
      <c r="AB17" s="161"/>
      <c r="AC17" s="161"/>
      <c r="AD17" s="217"/>
      <c r="AE17" s="161"/>
      <c r="AF17" s="161"/>
      <c r="AG17" s="161"/>
      <c r="AH17" s="231"/>
      <c r="AI17" s="161"/>
      <c r="AJ17" s="161"/>
      <c r="AK17" s="161"/>
      <c r="AL17" s="161"/>
      <c r="AM17" s="231"/>
      <c r="AN17" s="217"/>
    </row>
    <row r="18" spans="1:40" ht="39.950000000000003" customHeight="1" x14ac:dyDescent="0.25">
      <c r="A18" s="260"/>
      <c r="B18" s="263"/>
      <c r="C18" s="46">
        <v>15</v>
      </c>
      <c r="D18" s="95" t="s">
        <v>116</v>
      </c>
      <c r="E18" s="96" t="s">
        <v>191</v>
      </c>
      <c r="F18" s="96" t="s">
        <v>13</v>
      </c>
      <c r="G18" s="96" t="s">
        <v>15</v>
      </c>
      <c r="H18" s="101">
        <v>3.98</v>
      </c>
      <c r="I18" s="18">
        <v>50</v>
      </c>
      <c r="J18" s="24">
        <f t="shared" si="0"/>
        <v>50</v>
      </c>
      <c r="K18" s="25" t="str">
        <f t="shared" si="1"/>
        <v>OK</v>
      </c>
      <c r="L18" s="140"/>
      <c r="M18" s="140"/>
      <c r="N18" s="140"/>
      <c r="O18" s="140"/>
      <c r="P18" s="140"/>
      <c r="Q18" s="155"/>
      <c r="R18" s="155"/>
      <c r="S18" s="155"/>
      <c r="T18" s="161"/>
      <c r="U18" s="161"/>
      <c r="V18" s="161"/>
      <c r="W18" s="161"/>
      <c r="X18" s="161"/>
      <c r="Y18" s="161"/>
      <c r="Z18" s="217"/>
      <c r="AA18" s="217"/>
      <c r="AB18" s="161"/>
      <c r="AC18" s="161"/>
      <c r="AD18" s="217"/>
      <c r="AE18" s="161"/>
      <c r="AF18" s="161"/>
      <c r="AG18" s="161"/>
      <c r="AH18" s="231"/>
      <c r="AI18" s="161"/>
      <c r="AJ18" s="161"/>
      <c r="AK18" s="161"/>
      <c r="AL18" s="161"/>
      <c r="AM18" s="227">
        <v>15</v>
      </c>
      <c r="AN18" s="217"/>
    </row>
    <row r="19" spans="1:40" ht="39.950000000000003" customHeight="1" x14ac:dyDescent="0.25">
      <c r="A19" s="260"/>
      <c r="B19" s="263"/>
      <c r="C19" s="46">
        <v>16</v>
      </c>
      <c r="D19" s="95" t="s">
        <v>117</v>
      </c>
      <c r="E19" s="96" t="s">
        <v>190</v>
      </c>
      <c r="F19" s="96" t="s">
        <v>13</v>
      </c>
      <c r="G19" s="96" t="s">
        <v>15</v>
      </c>
      <c r="H19" s="101">
        <v>27.31</v>
      </c>
      <c r="I19" s="18">
        <v>50</v>
      </c>
      <c r="J19" s="24">
        <f t="shared" si="0"/>
        <v>50</v>
      </c>
      <c r="K19" s="25" t="str">
        <f t="shared" si="1"/>
        <v>OK</v>
      </c>
      <c r="L19" s="140"/>
      <c r="M19" s="140"/>
      <c r="N19" s="140"/>
      <c r="O19" s="140"/>
      <c r="P19" s="140"/>
      <c r="Q19" s="155"/>
      <c r="R19" s="155"/>
      <c r="S19" s="155"/>
      <c r="T19" s="161"/>
      <c r="U19" s="161"/>
      <c r="V19" s="161"/>
      <c r="W19" s="161"/>
      <c r="X19" s="161"/>
      <c r="Y19" s="161"/>
      <c r="Z19" s="217"/>
      <c r="AA19" s="217"/>
      <c r="AB19" s="161"/>
      <c r="AC19" s="161"/>
      <c r="AD19" s="217"/>
      <c r="AE19" s="161"/>
      <c r="AF19" s="161"/>
      <c r="AG19" s="161"/>
      <c r="AH19" s="231"/>
      <c r="AI19" s="161"/>
      <c r="AJ19" s="161"/>
      <c r="AK19" s="161"/>
      <c r="AL19" s="161"/>
      <c r="AM19" s="231"/>
      <c r="AN19" s="217"/>
    </row>
    <row r="20" spans="1:40" ht="39.950000000000003" customHeight="1" x14ac:dyDescent="0.25">
      <c r="A20" s="260"/>
      <c r="B20" s="263"/>
      <c r="C20" s="46">
        <v>17</v>
      </c>
      <c r="D20" s="95" t="s">
        <v>118</v>
      </c>
      <c r="E20" s="96" t="s">
        <v>191</v>
      </c>
      <c r="F20" s="96" t="s">
        <v>13</v>
      </c>
      <c r="G20" s="96" t="s">
        <v>15</v>
      </c>
      <c r="H20" s="101">
        <v>4.47</v>
      </c>
      <c r="I20" s="18">
        <v>50</v>
      </c>
      <c r="J20" s="24">
        <f t="shared" si="0"/>
        <v>50</v>
      </c>
      <c r="K20" s="25" t="str">
        <f t="shared" si="1"/>
        <v>OK</v>
      </c>
      <c r="L20" s="140"/>
      <c r="M20" s="140"/>
      <c r="N20" s="140"/>
      <c r="O20" s="140"/>
      <c r="P20" s="140"/>
      <c r="Q20" s="155"/>
      <c r="R20" s="155"/>
      <c r="S20" s="155"/>
      <c r="T20" s="161"/>
      <c r="U20" s="161"/>
      <c r="V20" s="161"/>
      <c r="W20" s="161"/>
      <c r="X20" s="161"/>
      <c r="Y20" s="161"/>
      <c r="Z20" s="217"/>
      <c r="AA20" s="217"/>
      <c r="AB20" s="161"/>
      <c r="AC20" s="161"/>
      <c r="AD20" s="217"/>
      <c r="AE20" s="161"/>
      <c r="AF20" s="161"/>
      <c r="AG20" s="161"/>
      <c r="AH20" s="231"/>
      <c r="AI20" s="161"/>
      <c r="AJ20" s="161"/>
      <c r="AK20" s="161"/>
      <c r="AL20" s="161"/>
      <c r="AM20" s="231"/>
      <c r="AN20" s="217"/>
    </row>
    <row r="21" spans="1:40" ht="39.950000000000003" customHeight="1" x14ac:dyDescent="0.25">
      <c r="A21" s="260"/>
      <c r="B21" s="263"/>
      <c r="C21" s="46">
        <v>18</v>
      </c>
      <c r="D21" s="95" t="s">
        <v>119</v>
      </c>
      <c r="E21" s="96" t="s">
        <v>190</v>
      </c>
      <c r="F21" s="96" t="s">
        <v>13</v>
      </c>
      <c r="G21" s="96" t="s">
        <v>15</v>
      </c>
      <c r="H21" s="101">
        <v>0.52</v>
      </c>
      <c r="I21" s="18">
        <v>50</v>
      </c>
      <c r="J21" s="24">
        <f t="shared" si="0"/>
        <v>35</v>
      </c>
      <c r="K21" s="25" t="str">
        <f t="shared" si="1"/>
        <v>OK</v>
      </c>
      <c r="L21" s="140"/>
      <c r="M21" s="140"/>
      <c r="N21" s="140"/>
      <c r="O21" s="140"/>
      <c r="P21" s="140"/>
      <c r="Q21" s="155"/>
      <c r="R21" s="155"/>
      <c r="S21" s="155"/>
      <c r="T21" s="161"/>
      <c r="U21" s="161"/>
      <c r="V21" s="161"/>
      <c r="W21" s="161"/>
      <c r="X21" s="161"/>
      <c r="Y21" s="161"/>
      <c r="Z21" s="164">
        <v>15</v>
      </c>
      <c r="AA21" s="217"/>
      <c r="AB21" s="161"/>
      <c r="AC21" s="161"/>
      <c r="AD21" s="217"/>
      <c r="AE21" s="161"/>
      <c r="AF21" s="161"/>
      <c r="AG21" s="161"/>
      <c r="AH21" s="231"/>
      <c r="AI21" s="161"/>
      <c r="AJ21" s="161"/>
      <c r="AK21" s="161"/>
      <c r="AL21" s="161"/>
      <c r="AM21" s="231"/>
      <c r="AN21" s="217"/>
    </row>
    <row r="22" spans="1:40" ht="39.950000000000003" customHeight="1" x14ac:dyDescent="0.25">
      <c r="A22" s="260"/>
      <c r="B22" s="263"/>
      <c r="C22" s="46">
        <v>19</v>
      </c>
      <c r="D22" s="95" t="s">
        <v>120</v>
      </c>
      <c r="E22" s="96" t="s">
        <v>191</v>
      </c>
      <c r="F22" s="96" t="s">
        <v>13</v>
      </c>
      <c r="G22" s="96" t="s">
        <v>15</v>
      </c>
      <c r="H22" s="101">
        <v>32.03</v>
      </c>
      <c r="I22" s="18">
        <v>50</v>
      </c>
      <c r="J22" s="24">
        <f t="shared" si="0"/>
        <v>50</v>
      </c>
      <c r="K22" s="25" t="str">
        <f t="shared" si="1"/>
        <v>OK</v>
      </c>
      <c r="L22" s="140"/>
      <c r="M22" s="140"/>
      <c r="N22" s="140"/>
      <c r="O22" s="140"/>
      <c r="P22" s="140"/>
      <c r="Q22" s="155"/>
      <c r="R22" s="155"/>
      <c r="S22" s="155"/>
      <c r="T22" s="161"/>
      <c r="U22" s="161"/>
      <c r="V22" s="161"/>
      <c r="W22" s="161"/>
      <c r="X22" s="161"/>
      <c r="Y22" s="161"/>
      <c r="Z22" s="217"/>
      <c r="AA22" s="217"/>
      <c r="AB22" s="161"/>
      <c r="AC22" s="161"/>
      <c r="AD22" s="217"/>
      <c r="AE22" s="161"/>
      <c r="AF22" s="161"/>
      <c r="AG22" s="161"/>
      <c r="AH22" s="231"/>
      <c r="AI22" s="161"/>
      <c r="AJ22" s="161"/>
      <c r="AK22" s="161"/>
      <c r="AL22" s="161"/>
      <c r="AM22" s="231"/>
      <c r="AN22" s="217"/>
    </row>
    <row r="23" spans="1:40" ht="39.950000000000003" customHeight="1" x14ac:dyDescent="0.25">
      <c r="A23" s="260"/>
      <c r="B23" s="263"/>
      <c r="C23" s="46">
        <v>20</v>
      </c>
      <c r="D23" s="95" t="s">
        <v>121</v>
      </c>
      <c r="E23" s="96" t="s">
        <v>190</v>
      </c>
      <c r="F23" s="96" t="s">
        <v>13</v>
      </c>
      <c r="G23" s="96" t="s">
        <v>15</v>
      </c>
      <c r="H23" s="101">
        <v>17.03</v>
      </c>
      <c r="I23" s="18">
        <v>50</v>
      </c>
      <c r="J23" s="24">
        <f t="shared" si="0"/>
        <v>50</v>
      </c>
      <c r="K23" s="25" t="str">
        <f t="shared" si="1"/>
        <v>OK</v>
      </c>
      <c r="L23" s="140"/>
      <c r="M23" s="140"/>
      <c r="N23" s="140"/>
      <c r="O23" s="140"/>
      <c r="P23" s="140"/>
      <c r="Q23" s="155"/>
      <c r="R23" s="155"/>
      <c r="S23" s="155"/>
      <c r="T23" s="161"/>
      <c r="U23" s="161"/>
      <c r="V23" s="161"/>
      <c r="W23" s="161"/>
      <c r="X23" s="161"/>
      <c r="Y23" s="161"/>
      <c r="Z23" s="217"/>
      <c r="AA23" s="217"/>
      <c r="AB23" s="161"/>
      <c r="AC23" s="161"/>
      <c r="AD23" s="217"/>
      <c r="AE23" s="161"/>
      <c r="AF23" s="161"/>
      <c r="AG23" s="161"/>
      <c r="AH23" s="231"/>
      <c r="AI23" s="161"/>
      <c r="AJ23" s="161"/>
      <c r="AK23" s="161"/>
      <c r="AL23" s="161"/>
      <c r="AM23" s="231"/>
      <c r="AN23" s="217"/>
    </row>
    <row r="24" spans="1:40" ht="39.950000000000003" customHeight="1" x14ac:dyDescent="0.25">
      <c r="A24" s="260"/>
      <c r="B24" s="263"/>
      <c r="C24" s="46">
        <v>21</v>
      </c>
      <c r="D24" s="95" t="s">
        <v>122</v>
      </c>
      <c r="E24" s="96" t="s">
        <v>190</v>
      </c>
      <c r="F24" s="96" t="s">
        <v>13</v>
      </c>
      <c r="G24" s="96" t="s">
        <v>15</v>
      </c>
      <c r="H24" s="101">
        <v>0.79</v>
      </c>
      <c r="I24" s="18">
        <v>50</v>
      </c>
      <c r="J24" s="24">
        <f t="shared" si="0"/>
        <v>35</v>
      </c>
      <c r="K24" s="25" t="str">
        <f t="shared" si="1"/>
        <v>OK</v>
      </c>
      <c r="L24" s="140"/>
      <c r="M24" s="140"/>
      <c r="N24" s="140"/>
      <c r="O24" s="140"/>
      <c r="P24" s="140"/>
      <c r="Q24" s="155"/>
      <c r="R24" s="155"/>
      <c r="S24" s="155"/>
      <c r="T24" s="161"/>
      <c r="U24" s="161"/>
      <c r="V24" s="161"/>
      <c r="W24" s="161"/>
      <c r="X24" s="161"/>
      <c r="Y24" s="161"/>
      <c r="Z24" s="164">
        <v>15</v>
      </c>
      <c r="AA24" s="217"/>
      <c r="AB24" s="161"/>
      <c r="AC24" s="161"/>
      <c r="AD24" s="217"/>
      <c r="AE24" s="161"/>
      <c r="AF24" s="161"/>
      <c r="AG24" s="161"/>
      <c r="AH24" s="231"/>
      <c r="AI24" s="161"/>
      <c r="AJ24" s="161"/>
      <c r="AK24" s="161"/>
      <c r="AL24" s="161"/>
      <c r="AM24" s="231"/>
      <c r="AN24" s="217"/>
    </row>
    <row r="25" spans="1:40" ht="39.950000000000003" customHeight="1" x14ac:dyDescent="0.25">
      <c r="A25" s="260"/>
      <c r="B25" s="263"/>
      <c r="C25" s="46">
        <v>22</v>
      </c>
      <c r="D25" s="95" t="s">
        <v>123</v>
      </c>
      <c r="E25" s="96" t="s">
        <v>190</v>
      </c>
      <c r="F25" s="96" t="s">
        <v>13</v>
      </c>
      <c r="G25" s="96" t="s">
        <v>15</v>
      </c>
      <c r="H25" s="101">
        <v>2.46</v>
      </c>
      <c r="I25" s="18">
        <v>50</v>
      </c>
      <c r="J25" s="24">
        <f t="shared" si="0"/>
        <v>50</v>
      </c>
      <c r="K25" s="25" t="str">
        <f t="shared" si="1"/>
        <v>OK</v>
      </c>
      <c r="L25" s="140"/>
      <c r="M25" s="140"/>
      <c r="N25" s="140"/>
      <c r="O25" s="140"/>
      <c r="P25" s="140"/>
      <c r="Q25" s="155"/>
      <c r="R25" s="155"/>
      <c r="S25" s="155"/>
      <c r="T25" s="161"/>
      <c r="U25" s="161"/>
      <c r="V25" s="161"/>
      <c r="W25" s="161"/>
      <c r="X25" s="161"/>
      <c r="Y25" s="161"/>
      <c r="Z25" s="217"/>
      <c r="AA25" s="217"/>
      <c r="AB25" s="161"/>
      <c r="AC25" s="161"/>
      <c r="AD25" s="217"/>
      <c r="AE25" s="161"/>
      <c r="AF25" s="161"/>
      <c r="AG25" s="161"/>
      <c r="AH25" s="231"/>
      <c r="AI25" s="161"/>
      <c r="AJ25" s="161"/>
      <c r="AK25" s="161"/>
      <c r="AL25" s="161"/>
      <c r="AM25" s="231"/>
      <c r="AN25" s="217"/>
    </row>
    <row r="26" spans="1:40" ht="39.950000000000003" customHeight="1" x14ac:dyDescent="0.25">
      <c r="A26" s="260"/>
      <c r="B26" s="263"/>
      <c r="C26" s="46">
        <v>23</v>
      </c>
      <c r="D26" s="95" t="s">
        <v>124</v>
      </c>
      <c r="E26" s="96" t="s">
        <v>192</v>
      </c>
      <c r="F26" s="96" t="s">
        <v>13</v>
      </c>
      <c r="G26" s="96" t="s">
        <v>15</v>
      </c>
      <c r="H26" s="101">
        <v>4.55</v>
      </c>
      <c r="I26" s="18">
        <v>50</v>
      </c>
      <c r="J26" s="24">
        <f t="shared" si="0"/>
        <v>50</v>
      </c>
      <c r="K26" s="25" t="str">
        <f t="shared" si="1"/>
        <v>OK</v>
      </c>
      <c r="L26" s="140"/>
      <c r="M26" s="140"/>
      <c r="N26" s="140"/>
      <c r="O26" s="140"/>
      <c r="P26" s="140"/>
      <c r="Q26" s="155"/>
      <c r="R26" s="155"/>
      <c r="S26" s="155"/>
      <c r="T26" s="161"/>
      <c r="U26" s="161"/>
      <c r="V26" s="161"/>
      <c r="W26" s="161"/>
      <c r="X26" s="161"/>
      <c r="Y26" s="161"/>
      <c r="Z26" s="217"/>
      <c r="AA26" s="217"/>
      <c r="AB26" s="161"/>
      <c r="AC26" s="161"/>
      <c r="AD26" s="217"/>
      <c r="AE26" s="161"/>
      <c r="AF26" s="161"/>
      <c r="AG26" s="161"/>
      <c r="AH26" s="231"/>
      <c r="AI26" s="161"/>
      <c r="AJ26" s="161"/>
      <c r="AK26" s="161"/>
      <c r="AL26" s="161"/>
      <c r="AM26" s="231"/>
      <c r="AN26" s="217"/>
    </row>
    <row r="27" spans="1:40" ht="39.950000000000003" customHeight="1" x14ac:dyDescent="0.25">
      <c r="A27" s="260"/>
      <c r="B27" s="263"/>
      <c r="C27" s="46">
        <v>24</v>
      </c>
      <c r="D27" s="95" t="s">
        <v>125</v>
      </c>
      <c r="E27" s="96" t="s">
        <v>191</v>
      </c>
      <c r="F27" s="96" t="s">
        <v>13</v>
      </c>
      <c r="G27" s="96" t="s">
        <v>15</v>
      </c>
      <c r="H27" s="101">
        <v>0.54</v>
      </c>
      <c r="I27" s="18">
        <v>50</v>
      </c>
      <c r="J27" s="24">
        <f t="shared" si="0"/>
        <v>50</v>
      </c>
      <c r="K27" s="25" t="str">
        <f t="shared" si="1"/>
        <v>OK</v>
      </c>
      <c r="L27" s="140"/>
      <c r="M27" s="140"/>
      <c r="N27" s="140"/>
      <c r="O27" s="140"/>
      <c r="P27" s="140"/>
      <c r="Q27" s="155"/>
      <c r="R27" s="155"/>
      <c r="S27" s="155"/>
      <c r="T27" s="161"/>
      <c r="U27" s="161"/>
      <c r="V27" s="161"/>
      <c r="W27" s="161"/>
      <c r="X27" s="161"/>
      <c r="Y27" s="161"/>
      <c r="Z27" s="217"/>
      <c r="AA27" s="217"/>
      <c r="AB27" s="161"/>
      <c r="AC27" s="161"/>
      <c r="AD27" s="217"/>
      <c r="AE27" s="161"/>
      <c r="AF27" s="161"/>
      <c r="AG27" s="161"/>
      <c r="AH27" s="231"/>
      <c r="AI27" s="161"/>
      <c r="AJ27" s="161"/>
      <c r="AK27" s="161"/>
      <c r="AL27" s="161"/>
      <c r="AM27" s="231"/>
      <c r="AN27" s="217"/>
    </row>
    <row r="28" spans="1:40" ht="39.950000000000003" customHeight="1" x14ac:dyDescent="0.25">
      <c r="A28" s="260"/>
      <c r="B28" s="263"/>
      <c r="C28" s="46">
        <v>25</v>
      </c>
      <c r="D28" s="95" t="s">
        <v>126</v>
      </c>
      <c r="E28" s="96" t="s">
        <v>191</v>
      </c>
      <c r="F28" s="96" t="s">
        <v>13</v>
      </c>
      <c r="G28" s="96" t="s">
        <v>15</v>
      </c>
      <c r="H28" s="101">
        <v>0.54</v>
      </c>
      <c r="I28" s="18">
        <v>50</v>
      </c>
      <c r="J28" s="24">
        <f t="shared" si="0"/>
        <v>50</v>
      </c>
      <c r="K28" s="25" t="str">
        <f t="shared" si="1"/>
        <v>OK</v>
      </c>
      <c r="L28" s="140"/>
      <c r="M28" s="140"/>
      <c r="N28" s="140"/>
      <c r="O28" s="140"/>
      <c r="P28" s="140"/>
      <c r="Q28" s="155"/>
      <c r="R28" s="155"/>
      <c r="S28" s="155"/>
      <c r="T28" s="161"/>
      <c r="U28" s="161"/>
      <c r="V28" s="161"/>
      <c r="W28" s="161"/>
      <c r="X28" s="161"/>
      <c r="Y28" s="161"/>
      <c r="Z28" s="217"/>
      <c r="AA28" s="217"/>
      <c r="AB28" s="161"/>
      <c r="AC28" s="161"/>
      <c r="AD28" s="217"/>
      <c r="AE28" s="161"/>
      <c r="AF28" s="161"/>
      <c r="AG28" s="161"/>
      <c r="AH28" s="231"/>
      <c r="AI28" s="161"/>
      <c r="AJ28" s="161"/>
      <c r="AK28" s="161"/>
      <c r="AL28" s="161"/>
      <c r="AM28" s="231"/>
      <c r="AN28" s="217"/>
    </row>
    <row r="29" spans="1:40" ht="39.950000000000003" customHeight="1" x14ac:dyDescent="0.25">
      <c r="A29" s="260"/>
      <c r="B29" s="263"/>
      <c r="C29" s="46">
        <v>26</v>
      </c>
      <c r="D29" s="95" t="s">
        <v>127</v>
      </c>
      <c r="E29" s="96" t="s">
        <v>190</v>
      </c>
      <c r="F29" s="96" t="s">
        <v>13</v>
      </c>
      <c r="G29" s="96" t="s">
        <v>15</v>
      </c>
      <c r="H29" s="101">
        <v>0.99</v>
      </c>
      <c r="I29" s="18">
        <v>50</v>
      </c>
      <c r="J29" s="24">
        <f t="shared" si="0"/>
        <v>50</v>
      </c>
      <c r="K29" s="25" t="str">
        <f t="shared" si="1"/>
        <v>OK</v>
      </c>
      <c r="L29" s="140"/>
      <c r="M29" s="140"/>
      <c r="N29" s="140"/>
      <c r="O29" s="140"/>
      <c r="P29" s="140"/>
      <c r="Q29" s="155"/>
      <c r="R29" s="155"/>
      <c r="S29" s="155"/>
      <c r="T29" s="161"/>
      <c r="U29" s="161"/>
      <c r="V29" s="161"/>
      <c r="W29" s="161"/>
      <c r="X29" s="161"/>
      <c r="Y29" s="161"/>
      <c r="Z29" s="217"/>
      <c r="AA29" s="217"/>
      <c r="AB29" s="161"/>
      <c r="AC29" s="161"/>
      <c r="AD29" s="217"/>
      <c r="AE29" s="161"/>
      <c r="AF29" s="161"/>
      <c r="AG29" s="161"/>
      <c r="AH29" s="231"/>
      <c r="AI29" s="161"/>
      <c r="AJ29" s="161"/>
      <c r="AK29" s="161"/>
      <c r="AL29" s="161"/>
      <c r="AM29" s="231"/>
      <c r="AN29" s="217"/>
    </row>
    <row r="30" spans="1:40" ht="39.950000000000003" customHeight="1" x14ac:dyDescent="0.25">
      <c r="A30" s="260"/>
      <c r="B30" s="263"/>
      <c r="C30" s="46">
        <v>27</v>
      </c>
      <c r="D30" s="95" t="s">
        <v>128</v>
      </c>
      <c r="E30" s="96" t="s">
        <v>190</v>
      </c>
      <c r="F30" s="96" t="s">
        <v>13</v>
      </c>
      <c r="G30" s="96" t="s">
        <v>15</v>
      </c>
      <c r="H30" s="101">
        <v>16.39</v>
      </c>
      <c r="I30" s="18">
        <v>50</v>
      </c>
      <c r="J30" s="24">
        <f t="shared" si="0"/>
        <v>50</v>
      </c>
      <c r="K30" s="25" t="str">
        <f t="shared" si="1"/>
        <v>OK</v>
      </c>
      <c r="L30" s="140"/>
      <c r="M30" s="140"/>
      <c r="N30" s="140"/>
      <c r="O30" s="140"/>
      <c r="P30" s="140"/>
      <c r="Q30" s="155"/>
      <c r="R30" s="155"/>
      <c r="S30" s="155"/>
      <c r="T30" s="161"/>
      <c r="U30" s="161"/>
      <c r="V30" s="161"/>
      <c r="W30" s="161"/>
      <c r="X30" s="161"/>
      <c r="Y30" s="161"/>
      <c r="Z30" s="217"/>
      <c r="AA30" s="217"/>
      <c r="AB30" s="161"/>
      <c r="AC30" s="161"/>
      <c r="AD30" s="217"/>
      <c r="AE30" s="161"/>
      <c r="AF30" s="161"/>
      <c r="AG30" s="161"/>
      <c r="AH30" s="231"/>
      <c r="AI30" s="161"/>
      <c r="AJ30" s="161"/>
      <c r="AK30" s="161"/>
      <c r="AL30" s="161"/>
      <c r="AM30" s="231"/>
      <c r="AN30" s="217"/>
    </row>
    <row r="31" spans="1:40" ht="39.950000000000003" customHeight="1" x14ac:dyDescent="0.25">
      <c r="A31" s="260"/>
      <c r="B31" s="263"/>
      <c r="C31" s="46">
        <v>28</v>
      </c>
      <c r="D31" s="95" t="s">
        <v>129</v>
      </c>
      <c r="E31" s="96" t="s">
        <v>191</v>
      </c>
      <c r="F31" s="96" t="s">
        <v>13</v>
      </c>
      <c r="G31" s="96" t="s">
        <v>15</v>
      </c>
      <c r="H31" s="101">
        <v>5.04</v>
      </c>
      <c r="I31" s="18">
        <v>30</v>
      </c>
      <c r="J31" s="24">
        <f t="shared" si="0"/>
        <v>25</v>
      </c>
      <c r="K31" s="25" t="str">
        <f t="shared" si="1"/>
        <v>OK</v>
      </c>
      <c r="L31" s="140">
        <v>5</v>
      </c>
      <c r="M31" s="140"/>
      <c r="N31" s="140"/>
      <c r="O31" s="140"/>
      <c r="P31" s="140"/>
      <c r="Q31" s="155"/>
      <c r="R31" s="155"/>
      <c r="S31" s="155"/>
      <c r="T31" s="161"/>
      <c r="U31" s="161"/>
      <c r="V31" s="161"/>
      <c r="W31" s="161"/>
      <c r="X31" s="161"/>
      <c r="Y31" s="161"/>
      <c r="Z31" s="217"/>
      <c r="AA31" s="217"/>
      <c r="AB31" s="161"/>
      <c r="AC31" s="161"/>
      <c r="AD31" s="217"/>
      <c r="AE31" s="161"/>
      <c r="AF31" s="161"/>
      <c r="AG31" s="161"/>
      <c r="AH31" s="231"/>
      <c r="AI31" s="161"/>
      <c r="AJ31" s="161"/>
      <c r="AK31" s="161"/>
      <c r="AL31" s="161"/>
      <c r="AM31" s="231"/>
      <c r="AN31" s="217"/>
    </row>
    <row r="32" spans="1:40" ht="39.950000000000003" customHeight="1" x14ac:dyDescent="0.25">
      <c r="A32" s="260"/>
      <c r="B32" s="263"/>
      <c r="C32" s="46">
        <v>29</v>
      </c>
      <c r="D32" s="95" t="s">
        <v>130</v>
      </c>
      <c r="E32" s="96" t="s">
        <v>193</v>
      </c>
      <c r="F32" s="96" t="s">
        <v>13</v>
      </c>
      <c r="G32" s="96" t="s">
        <v>15</v>
      </c>
      <c r="H32" s="101">
        <v>20.59</v>
      </c>
      <c r="I32" s="18">
        <v>30</v>
      </c>
      <c r="J32" s="24">
        <f t="shared" si="0"/>
        <v>30</v>
      </c>
      <c r="K32" s="25" t="str">
        <f t="shared" si="1"/>
        <v>OK</v>
      </c>
      <c r="L32" s="140"/>
      <c r="M32" s="140"/>
      <c r="N32" s="140"/>
      <c r="O32" s="140"/>
      <c r="P32" s="140"/>
      <c r="Q32" s="155"/>
      <c r="R32" s="155"/>
      <c r="S32" s="155"/>
      <c r="T32" s="161"/>
      <c r="U32" s="161"/>
      <c r="V32" s="161"/>
      <c r="W32" s="161"/>
      <c r="X32" s="161"/>
      <c r="Y32" s="161"/>
      <c r="Z32" s="217"/>
      <c r="AA32" s="217"/>
      <c r="AB32" s="161"/>
      <c r="AC32" s="161"/>
      <c r="AD32" s="217"/>
      <c r="AE32" s="161"/>
      <c r="AF32" s="161"/>
      <c r="AG32" s="161"/>
      <c r="AH32" s="231"/>
      <c r="AI32" s="161"/>
      <c r="AJ32" s="161"/>
      <c r="AK32" s="161"/>
      <c r="AL32" s="161"/>
      <c r="AM32" s="231"/>
      <c r="AN32" s="217"/>
    </row>
    <row r="33" spans="1:40" ht="39.950000000000003" customHeight="1" x14ac:dyDescent="0.25">
      <c r="A33" s="260"/>
      <c r="B33" s="263"/>
      <c r="C33" s="46">
        <v>30</v>
      </c>
      <c r="D33" s="95" t="s">
        <v>131</v>
      </c>
      <c r="E33" s="96" t="s">
        <v>190</v>
      </c>
      <c r="F33" s="96" t="s">
        <v>13</v>
      </c>
      <c r="G33" s="96" t="s">
        <v>15</v>
      </c>
      <c r="H33" s="101">
        <v>28</v>
      </c>
      <c r="I33" s="18">
        <v>45</v>
      </c>
      <c r="J33" s="24">
        <f t="shared" si="0"/>
        <v>45</v>
      </c>
      <c r="K33" s="25" t="str">
        <f t="shared" si="1"/>
        <v>OK</v>
      </c>
      <c r="L33" s="140"/>
      <c r="M33" s="140"/>
      <c r="N33" s="140"/>
      <c r="O33" s="140"/>
      <c r="P33" s="140"/>
      <c r="Q33" s="155"/>
      <c r="R33" s="155"/>
      <c r="S33" s="155"/>
      <c r="T33" s="161"/>
      <c r="U33" s="161"/>
      <c r="V33" s="161"/>
      <c r="W33" s="161"/>
      <c r="X33" s="161"/>
      <c r="Y33" s="161"/>
      <c r="Z33" s="217"/>
      <c r="AA33" s="217"/>
      <c r="AB33" s="161"/>
      <c r="AC33" s="161"/>
      <c r="AD33" s="164">
        <v>2</v>
      </c>
      <c r="AE33" s="161"/>
      <c r="AF33" s="161"/>
      <c r="AG33" s="161"/>
      <c r="AH33" s="231"/>
      <c r="AI33" s="161"/>
      <c r="AJ33" s="161"/>
      <c r="AK33" s="161"/>
      <c r="AL33" s="161"/>
      <c r="AM33" s="231"/>
      <c r="AN33" s="217"/>
    </row>
    <row r="34" spans="1:40" ht="39.950000000000003" customHeight="1" x14ac:dyDescent="0.25">
      <c r="A34" s="260"/>
      <c r="B34" s="263"/>
      <c r="C34" s="46">
        <v>31</v>
      </c>
      <c r="D34" s="95" t="s">
        <v>132</v>
      </c>
      <c r="E34" s="96" t="s">
        <v>190</v>
      </c>
      <c r="F34" s="96" t="s">
        <v>13</v>
      </c>
      <c r="G34" s="96" t="s">
        <v>15</v>
      </c>
      <c r="H34" s="101">
        <v>45</v>
      </c>
      <c r="I34" s="18">
        <v>30</v>
      </c>
      <c r="J34" s="24">
        <f t="shared" si="0"/>
        <v>30</v>
      </c>
      <c r="K34" s="25" t="str">
        <f t="shared" si="1"/>
        <v>OK</v>
      </c>
      <c r="L34" s="140"/>
      <c r="M34" s="140"/>
      <c r="N34" s="140"/>
      <c r="O34" s="140"/>
      <c r="P34" s="140"/>
      <c r="Q34" s="155"/>
      <c r="R34" s="155"/>
      <c r="S34" s="155"/>
      <c r="T34" s="161"/>
      <c r="U34" s="161"/>
      <c r="V34" s="161"/>
      <c r="W34" s="161"/>
      <c r="X34" s="161"/>
      <c r="Y34" s="161"/>
      <c r="Z34" s="217"/>
      <c r="AA34" s="217"/>
      <c r="AB34" s="161"/>
      <c r="AC34" s="161"/>
      <c r="AD34" s="217"/>
      <c r="AE34" s="161"/>
      <c r="AF34" s="161"/>
      <c r="AG34" s="161"/>
      <c r="AH34" s="231"/>
      <c r="AI34" s="161"/>
      <c r="AJ34" s="161"/>
      <c r="AK34" s="161"/>
      <c r="AL34" s="161"/>
      <c r="AM34" s="231"/>
      <c r="AN34" s="217"/>
    </row>
    <row r="35" spans="1:40" ht="39.950000000000003" customHeight="1" x14ac:dyDescent="0.25">
      <c r="A35" s="260"/>
      <c r="B35" s="263"/>
      <c r="C35" s="46">
        <v>32</v>
      </c>
      <c r="D35" s="95" t="s">
        <v>133</v>
      </c>
      <c r="E35" s="96" t="s">
        <v>191</v>
      </c>
      <c r="F35" s="96" t="s">
        <v>13</v>
      </c>
      <c r="G35" s="96" t="s">
        <v>15</v>
      </c>
      <c r="H35" s="101">
        <v>5.88</v>
      </c>
      <c r="I35" s="18">
        <v>50</v>
      </c>
      <c r="J35" s="24">
        <f t="shared" si="0"/>
        <v>50</v>
      </c>
      <c r="K35" s="25" t="str">
        <f t="shared" si="1"/>
        <v>OK</v>
      </c>
      <c r="L35" s="140"/>
      <c r="M35" s="140"/>
      <c r="N35" s="140"/>
      <c r="O35" s="140"/>
      <c r="P35" s="140"/>
      <c r="Q35" s="155"/>
      <c r="R35" s="155"/>
      <c r="S35" s="155"/>
      <c r="T35" s="161"/>
      <c r="U35" s="161"/>
      <c r="V35" s="161"/>
      <c r="W35" s="161"/>
      <c r="X35" s="161"/>
      <c r="Y35" s="161"/>
      <c r="Z35" s="217"/>
      <c r="AA35" s="217"/>
      <c r="AB35" s="161"/>
      <c r="AC35" s="161"/>
      <c r="AD35" s="217"/>
      <c r="AE35" s="161"/>
      <c r="AF35" s="161"/>
      <c r="AG35" s="161"/>
      <c r="AH35" s="231"/>
      <c r="AI35" s="161"/>
      <c r="AJ35" s="161"/>
      <c r="AK35" s="161"/>
      <c r="AL35" s="161"/>
      <c r="AM35" s="227">
        <v>5</v>
      </c>
      <c r="AN35" s="217"/>
    </row>
    <row r="36" spans="1:40" ht="39.950000000000003" customHeight="1" x14ac:dyDescent="0.25">
      <c r="A36" s="260"/>
      <c r="B36" s="263"/>
      <c r="C36" s="46">
        <v>33</v>
      </c>
      <c r="D36" s="95" t="s">
        <v>135</v>
      </c>
      <c r="E36" s="96" t="s">
        <v>194</v>
      </c>
      <c r="F36" s="96" t="s">
        <v>13</v>
      </c>
      <c r="G36" s="96" t="s">
        <v>15</v>
      </c>
      <c r="H36" s="101">
        <v>49.33</v>
      </c>
      <c r="I36" s="18">
        <v>30</v>
      </c>
      <c r="J36" s="24">
        <f t="shared" si="0"/>
        <v>27</v>
      </c>
      <c r="K36" s="25" t="str">
        <f t="shared" si="1"/>
        <v>OK</v>
      </c>
      <c r="L36" s="140"/>
      <c r="M36" s="140"/>
      <c r="N36" s="140"/>
      <c r="O36" s="140"/>
      <c r="P36" s="140"/>
      <c r="Q36" s="155"/>
      <c r="R36" s="155"/>
      <c r="S36" s="155"/>
      <c r="T36" s="161"/>
      <c r="U36" s="161"/>
      <c r="V36" s="161"/>
      <c r="W36" s="161"/>
      <c r="X36" s="161"/>
      <c r="Y36" s="161"/>
      <c r="Z36" s="164">
        <v>3</v>
      </c>
      <c r="AA36" s="217"/>
      <c r="AB36" s="161"/>
      <c r="AC36" s="161"/>
      <c r="AD36" s="217"/>
      <c r="AE36" s="161"/>
      <c r="AF36" s="161"/>
      <c r="AG36" s="161"/>
      <c r="AH36" s="231"/>
      <c r="AI36" s="161"/>
      <c r="AJ36" s="161"/>
      <c r="AK36" s="161"/>
      <c r="AL36" s="161"/>
      <c r="AM36" s="227">
        <v>5</v>
      </c>
      <c r="AN36" s="217"/>
    </row>
    <row r="37" spans="1:40" ht="39.950000000000003" customHeight="1" x14ac:dyDescent="0.25">
      <c r="A37" s="260"/>
      <c r="B37" s="263"/>
      <c r="C37" s="46">
        <v>34</v>
      </c>
      <c r="D37" s="95" t="s">
        <v>137</v>
      </c>
      <c r="E37" s="96" t="s">
        <v>195</v>
      </c>
      <c r="F37" s="96" t="s">
        <v>13</v>
      </c>
      <c r="G37" s="96" t="s">
        <v>15</v>
      </c>
      <c r="H37" s="101">
        <v>43.94</v>
      </c>
      <c r="I37" s="18">
        <v>30</v>
      </c>
      <c r="J37" s="24">
        <f t="shared" si="0"/>
        <v>30</v>
      </c>
      <c r="K37" s="25" t="str">
        <f t="shared" si="1"/>
        <v>OK</v>
      </c>
      <c r="L37" s="140"/>
      <c r="M37" s="140"/>
      <c r="N37" s="140"/>
      <c r="O37" s="140"/>
      <c r="P37" s="140"/>
      <c r="Q37" s="155"/>
      <c r="R37" s="155"/>
      <c r="S37" s="155"/>
      <c r="T37" s="161"/>
      <c r="U37" s="161"/>
      <c r="V37" s="161"/>
      <c r="W37" s="161"/>
      <c r="X37" s="161"/>
      <c r="Y37" s="161"/>
      <c r="Z37" s="217"/>
      <c r="AA37" s="217"/>
      <c r="AB37" s="161"/>
      <c r="AC37" s="161"/>
      <c r="AD37" s="217"/>
      <c r="AE37" s="161"/>
      <c r="AF37" s="161"/>
      <c r="AG37" s="161"/>
      <c r="AH37" s="231"/>
      <c r="AI37" s="161"/>
      <c r="AJ37" s="161"/>
      <c r="AK37" s="161"/>
      <c r="AL37" s="161"/>
      <c r="AM37" s="231"/>
      <c r="AN37" s="217"/>
    </row>
    <row r="38" spans="1:40" ht="39.950000000000003" customHeight="1" x14ac:dyDescent="0.25">
      <c r="A38" s="260"/>
      <c r="B38" s="263"/>
      <c r="C38" s="46">
        <v>35</v>
      </c>
      <c r="D38" s="95" t="s">
        <v>138</v>
      </c>
      <c r="E38" s="96" t="s">
        <v>193</v>
      </c>
      <c r="F38" s="96" t="s">
        <v>13</v>
      </c>
      <c r="G38" s="96" t="s">
        <v>15</v>
      </c>
      <c r="H38" s="101">
        <v>67.16</v>
      </c>
      <c r="I38" s="18">
        <v>10</v>
      </c>
      <c r="J38" s="24">
        <f t="shared" si="0"/>
        <v>8</v>
      </c>
      <c r="K38" s="25" t="str">
        <f t="shared" si="1"/>
        <v>OK</v>
      </c>
      <c r="L38" s="140">
        <v>2</v>
      </c>
      <c r="M38" s="140"/>
      <c r="N38" s="140"/>
      <c r="O38" s="140"/>
      <c r="P38" s="140"/>
      <c r="Q38" s="155"/>
      <c r="R38" s="155"/>
      <c r="S38" s="155"/>
      <c r="T38" s="161"/>
      <c r="U38" s="161"/>
      <c r="V38" s="161"/>
      <c r="W38" s="161"/>
      <c r="X38" s="161"/>
      <c r="Y38" s="161"/>
      <c r="Z38" s="217"/>
      <c r="AA38" s="217"/>
      <c r="AB38" s="161"/>
      <c r="AC38" s="161"/>
      <c r="AD38" s="217"/>
      <c r="AE38" s="161"/>
      <c r="AF38" s="161"/>
      <c r="AG38" s="161"/>
      <c r="AH38" s="231"/>
      <c r="AI38" s="161"/>
      <c r="AJ38" s="161"/>
      <c r="AK38" s="161"/>
      <c r="AL38" s="161"/>
      <c r="AM38" s="231"/>
      <c r="AN38" s="217"/>
    </row>
    <row r="39" spans="1:40" ht="39.950000000000003" customHeight="1" x14ac:dyDescent="0.25">
      <c r="A39" s="260"/>
      <c r="B39" s="263"/>
      <c r="C39" s="46">
        <v>36</v>
      </c>
      <c r="D39" s="95" t="s">
        <v>139</v>
      </c>
      <c r="E39" s="96" t="s">
        <v>196</v>
      </c>
      <c r="F39" s="96" t="s">
        <v>13</v>
      </c>
      <c r="G39" s="96" t="s">
        <v>15</v>
      </c>
      <c r="H39" s="101">
        <v>1.89</v>
      </c>
      <c r="I39" s="18">
        <v>100</v>
      </c>
      <c r="J39" s="24">
        <f t="shared" si="0"/>
        <v>80</v>
      </c>
      <c r="K39" s="25" t="str">
        <f t="shared" si="1"/>
        <v>OK</v>
      </c>
      <c r="L39" s="140">
        <v>10</v>
      </c>
      <c r="M39" s="140"/>
      <c r="N39" s="140"/>
      <c r="O39" s="140"/>
      <c r="P39" s="140"/>
      <c r="Q39" s="155"/>
      <c r="R39" s="155"/>
      <c r="S39" s="155"/>
      <c r="T39" s="161"/>
      <c r="U39" s="161"/>
      <c r="V39" s="161"/>
      <c r="W39" s="164">
        <v>10</v>
      </c>
      <c r="X39" s="161"/>
      <c r="Y39" s="161"/>
      <c r="Z39" s="217"/>
      <c r="AA39" s="217"/>
      <c r="AB39" s="161"/>
      <c r="AC39" s="161"/>
      <c r="AD39" s="164">
        <v>4</v>
      </c>
      <c r="AE39" s="161"/>
      <c r="AF39" s="161"/>
      <c r="AG39" s="161"/>
      <c r="AH39" s="231"/>
      <c r="AI39" s="161"/>
      <c r="AJ39" s="161"/>
      <c r="AK39" s="161"/>
      <c r="AL39" s="161"/>
      <c r="AM39" s="231"/>
      <c r="AN39" s="217"/>
    </row>
    <row r="40" spans="1:40" ht="39.950000000000003" customHeight="1" x14ac:dyDescent="0.25">
      <c r="A40" s="260"/>
      <c r="B40" s="263"/>
      <c r="C40" s="46">
        <v>37</v>
      </c>
      <c r="D40" s="95" t="s">
        <v>141</v>
      </c>
      <c r="E40" s="96" t="s">
        <v>195</v>
      </c>
      <c r="F40" s="96" t="s">
        <v>13</v>
      </c>
      <c r="G40" s="96" t="s">
        <v>15</v>
      </c>
      <c r="H40" s="101">
        <v>112.67</v>
      </c>
      <c r="I40" s="18">
        <v>45</v>
      </c>
      <c r="J40" s="24">
        <f t="shared" si="0"/>
        <v>45</v>
      </c>
      <c r="K40" s="25" t="str">
        <f t="shared" si="1"/>
        <v>OK</v>
      </c>
      <c r="L40" s="140"/>
      <c r="M40" s="140"/>
      <c r="N40" s="140"/>
      <c r="O40" s="140"/>
      <c r="P40" s="140"/>
      <c r="Q40" s="155"/>
      <c r="R40" s="155"/>
      <c r="S40" s="155"/>
      <c r="T40" s="161"/>
      <c r="U40" s="161"/>
      <c r="V40" s="161"/>
      <c r="W40" s="161"/>
      <c r="X40" s="161"/>
      <c r="Y40" s="161"/>
      <c r="Z40" s="217"/>
      <c r="AA40" s="217"/>
      <c r="AB40" s="161"/>
      <c r="AC40" s="161"/>
      <c r="AD40" s="217"/>
      <c r="AE40" s="161"/>
      <c r="AF40" s="161"/>
      <c r="AG40" s="161"/>
      <c r="AH40" s="231"/>
      <c r="AI40" s="161"/>
      <c r="AJ40" s="161"/>
      <c r="AK40" s="161"/>
      <c r="AL40" s="161"/>
      <c r="AM40" s="231"/>
      <c r="AN40" s="217"/>
    </row>
    <row r="41" spans="1:40" ht="39.950000000000003" customHeight="1" x14ac:dyDescent="0.25">
      <c r="A41" s="260"/>
      <c r="B41" s="263"/>
      <c r="C41" s="46">
        <v>38</v>
      </c>
      <c r="D41" s="95" t="s">
        <v>197</v>
      </c>
      <c r="E41" s="96" t="s">
        <v>178</v>
      </c>
      <c r="F41" s="96" t="s">
        <v>13</v>
      </c>
      <c r="G41" s="96" t="s">
        <v>15</v>
      </c>
      <c r="H41" s="101">
        <v>71.13</v>
      </c>
      <c r="I41" s="18"/>
      <c r="J41" s="24">
        <f t="shared" si="0"/>
        <v>0</v>
      </c>
      <c r="K41" s="25" t="str">
        <f t="shared" si="1"/>
        <v>OK</v>
      </c>
      <c r="L41" s="140"/>
      <c r="M41" s="140"/>
      <c r="N41" s="140"/>
      <c r="O41" s="140"/>
      <c r="P41" s="140"/>
      <c r="Q41" s="155"/>
      <c r="R41" s="155"/>
      <c r="S41" s="155"/>
      <c r="T41" s="161"/>
      <c r="U41" s="161"/>
      <c r="V41" s="161"/>
      <c r="W41" s="161"/>
      <c r="X41" s="161"/>
      <c r="Y41" s="161"/>
      <c r="Z41" s="217"/>
      <c r="AA41" s="217"/>
      <c r="AB41" s="161"/>
      <c r="AC41" s="161"/>
      <c r="AD41" s="217"/>
      <c r="AE41" s="161"/>
      <c r="AF41" s="161"/>
      <c r="AG41" s="161"/>
      <c r="AH41" s="231"/>
      <c r="AI41" s="161"/>
      <c r="AJ41" s="161"/>
      <c r="AK41" s="161"/>
      <c r="AL41" s="161"/>
      <c r="AM41" s="231"/>
      <c r="AN41" s="217"/>
    </row>
    <row r="42" spans="1:40" ht="39.950000000000003"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140"/>
      <c r="M42" s="140"/>
      <c r="N42" s="140"/>
      <c r="O42" s="140"/>
      <c r="P42" s="140"/>
      <c r="Q42" s="155"/>
      <c r="R42" s="155"/>
      <c r="S42" s="155"/>
      <c r="T42" s="161"/>
      <c r="U42" s="161"/>
      <c r="V42" s="161"/>
      <c r="W42" s="161"/>
      <c r="X42" s="161"/>
      <c r="Y42" s="161"/>
      <c r="Z42" s="217"/>
      <c r="AA42" s="217"/>
      <c r="AB42" s="161"/>
      <c r="AC42" s="161"/>
      <c r="AD42" s="217"/>
      <c r="AE42" s="161"/>
      <c r="AF42" s="161"/>
      <c r="AG42" s="161"/>
      <c r="AH42" s="231"/>
      <c r="AI42" s="161"/>
      <c r="AJ42" s="161"/>
      <c r="AK42" s="161"/>
      <c r="AL42" s="161"/>
      <c r="AM42" s="231"/>
      <c r="AN42" s="217"/>
    </row>
    <row r="43" spans="1:40" ht="39.950000000000003"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140"/>
      <c r="M43" s="140"/>
      <c r="N43" s="140"/>
      <c r="O43" s="140"/>
      <c r="P43" s="140"/>
      <c r="Q43" s="155"/>
      <c r="R43" s="155"/>
      <c r="S43" s="155"/>
      <c r="T43" s="161"/>
      <c r="U43" s="161"/>
      <c r="V43" s="161"/>
      <c r="W43" s="161"/>
      <c r="X43" s="161"/>
      <c r="Y43" s="161"/>
      <c r="Z43" s="217"/>
      <c r="AA43" s="217"/>
      <c r="AB43" s="161"/>
      <c r="AC43" s="161"/>
      <c r="AD43" s="217"/>
      <c r="AE43" s="161"/>
      <c r="AF43" s="161"/>
      <c r="AG43" s="161"/>
      <c r="AH43" s="231"/>
      <c r="AI43" s="161"/>
      <c r="AJ43" s="161"/>
      <c r="AK43" s="161"/>
      <c r="AL43" s="161"/>
      <c r="AM43" s="231"/>
      <c r="AN43" s="217"/>
    </row>
    <row r="44" spans="1:40" ht="39.950000000000003" customHeight="1" x14ac:dyDescent="0.25">
      <c r="A44" s="260"/>
      <c r="B44" s="263"/>
      <c r="C44" s="46">
        <v>41</v>
      </c>
      <c r="D44" s="95" t="s">
        <v>201</v>
      </c>
      <c r="E44" s="96" t="s">
        <v>188</v>
      </c>
      <c r="F44" s="96" t="s">
        <v>13</v>
      </c>
      <c r="G44" s="96" t="s">
        <v>15</v>
      </c>
      <c r="H44" s="101">
        <v>62.22</v>
      </c>
      <c r="I44" s="18"/>
      <c r="J44" s="24">
        <f t="shared" si="0"/>
        <v>0</v>
      </c>
      <c r="K44" s="25" t="str">
        <f t="shared" si="1"/>
        <v>OK</v>
      </c>
      <c r="L44" s="140"/>
      <c r="M44" s="140"/>
      <c r="N44" s="140"/>
      <c r="O44" s="140"/>
      <c r="P44" s="140"/>
      <c r="Q44" s="155"/>
      <c r="R44" s="155"/>
      <c r="S44" s="155"/>
      <c r="T44" s="161"/>
      <c r="U44" s="161"/>
      <c r="V44" s="161"/>
      <c r="W44" s="161"/>
      <c r="X44" s="161"/>
      <c r="Y44" s="161"/>
      <c r="Z44" s="217"/>
      <c r="AA44" s="217"/>
      <c r="AB44" s="161"/>
      <c r="AC44" s="161"/>
      <c r="AD44" s="217"/>
      <c r="AE44" s="161"/>
      <c r="AF44" s="161"/>
      <c r="AG44" s="161"/>
      <c r="AH44" s="231"/>
      <c r="AI44" s="161"/>
      <c r="AJ44" s="161"/>
      <c r="AK44" s="161"/>
      <c r="AL44" s="161"/>
      <c r="AM44" s="231"/>
      <c r="AN44" s="217"/>
    </row>
    <row r="45" spans="1:40" ht="39.950000000000003"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140"/>
      <c r="M45" s="140"/>
      <c r="N45" s="140"/>
      <c r="O45" s="140"/>
      <c r="P45" s="140"/>
      <c r="Q45" s="155"/>
      <c r="R45" s="155"/>
      <c r="S45" s="155"/>
      <c r="T45" s="161"/>
      <c r="U45" s="161"/>
      <c r="V45" s="161"/>
      <c r="W45" s="161"/>
      <c r="X45" s="161"/>
      <c r="Y45" s="161"/>
      <c r="Z45" s="217"/>
      <c r="AA45" s="217"/>
      <c r="AB45" s="161"/>
      <c r="AC45" s="161"/>
      <c r="AD45" s="217"/>
      <c r="AE45" s="161"/>
      <c r="AF45" s="161"/>
      <c r="AG45" s="161"/>
      <c r="AH45" s="231"/>
      <c r="AI45" s="161"/>
      <c r="AJ45" s="161"/>
      <c r="AK45" s="161"/>
      <c r="AL45" s="161"/>
      <c r="AM45" s="231"/>
      <c r="AN45" s="217"/>
    </row>
    <row r="46" spans="1:40" ht="39.950000000000003" customHeight="1" x14ac:dyDescent="0.25">
      <c r="A46" s="260"/>
      <c r="B46" s="263"/>
      <c r="C46" s="46">
        <v>43</v>
      </c>
      <c r="D46" s="95" t="s">
        <v>203</v>
      </c>
      <c r="E46" s="96" t="s">
        <v>190</v>
      </c>
      <c r="F46" s="96" t="s">
        <v>13</v>
      </c>
      <c r="G46" s="96" t="s">
        <v>15</v>
      </c>
      <c r="H46" s="101">
        <v>3.95</v>
      </c>
      <c r="I46" s="18"/>
      <c r="J46" s="24">
        <f t="shared" si="0"/>
        <v>0</v>
      </c>
      <c r="K46" s="25" t="str">
        <f t="shared" si="1"/>
        <v>OK</v>
      </c>
      <c r="L46" s="140"/>
      <c r="M46" s="140"/>
      <c r="N46" s="140"/>
      <c r="O46" s="140"/>
      <c r="P46" s="140"/>
      <c r="Q46" s="155"/>
      <c r="R46" s="155"/>
      <c r="S46" s="155"/>
      <c r="T46" s="161"/>
      <c r="U46" s="161"/>
      <c r="V46" s="161"/>
      <c r="W46" s="161"/>
      <c r="X46" s="161"/>
      <c r="Y46" s="161"/>
      <c r="Z46" s="217"/>
      <c r="AA46" s="217"/>
      <c r="AB46" s="161"/>
      <c r="AC46" s="161"/>
      <c r="AD46" s="217"/>
      <c r="AE46" s="161"/>
      <c r="AF46" s="161"/>
      <c r="AG46" s="161"/>
      <c r="AH46" s="231"/>
      <c r="AI46" s="161"/>
      <c r="AJ46" s="161"/>
      <c r="AK46" s="161"/>
      <c r="AL46" s="161"/>
      <c r="AM46" s="231"/>
      <c r="AN46" s="217"/>
    </row>
    <row r="47" spans="1:40" ht="39.950000000000003" customHeight="1" x14ac:dyDescent="0.25">
      <c r="A47" s="260"/>
      <c r="B47" s="263"/>
      <c r="C47" s="46">
        <v>44</v>
      </c>
      <c r="D47" s="95" t="s">
        <v>204</v>
      </c>
      <c r="E47" s="96" t="s">
        <v>190</v>
      </c>
      <c r="F47" s="96" t="s">
        <v>13</v>
      </c>
      <c r="G47" s="96" t="s">
        <v>15</v>
      </c>
      <c r="H47" s="101">
        <v>7.35</v>
      </c>
      <c r="I47" s="18"/>
      <c r="J47" s="24">
        <f t="shared" si="0"/>
        <v>0</v>
      </c>
      <c r="K47" s="25" t="str">
        <f t="shared" si="1"/>
        <v>OK</v>
      </c>
      <c r="L47" s="140"/>
      <c r="M47" s="140"/>
      <c r="N47" s="140"/>
      <c r="O47" s="140"/>
      <c r="P47" s="140"/>
      <c r="Q47" s="155"/>
      <c r="R47" s="155"/>
      <c r="S47" s="155"/>
      <c r="T47" s="161"/>
      <c r="U47" s="161"/>
      <c r="V47" s="161"/>
      <c r="W47" s="161"/>
      <c r="X47" s="161"/>
      <c r="Y47" s="161"/>
      <c r="Z47" s="217"/>
      <c r="AA47" s="217"/>
      <c r="AB47" s="161"/>
      <c r="AC47" s="161"/>
      <c r="AD47" s="217"/>
      <c r="AE47" s="161"/>
      <c r="AF47" s="161"/>
      <c r="AG47" s="161"/>
      <c r="AH47" s="231"/>
      <c r="AI47" s="161"/>
      <c r="AJ47" s="161"/>
      <c r="AK47" s="161"/>
      <c r="AL47" s="161"/>
      <c r="AM47" s="231"/>
      <c r="AN47" s="217"/>
    </row>
    <row r="48" spans="1:40" ht="39.950000000000003" customHeight="1" x14ac:dyDescent="0.25">
      <c r="A48" s="260"/>
      <c r="B48" s="263"/>
      <c r="C48" s="46">
        <v>45</v>
      </c>
      <c r="D48" s="95" t="s">
        <v>205</v>
      </c>
      <c r="E48" s="96" t="s">
        <v>191</v>
      </c>
      <c r="F48" s="96" t="s">
        <v>13</v>
      </c>
      <c r="G48" s="96" t="s">
        <v>15</v>
      </c>
      <c r="H48" s="101">
        <v>50.41</v>
      </c>
      <c r="I48" s="18"/>
      <c r="J48" s="24">
        <f t="shared" si="0"/>
        <v>0</v>
      </c>
      <c r="K48" s="25" t="str">
        <f t="shared" si="1"/>
        <v>OK</v>
      </c>
      <c r="L48" s="140"/>
      <c r="M48" s="140"/>
      <c r="N48" s="140"/>
      <c r="O48" s="140"/>
      <c r="P48" s="140"/>
      <c r="Q48" s="155"/>
      <c r="R48" s="155"/>
      <c r="S48" s="155"/>
      <c r="T48" s="161"/>
      <c r="U48" s="161"/>
      <c r="V48" s="161"/>
      <c r="W48" s="161"/>
      <c r="X48" s="161"/>
      <c r="Y48" s="161"/>
      <c r="Z48" s="217"/>
      <c r="AA48" s="217"/>
      <c r="AB48" s="161"/>
      <c r="AC48" s="161"/>
      <c r="AD48" s="217"/>
      <c r="AE48" s="161"/>
      <c r="AF48" s="161"/>
      <c r="AG48" s="161"/>
      <c r="AH48" s="231"/>
      <c r="AI48" s="161"/>
      <c r="AJ48" s="161"/>
      <c r="AK48" s="161"/>
      <c r="AL48" s="161"/>
      <c r="AM48" s="231"/>
      <c r="AN48" s="217"/>
    </row>
    <row r="49" spans="1:40" ht="39.950000000000003" customHeight="1" x14ac:dyDescent="0.25">
      <c r="A49" s="260"/>
      <c r="B49" s="263"/>
      <c r="C49" s="46">
        <v>46</v>
      </c>
      <c r="D49" s="95" t="s">
        <v>206</v>
      </c>
      <c r="E49" s="96" t="s">
        <v>191</v>
      </c>
      <c r="F49" s="96" t="s">
        <v>13</v>
      </c>
      <c r="G49" s="96" t="s">
        <v>15</v>
      </c>
      <c r="H49" s="101">
        <v>2.23</v>
      </c>
      <c r="I49" s="18"/>
      <c r="J49" s="24">
        <f t="shared" si="0"/>
        <v>0</v>
      </c>
      <c r="K49" s="25" t="str">
        <f t="shared" si="1"/>
        <v>OK</v>
      </c>
      <c r="L49" s="140"/>
      <c r="M49" s="140"/>
      <c r="N49" s="140"/>
      <c r="O49" s="140"/>
      <c r="P49" s="140"/>
      <c r="Q49" s="155"/>
      <c r="R49" s="155"/>
      <c r="S49" s="155"/>
      <c r="T49" s="161"/>
      <c r="U49" s="161"/>
      <c r="V49" s="161"/>
      <c r="W49" s="161"/>
      <c r="X49" s="161"/>
      <c r="Y49" s="161"/>
      <c r="Z49" s="217"/>
      <c r="AA49" s="217"/>
      <c r="AB49" s="161"/>
      <c r="AC49" s="161"/>
      <c r="AD49" s="217"/>
      <c r="AE49" s="161"/>
      <c r="AF49" s="161"/>
      <c r="AG49" s="161"/>
      <c r="AH49" s="231"/>
      <c r="AI49" s="161"/>
      <c r="AJ49" s="161"/>
      <c r="AK49" s="161"/>
      <c r="AL49" s="161"/>
      <c r="AM49" s="231"/>
      <c r="AN49" s="217"/>
    </row>
    <row r="50" spans="1:40" ht="39.950000000000003" customHeight="1" x14ac:dyDescent="0.25">
      <c r="A50" s="260"/>
      <c r="B50" s="263"/>
      <c r="C50" s="46">
        <v>47</v>
      </c>
      <c r="D50" s="95" t="s">
        <v>207</v>
      </c>
      <c r="E50" s="96" t="s">
        <v>191</v>
      </c>
      <c r="F50" s="96" t="s">
        <v>13</v>
      </c>
      <c r="G50" s="96" t="s">
        <v>15</v>
      </c>
      <c r="H50" s="101">
        <v>3.74</v>
      </c>
      <c r="I50" s="18"/>
      <c r="J50" s="24">
        <f t="shared" si="0"/>
        <v>0</v>
      </c>
      <c r="K50" s="25" t="str">
        <f t="shared" si="1"/>
        <v>OK</v>
      </c>
      <c r="L50" s="140"/>
      <c r="M50" s="140"/>
      <c r="N50" s="140"/>
      <c r="O50" s="140"/>
      <c r="P50" s="140"/>
      <c r="Q50" s="155"/>
      <c r="R50" s="155"/>
      <c r="S50" s="155"/>
      <c r="T50" s="161"/>
      <c r="U50" s="161"/>
      <c r="V50" s="161"/>
      <c r="W50" s="161"/>
      <c r="X50" s="161"/>
      <c r="Y50" s="161"/>
      <c r="Z50" s="217"/>
      <c r="AA50" s="217"/>
      <c r="AB50" s="161"/>
      <c r="AC50" s="161"/>
      <c r="AD50" s="217"/>
      <c r="AE50" s="161"/>
      <c r="AF50" s="161"/>
      <c r="AG50" s="161"/>
      <c r="AH50" s="231"/>
      <c r="AI50" s="161"/>
      <c r="AJ50" s="161"/>
      <c r="AK50" s="161"/>
      <c r="AL50" s="161"/>
      <c r="AM50" s="231"/>
      <c r="AN50" s="217"/>
    </row>
    <row r="51" spans="1:40" ht="39.950000000000003" customHeight="1" x14ac:dyDescent="0.25">
      <c r="A51" s="260"/>
      <c r="B51" s="263"/>
      <c r="C51" s="46">
        <v>48</v>
      </c>
      <c r="D51" s="95" t="s">
        <v>208</v>
      </c>
      <c r="E51" s="96" t="s">
        <v>190</v>
      </c>
      <c r="F51" s="96" t="s">
        <v>13</v>
      </c>
      <c r="G51" s="96" t="s">
        <v>15</v>
      </c>
      <c r="H51" s="101">
        <v>6.09</v>
      </c>
      <c r="I51" s="18"/>
      <c r="J51" s="24">
        <f t="shared" si="0"/>
        <v>0</v>
      </c>
      <c r="K51" s="25" t="str">
        <f t="shared" si="1"/>
        <v>OK</v>
      </c>
      <c r="L51" s="140"/>
      <c r="M51" s="140"/>
      <c r="N51" s="140"/>
      <c r="O51" s="140"/>
      <c r="P51" s="140"/>
      <c r="Q51" s="155"/>
      <c r="R51" s="155"/>
      <c r="S51" s="155"/>
      <c r="T51" s="161"/>
      <c r="U51" s="161"/>
      <c r="V51" s="161"/>
      <c r="W51" s="161"/>
      <c r="X51" s="161"/>
      <c r="Y51" s="161"/>
      <c r="Z51" s="217"/>
      <c r="AA51" s="217"/>
      <c r="AB51" s="161"/>
      <c r="AC51" s="161"/>
      <c r="AD51" s="217"/>
      <c r="AE51" s="161"/>
      <c r="AF51" s="161"/>
      <c r="AG51" s="161"/>
      <c r="AH51" s="231"/>
      <c r="AI51" s="161"/>
      <c r="AJ51" s="161"/>
      <c r="AK51" s="161"/>
      <c r="AL51" s="161"/>
      <c r="AM51" s="231"/>
      <c r="AN51" s="217"/>
    </row>
    <row r="52" spans="1:40" ht="39.950000000000003" customHeight="1" x14ac:dyDescent="0.25">
      <c r="A52" s="260"/>
      <c r="B52" s="263"/>
      <c r="C52" s="46">
        <v>49</v>
      </c>
      <c r="D52" s="95" t="s">
        <v>209</v>
      </c>
      <c r="E52" s="96" t="s">
        <v>190</v>
      </c>
      <c r="F52" s="96" t="s">
        <v>13</v>
      </c>
      <c r="G52" s="96" t="s">
        <v>15</v>
      </c>
      <c r="H52" s="101">
        <v>82.81</v>
      </c>
      <c r="I52" s="18"/>
      <c r="J52" s="24">
        <f t="shared" si="0"/>
        <v>0</v>
      </c>
      <c r="K52" s="25" t="str">
        <f t="shared" si="1"/>
        <v>OK</v>
      </c>
      <c r="L52" s="140"/>
      <c r="M52" s="140"/>
      <c r="N52" s="140"/>
      <c r="O52" s="140"/>
      <c r="P52" s="140"/>
      <c r="Q52" s="155"/>
      <c r="R52" s="155"/>
      <c r="S52" s="155"/>
      <c r="T52" s="161"/>
      <c r="U52" s="161"/>
      <c r="V52" s="161"/>
      <c r="W52" s="161"/>
      <c r="X52" s="161"/>
      <c r="Y52" s="161"/>
      <c r="Z52" s="217"/>
      <c r="AA52" s="217"/>
      <c r="AB52" s="161"/>
      <c r="AC52" s="161"/>
      <c r="AD52" s="217"/>
      <c r="AE52" s="161"/>
      <c r="AF52" s="161"/>
      <c r="AG52" s="161"/>
      <c r="AH52" s="231"/>
      <c r="AI52" s="161"/>
      <c r="AJ52" s="161"/>
      <c r="AK52" s="161"/>
      <c r="AL52" s="161"/>
      <c r="AM52" s="231"/>
      <c r="AN52" s="217"/>
    </row>
    <row r="53" spans="1:40" ht="39.950000000000003" customHeight="1" x14ac:dyDescent="0.25">
      <c r="A53" s="260"/>
      <c r="B53" s="263"/>
      <c r="C53" s="46">
        <v>50</v>
      </c>
      <c r="D53" s="95" t="s">
        <v>210</v>
      </c>
      <c r="E53" s="96" t="s">
        <v>190</v>
      </c>
      <c r="F53" s="96" t="s">
        <v>13</v>
      </c>
      <c r="G53" s="96" t="s">
        <v>15</v>
      </c>
      <c r="H53" s="101">
        <v>58.5</v>
      </c>
      <c r="I53" s="18"/>
      <c r="J53" s="24">
        <f t="shared" si="0"/>
        <v>0</v>
      </c>
      <c r="K53" s="25" t="str">
        <f t="shared" si="1"/>
        <v>OK</v>
      </c>
      <c r="L53" s="140"/>
      <c r="M53" s="140"/>
      <c r="N53" s="140"/>
      <c r="O53" s="140"/>
      <c r="P53" s="140"/>
      <c r="Q53" s="155"/>
      <c r="R53" s="155"/>
      <c r="S53" s="155"/>
      <c r="T53" s="161"/>
      <c r="U53" s="161"/>
      <c r="V53" s="161"/>
      <c r="W53" s="161"/>
      <c r="X53" s="161"/>
      <c r="Y53" s="161"/>
      <c r="Z53" s="217"/>
      <c r="AA53" s="217"/>
      <c r="AB53" s="161"/>
      <c r="AC53" s="161"/>
      <c r="AD53" s="217"/>
      <c r="AE53" s="161"/>
      <c r="AF53" s="161"/>
      <c r="AG53" s="161"/>
      <c r="AH53" s="231"/>
      <c r="AI53" s="161"/>
      <c r="AJ53" s="161"/>
      <c r="AK53" s="161"/>
      <c r="AL53" s="161"/>
      <c r="AM53" s="231"/>
      <c r="AN53" s="217"/>
    </row>
    <row r="54" spans="1:40" ht="39.950000000000003" customHeight="1" x14ac:dyDescent="0.25">
      <c r="A54" s="260"/>
      <c r="B54" s="263"/>
      <c r="C54" s="46">
        <v>51</v>
      </c>
      <c r="D54" s="95" t="s">
        <v>211</v>
      </c>
      <c r="E54" s="96" t="s">
        <v>190</v>
      </c>
      <c r="F54" s="96" t="s">
        <v>13</v>
      </c>
      <c r="G54" s="96" t="s">
        <v>15</v>
      </c>
      <c r="H54" s="101">
        <v>19.39</v>
      </c>
      <c r="I54" s="18"/>
      <c r="J54" s="24">
        <f t="shared" si="0"/>
        <v>0</v>
      </c>
      <c r="K54" s="25" t="str">
        <f t="shared" si="1"/>
        <v>OK</v>
      </c>
      <c r="L54" s="140"/>
      <c r="M54" s="140"/>
      <c r="N54" s="140"/>
      <c r="O54" s="140"/>
      <c r="P54" s="140"/>
      <c r="Q54" s="155"/>
      <c r="R54" s="155"/>
      <c r="S54" s="155"/>
      <c r="T54" s="161"/>
      <c r="U54" s="161"/>
      <c r="V54" s="161"/>
      <c r="W54" s="161"/>
      <c r="X54" s="161"/>
      <c r="Y54" s="161"/>
      <c r="Z54" s="217"/>
      <c r="AA54" s="217"/>
      <c r="AB54" s="161"/>
      <c r="AC54" s="161"/>
      <c r="AD54" s="217"/>
      <c r="AE54" s="161"/>
      <c r="AF54" s="161"/>
      <c r="AG54" s="161"/>
      <c r="AH54" s="231"/>
      <c r="AI54" s="161"/>
      <c r="AJ54" s="161"/>
      <c r="AK54" s="161"/>
      <c r="AL54" s="161"/>
      <c r="AM54" s="231"/>
      <c r="AN54" s="217"/>
    </row>
    <row r="55" spans="1:40" ht="39.950000000000003" customHeight="1" x14ac:dyDescent="0.25">
      <c r="A55" s="260"/>
      <c r="B55" s="263"/>
      <c r="C55" s="46">
        <v>52</v>
      </c>
      <c r="D55" s="95" t="s">
        <v>212</v>
      </c>
      <c r="E55" s="96" t="s">
        <v>190</v>
      </c>
      <c r="F55" s="96" t="s">
        <v>13</v>
      </c>
      <c r="G55" s="96" t="s">
        <v>15</v>
      </c>
      <c r="H55" s="101">
        <v>29.5</v>
      </c>
      <c r="I55" s="18"/>
      <c r="J55" s="24">
        <f t="shared" si="0"/>
        <v>0</v>
      </c>
      <c r="K55" s="25" t="str">
        <f t="shared" si="1"/>
        <v>OK</v>
      </c>
      <c r="L55" s="140"/>
      <c r="M55" s="140"/>
      <c r="N55" s="140"/>
      <c r="O55" s="140"/>
      <c r="P55" s="140"/>
      <c r="Q55" s="155"/>
      <c r="R55" s="155"/>
      <c r="S55" s="155"/>
      <c r="T55" s="161"/>
      <c r="U55" s="161"/>
      <c r="V55" s="161"/>
      <c r="W55" s="161"/>
      <c r="X55" s="161"/>
      <c r="Y55" s="161"/>
      <c r="Z55" s="217"/>
      <c r="AA55" s="217"/>
      <c r="AB55" s="161"/>
      <c r="AC55" s="161"/>
      <c r="AD55" s="217"/>
      <c r="AE55" s="161"/>
      <c r="AF55" s="161"/>
      <c r="AG55" s="161"/>
      <c r="AH55" s="231"/>
      <c r="AI55" s="161"/>
      <c r="AJ55" s="161"/>
      <c r="AK55" s="161"/>
      <c r="AL55" s="161"/>
      <c r="AM55" s="231"/>
      <c r="AN55" s="217"/>
    </row>
    <row r="56" spans="1:40" ht="39.950000000000003" customHeight="1" x14ac:dyDescent="0.25">
      <c r="A56" s="260"/>
      <c r="B56" s="263"/>
      <c r="C56" s="46">
        <v>53</v>
      </c>
      <c r="D56" s="95" t="s">
        <v>213</v>
      </c>
      <c r="E56" s="96" t="s">
        <v>190</v>
      </c>
      <c r="F56" s="96" t="s">
        <v>13</v>
      </c>
      <c r="G56" s="96" t="s">
        <v>15</v>
      </c>
      <c r="H56" s="101">
        <v>51.42</v>
      </c>
      <c r="I56" s="18"/>
      <c r="J56" s="24">
        <f t="shared" si="0"/>
        <v>0</v>
      </c>
      <c r="K56" s="25" t="str">
        <f t="shared" si="1"/>
        <v>OK</v>
      </c>
      <c r="L56" s="140"/>
      <c r="M56" s="140"/>
      <c r="N56" s="140"/>
      <c r="O56" s="140"/>
      <c r="P56" s="140"/>
      <c r="Q56" s="155"/>
      <c r="R56" s="155"/>
      <c r="S56" s="155"/>
      <c r="T56" s="161"/>
      <c r="U56" s="161"/>
      <c r="V56" s="161"/>
      <c r="W56" s="161"/>
      <c r="X56" s="161"/>
      <c r="Y56" s="161"/>
      <c r="Z56" s="217"/>
      <c r="AA56" s="217"/>
      <c r="AB56" s="161"/>
      <c r="AC56" s="161"/>
      <c r="AD56" s="217"/>
      <c r="AE56" s="161"/>
      <c r="AF56" s="161"/>
      <c r="AG56" s="161"/>
      <c r="AH56" s="231"/>
      <c r="AI56" s="161"/>
      <c r="AJ56" s="161"/>
      <c r="AK56" s="161"/>
      <c r="AL56" s="161"/>
      <c r="AM56" s="231"/>
      <c r="AN56" s="217"/>
    </row>
    <row r="57" spans="1:40" ht="39.950000000000003" customHeight="1" x14ac:dyDescent="0.25">
      <c r="A57" s="260"/>
      <c r="B57" s="263"/>
      <c r="C57" s="46">
        <v>54</v>
      </c>
      <c r="D57" s="95" t="s">
        <v>214</v>
      </c>
      <c r="E57" s="96" t="s">
        <v>215</v>
      </c>
      <c r="F57" s="96" t="s">
        <v>13</v>
      </c>
      <c r="G57" s="96" t="s">
        <v>28</v>
      </c>
      <c r="H57" s="101">
        <v>47.2</v>
      </c>
      <c r="I57" s="18"/>
      <c r="J57" s="24">
        <f t="shared" si="0"/>
        <v>0</v>
      </c>
      <c r="K57" s="25" t="str">
        <f t="shared" si="1"/>
        <v>OK</v>
      </c>
      <c r="L57" s="140"/>
      <c r="M57" s="140"/>
      <c r="N57" s="140"/>
      <c r="O57" s="140"/>
      <c r="P57" s="140"/>
      <c r="Q57" s="155"/>
      <c r="R57" s="155"/>
      <c r="S57" s="155"/>
      <c r="T57" s="161"/>
      <c r="U57" s="161"/>
      <c r="V57" s="161"/>
      <c r="W57" s="161"/>
      <c r="X57" s="161"/>
      <c r="Y57" s="161"/>
      <c r="Z57" s="217"/>
      <c r="AA57" s="217"/>
      <c r="AB57" s="161"/>
      <c r="AC57" s="161"/>
      <c r="AD57" s="217"/>
      <c r="AE57" s="161"/>
      <c r="AF57" s="161"/>
      <c r="AG57" s="161"/>
      <c r="AH57" s="231"/>
      <c r="AI57" s="161"/>
      <c r="AJ57" s="161"/>
      <c r="AK57" s="161"/>
      <c r="AL57" s="161"/>
      <c r="AM57" s="231"/>
      <c r="AN57" s="217"/>
    </row>
    <row r="58" spans="1:40" ht="39.950000000000003" customHeight="1" x14ac:dyDescent="0.25">
      <c r="A58" s="260"/>
      <c r="B58" s="263"/>
      <c r="C58" s="46">
        <v>55</v>
      </c>
      <c r="D58" s="95" t="s">
        <v>216</v>
      </c>
      <c r="E58" s="96" t="s">
        <v>193</v>
      </c>
      <c r="F58" s="96" t="s">
        <v>13</v>
      </c>
      <c r="G58" s="96" t="s">
        <v>28</v>
      </c>
      <c r="H58" s="101">
        <v>7.96</v>
      </c>
      <c r="I58" s="18"/>
      <c r="J58" s="24">
        <f t="shared" si="0"/>
        <v>0</v>
      </c>
      <c r="K58" s="25" t="str">
        <f t="shared" si="1"/>
        <v>OK</v>
      </c>
      <c r="L58" s="140"/>
      <c r="M58" s="140"/>
      <c r="N58" s="140"/>
      <c r="O58" s="140"/>
      <c r="P58" s="140"/>
      <c r="Q58" s="155"/>
      <c r="R58" s="155"/>
      <c r="S58" s="155"/>
      <c r="T58" s="161"/>
      <c r="U58" s="161"/>
      <c r="V58" s="161"/>
      <c r="W58" s="161"/>
      <c r="X58" s="161"/>
      <c r="Y58" s="161"/>
      <c r="Z58" s="217"/>
      <c r="AA58" s="217"/>
      <c r="AB58" s="161"/>
      <c r="AC58" s="161"/>
      <c r="AD58" s="217"/>
      <c r="AE58" s="161"/>
      <c r="AF58" s="161"/>
      <c r="AG58" s="161"/>
      <c r="AH58" s="231"/>
      <c r="AI58" s="161"/>
      <c r="AJ58" s="161"/>
      <c r="AK58" s="161"/>
      <c r="AL58" s="161"/>
      <c r="AM58" s="231"/>
      <c r="AN58" s="217"/>
    </row>
    <row r="59" spans="1:40" ht="39.950000000000003" customHeight="1" x14ac:dyDescent="0.25">
      <c r="A59" s="260"/>
      <c r="B59" s="263"/>
      <c r="C59" s="46">
        <v>56</v>
      </c>
      <c r="D59" s="95" t="s">
        <v>217</v>
      </c>
      <c r="E59" s="96" t="s">
        <v>191</v>
      </c>
      <c r="F59" s="96" t="s">
        <v>3</v>
      </c>
      <c r="G59" s="96" t="s">
        <v>15</v>
      </c>
      <c r="H59" s="101">
        <v>2.56</v>
      </c>
      <c r="I59" s="18"/>
      <c r="J59" s="24">
        <f t="shared" si="0"/>
        <v>0</v>
      </c>
      <c r="K59" s="25" t="str">
        <f t="shared" si="1"/>
        <v>OK</v>
      </c>
      <c r="L59" s="140"/>
      <c r="M59" s="140"/>
      <c r="N59" s="140"/>
      <c r="O59" s="140"/>
      <c r="P59" s="140"/>
      <c r="Q59" s="155"/>
      <c r="R59" s="155"/>
      <c r="S59" s="155"/>
      <c r="T59" s="161"/>
      <c r="U59" s="161"/>
      <c r="V59" s="161"/>
      <c r="W59" s="161"/>
      <c r="X59" s="161"/>
      <c r="Y59" s="161"/>
      <c r="Z59" s="217"/>
      <c r="AA59" s="217"/>
      <c r="AB59" s="161"/>
      <c r="AC59" s="161"/>
      <c r="AD59" s="217"/>
      <c r="AE59" s="161"/>
      <c r="AF59" s="161"/>
      <c r="AG59" s="161"/>
      <c r="AH59" s="231"/>
      <c r="AI59" s="161"/>
      <c r="AJ59" s="161"/>
      <c r="AK59" s="161"/>
      <c r="AL59" s="161"/>
      <c r="AM59" s="231"/>
      <c r="AN59" s="217"/>
    </row>
    <row r="60" spans="1:40" ht="39.950000000000003" customHeight="1" x14ac:dyDescent="0.25">
      <c r="A60" s="260"/>
      <c r="B60" s="263"/>
      <c r="C60" s="46">
        <v>57</v>
      </c>
      <c r="D60" s="95" t="s">
        <v>218</v>
      </c>
      <c r="E60" s="96" t="s">
        <v>191</v>
      </c>
      <c r="F60" s="96" t="s">
        <v>3</v>
      </c>
      <c r="G60" s="96" t="s">
        <v>28</v>
      </c>
      <c r="H60" s="101">
        <v>2.56</v>
      </c>
      <c r="I60" s="18"/>
      <c r="J60" s="24">
        <f t="shared" si="0"/>
        <v>0</v>
      </c>
      <c r="K60" s="25" t="str">
        <f t="shared" si="1"/>
        <v>OK</v>
      </c>
      <c r="L60" s="140"/>
      <c r="M60" s="140"/>
      <c r="N60" s="140"/>
      <c r="O60" s="140"/>
      <c r="P60" s="140"/>
      <c r="Q60" s="155"/>
      <c r="R60" s="155"/>
      <c r="S60" s="155"/>
      <c r="T60" s="161"/>
      <c r="U60" s="161"/>
      <c r="V60" s="161"/>
      <c r="W60" s="161"/>
      <c r="X60" s="161"/>
      <c r="Y60" s="161"/>
      <c r="Z60" s="217"/>
      <c r="AA60" s="217"/>
      <c r="AB60" s="161"/>
      <c r="AC60" s="161"/>
      <c r="AD60" s="217"/>
      <c r="AE60" s="161"/>
      <c r="AF60" s="161"/>
      <c r="AG60" s="161"/>
      <c r="AH60" s="231"/>
      <c r="AI60" s="161"/>
      <c r="AJ60" s="161"/>
      <c r="AK60" s="161"/>
      <c r="AL60" s="161"/>
      <c r="AM60" s="231"/>
      <c r="AN60" s="217"/>
    </row>
    <row r="61" spans="1:40" ht="39.950000000000003" customHeight="1" x14ac:dyDescent="0.25">
      <c r="A61" s="260"/>
      <c r="B61" s="263"/>
      <c r="C61" s="46">
        <v>58</v>
      </c>
      <c r="D61" s="106" t="s">
        <v>219</v>
      </c>
      <c r="E61" s="107" t="s">
        <v>191</v>
      </c>
      <c r="F61" s="96" t="s">
        <v>3</v>
      </c>
      <c r="G61" s="108" t="s">
        <v>28</v>
      </c>
      <c r="H61" s="101">
        <v>1.35</v>
      </c>
      <c r="I61" s="18"/>
      <c r="J61" s="24">
        <f t="shared" si="0"/>
        <v>0</v>
      </c>
      <c r="K61" s="25" t="str">
        <f t="shared" si="1"/>
        <v>OK</v>
      </c>
      <c r="L61" s="140"/>
      <c r="M61" s="140"/>
      <c r="N61" s="140"/>
      <c r="O61" s="140"/>
      <c r="P61" s="140"/>
      <c r="Q61" s="155"/>
      <c r="R61" s="155"/>
      <c r="S61" s="155"/>
      <c r="T61" s="161"/>
      <c r="U61" s="161"/>
      <c r="V61" s="161"/>
      <c r="W61" s="161"/>
      <c r="X61" s="161"/>
      <c r="Y61" s="161"/>
      <c r="Z61" s="217"/>
      <c r="AA61" s="217"/>
      <c r="AB61" s="161"/>
      <c r="AC61" s="161"/>
      <c r="AD61" s="217"/>
      <c r="AE61" s="161"/>
      <c r="AF61" s="161"/>
      <c r="AG61" s="161"/>
      <c r="AH61" s="231"/>
      <c r="AI61" s="161"/>
      <c r="AJ61" s="161"/>
      <c r="AK61" s="161"/>
      <c r="AL61" s="161"/>
      <c r="AM61" s="231"/>
      <c r="AN61" s="217"/>
    </row>
    <row r="62" spans="1:40" ht="39.950000000000003" customHeight="1" x14ac:dyDescent="0.25">
      <c r="A62" s="260"/>
      <c r="B62" s="263"/>
      <c r="C62" s="46">
        <v>59</v>
      </c>
      <c r="D62" s="109" t="s">
        <v>220</v>
      </c>
      <c r="E62" s="110" t="s">
        <v>190</v>
      </c>
      <c r="F62" s="96" t="s">
        <v>3</v>
      </c>
      <c r="G62" s="108" t="s">
        <v>15</v>
      </c>
      <c r="H62" s="101">
        <v>0.93</v>
      </c>
      <c r="I62" s="18"/>
      <c r="J62" s="24">
        <f t="shared" si="0"/>
        <v>0</v>
      </c>
      <c r="K62" s="25" t="str">
        <f t="shared" si="1"/>
        <v>OK</v>
      </c>
      <c r="L62" s="140"/>
      <c r="M62" s="140"/>
      <c r="N62" s="140"/>
      <c r="O62" s="140"/>
      <c r="P62" s="140"/>
      <c r="Q62" s="155"/>
      <c r="R62" s="155"/>
      <c r="S62" s="155"/>
      <c r="T62" s="161"/>
      <c r="U62" s="161"/>
      <c r="V62" s="161"/>
      <c r="W62" s="161"/>
      <c r="X62" s="161"/>
      <c r="Y62" s="161"/>
      <c r="Z62" s="217"/>
      <c r="AA62" s="217"/>
      <c r="AB62" s="161"/>
      <c r="AC62" s="161"/>
      <c r="AD62" s="217"/>
      <c r="AE62" s="161"/>
      <c r="AF62" s="161"/>
      <c r="AG62" s="161"/>
      <c r="AH62" s="231"/>
      <c r="AI62" s="161"/>
      <c r="AJ62" s="161"/>
      <c r="AK62" s="161"/>
      <c r="AL62" s="161"/>
      <c r="AM62" s="231"/>
      <c r="AN62" s="217"/>
    </row>
    <row r="63" spans="1:40" ht="39.950000000000003" customHeight="1" x14ac:dyDescent="0.25">
      <c r="A63" s="260"/>
      <c r="B63" s="263"/>
      <c r="C63" s="46">
        <v>60</v>
      </c>
      <c r="D63" s="109" t="s">
        <v>221</v>
      </c>
      <c r="E63" s="110" t="s">
        <v>191</v>
      </c>
      <c r="F63" s="96" t="s">
        <v>3</v>
      </c>
      <c r="G63" s="108" t="s">
        <v>15</v>
      </c>
      <c r="H63" s="101">
        <v>4.74</v>
      </c>
      <c r="I63" s="18"/>
      <c r="J63" s="24">
        <f t="shared" si="0"/>
        <v>0</v>
      </c>
      <c r="K63" s="25" t="str">
        <f t="shared" si="1"/>
        <v>OK</v>
      </c>
      <c r="L63" s="140"/>
      <c r="M63" s="140"/>
      <c r="N63" s="140"/>
      <c r="O63" s="140"/>
      <c r="P63" s="140"/>
      <c r="Q63" s="156"/>
      <c r="R63" s="155"/>
      <c r="S63" s="155"/>
      <c r="T63" s="161"/>
      <c r="U63" s="161"/>
      <c r="V63" s="161"/>
      <c r="W63" s="161"/>
      <c r="X63" s="161"/>
      <c r="Y63" s="161"/>
      <c r="Z63" s="217"/>
      <c r="AA63" s="217"/>
      <c r="AB63" s="161"/>
      <c r="AC63" s="161"/>
      <c r="AD63" s="217"/>
      <c r="AE63" s="161"/>
      <c r="AF63" s="161"/>
      <c r="AG63" s="161"/>
      <c r="AH63" s="231"/>
      <c r="AI63" s="161"/>
      <c r="AJ63" s="161"/>
      <c r="AK63" s="161"/>
      <c r="AL63" s="161"/>
      <c r="AM63" s="231"/>
      <c r="AN63" s="217"/>
    </row>
    <row r="64" spans="1:40" ht="39.950000000000003"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140"/>
      <c r="M64" s="140"/>
      <c r="N64" s="140"/>
      <c r="O64" s="140"/>
      <c r="P64" s="140"/>
      <c r="Q64" s="156"/>
      <c r="R64" s="155"/>
      <c r="S64" s="155"/>
      <c r="T64" s="161"/>
      <c r="U64" s="161"/>
      <c r="V64" s="161"/>
      <c r="W64" s="161"/>
      <c r="X64" s="161"/>
      <c r="Y64" s="161"/>
      <c r="Z64" s="217"/>
      <c r="AA64" s="217"/>
      <c r="AB64" s="161"/>
      <c r="AC64" s="161"/>
      <c r="AD64" s="217"/>
      <c r="AE64" s="161"/>
      <c r="AF64" s="161"/>
      <c r="AG64" s="161"/>
      <c r="AH64" s="231"/>
      <c r="AI64" s="161"/>
      <c r="AJ64" s="161"/>
      <c r="AK64" s="161"/>
      <c r="AL64" s="161"/>
      <c r="AM64" s="231"/>
      <c r="AN64" s="217"/>
    </row>
    <row r="65" spans="1:40" ht="39.950000000000003" customHeight="1" x14ac:dyDescent="0.25">
      <c r="A65" s="260"/>
      <c r="B65" s="263"/>
      <c r="C65" s="46">
        <v>62</v>
      </c>
      <c r="D65" s="109" t="s">
        <v>223</v>
      </c>
      <c r="E65" s="110" t="s">
        <v>190</v>
      </c>
      <c r="F65" s="96" t="s">
        <v>3</v>
      </c>
      <c r="G65" s="108" t="s">
        <v>15</v>
      </c>
      <c r="H65" s="101">
        <v>2.09</v>
      </c>
      <c r="I65" s="18"/>
      <c r="J65" s="24">
        <f t="shared" si="0"/>
        <v>0</v>
      </c>
      <c r="K65" s="25" t="str">
        <f t="shared" si="1"/>
        <v>OK</v>
      </c>
      <c r="L65" s="140"/>
      <c r="M65" s="140"/>
      <c r="N65" s="140"/>
      <c r="O65" s="140"/>
      <c r="P65" s="140"/>
      <c r="Q65" s="156"/>
      <c r="R65" s="155"/>
      <c r="S65" s="155"/>
      <c r="T65" s="161"/>
      <c r="U65" s="161"/>
      <c r="V65" s="161"/>
      <c r="W65" s="161"/>
      <c r="X65" s="161"/>
      <c r="Y65" s="161"/>
      <c r="Z65" s="217"/>
      <c r="AA65" s="217"/>
      <c r="AB65" s="161"/>
      <c r="AC65" s="161"/>
      <c r="AD65" s="217"/>
      <c r="AE65" s="161"/>
      <c r="AF65" s="161"/>
      <c r="AG65" s="161"/>
      <c r="AH65" s="231"/>
      <c r="AI65" s="161"/>
      <c r="AJ65" s="161"/>
      <c r="AK65" s="161"/>
      <c r="AL65" s="161"/>
      <c r="AM65" s="231"/>
      <c r="AN65" s="217"/>
    </row>
    <row r="66" spans="1:40" ht="39.950000000000003" customHeight="1" x14ac:dyDescent="0.25">
      <c r="A66" s="260"/>
      <c r="B66" s="263"/>
      <c r="C66" s="46">
        <v>63</v>
      </c>
      <c r="D66" s="109" t="s">
        <v>224</v>
      </c>
      <c r="E66" s="110" t="s">
        <v>191</v>
      </c>
      <c r="F66" s="96" t="s">
        <v>13</v>
      </c>
      <c r="G66" s="108" t="s">
        <v>15</v>
      </c>
      <c r="H66" s="101">
        <v>2.06</v>
      </c>
      <c r="I66" s="18"/>
      <c r="J66" s="24">
        <f t="shared" si="0"/>
        <v>0</v>
      </c>
      <c r="K66" s="25" t="str">
        <f t="shared" si="1"/>
        <v>OK</v>
      </c>
      <c r="L66" s="140"/>
      <c r="M66" s="140"/>
      <c r="N66" s="140"/>
      <c r="O66" s="140"/>
      <c r="P66" s="140"/>
      <c r="Q66" s="156"/>
      <c r="R66" s="155"/>
      <c r="S66" s="155"/>
      <c r="T66" s="161"/>
      <c r="U66" s="161"/>
      <c r="V66" s="161"/>
      <c r="W66" s="161"/>
      <c r="X66" s="161"/>
      <c r="Y66" s="161"/>
      <c r="Z66" s="217"/>
      <c r="AA66" s="217"/>
      <c r="AB66" s="161"/>
      <c r="AC66" s="161"/>
      <c r="AD66" s="217"/>
      <c r="AE66" s="161"/>
      <c r="AF66" s="161"/>
      <c r="AG66" s="161"/>
      <c r="AH66" s="231"/>
      <c r="AI66" s="161"/>
      <c r="AJ66" s="161"/>
      <c r="AK66" s="161"/>
      <c r="AL66" s="161"/>
      <c r="AM66" s="231"/>
      <c r="AN66" s="217"/>
    </row>
    <row r="67" spans="1:40" ht="39.950000000000003" customHeight="1" x14ac:dyDescent="0.25">
      <c r="A67" s="260"/>
      <c r="B67" s="263"/>
      <c r="C67" s="46">
        <v>64</v>
      </c>
      <c r="D67" s="109" t="s">
        <v>225</v>
      </c>
      <c r="E67" s="110" t="s">
        <v>193</v>
      </c>
      <c r="F67" s="96" t="s">
        <v>13</v>
      </c>
      <c r="G67" s="108" t="s">
        <v>15</v>
      </c>
      <c r="H67" s="101">
        <v>66.86</v>
      </c>
      <c r="I67" s="18"/>
      <c r="J67" s="24">
        <f t="shared" si="0"/>
        <v>0</v>
      </c>
      <c r="K67" s="25" t="str">
        <f t="shared" si="1"/>
        <v>OK</v>
      </c>
      <c r="L67" s="140"/>
      <c r="M67" s="140"/>
      <c r="N67" s="140"/>
      <c r="O67" s="140"/>
      <c r="P67" s="140"/>
      <c r="Q67" s="156"/>
      <c r="R67" s="155"/>
      <c r="S67" s="155"/>
      <c r="T67" s="161"/>
      <c r="U67" s="161"/>
      <c r="V67" s="161"/>
      <c r="W67" s="161"/>
      <c r="X67" s="161"/>
      <c r="Y67" s="161"/>
      <c r="Z67" s="217"/>
      <c r="AA67" s="217"/>
      <c r="AB67" s="161"/>
      <c r="AC67" s="161"/>
      <c r="AD67" s="217"/>
      <c r="AE67" s="161"/>
      <c r="AF67" s="161"/>
      <c r="AG67" s="161"/>
      <c r="AH67" s="231"/>
      <c r="AI67" s="161"/>
      <c r="AJ67" s="161"/>
      <c r="AK67" s="161"/>
      <c r="AL67" s="161"/>
      <c r="AM67" s="231"/>
      <c r="AN67" s="217"/>
    </row>
    <row r="68" spans="1:40" ht="39.950000000000003" customHeight="1" x14ac:dyDescent="0.25">
      <c r="A68" s="260"/>
      <c r="B68" s="263"/>
      <c r="C68" s="46">
        <v>65</v>
      </c>
      <c r="D68" s="109" t="s">
        <v>226</v>
      </c>
      <c r="E68" s="110" t="s">
        <v>191</v>
      </c>
      <c r="F68" s="96" t="s">
        <v>227</v>
      </c>
      <c r="G68" s="108" t="s">
        <v>15</v>
      </c>
      <c r="H68" s="101">
        <v>14.14</v>
      </c>
      <c r="I68" s="18"/>
      <c r="J68" s="24">
        <f t="shared" ref="J68:J131" si="2">I68-(SUM(L68:AB68))</f>
        <v>0</v>
      </c>
      <c r="K68" s="25" t="str">
        <f t="shared" si="1"/>
        <v>OK</v>
      </c>
      <c r="L68" s="140"/>
      <c r="M68" s="140"/>
      <c r="N68" s="140"/>
      <c r="O68" s="140"/>
      <c r="P68" s="140"/>
      <c r="Q68" s="156"/>
      <c r="R68" s="155"/>
      <c r="S68" s="155"/>
      <c r="T68" s="161"/>
      <c r="U68" s="161"/>
      <c r="V68" s="161"/>
      <c r="W68" s="161"/>
      <c r="X68" s="161"/>
      <c r="Y68" s="161"/>
      <c r="Z68" s="217"/>
      <c r="AA68" s="217"/>
      <c r="AB68" s="161"/>
      <c r="AC68" s="161"/>
      <c r="AD68" s="217"/>
      <c r="AE68" s="161"/>
      <c r="AF68" s="161"/>
      <c r="AG68" s="161"/>
      <c r="AH68" s="231"/>
      <c r="AI68" s="161"/>
      <c r="AJ68" s="161"/>
      <c r="AK68" s="161"/>
      <c r="AL68" s="161"/>
      <c r="AM68" s="231"/>
      <c r="AN68" s="217"/>
    </row>
    <row r="69" spans="1:40" ht="39.950000000000003" customHeight="1" x14ac:dyDescent="0.25">
      <c r="A69" s="260"/>
      <c r="B69" s="263"/>
      <c r="C69" s="46">
        <v>66</v>
      </c>
      <c r="D69" s="109" t="s">
        <v>228</v>
      </c>
      <c r="E69" s="110" t="s">
        <v>190</v>
      </c>
      <c r="F69" s="96" t="s">
        <v>229</v>
      </c>
      <c r="G69" s="108" t="s">
        <v>15</v>
      </c>
      <c r="H69" s="101">
        <v>2.2000000000000002</v>
      </c>
      <c r="I69" s="18"/>
      <c r="J69" s="24">
        <f t="shared" si="2"/>
        <v>0</v>
      </c>
      <c r="K69" s="25" t="str">
        <f t="shared" ref="K69:K132" si="3">IF(J69&lt;0,"ATENÇÃO","OK")</f>
        <v>OK</v>
      </c>
      <c r="L69" s="140"/>
      <c r="M69" s="140"/>
      <c r="N69" s="140"/>
      <c r="O69" s="140"/>
      <c r="P69" s="140"/>
      <c r="Q69" s="156"/>
      <c r="R69" s="155"/>
      <c r="S69" s="155"/>
      <c r="T69" s="161"/>
      <c r="U69" s="161"/>
      <c r="V69" s="161"/>
      <c r="W69" s="161"/>
      <c r="X69" s="161"/>
      <c r="Y69" s="161"/>
      <c r="Z69" s="217"/>
      <c r="AA69" s="217"/>
      <c r="AB69" s="161"/>
      <c r="AC69" s="161"/>
      <c r="AD69" s="217"/>
      <c r="AE69" s="161"/>
      <c r="AF69" s="161"/>
      <c r="AG69" s="161"/>
      <c r="AH69" s="231"/>
      <c r="AI69" s="161"/>
      <c r="AJ69" s="161"/>
      <c r="AK69" s="161"/>
      <c r="AL69" s="161"/>
      <c r="AM69" s="231"/>
      <c r="AN69" s="217"/>
    </row>
    <row r="70" spans="1:40" ht="39.950000000000003"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140"/>
      <c r="M70" s="140"/>
      <c r="N70" s="140"/>
      <c r="O70" s="140"/>
      <c r="P70" s="140"/>
      <c r="Q70" s="156"/>
      <c r="R70" s="155"/>
      <c r="S70" s="155"/>
      <c r="T70" s="161"/>
      <c r="U70" s="161"/>
      <c r="V70" s="161"/>
      <c r="W70" s="161"/>
      <c r="X70" s="161"/>
      <c r="Y70" s="161"/>
      <c r="Z70" s="217"/>
      <c r="AA70" s="217"/>
      <c r="AB70" s="161"/>
      <c r="AC70" s="161"/>
      <c r="AD70" s="217"/>
      <c r="AE70" s="161"/>
      <c r="AF70" s="161"/>
      <c r="AG70" s="161"/>
      <c r="AH70" s="231"/>
      <c r="AI70" s="161"/>
      <c r="AJ70" s="161"/>
      <c r="AK70" s="161"/>
      <c r="AL70" s="161"/>
      <c r="AM70" s="231"/>
      <c r="AN70" s="217"/>
    </row>
    <row r="71" spans="1:40" ht="39.950000000000003" customHeight="1" x14ac:dyDescent="0.25">
      <c r="A71" s="260"/>
      <c r="B71" s="263"/>
      <c r="C71" s="46">
        <v>68</v>
      </c>
      <c r="D71" s="109" t="s">
        <v>231</v>
      </c>
      <c r="E71" s="110" t="s">
        <v>191</v>
      </c>
      <c r="F71" s="96" t="s">
        <v>229</v>
      </c>
      <c r="G71" s="108" t="s">
        <v>15</v>
      </c>
      <c r="H71" s="101">
        <v>4.74</v>
      </c>
      <c r="I71" s="18"/>
      <c r="J71" s="24">
        <f t="shared" si="2"/>
        <v>0</v>
      </c>
      <c r="K71" s="25" t="str">
        <f t="shared" si="3"/>
        <v>OK</v>
      </c>
      <c r="L71" s="140"/>
      <c r="M71" s="140"/>
      <c r="N71" s="140"/>
      <c r="O71" s="140"/>
      <c r="P71" s="140"/>
      <c r="Q71" s="156"/>
      <c r="R71" s="155"/>
      <c r="S71" s="155"/>
      <c r="T71" s="161"/>
      <c r="U71" s="161"/>
      <c r="V71" s="161"/>
      <c r="W71" s="161"/>
      <c r="X71" s="161"/>
      <c r="Y71" s="161"/>
      <c r="Z71" s="217"/>
      <c r="AA71" s="217"/>
      <c r="AB71" s="161"/>
      <c r="AC71" s="161"/>
      <c r="AD71" s="217"/>
      <c r="AE71" s="161"/>
      <c r="AF71" s="161"/>
      <c r="AG71" s="161"/>
      <c r="AH71" s="231"/>
      <c r="AI71" s="161"/>
      <c r="AJ71" s="161"/>
      <c r="AK71" s="161"/>
      <c r="AL71" s="161"/>
      <c r="AM71" s="231"/>
      <c r="AN71" s="217"/>
    </row>
    <row r="72" spans="1:40" ht="39.950000000000003" customHeight="1" x14ac:dyDescent="0.25">
      <c r="A72" s="260"/>
      <c r="B72" s="263"/>
      <c r="C72" s="46">
        <v>69</v>
      </c>
      <c r="D72" s="109" t="s">
        <v>232</v>
      </c>
      <c r="E72" s="110" t="s">
        <v>190</v>
      </c>
      <c r="F72" s="96" t="s">
        <v>229</v>
      </c>
      <c r="G72" s="108" t="s">
        <v>15</v>
      </c>
      <c r="H72" s="101">
        <v>3.68</v>
      </c>
      <c r="I72" s="18"/>
      <c r="J72" s="24">
        <f t="shared" si="2"/>
        <v>0</v>
      </c>
      <c r="K72" s="25" t="str">
        <f t="shared" si="3"/>
        <v>OK</v>
      </c>
      <c r="L72" s="140"/>
      <c r="M72" s="140"/>
      <c r="N72" s="140"/>
      <c r="O72" s="140"/>
      <c r="P72" s="140"/>
      <c r="Q72" s="156"/>
      <c r="R72" s="155"/>
      <c r="S72" s="155"/>
      <c r="T72" s="161"/>
      <c r="U72" s="161"/>
      <c r="V72" s="161"/>
      <c r="W72" s="161"/>
      <c r="X72" s="161"/>
      <c r="Y72" s="161"/>
      <c r="Z72" s="217"/>
      <c r="AA72" s="217"/>
      <c r="AB72" s="161"/>
      <c r="AC72" s="161"/>
      <c r="AD72" s="217"/>
      <c r="AE72" s="161"/>
      <c r="AF72" s="161"/>
      <c r="AG72" s="161"/>
      <c r="AH72" s="231"/>
      <c r="AI72" s="161"/>
      <c r="AJ72" s="161"/>
      <c r="AK72" s="161"/>
      <c r="AL72" s="161"/>
      <c r="AM72" s="231"/>
      <c r="AN72" s="217"/>
    </row>
    <row r="73" spans="1:40" ht="39.950000000000003" customHeight="1" x14ac:dyDescent="0.25">
      <c r="A73" s="260"/>
      <c r="B73" s="263"/>
      <c r="C73" s="46">
        <v>70</v>
      </c>
      <c r="D73" s="109" t="s">
        <v>233</v>
      </c>
      <c r="E73" s="110" t="s">
        <v>191</v>
      </c>
      <c r="F73" s="96" t="s">
        <v>229</v>
      </c>
      <c r="G73" s="108" t="s">
        <v>15</v>
      </c>
      <c r="H73" s="101">
        <v>3.63</v>
      </c>
      <c r="I73" s="18"/>
      <c r="J73" s="24">
        <f t="shared" si="2"/>
        <v>0</v>
      </c>
      <c r="K73" s="25" t="str">
        <f t="shared" si="3"/>
        <v>OK</v>
      </c>
      <c r="L73" s="140"/>
      <c r="M73" s="140"/>
      <c r="N73" s="140"/>
      <c r="O73" s="140"/>
      <c r="P73" s="140"/>
      <c r="Q73" s="156"/>
      <c r="R73" s="155"/>
      <c r="S73" s="155"/>
      <c r="T73" s="161"/>
      <c r="U73" s="161"/>
      <c r="V73" s="161"/>
      <c r="W73" s="161"/>
      <c r="X73" s="161"/>
      <c r="Y73" s="161"/>
      <c r="Z73" s="217"/>
      <c r="AA73" s="217"/>
      <c r="AB73" s="161"/>
      <c r="AC73" s="161"/>
      <c r="AD73" s="217"/>
      <c r="AE73" s="161"/>
      <c r="AF73" s="161"/>
      <c r="AG73" s="161"/>
      <c r="AH73" s="231"/>
      <c r="AI73" s="161"/>
      <c r="AJ73" s="161"/>
      <c r="AK73" s="161"/>
      <c r="AL73" s="161"/>
      <c r="AM73" s="231"/>
      <c r="AN73" s="217"/>
    </row>
    <row r="74" spans="1:40" ht="39.950000000000003" customHeight="1" x14ac:dyDescent="0.25">
      <c r="A74" s="260"/>
      <c r="B74" s="263"/>
      <c r="C74" s="46">
        <v>71</v>
      </c>
      <c r="D74" s="109" t="s">
        <v>234</v>
      </c>
      <c r="E74" s="110" t="s">
        <v>190</v>
      </c>
      <c r="F74" s="96" t="s">
        <v>229</v>
      </c>
      <c r="G74" s="108" t="s">
        <v>15</v>
      </c>
      <c r="H74" s="101">
        <v>0.93</v>
      </c>
      <c r="I74" s="18"/>
      <c r="J74" s="24">
        <f t="shared" si="2"/>
        <v>0</v>
      </c>
      <c r="K74" s="25" t="str">
        <f t="shared" si="3"/>
        <v>OK</v>
      </c>
      <c r="L74" s="140"/>
      <c r="M74" s="140"/>
      <c r="N74" s="140"/>
      <c r="O74" s="140"/>
      <c r="P74" s="140"/>
      <c r="Q74" s="156"/>
      <c r="R74" s="155"/>
      <c r="S74" s="155"/>
      <c r="T74" s="161"/>
      <c r="U74" s="161"/>
      <c r="V74" s="161"/>
      <c r="W74" s="161"/>
      <c r="X74" s="161"/>
      <c r="Y74" s="161"/>
      <c r="Z74" s="217"/>
      <c r="AA74" s="217"/>
      <c r="AB74" s="161"/>
      <c r="AC74" s="161"/>
      <c r="AD74" s="217"/>
      <c r="AE74" s="161"/>
      <c r="AF74" s="161"/>
      <c r="AG74" s="161"/>
      <c r="AH74" s="231"/>
      <c r="AI74" s="161"/>
      <c r="AJ74" s="161"/>
      <c r="AK74" s="161"/>
      <c r="AL74" s="161"/>
      <c r="AM74" s="231"/>
      <c r="AN74" s="217"/>
    </row>
    <row r="75" spans="1:40" ht="39.950000000000003" customHeight="1" x14ac:dyDescent="0.25">
      <c r="A75" s="260"/>
      <c r="B75" s="263"/>
      <c r="C75" s="46">
        <v>72</v>
      </c>
      <c r="D75" s="109" t="s">
        <v>235</v>
      </c>
      <c r="E75" s="110" t="s">
        <v>190</v>
      </c>
      <c r="F75" s="96" t="s">
        <v>229</v>
      </c>
      <c r="G75" s="108" t="s">
        <v>15</v>
      </c>
      <c r="H75" s="101">
        <v>5.13</v>
      </c>
      <c r="I75" s="18"/>
      <c r="J75" s="24">
        <f t="shared" si="2"/>
        <v>0</v>
      </c>
      <c r="K75" s="25" t="str">
        <f t="shared" si="3"/>
        <v>OK</v>
      </c>
      <c r="L75" s="140"/>
      <c r="M75" s="140"/>
      <c r="N75" s="140"/>
      <c r="O75" s="140"/>
      <c r="P75" s="140"/>
      <c r="Q75" s="156"/>
      <c r="R75" s="155"/>
      <c r="S75" s="155"/>
      <c r="T75" s="161"/>
      <c r="U75" s="161"/>
      <c r="V75" s="161"/>
      <c r="W75" s="161"/>
      <c r="X75" s="161"/>
      <c r="Y75" s="161"/>
      <c r="Z75" s="217"/>
      <c r="AA75" s="217"/>
      <c r="AB75" s="161"/>
      <c r="AC75" s="161"/>
      <c r="AD75" s="217"/>
      <c r="AE75" s="161"/>
      <c r="AF75" s="161"/>
      <c r="AG75" s="161"/>
      <c r="AH75" s="231"/>
      <c r="AI75" s="161"/>
      <c r="AJ75" s="161"/>
      <c r="AK75" s="161"/>
      <c r="AL75" s="161"/>
      <c r="AM75" s="231"/>
      <c r="AN75" s="217"/>
    </row>
    <row r="76" spans="1:40" ht="39.950000000000003" customHeight="1" x14ac:dyDescent="0.25">
      <c r="A76" s="260"/>
      <c r="B76" s="263"/>
      <c r="C76" s="46">
        <v>73</v>
      </c>
      <c r="D76" s="109" t="s">
        <v>236</v>
      </c>
      <c r="E76" s="110" t="s">
        <v>190</v>
      </c>
      <c r="F76" s="96" t="s">
        <v>229</v>
      </c>
      <c r="G76" s="108" t="s">
        <v>15</v>
      </c>
      <c r="H76" s="101">
        <v>12.12</v>
      </c>
      <c r="I76" s="18"/>
      <c r="J76" s="24">
        <f t="shared" si="2"/>
        <v>0</v>
      </c>
      <c r="K76" s="25" t="str">
        <f t="shared" si="3"/>
        <v>OK</v>
      </c>
      <c r="L76" s="140"/>
      <c r="M76" s="140"/>
      <c r="N76" s="140"/>
      <c r="O76" s="140"/>
      <c r="P76" s="140"/>
      <c r="Q76" s="156"/>
      <c r="R76" s="155"/>
      <c r="S76" s="155"/>
      <c r="T76" s="161"/>
      <c r="U76" s="161"/>
      <c r="V76" s="161"/>
      <c r="W76" s="161"/>
      <c r="X76" s="161"/>
      <c r="Y76" s="161"/>
      <c r="Z76" s="217"/>
      <c r="AA76" s="217"/>
      <c r="AB76" s="161"/>
      <c r="AC76" s="161"/>
      <c r="AD76" s="217"/>
      <c r="AE76" s="161"/>
      <c r="AF76" s="161"/>
      <c r="AG76" s="161"/>
      <c r="AH76" s="231"/>
      <c r="AI76" s="161"/>
      <c r="AJ76" s="161"/>
      <c r="AK76" s="161"/>
      <c r="AL76" s="161"/>
      <c r="AM76" s="231"/>
      <c r="AN76" s="217"/>
    </row>
    <row r="77" spans="1:40" ht="39.950000000000003" customHeight="1" x14ac:dyDescent="0.25">
      <c r="A77" s="260"/>
      <c r="B77" s="263"/>
      <c r="C77" s="46">
        <v>74</v>
      </c>
      <c r="D77" s="109" t="s">
        <v>237</v>
      </c>
      <c r="E77" s="110" t="s">
        <v>190</v>
      </c>
      <c r="F77" s="96" t="s">
        <v>229</v>
      </c>
      <c r="G77" s="108" t="s">
        <v>15</v>
      </c>
      <c r="H77" s="101">
        <v>2.09</v>
      </c>
      <c r="I77" s="18"/>
      <c r="J77" s="24">
        <f t="shared" si="2"/>
        <v>0</v>
      </c>
      <c r="K77" s="25" t="str">
        <f t="shared" si="3"/>
        <v>OK</v>
      </c>
      <c r="L77" s="140"/>
      <c r="M77" s="140"/>
      <c r="N77" s="140"/>
      <c r="O77" s="140"/>
      <c r="P77" s="140"/>
      <c r="Q77" s="156"/>
      <c r="R77" s="155"/>
      <c r="S77" s="155"/>
      <c r="T77" s="161"/>
      <c r="U77" s="161"/>
      <c r="V77" s="161"/>
      <c r="W77" s="161"/>
      <c r="X77" s="161"/>
      <c r="Y77" s="161"/>
      <c r="Z77" s="217"/>
      <c r="AA77" s="217"/>
      <c r="AB77" s="161"/>
      <c r="AC77" s="161"/>
      <c r="AD77" s="217"/>
      <c r="AE77" s="161"/>
      <c r="AF77" s="161"/>
      <c r="AG77" s="161"/>
      <c r="AH77" s="231"/>
      <c r="AI77" s="161"/>
      <c r="AJ77" s="161"/>
      <c r="AK77" s="161"/>
      <c r="AL77" s="161"/>
      <c r="AM77" s="231"/>
      <c r="AN77" s="217"/>
    </row>
    <row r="78" spans="1:40" ht="39.950000000000003" customHeight="1" x14ac:dyDescent="0.25">
      <c r="A78" s="260"/>
      <c r="B78" s="263"/>
      <c r="C78" s="46">
        <v>75</v>
      </c>
      <c r="D78" s="109" t="s">
        <v>238</v>
      </c>
      <c r="E78" s="110" t="s">
        <v>190</v>
      </c>
      <c r="F78" s="96" t="s">
        <v>229</v>
      </c>
      <c r="G78" s="108" t="s">
        <v>15</v>
      </c>
      <c r="H78" s="101">
        <v>6.04</v>
      </c>
      <c r="I78" s="18"/>
      <c r="J78" s="24">
        <f t="shared" si="2"/>
        <v>0</v>
      </c>
      <c r="K78" s="25" t="str">
        <f t="shared" si="3"/>
        <v>OK</v>
      </c>
      <c r="L78" s="140"/>
      <c r="M78" s="140"/>
      <c r="N78" s="140"/>
      <c r="O78" s="140"/>
      <c r="P78" s="140"/>
      <c r="Q78" s="156"/>
      <c r="R78" s="155"/>
      <c r="S78" s="155"/>
      <c r="T78" s="161"/>
      <c r="U78" s="161"/>
      <c r="V78" s="161"/>
      <c r="W78" s="161"/>
      <c r="X78" s="161"/>
      <c r="Y78" s="161"/>
      <c r="Z78" s="217"/>
      <c r="AA78" s="217"/>
      <c r="AB78" s="161"/>
      <c r="AC78" s="161"/>
      <c r="AD78" s="217"/>
      <c r="AE78" s="161"/>
      <c r="AF78" s="161"/>
      <c r="AG78" s="161"/>
      <c r="AH78" s="231"/>
      <c r="AI78" s="161"/>
      <c r="AJ78" s="161"/>
      <c r="AK78" s="161"/>
      <c r="AL78" s="161"/>
      <c r="AM78" s="231"/>
      <c r="AN78" s="217"/>
    </row>
    <row r="79" spans="1:40" ht="39.950000000000003" customHeight="1" x14ac:dyDescent="0.25">
      <c r="A79" s="260"/>
      <c r="B79" s="263"/>
      <c r="C79" s="46">
        <v>76</v>
      </c>
      <c r="D79" s="109" t="s">
        <v>239</v>
      </c>
      <c r="E79" s="110" t="s">
        <v>190</v>
      </c>
      <c r="F79" s="96" t="s">
        <v>229</v>
      </c>
      <c r="G79" s="108" t="s">
        <v>15</v>
      </c>
      <c r="H79" s="101">
        <v>10.5</v>
      </c>
      <c r="I79" s="18"/>
      <c r="J79" s="24">
        <f t="shared" si="2"/>
        <v>0</v>
      </c>
      <c r="K79" s="25" t="str">
        <f t="shared" si="3"/>
        <v>OK</v>
      </c>
      <c r="L79" s="140"/>
      <c r="M79" s="140"/>
      <c r="N79" s="140"/>
      <c r="O79" s="140"/>
      <c r="P79" s="140"/>
      <c r="Q79" s="156"/>
      <c r="R79" s="155"/>
      <c r="S79" s="155"/>
      <c r="T79" s="161"/>
      <c r="U79" s="161"/>
      <c r="V79" s="161"/>
      <c r="W79" s="161"/>
      <c r="X79" s="161"/>
      <c r="Y79" s="161"/>
      <c r="Z79" s="217"/>
      <c r="AA79" s="217"/>
      <c r="AB79" s="161"/>
      <c r="AC79" s="161"/>
      <c r="AD79" s="217"/>
      <c r="AE79" s="161"/>
      <c r="AF79" s="161"/>
      <c r="AG79" s="161"/>
      <c r="AH79" s="231"/>
      <c r="AI79" s="161"/>
      <c r="AJ79" s="161"/>
      <c r="AK79" s="161"/>
      <c r="AL79" s="161"/>
      <c r="AM79" s="231"/>
      <c r="AN79" s="217"/>
    </row>
    <row r="80" spans="1:40" ht="39.950000000000003" customHeight="1" x14ac:dyDescent="0.25">
      <c r="A80" s="260"/>
      <c r="B80" s="263"/>
      <c r="C80" s="46">
        <v>77</v>
      </c>
      <c r="D80" s="109" t="s">
        <v>240</v>
      </c>
      <c r="E80" s="110" t="s">
        <v>190</v>
      </c>
      <c r="F80" s="96" t="s">
        <v>229</v>
      </c>
      <c r="G80" s="108" t="s">
        <v>15</v>
      </c>
      <c r="H80" s="101">
        <v>11.9</v>
      </c>
      <c r="I80" s="18"/>
      <c r="J80" s="24">
        <f t="shared" si="2"/>
        <v>0</v>
      </c>
      <c r="K80" s="25" t="str">
        <f t="shared" si="3"/>
        <v>OK</v>
      </c>
      <c r="L80" s="140"/>
      <c r="M80" s="140"/>
      <c r="N80" s="140"/>
      <c r="O80" s="140"/>
      <c r="P80" s="140"/>
      <c r="Q80" s="156"/>
      <c r="R80" s="155"/>
      <c r="S80" s="155"/>
      <c r="T80" s="161"/>
      <c r="U80" s="161"/>
      <c r="V80" s="161"/>
      <c r="W80" s="161"/>
      <c r="X80" s="161"/>
      <c r="Y80" s="161"/>
      <c r="Z80" s="217"/>
      <c r="AA80" s="217"/>
      <c r="AB80" s="161"/>
      <c r="AC80" s="161"/>
      <c r="AD80" s="217"/>
      <c r="AE80" s="161"/>
      <c r="AF80" s="161"/>
      <c r="AG80" s="161"/>
      <c r="AH80" s="231"/>
      <c r="AI80" s="161"/>
      <c r="AJ80" s="161"/>
      <c r="AK80" s="161"/>
      <c r="AL80" s="161"/>
      <c r="AM80" s="231"/>
      <c r="AN80" s="217"/>
    </row>
    <row r="81" spans="1:40" ht="39.950000000000003" customHeight="1" x14ac:dyDescent="0.25">
      <c r="A81" s="260"/>
      <c r="B81" s="263"/>
      <c r="C81" s="46">
        <v>78</v>
      </c>
      <c r="D81" s="109" t="s">
        <v>241</v>
      </c>
      <c r="E81" s="110" t="s">
        <v>192</v>
      </c>
      <c r="F81" s="96" t="s">
        <v>229</v>
      </c>
      <c r="G81" s="108" t="s">
        <v>15</v>
      </c>
      <c r="H81" s="101">
        <v>14.16</v>
      </c>
      <c r="I81" s="18"/>
      <c r="J81" s="24">
        <f t="shared" si="2"/>
        <v>0</v>
      </c>
      <c r="K81" s="25" t="str">
        <f t="shared" si="3"/>
        <v>OK</v>
      </c>
      <c r="L81" s="140"/>
      <c r="M81" s="140"/>
      <c r="N81" s="140"/>
      <c r="O81" s="140"/>
      <c r="P81" s="140"/>
      <c r="Q81" s="156"/>
      <c r="R81" s="155"/>
      <c r="S81" s="155"/>
      <c r="T81" s="161"/>
      <c r="U81" s="161"/>
      <c r="V81" s="161"/>
      <c r="W81" s="161"/>
      <c r="X81" s="161"/>
      <c r="Y81" s="161"/>
      <c r="Z81" s="217"/>
      <c r="AA81" s="217"/>
      <c r="AB81" s="161"/>
      <c r="AC81" s="161"/>
      <c r="AD81" s="217"/>
      <c r="AE81" s="161"/>
      <c r="AF81" s="161"/>
      <c r="AG81" s="161"/>
      <c r="AH81" s="231"/>
      <c r="AI81" s="161"/>
      <c r="AJ81" s="161"/>
      <c r="AK81" s="161"/>
      <c r="AL81" s="161"/>
      <c r="AM81" s="231"/>
      <c r="AN81" s="217"/>
    </row>
    <row r="82" spans="1:40" ht="39.950000000000003" customHeight="1" x14ac:dyDescent="0.25">
      <c r="A82" s="260"/>
      <c r="B82" s="263"/>
      <c r="C82" s="46">
        <v>79</v>
      </c>
      <c r="D82" s="95" t="s">
        <v>242</v>
      </c>
      <c r="E82" s="96" t="s">
        <v>190</v>
      </c>
      <c r="F82" s="96" t="s">
        <v>229</v>
      </c>
      <c r="G82" s="96" t="s">
        <v>15</v>
      </c>
      <c r="H82" s="101">
        <v>6.63</v>
      </c>
      <c r="I82" s="18"/>
      <c r="J82" s="24">
        <f t="shared" si="2"/>
        <v>0</v>
      </c>
      <c r="K82" s="25" t="str">
        <f t="shared" si="3"/>
        <v>OK</v>
      </c>
      <c r="L82" s="140"/>
      <c r="M82" s="140"/>
      <c r="N82" s="140"/>
      <c r="O82" s="140"/>
      <c r="P82" s="140"/>
      <c r="Q82" s="156"/>
      <c r="R82" s="155"/>
      <c r="S82" s="155"/>
      <c r="T82" s="161"/>
      <c r="U82" s="161"/>
      <c r="V82" s="161"/>
      <c r="W82" s="161"/>
      <c r="X82" s="161"/>
      <c r="Y82" s="161"/>
      <c r="Z82" s="217"/>
      <c r="AA82" s="217"/>
      <c r="AB82" s="161"/>
      <c r="AC82" s="161"/>
      <c r="AD82" s="217"/>
      <c r="AE82" s="161"/>
      <c r="AF82" s="161"/>
      <c r="AG82" s="161"/>
      <c r="AH82" s="231"/>
      <c r="AI82" s="161"/>
      <c r="AJ82" s="161"/>
      <c r="AK82" s="161"/>
      <c r="AL82" s="161"/>
      <c r="AM82" s="231"/>
      <c r="AN82" s="217"/>
    </row>
    <row r="83" spans="1:40" ht="39.950000000000003" customHeight="1" x14ac:dyDescent="0.25">
      <c r="A83" s="260"/>
      <c r="B83" s="263"/>
      <c r="C83" s="46">
        <v>80</v>
      </c>
      <c r="D83" s="95" t="s">
        <v>243</v>
      </c>
      <c r="E83" s="96" t="s">
        <v>190</v>
      </c>
      <c r="F83" s="96" t="s">
        <v>229</v>
      </c>
      <c r="G83" s="96" t="s">
        <v>15</v>
      </c>
      <c r="H83" s="101">
        <v>8.16</v>
      </c>
      <c r="I83" s="18"/>
      <c r="J83" s="24">
        <f t="shared" si="2"/>
        <v>0</v>
      </c>
      <c r="K83" s="25" t="str">
        <f t="shared" si="3"/>
        <v>OK</v>
      </c>
      <c r="L83" s="140"/>
      <c r="M83" s="140"/>
      <c r="N83" s="140"/>
      <c r="O83" s="140"/>
      <c r="P83" s="140"/>
      <c r="Q83" s="156"/>
      <c r="R83" s="155"/>
      <c r="S83" s="155"/>
      <c r="T83" s="161"/>
      <c r="U83" s="161"/>
      <c r="V83" s="161"/>
      <c r="W83" s="161"/>
      <c r="X83" s="161"/>
      <c r="Y83" s="161"/>
      <c r="Z83" s="217"/>
      <c r="AA83" s="217"/>
      <c r="AB83" s="161"/>
      <c r="AC83" s="161"/>
      <c r="AD83" s="217"/>
      <c r="AE83" s="161"/>
      <c r="AF83" s="161"/>
      <c r="AG83" s="161"/>
      <c r="AH83" s="231"/>
      <c r="AI83" s="161"/>
      <c r="AJ83" s="161"/>
      <c r="AK83" s="161"/>
      <c r="AL83" s="161"/>
      <c r="AM83" s="231"/>
      <c r="AN83" s="217"/>
    </row>
    <row r="84" spans="1:40" ht="39.950000000000003" customHeight="1" x14ac:dyDescent="0.25">
      <c r="A84" s="260"/>
      <c r="B84" s="263"/>
      <c r="C84" s="46">
        <v>81</v>
      </c>
      <c r="D84" s="95" t="s">
        <v>244</v>
      </c>
      <c r="E84" s="96" t="s">
        <v>190</v>
      </c>
      <c r="F84" s="96" t="s">
        <v>229</v>
      </c>
      <c r="G84" s="96" t="s">
        <v>15</v>
      </c>
      <c r="H84" s="101">
        <v>5.14</v>
      </c>
      <c r="I84" s="18"/>
      <c r="J84" s="24">
        <f t="shared" si="2"/>
        <v>0</v>
      </c>
      <c r="K84" s="25" t="str">
        <f t="shared" si="3"/>
        <v>OK</v>
      </c>
      <c r="L84" s="140"/>
      <c r="M84" s="140"/>
      <c r="N84" s="140"/>
      <c r="O84" s="140"/>
      <c r="P84" s="140"/>
      <c r="Q84" s="156"/>
      <c r="R84" s="155"/>
      <c r="S84" s="155"/>
      <c r="T84" s="161"/>
      <c r="U84" s="161"/>
      <c r="V84" s="161"/>
      <c r="W84" s="161"/>
      <c r="X84" s="161"/>
      <c r="Y84" s="161"/>
      <c r="Z84" s="217"/>
      <c r="AA84" s="217"/>
      <c r="AB84" s="161"/>
      <c r="AC84" s="161"/>
      <c r="AD84" s="217"/>
      <c r="AE84" s="161"/>
      <c r="AF84" s="161"/>
      <c r="AG84" s="161"/>
      <c r="AH84" s="231"/>
      <c r="AI84" s="161"/>
      <c r="AJ84" s="161"/>
      <c r="AK84" s="161"/>
      <c r="AL84" s="161"/>
      <c r="AM84" s="231"/>
      <c r="AN84" s="217"/>
    </row>
    <row r="85" spans="1:40" ht="39.950000000000003" customHeight="1" x14ac:dyDescent="0.25">
      <c r="A85" s="260"/>
      <c r="B85" s="263"/>
      <c r="C85" s="46">
        <v>82</v>
      </c>
      <c r="D85" s="95" t="s">
        <v>245</v>
      </c>
      <c r="E85" s="96" t="s">
        <v>246</v>
      </c>
      <c r="F85" s="96" t="s">
        <v>229</v>
      </c>
      <c r="G85" s="96" t="s">
        <v>15</v>
      </c>
      <c r="H85" s="101">
        <v>23.38</v>
      </c>
      <c r="I85" s="18"/>
      <c r="J85" s="24">
        <f t="shared" si="2"/>
        <v>0</v>
      </c>
      <c r="K85" s="25" t="str">
        <f t="shared" si="3"/>
        <v>OK</v>
      </c>
      <c r="L85" s="140"/>
      <c r="M85" s="140"/>
      <c r="N85" s="140"/>
      <c r="O85" s="140"/>
      <c r="P85" s="140"/>
      <c r="Q85" s="155"/>
      <c r="R85" s="155"/>
      <c r="S85" s="155"/>
      <c r="T85" s="161"/>
      <c r="U85" s="161"/>
      <c r="V85" s="161"/>
      <c r="W85" s="161"/>
      <c r="X85" s="161"/>
      <c r="Y85" s="161"/>
      <c r="Z85" s="217"/>
      <c r="AA85" s="217"/>
      <c r="AB85" s="161"/>
      <c r="AC85" s="161"/>
      <c r="AD85" s="217"/>
      <c r="AE85" s="161"/>
      <c r="AF85" s="161"/>
      <c r="AG85" s="161"/>
      <c r="AH85" s="231"/>
      <c r="AI85" s="161"/>
      <c r="AJ85" s="161"/>
      <c r="AK85" s="161"/>
      <c r="AL85" s="161"/>
      <c r="AM85" s="231"/>
      <c r="AN85" s="217"/>
    </row>
    <row r="86" spans="1:40" ht="39.950000000000003" customHeight="1" x14ac:dyDescent="0.25">
      <c r="A86" s="260"/>
      <c r="B86" s="263"/>
      <c r="C86" s="46">
        <v>83</v>
      </c>
      <c r="D86" s="95" t="s">
        <v>247</v>
      </c>
      <c r="E86" s="96" t="s">
        <v>188</v>
      </c>
      <c r="F86" s="96" t="s">
        <v>248</v>
      </c>
      <c r="G86" s="96" t="s">
        <v>30</v>
      </c>
      <c r="H86" s="101">
        <v>185.45</v>
      </c>
      <c r="I86" s="18"/>
      <c r="J86" s="24">
        <f t="shared" si="2"/>
        <v>0</v>
      </c>
      <c r="K86" s="25" t="str">
        <f t="shared" si="3"/>
        <v>OK</v>
      </c>
      <c r="L86" s="140"/>
      <c r="M86" s="140"/>
      <c r="N86" s="140"/>
      <c r="O86" s="140"/>
      <c r="P86" s="140"/>
      <c r="Q86" s="155"/>
      <c r="R86" s="155"/>
      <c r="S86" s="155"/>
      <c r="T86" s="161"/>
      <c r="U86" s="161"/>
      <c r="V86" s="161"/>
      <c r="W86" s="161"/>
      <c r="X86" s="161"/>
      <c r="Y86" s="161"/>
      <c r="Z86" s="217"/>
      <c r="AA86" s="217"/>
      <c r="AB86" s="161"/>
      <c r="AC86" s="161"/>
      <c r="AD86" s="217"/>
      <c r="AE86" s="161"/>
      <c r="AF86" s="161"/>
      <c r="AG86" s="161"/>
      <c r="AH86" s="231"/>
      <c r="AI86" s="161"/>
      <c r="AJ86" s="161"/>
      <c r="AK86" s="161"/>
      <c r="AL86" s="161"/>
      <c r="AM86" s="231"/>
      <c r="AN86" s="217"/>
    </row>
    <row r="87" spans="1:40" ht="39.950000000000003" customHeight="1" x14ac:dyDescent="0.25">
      <c r="A87" s="261"/>
      <c r="B87" s="264"/>
      <c r="C87" s="46">
        <v>84</v>
      </c>
      <c r="D87" s="95" t="s">
        <v>80</v>
      </c>
      <c r="E87" s="96" t="s">
        <v>177</v>
      </c>
      <c r="F87" s="96" t="s">
        <v>13</v>
      </c>
      <c r="G87" s="96" t="s">
        <v>15</v>
      </c>
      <c r="H87" s="101">
        <v>19.03</v>
      </c>
      <c r="I87" s="18">
        <v>25</v>
      </c>
      <c r="J87" s="24">
        <f t="shared" si="2"/>
        <v>25</v>
      </c>
      <c r="K87" s="25" t="str">
        <f t="shared" si="3"/>
        <v>OK</v>
      </c>
      <c r="L87" s="140"/>
      <c r="M87" s="140"/>
      <c r="N87" s="140"/>
      <c r="O87" s="140"/>
      <c r="P87" s="140"/>
      <c r="Q87" s="155"/>
      <c r="R87" s="155"/>
      <c r="S87" s="155"/>
      <c r="T87" s="161"/>
      <c r="U87" s="161"/>
      <c r="V87" s="161"/>
      <c r="W87" s="161"/>
      <c r="X87" s="161"/>
      <c r="Y87" s="161"/>
      <c r="Z87" s="217"/>
      <c r="AA87" s="217"/>
      <c r="AB87" s="161"/>
      <c r="AC87" s="161"/>
      <c r="AD87" s="164">
        <v>4</v>
      </c>
      <c r="AE87" s="161"/>
      <c r="AF87" s="161"/>
      <c r="AG87" s="161"/>
      <c r="AH87" s="231"/>
      <c r="AI87" s="161"/>
      <c r="AJ87" s="161"/>
      <c r="AK87" s="161"/>
      <c r="AL87" s="161"/>
      <c r="AM87" s="231"/>
      <c r="AN87" s="217"/>
    </row>
    <row r="88" spans="1:40" ht="39.950000000000003" customHeight="1" x14ac:dyDescent="0.25">
      <c r="A88" s="267">
        <v>4</v>
      </c>
      <c r="B88" s="270" t="s">
        <v>249</v>
      </c>
      <c r="C88" s="47">
        <v>85</v>
      </c>
      <c r="D88" s="102" t="s">
        <v>89</v>
      </c>
      <c r="E88" s="103" t="s">
        <v>49</v>
      </c>
      <c r="F88" s="103" t="s">
        <v>13</v>
      </c>
      <c r="G88" s="103" t="s">
        <v>22</v>
      </c>
      <c r="H88" s="105">
        <v>2.4</v>
      </c>
      <c r="I88" s="18">
        <v>8</v>
      </c>
      <c r="J88" s="24">
        <f t="shared" si="2"/>
        <v>7</v>
      </c>
      <c r="K88" s="25" t="str">
        <f t="shared" si="3"/>
        <v>OK</v>
      </c>
      <c r="L88" s="150"/>
      <c r="M88" s="145">
        <v>1</v>
      </c>
      <c r="N88" s="140"/>
      <c r="O88" s="140"/>
      <c r="P88" s="140"/>
      <c r="Q88" s="155"/>
      <c r="R88" s="155"/>
      <c r="S88" s="155"/>
      <c r="T88" s="161"/>
      <c r="U88" s="161"/>
      <c r="V88" s="161"/>
      <c r="W88" s="161"/>
      <c r="X88" s="161"/>
      <c r="Y88" s="161"/>
      <c r="Z88" s="217"/>
      <c r="AA88" s="217"/>
      <c r="AB88" s="161"/>
      <c r="AC88" s="161"/>
      <c r="AD88" s="217"/>
      <c r="AE88" s="164">
        <v>2</v>
      </c>
      <c r="AF88" s="161"/>
      <c r="AG88" s="161"/>
      <c r="AH88" s="231"/>
      <c r="AI88" s="161"/>
      <c r="AJ88" s="161"/>
      <c r="AK88" s="161"/>
      <c r="AL88" s="161"/>
      <c r="AM88" s="231"/>
      <c r="AN88" s="217"/>
    </row>
    <row r="89" spans="1:40" ht="39.950000000000003" customHeight="1" x14ac:dyDescent="0.25">
      <c r="A89" s="268"/>
      <c r="B89" s="271"/>
      <c r="C89" s="47">
        <v>86</v>
      </c>
      <c r="D89" s="102" t="s">
        <v>90</v>
      </c>
      <c r="E89" s="103" t="s">
        <v>49</v>
      </c>
      <c r="F89" s="103" t="s">
        <v>13</v>
      </c>
      <c r="G89" s="103" t="s">
        <v>22</v>
      </c>
      <c r="H89" s="105">
        <v>4.2</v>
      </c>
      <c r="I89" s="18">
        <v>8</v>
      </c>
      <c r="J89" s="24">
        <f t="shared" si="2"/>
        <v>7</v>
      </c>
      <c r="K89" s="25" t="str">
        <f t="shared" si="3"/>
        <v>OK</v>
      </c>
      <c r="L89" s="150"/>
      <c r="M89" s="145">
        <v>1</v>
      </c>
      <c r="N89" s="140"/>
      <c r="O89" s="140"/>
      <c r="P89" s="140"/>
      <c r="Q89" s="155"/>
      <c r="R89" s="155"/>
      <c r="S89" s="155"/>
      <c r="T89" s="161"/>
      <c r="U89" s="161"/>
      <c r="V89" s="161"/>
      <c r="W89" s="161"/>
      <c r="X89" s="161"/>
      <c r="Y89" s="161"/>
      <c r="Z89" s="217"/>
      <c r="AA89" s="217"/>
      <c r="AB89" s="161"/>
      <c r="AC89" s="161"/>
      <c r="AD89" s="217"/>
      <c r="AE89" s="164">
        <v>2</v>
      </c>
      <c r="AF89" s="161"/>
      <c r="AG89" s="161"/>
      <c r="AH89" s="231"/>
      <c r="AI89" s="161"/>
      <c r="AJ89" s="161"/>
      <c r="AK89" s="161"/>
      <c r="AL89" s="161"/>
      <c r="AM89" s="231"/>
      <c r="AN89" s="217"/>
    </row>
    <row r="90" spans="1:40" ht="39.950000000000003" customHeight="1" x14ac:dyDescent="0.25">
      <c r="A90" s="268"/>
      <c r="B90" s="271"/>
      <c r="C90" s="47">
        <v>87</v>
      </c>
      <c r="D90" s="102" t="s">
        <v>91</v>
      </c>
      <c r="E90" s="103" t="s">
        <v>49</v>
      </c>
      <c r="F90" s="103" t="s">
        <v>13</v>
      </c>
      <c r="G90" s="103" t="s">
        <v>22</v>
      </c>
      <c r="H90" s="105">
        <v>6</v>
      </c>
      <c r="I90" s="18">
        <v>8</v>
      </c>
      <c r="J90" s="24">
        <f t="shared" si="2"/>
        <v>7</v>
      </c>
      <c r="K90" s="25" t="str">
        <f t="shared" si="3"/>
        <v>OK</v>
      </c>
      <c r="L90" s="150"/>
      <c r="M90" s="145">
        <v>1</v>
      </c>
      <c r="N90" s="140"/>
      <c r="O90" s="140"/>
      <c r="P90" s="140"/>
      <c r="Q90" s="155"/>
      <c r="R90" s="155"/>
      <c r="S90" s="155"/>
      <c r="T90" s="161"/>
      <c r="U90" s="161"/>
      <c r="V90" s="161"/>
      <c r="W90" s="161"/>
      <c r="X90" s="161"/>
      <c r="Y90" s="161"/>
      <c r="Z90" s="217"/>
      <c r="AA90" s="217"/>
      <c r="AB90" s="161"/>
      <c r="AC90" s="161"/>
      <c r="AD90" s="217"/>
      <c r="AE90" s="164">
        <v>2</v>
      </c>
      <c r="AF90" s="161"/>
      <c r="AG90" s="161"/>
      <c r="AH90" s="231"/>
      <c r="AI90" s="161"/>
      <c r="AJ90" s="161"/>
      <c r="AK90" s="161"/>
      <c r="AL90" s="161"/>
      <c r="AM90" s="231"/>
      <c r="AN90" s="217"/>
    </row>
    <row r="91" spans="1:40" ht="39.950000000000003" customHeight="1" x14ac:dyDescent="0.25">
      <c r="A91" s="268"/>
      <c r="B91" s="271"/>
      <c r="C91" s="47">
        <v>88</v>
      </c>
      <c r="D91" s="102" t="s">
        <v>92</v>
      </c>
      <c r="E91" s="103" t="s">
        <v>49</v>
      </c>
      <c r="F91" s="103" t="s">
        <v>13</v>
      </c>
      <c r="G91" s="103" t="s">
        <v>22</v>
      </c>
      <c r="H91" s="105">
        <v>12.6</v>
      </c>
      <c r="I91" s="18">
        <v>8</v>
      </c>
      <c r="J91" s="24">
        <f t="shared" si="2"/>
        <v>7</v>
      </c>
      <c r="K91" s="25" t="str">
        <f t="shared" si="3"/>
        <v>OK</v>
      </c>
      <c r="L91" s="150"/>
      <c r="M91" s="145">
        <v>1</v>
      </c>
      <c r="N91" s="140"/>
      <c r="O91" s="140"/>
      <c r="P91" s="140"/>
      <c r="Q91" s="155"/>
      <c r="R91" s="155"/>
      <c r="S91" s="155"/>
      <c r="T91" s="161"/>
      <c r="U91" s="161"/>
      <c r="V91" s="161"/>
      <c r="W91" s="161"/>
      <c r="X91" s="161"/>
      <c r="Y91" s="161"/>
      <c r="Z91" s="217"/>
      <c r="AA91" s="217"/>
      <c r="AB91" s="161"/>
      <c r="AC91" s="161"/>
      <c r="AD91" s="217"/>
      <c r="AE91" s="164">
        <v>2</v>
      </c>
      <c r="AF91" s="161"/>
      <c r="AG91" s="161"/>
      <c r="AH91" s="231"/>
      <c r="AI91" s="161"/>
      <c r="AJ91" s="161"/>
      <c r="AK91" s="161"/>
      <c r="AL91" s="161"/>
      <c r="AM91" s="231"/>
      <c r="AN91" s="217"/>
    </row>
    <row r="92" spans="1:40" ht="39.950000000000003" customHeight="1" x14ac:dyDescent="0.25">
      <c r="A92" s="268"/>
      <c r="B92" s="271"/>
      <c r="C92" s="47">
        <v>89</v>
      </c>
      <c r="D92" s="102" t="s">
        <v>93</v>
      </c>
      <c r="E92" s="103" t="s">
        <v>49</v>
      </c>
      <c r="F92" s="103" t="s">
        <v>13</v>
      </c>
      <c r="G92" s="103" t="s">
        <v>22</v>
      </c>
      <c r="H92" s="105">
        <v>6.7</v>
      </c>
      <c r="I92" s="18">
        <v>8</v>
      </c>
      <c r="J92" s="24">
        <f t="shared" si="2"/>
        <v>7</v>
      </c>
      <c r="K92" s="25" t="str">
        <f t="shared" si="3"/>
        <v>OK</v>
      </c>
      <c r="L92" s="150"/>
      <c r="M92" s="145">
        <v>1</v>
      </c>
      <c r="N92" s="140"/>
      <c r="O92" s="140"/>
      <c r="P92" s="140"/>
      <c r="Q92" s="155"/>
      <c r="R92" s="155"/>
      <c r="S92" s="155"/>
      <c r="T92" s="161"/>
      <c r="U92" s="161"/>
      <c r="V92" s="161"/>
      <c r="W92" s="161"/>
      <c r="X92" s="161"/>
      <c r="Y92" s="161"/>
      <c r="Z92" s="217"/>
      <c r="AA92" s="217"/>
      <c r="AB92" s="161"/>
      <c r="AC92" s="161"/>
      <c r="AD92" s="217"/>
      <c r="AE92" s="217"/>
      <c r="AF92" s="161"/>
      <c r="AG92" s="161"/>
      <c r="AH92" s="231"/>
      <c r="AI92" s="161"/>
      <c r="AJ92" s="161"/>
      <c r="AK92" s="161"/>
      <c r="AL92" s="161"/>
      <c r="AM92" s="231"/>
      <c r="AN92" s="217"/>
    </row>
    <row r="93" spans="1:40" ht="39.950000000000003" customHeight="1" x14ac:dyDescent="0.25">
      <c r="A93" s="268"/>
      <c r="B93" s="271"/>
      <c r="C93" s="47">
        <v>90</v>
      </c>
      <c r="D93" s="102" t="s">
        <v>94</v>
      </c>
      <c r="E93" s="103" t="s">
        <v>49</v>
      </c>
      <c r="F93" s="103" t="s">
        <v>13</v>
      </c>
      <c r="G93" s="103" t="s">
        <v>22</v>
      </c>
      <c r="H93" s="105">
        <v>2.7</v>
      </c>
      <c r="I93" s="18">
        <v>8</v>
      </c>
      <c r="J93" s="24">
        <f t="shared" si="2"/>
        <v>7</v>
      </c>
      <c r="K93" s="25" t="str">
        <f t="shared" si="3"/>
        <v>OK</v>
      </c>
      <c r="L93" s="150"/>
      <c r="M93" s="145">
        <v>1</v>
      </c>
      <c r="N93" s="140"/>
      <c r="O93" s="140"/>
      <c r="P93" s="140"/>
      <c r="Q93" s="155"/>
      <c r="R93" s="155"/>
      <c r="S93" s="155"/>
      <c r="T93" s="161"/>
      <c r="U93" s="161"/>
      <c r="V93" s="161"/>
      <c r="W93" s="161"/>
      <c r="X93" s="161"/>
      <c r="Y93" s="161"/>
      <c r="Z93" s="217"/>
      <c r="AA93" s="217"/>
      <c r="AB93" s="161"/>
      <c r="AC93" s="161"/>
      <c r="AD93" s="217"/>
      <c r="AE93" s="217"/>
      <c r="AF93" s="161"/>
      <c r="AG93" s="161"/>
      <c r="AH93" s="231"/>
      <c r="AI93" s="161"/>
      <c r="AJ93" s="161"/>
      <c r="AK93" s="161"/>
      <c r="AL93" s="161"/>
      <c r="AM93" s="231"/>
      <c r="AN93" s="217"/>
    </row>
    <row r="94" spans="1:40" ht="39.950000000000003" customHeight="1" x14ac:dyDescent="0.25">
      <c r="A94" s="268"/>
      <c r="B94" s="271"/>
      <c r="C94" s="47">
        <v>91</v>
      </c>
      <c r="D94" s="102" t="s">
        <v>95</v>
      </c>
      <c r="E94" s="103" t="s">
        <v>49</v>
      </c>
      <c r="F94" s="103" t="s">
        <v>13</v>
      </c>
      <c r="G94" s="103" t="s">
        <v>22</v>
      </c>
      <c r="H94" s="105">
        <v>2.9</v>
      </c>
      <c r="I94" s="18">
        <v>8</v>
      </c>
      <c r="J94" s="24">
        <f t="shared" si="2"/>
        <v>7</v>
      </c>
      <c r="K94" s="25" t="str">
        <f t="shared" si="3"/>
        <v>OK</v>
      </c>
      <c r="L94" s="150"/>
      <c r="M94" s="145">
        <v>1</v>
      </c>
      <c r="N94" s="140"/>
      <c r="O94" s="140"/>
      <c r="P94" s="140"/>
      <c r="Q94" s="155"/>
      <c r="R94" s="155"/>
      <c r="S94" s="155"/>
      <c r="T94" s="161"/>
      <c r="U94" s="161"/>
      <c r="V94" s="161"/>
      <c r="W94" s="161"/>
      <c r="X94" s="161"/>
      <c r="Y94" s="161"/>
      <c r="Z94" s="217"/>
      <c r="AA94" s="217"/>
      <c r="AB94" s="161"/>
      <c r="AC94" s="161"/>
      <c r="AD94" s="217"/>
      <c r="AE94" s="217"/>
      <c r="AF94" s="161"/>
      <c r="AG94" s="161"/>
      <c r="AH94" s="231"/>
      <c r="AI94" s="161"/>
      <c r="AJ94" s="161"/>
      <c r="AK94" s="161"/>
      <c r="AL94" s="161"/>
      <c r="AM94" s="231"/>
      <c r="AN94" s="217"/>
    </row>
    <row r="95" spans="1:40" ht="39.950000000000003" customHeight="1" x14ac:dyDescent="0.25">
      <c r="A95" s="268"/>
      <c r="B95" s="271"/>
      <c r="C95" s="47">
        <v>92</v>
      </c>
      <c r="D95" s="102" t="s">
        <v>96</v>
      </c>
      <c r="E95" s="103" t="s">
        <v>49</v>
      </c>
      <c r="F95" s="103" t="s">
        <v>13</v>
      </c>
      <c r="G95" s="103" t="s">
        <v>22</v>
      </c>
      <c r="H95" s="105">
        <v>3.4</v>
      </c>
      <c r="I95" s="18">
        <v>8</v>
      </c>
      <c r="J95" s="24">
        <f t="shared" si="2"/>
        <v>7</v>
      </c>
      <c r="K95" s="25" t="str">
        <f t="shared" si="3"/>
        <v>OK</v>
      </c>
      <c r="L95" s="150"/>
      <c r="M95" s="145">
        <v>1</v>
      </c>
      <c r="N95" s="140"/>
      <c r="O95" s="140"/>
      <c r="P95" s="140"/>
      <c r="Q95" s="155"/>
      <c r="R95" s="155"/>
      <c r="S95" s="155"/>
      <c r="T95" s="161"/>
      <c r="U95" s="161"/>
      <c r="V95" s="161"/>
      <c r="W95" s="161"/>
      <c r="X95" s="161"/>
      <c r="Y95" s="161"/>
      <c r="Z95" s="217"/>
      <c r="AA95" s="217"/>
      <c r="AB95" s="161"/>
      <c r="AC95" s="161"/>
      <c r="AD95" s="217"/>
      <c r="AE95" s="217"/>
      <c r="AF95" s="161"/>
      <c r="AG95" s="161"/>
      <c r="AH95" s="231"/>
      <c r="AI95" s="161"/>
      <c r="AJ95" s="161"/>
      <c r="AK95" s="161"/>
      <c r="AL95" s="161"/>
      <c r="AM95" s="231"/>
      <c r="AN95" s="217"/>
    </row>
    <row r="96" spans="1:40" ht="39.950000000000003" customHeight="1" x14ac:dyDescent="0.25">
      <c r="A96" s="268"/>
      <c r="B96" s="271"/>
      <c r="C96" s="47">
        <v>93</v>
      </c>
      <c r="D96" s="102" t="s">
        <v>97</v>
      </c>
      <c r="E96" s="103" t="s">
        <v>49</v>
      </c>
      <c r="F96" s="103" t="s">
        <v>13</v>
      </c>
      <c r="G96" s="103" t="s">
        <v>22</v>
      </c>
      <c r="H96" s="105">
        <v>4</v>
      </c>
      <c r="I96" s="18">
        <v>8</v>
      </c>
      <c r="J96" s="24">
        <f t="shared" si="2"/>
        <v>7</v>
      </c>
      <c r="K96" s="25" t="str">
        <f t="shared" si="3"/>
        <v>OK</v>
      </c>
      <c r="L96" s="150"/>
      <c r="M96" s="145">
        <v>1</v>
      </c>
      <c r="N96" s="140"/>
      <c r="O96" s="140"/>
      <c r="P96" s="140"/>
      <c r="Q96" s="155"/>
      <c r="R96" s="155"/>
      <c r="S96" s="155"/>
      <c r="T96" s="161"/>
      <c r="U96" s="161"/>
      <c r="V96" s="161"/>
      <c r="W96" s="161"/>
      <c r="X96" s="161"/>
      <c r="Y96" s="161"/>
      <c r="Z96" s="217"/>
      <c r="AA96" s="217"/>
      <c r="AB96" s="161"/>
      <c r="AC96" s="161"/>
      <c r="AD96" s="217"/>
      <c r="AE96" s="217"/>
      <c r="AF96" s="161"/>
      <c r="AG96" s="161"/>
      <c r="AH96" s="231"/>
      <c r="AI96" s="161"/>
      <c r="AJ96" s="161"/>
      <c r="AK96" s="161"/>
      <c r="AL96" s="161"/>
      <c r="AM96" s="231"/>
      <c r="AN96" s="217"/>
    </row>
    <row r="97" spans="1:40" ht="39.950000000000003" customHeight="1" x14ac:dyDescent="0.25">
      <c r="A97" s="268"/>
      <c r="B97" s="271"/>
      <c r="C97" s="47">
        <v>94</v>
      </c>
      <c r="D97" s="102" t="s">
        <v>98</v>
      </c>
      <c r="E97" s="103" t="s">
        <v>49</v>
      </c>
      <c r="F97" s="103" t="s">
        <v>13</v>
      </c>
      <c r="G97" s="103" t="s">
        <v>22</v>
      </c>
      <c r="H97" s="105">
        <v>5.0999999999999996</v>
      </c>
      <c r="I97" s="18">
        <v>8</v>
      </c>
      <c r="J97" s="24">
        <f t="shared" si="2"/>
        <v>7</v>
      </c>
      <c r="K97" s="25" t="str">
        <f t="shared" si="3"/>
        <v>OK</v>
      </c>
      <c r="L97" s="150"/>
      <c r="M97" s="145">
        <v>1</v>
      </c>
      <c r="N97" s="140"/>
      <c r="O97" s="140"/>
      <c r="P97" s="140"/>
      <c r="Q97" s="155"/>
      <c r="R97" s="155"/>
      <c r="S97" s="155"/>
      <c r="T97" s="161"/>
      <c r="U97" s="161"/>
      <c r="V97" s="161"/>
      <c r="W97" s="161"/>
      <c r="X97" s="161"/>
      <c r="Y97" s="161"/>
      <c r="Z97" s="217"/>
      <c r="AA97" s="217"/>
      <c r="AB97" s="161"/>
      <c r="AC97" s="161"/>
      <c r="AD97" s="217"/>
      <c r="AE97" s="164">
        <v>2</v>
      </c>
      <c r="AF97" s="161"/>
      <c r="AG97" s="161"/>
      <c r="AH97" s="231"/>
      <c r="AI97" s="161"/>
      <c r="AJ97" s="161"/>
      <c r="AK97" s="161"/>
      <c r="AL97" s="161"/>
      <c r="AM97" s="231"/>
      <c r="AN97" s="217"/>
    </row>
    <row r="98" spans="1:40" ht="39.950000000000003" customHeight="1" x14ac:dyDescent="0.25">
      <c r="A98" s="268"/>
      <c r="B98" s="271"/>
      <c r="C98" s="47">
        <v>95</v>
      </c>
      <c r="D98" s="102" t="s">
        <v>99</v>
      </c>
      <c r="E98" s="103" t="s">
        <v>49</v>
      </c>
      <c r="F98" s="103" t="s">
        <v>100</v>
      </c>
      <c r="G98" s="103" t="s">
        <v>15</v>
      </c>
      <c r="H98" s="105">
        <v>18</v>
      </c>
      <c r="I98" s="18">
        <v>15</v>
      </c>
      <c r="J98" s="24">
        <f t="shared" si="2"/>
        <v>11</v>
      </c>
      <c r="K98" s="25" t="str">
        <f t="shared" si="3"/>
        <v>OK</v>
      </c>
      <c r="L98" s="150"/>
      <c r="M98" s="145"/>
      <c r="N98" s="140"/>
      <c r="O98" s="140"/>
      <c r="P98" s="140"/>
      <c r="Q98" s="155">
        <v>4</v>
      </c>
      <c r="R98" s="155"/>
      <c r="S98" s="155"/>
      <c r="T98" s="161"/>
      <c r="U98" s="161"/>
      <c r="V98" s="161"/>
      <c r="W98" s="161"/>
      <c r="X98" s="161"/>
      <c r="Y98" s="161"/>
      <c r="Z98" s="217"/>
      <c r="AA98" s="217"/>
      <c r="AB98" s="161"/>
      <c r="AC98" s="161"/>
      <c r="AD98" s="217"/>
      <c r="AE98" s="164">
        <v>1</v>
      </c>
      <c r="AF98" s="161"/>
      <c r="AG98" s="161"/>
      <c r="AH98" s="231"/>
      <c r="AI98" s="161"/>
      <c r="AJ98" s="161"/>
      <c r="AK98" s="161"/>
      <c r="AL98" s="161"/>
      <c r="AM98" s="231"/>
      <c r="AN98" s="217"/>
    </row>
    <row r="99" spans="1:40" ht="39.950000000000003" customHeight="1" x14ac:dyDescent="0.25">
      <c r="A99" s="268"/>
      <c r="B99" s="271"/>
      <c r="C99" s="47">
        <v>96</v>
      </c>
      <c r="D99" s="102" t="s">
        <v>110</v>
      </c>
      <c r="E99" s="103" t="s">
        <v>49</v>
      </c>
      <c r="F99" s="103" t="s">
        <v>13</v>
      </c>
      <c r="G99" s="103" t="s">
        <v>22</v>
      </c>
      <c r="H99" s="105">
        <v>2.0099999999999998</v>
      </c>
      <c r="I99" s="18">
        <v>55</v>
      </c>
      <c r="J99" s="24">
        <f t="shared" si="2"/>
        <v>53</v>
      </c>
      <c r="K99" s="25" t="str">
        <f t="shared" si="3"/>
        <v>OK</v>
      </c>
      <c r="L99" s="150"/>
      <c r="M99" s="145">
        <v>2</v>
      </c>
      <c r="N99" s="140"/>
      <c r="O99" s="140"/>
      <c r="P99" s="140"/>
      <c r="Q99" s="155"/>
      <c r="R99" s="155"/>
      <c r="S99" s="155"/>
      <c r="T99" s="161"/>
      <c r="U99" s="161"/>
      <c r="V99" s="161"/>
      <c r="W99" s="161"/>
      <c r="X99" s="161"/>
      <c r="Y99" s="161"/>
      <c r="Z99" s="217"/>
      <c r="AA99" s="217"/>
      <c r="AB99" s="161"/>
      <c r="AC99" s="161"/>
      <c r="AD99" s="217"/>
      <c r="AE99" s="164">
        <v>1</v>
      </c>
      <c r="AF99" s="161"/>
      <c r="AG99" s="161"/>
      <c r="AH99" s="231"/>
      <c r="AI99" s="161"/>
      <c r="AJ99" s="161"/>
      <c r="AK99" s="161"/>
      <c r="AL99" s="161"/>
      <c r="AM99" s="231"/>
      <c r="AN99" s="217"/>
    </row>
    <row r="100" spans="1:40" ht="39.950000000000003" customHeight="1" x14ac:dyDescent="0.25">
      <c r="A100" s="268"/>
      <c r="B100" s="271"/>
      <c r="C100" s="47">
        <v>97</v>
      </c>
      <c r="D100" s="102" t="s">
        <v>250</v>
      </c>
      <c r="E100" s="103" t="s">
        <v>49</v>
      </c>
      <c r="F100" s="103" t="s">
        <v>27</v>
      </c>
      <c r="G100" s="103" t="s">
        <v>22</v>
      </c>
      <c r="H100" s="105">
        <v>36</v>
      </c>
      <c r="I100" s="18">
        <v>5</v>
      </c>
      <c r="J100" s="24">
        <f t="shared" si="2"/>
        <v>4</v>
      </c>
      <c r="K100" s="25" t="str">
        <f t="shared" si="3"/>
        <v>OK</v>
      </c>
      <c r="L100" s="150"/>
      <c r="M100" s="145">
        <v>1</v>
      </c>
      <c r="N100" s="140"/>
      <c r="O100" s="140"/>
      <c r="P100" s="140"/>
      <c r="Q100" s="155"/>
      <c r="R100" s="155"/>
      <c r="S100" s="155"/>
      <c r="T100" s="161"/>
      <c r="U100" s="161"/>
      <c r="V100" s="161"/>
      <c r="W100" s="161"/>
      <c r="X100" s="161"/>
      <c r="Y100" s="161"/>
      <c r="Z100" s="217"/>
      <c r="AA100" s="217"/>
      <c r="AB100" s="161"/>
      <c r="AC100" s="161"/>
      <c r="AD100" s="217"/>
      <c r="AE100" s="164">
        <v>1</v>
      </c>
      <c r="AF100" s="161"/>
      <c r="AG100" s="161"/>
      <c r="AH100" s="231"/>
      <c r="AI100" s="161"/>
      <c r="AJ100" s="161"/>
      <c r="AK100" s="161"/>
      <c r="AL100" s="161"/>
      <c r="AM100" s="231"/>
      <c r="AN100" s="217"/>
    </row>
    <row r="101" spans="1:40" ht="39.950000000000003" customHeight="1" x14ac:dyDescent="0.25">
      <c r="A101" s="268"/>
      <c r="B101" s="271"/>
      <c r="C101" s="47">
        <v>98</v>
      </c>
      <c r="D101" s="102" t="s">
        <v>101</v>
      </c>
      <c r="E101" s="103" t="s">
        <v>49</v>
      </c>
      <c r="F101" s="103" t="s">
        <v>13</v>
      </c>
      <c r="G101" s="103" t="s">
        <v>22</v>
      </c>
      <c r="H101" s="105">
        <v>42</v>
      </c>
      <c r="I101" s="18">
        <v>3</v>
      </c>
      <c r="J101" s="24">
        <f t="shared" si="2"/>
        <v>3</v>
      </c>
      <c r="K101" s="25" t="str">
        <f t="shared" si="3"/>
        <v>OK</v>
      </c>
      <c r="L101" s="150"/>
      <c r="M101" s="145"/>
      <c r="N101" s="140"/>
      <c r="O101" s="140"/>
      <c r="P101" s="140"/>
      <c r="Q101" s="155"/>
      <c r="R101" s="155"/>
      <c r="S101" s="155"/>
      <c r="T101" s="161"/>
      <c r="U101" s="161"/>
      <c r="V101" s="161"/>
      <c r="W101" s="161"/>
      <c r="X101" s="161"/>
      <c r="Y101" s="161"/>
      <c r="Z101" s="217"/>
      <c r="AA101" s="217"/>
      <c r="AB101" s="161"/>
      <c r="AC101" s="161"/>
      <c r="AD101" s="217"/>
      <c r="AE101" s="164">
        <v>1</v>
      </c>
      <c r="AF101" s="161"/>
      <c r="AG101" s="161"/>
      <c r="AH101" s="231"/>
      <c r="AI101" s="161"/>
      <c r="AJ101" s="161"/>
      <c r="AK101" s="161"/>
      <c r="AL101" s="161"/>
      <c r="AM101" s="231"/>
      <c r="AN101" s="217"/>
    </row>
    <row r="102" spans="1:40" ht="39.950000000000003"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150"/>
      <c r="M102" s="145"/>
      <c r="N102" s="140"/>
      <c r="O102" s="140"/>
      <c r="P102" s="140"/>
      <c r="Q102" s="155"/>
      <c r="R102" s="155"/>
      <c r="S102" s="155"/>
      <c r="T102" s="161"/>
      <c r="U102" s="161"/>
      <c r="V102" s="161"/>
      <c r="W102" s="161"/>
      <c r="X102" s="161"/>
      <c r="Y102" s="161"/>
      <c r="Z102" s="217"/>
      <c r="AA102" s="217"/>
      <c r="AB102" s="161"/>
      <c r="AC102" s="161"/>
      <c r="AD102" s="217"/>
      <c r="AE102" s="161"/>
      <c r="AF102" s="161"/>
      <c r="AG102" s="161"/>
      <c r="AH102" s="231"/>
      <c r="AI102" s="161"/>
      <c r="AJ102" s="161"/>
      <c r="AK102" s="161"/>
      <c r="AL102" s="161"/>
      <c r="AM102" s="231"/>
      <c r="AN102" s="217"/>
    </row>
    <row r="103" spans="1:40" ht="44.85" customHeight="1" x14ac:dyDescent="0.25">
      <c r="A103" s="276">
        <v>5</v>
      </c>
      <c r="B103" s="277" t="s">
        <v>183</v>
      </c>
      <c r="C103" s="46">
        <v>100</v>
      </c>
      <c r="D103" s="95" t="s">
        <v>111</v>
      </c>
      <c r="E103" s="96" t="s">
        <v>177</v>
      </c>
      <c r="F103" s="96" t="s">
        <v>13</v>
      </c>
      <c r="G103" s="96" t="s">
        <v>28</v>
      </c>
      <c r="H103" s="101">
        <v>93.23</v>
      </c>
      <c r="I103" s="18">
        <v>8</v>
      </c>
      <c r="J103" s="24">
        <f t="shared" si="2"/>
        <v>6</v>
      </c>
      <c r="K103" s="25" t="str">
        <f t="shared" si="3"/>
        <v>OK</v>
      </c>
      <c r="L103" s="150"/>
      <c r="M103" s="145"/>
      <c r="N103" s="140"/>
      <c r="O103" s="140"/>
      <c r="P103" s="140"/>
      <c r="Q103" s="155"/>
      <c r="R103" s="155"/>
      <c r="S103" s="155"/>
      <c r="T103" s="161"/>
      <c r="U103" s="161"/>
      <c r="V103" s="161"/>
      <c r="W103" s="161"/>
      <c r="X103" s="161"/>
      <c r="Y103" s="161"/>
      <c r="Z103" s="164">
        <v>2</v>
      </c>
      <c r="AA103" s="217"/>
      <c r="AB103" s="161"/>
      <c r="AC103" s="161"/>
      <c r="AD103" s="217"/>
      <c r="AE103" s="161"/>
      <c r="AF103" s="161"/>
      <c r="AG103" s="161"/>
      <c r="AH103" s="231"/>
      <c r="AI103" s="161"/>
      <c r="AJ103" s="161"/>
      <c r="AK103" s="161"/>
      <c r="AL103" s="161"/>
      <c r="AM103" s="231"/>
      <c r="AN103" s="217"/>
    </row>
    <row r="104" spans="1:40" ht="39.950000000000003" customHeight="1" x14ac:dyDescent="0.25">
      <c r="A104" s="276"/>
      <c r="B104" s="277"/>
      <c r="C104" s="46">
        <v>101</v>
      </c>
      <c r="D104" s="95" t="s">
        <v>112</v>
      </c>
      <c r="E104" s="96" t="s">
        <v>172</v>
      </c>
      <c r="F104" s="96" t="s">
        <v>3</v>
      </c>
      <c r="G104" s="96" t="s">
        <v>57</v>
      </c>
      <c r="H104" s="101">
        <v>28</v>
      </c>
      <c r="I104" s="18">
        <v>16</v>
      </c>
      <c r="J104" s="24">
        <f t="shared" si="2"/>
        <v>16</v>
      </c>
      <c r="K104" s="25" t="str">
        <f t="shared" si="3"/>
        <v>OK</v>
      </c>
      <c r="L104" s="150"/>
      <c r="M104" s="145"/>
      <c r="N104" s="140"/>
      <c r="O104" s="140"/>
      <c r="P104" s="140"/>
      <c r="Q104" s="155"/>
      <c r="R104" s="155"/>
      <c r="S104" s="155"/>
      <c r="T104" s="161"/>
      <c r="U104" s="161"/>
      <c r="V104" s="161"/>
      <c r="W104" s="161"/>
      <c r="X104" s="161"/>
      <c r="Y104" s="161"/>
      <c r="Z104" s="217"/>
      <c r="AA104" s="217"/>
      <c r="AB104" s="161"/>
      <c r="AC104" s="161"/>
      <c r="AD104" s="217"/>
      <c r="AE104" s="161"/>
      <c r="AF104" s="161"/>
      <c r="AG104" s="161"/>
      <c r="AH104" s="231"/>
      <c r="AI104" s="161"/>
      <c r="AJ104" s="161"/>
      <c r="AK104" s="161"/>
      <c r="AL104" s="161"/>
      <c r="AM104" s="231"/>
      <c r="AN104" s="217"/>
    </row>
    <row r="105" spans="1:40" ht="39.950000000000003" customHeight="1" x14ac:dyDescent="0.25">
      <c r="A105" s="276"/>
      <c r="B105" s="277"/>
      <c r="C105" s="46">
        <v>102</v>
      </c>
      <c r="D105" s="95" t="s">
        <v>113</v>
      </c>
      <c r="E105" s="96" t="s">
        <v>252</v>
      </c>
      <c r="F105" s="96" t="s">
        <v>3</v>
      </c>
      <c r="G105" s="96" t="s">
        <v>22</v>
      </c>
      <c r="H105" s="101">
        <v>286.5</v>
      </c>
      <c r="I105" s="18">
        <v>2</v>
      </c>
      <c r="J105" s="24">
        <f t="shared" si="2"/>
        <v>2</v>
      </c>
      <c r="K105" s="25" t="str">
        <f t="shared" si="3"/>
        <v>OK</v>
      </c>
      <c r="L105" s="150"/>
      <c r="M105" s="145"/>
      <c r="N105" s="140"/>
      <c r="O105" s="140"/>
      <c r="P105" s="140"/>
      <c r="Q105" s="155"/>
      <c r="R105" s="155"/>
      <c r="S105" s="155"/>
      <c r="T105" s="161"/>
      <c r="U105" s="161"/>
      <c r="V105" s="161"/>
      <c r="W105" s="161"/>
      <c r="X105" s="161"/>
      <c r="Y105" s="161"/>
      <c r="Z105" s="217"/>
      <c r="AA105" s="217"/>
      <c r="AB105" s="161"/>
      <c r="AC105" s="161"/>
      <c r="AD105" s="217"/>
      <c r="AE105" s="161"/>
      <c r="AF105" s="161"/>
      <c r="AG105" s="161"/>
      <c r="AH105" s="231"/>
      <c r="AI105" s="161"/>
      <c r="AJ105" s="161"/>
      <c r="AK105" s="161"/>
      <c r="AL105" s="161"/>
      <c r="AM105" s="231"/>
      <c r="AN105" s="217"/>
    </row>
    <row r="106" spans="1:40" ht="39.950000000000003" customHeight="1" x14ac:dyDescent="0.25">
      <c r="A106" s="273">
        <v>6</v>
      </c>
      <c r="B106" s="270" t="s">
        <v>253</v>
      </c>
      <c r="C106" s="47">
        <v>103</v>
      </c>
      <c r="D106" s="102" t="s">
        <v>84</v>
      </c>
      <c r="E106" s="103" t="s">
        <v>254</v>
      </c>
      <c r="F106" s="103" t="s">
        <v>13</v>
      </c>
      <c r="G106" s="103" t="s">
        <v>15</v>
      </c>
      <c r="H106" s="105">
        <v>56.36</v>
      </c>
      <c r="I106" s="18">
        <v>6</v>
      </c>
      <c r="J106" s="24">
        <f t="shared" si="2"/>
        <v>2</v>
      </c>
      <c r="K106" s="25" t="str">
        <f t="shared" si="3"/>
        <v>OK</v>
      </c>
      <c r="L106" s="150"/>
      <c r="M106" s="149"/>
      <c r="N106" s="145">
        <v>4</v>
      </c>
      <c r="O106" s="140"/>
      <c r="P106" s="140"/>
      <c r="Q106" s="155"/>
      <c r="R106" s="155"/>
      <c r="S106" s="155"/>
      <c r="T106" s="161"/>
      <c r="U106" s="161"/>
      <c r="V106" s="161"/>
      <c r="W106" s="161"/>
      <c r="X106" s="161"/>
      <c r="Y106" s="161"/>
      <c r="Z106" s="217"/>
      <c r="AA106" s="217"/>
      <c r="AB106" s="161"/>
      <c r="AC106" s="161"/>
      <c r="AD106" s="217"/>
      <c r="AE106" s="161"/>
      <c r="AF106" s="161"/>
      <c r="AG106" s="161"/>
      <c r="AH106" s="231"/>
      <c r="AI106" s="161"/>
      <c r="AJ106" s="161"/>
      <c r="AK106" s="161"/>
      <c r="AL106" s="161"/>
      <c r="AM106" s="231"/>
      <c r="AN106" s="217"/>
    </row>
    <row r="107" spans="1:40" ht="53.65" customHeight="1" x14ac:dyDescent="0.25">
      <c r="A107" s="274"/>
      <c r="B107" s="271"/>
      <c r="C107" s="47">
        <v>104</v>
      </c>
      <c r="D107" s="102" t="s">
        <v>255</v>
      </c>
      <c r="E107" s="103" t="s">
        <v>256</v>
      </c>
      <c r="F107" s="103" t="s">
        <v>13</v>
      </c>
      <c r="G107" s="103" t="s">
        <v>15</v>
      </c>
      <c r="H107" s="105">
        <v>150</v>
      </c>
      <c r="I107" s="18">
        <f>10-2</f>
        <v>8</v>
      </c>
      <c r="J107" s="24">
        <f t="shared" si="2"/>
        <v>1</v>
      </c>
      <c r="K107" s="25" t="str">
        <f t="shared" si="3"/>
        <v>OK</v>
      </c>
      <c r="L107" s="150"/>
      <c r="M107" s="140"/>
      <c r="N107" s="145">
        <v>3</v>
      </c>
      <c r="O107" s="140"/>
      <c r="P107" s="140"/>
      <c r="Q107" s="155"/>
      <c r="R107" s="155"/>
      <c r="S107" s="155"/>
      <c r="T107" s="161"/>
      <c r="U107" s="161"/>
      <c r="V107" s="161"/>
      <c r="W107" s="161"/>
      <c r="X107" s="161"/>
      <c r="Y107" s="161"/>
      <c r="Z107" s="217"/>
      <c r="AA107" s="217"/>
      <c r="AB107" s="165">
        <v>4</v>
      </c>
      <c r="AC107" s="161"/>
      <c r="AD107" s="217"/>
      <c r="AE107" s="161"/>
      <c r="AF107" s="161"/>
      <c r="AG107" s="161"/>
      <c r="AH107" s="231"/>
      <c r="AI107" s="161"/>
      <c r="AJ107" s="161"/>
      <c r="AK107" s="161"/>
      <c r="AL107" s="161"/>
      <c r="AM107" s="231"/>
      <c r="AN107" s="217"/>
    </row>
    <row r="108" spans="1:40" ht="39.950000000000003" customHeight="1" x14ac:dyDescent="0.25">
      <c r="A108" s="274"/>
      <c r="B108" s="271"/>
      <c r="C108" s="47">
        <v>105</v>
      </c>
      <c r="D108" s="102" t="s">
        <v>257</v>
      </c>
      <c r="E108" s="103" t="s">
        <v>258</v>
      </c>
      <c r="F108" s="103" t="s">
        <v>248</v>
      </c>
      <c r="G108" s="103" t="s">
        <v>15</v>
      </c>
      <c r="H108" s="105">
        <v>72</v>
      </c>
      <c r="I108" s="18"/>
      <c r="J108" s="24">
        <f t="shared" si="2"/>
        <v>0</v>
      </c>
      <c r="K108" s="25" t="str">
        <f t="shared" si="3"/>
        <v>OK</v>
      </c>
      <c r="L108" s="140"/>
      <c r="M108" s="140"/>
      <c r="N108" s="140"/>
      <c r="O108" s="140"/>
      <c r="P108" s="140"/>
      <c r="Q108" s="155"/>
      <c r="R108" s="155"/>
      <c r="S108" s="155"/>
      <c r="T108" s="161"/>
      <c r="U108" s="161"/>
      <c r="V108" s="161"/>
      <c r="W108" s="161"/>
      <c r="X108" s="161"/>
      <c r="Y108" s="161"/>
      <c r="Z108" s="217"/>
      <c r="AA108" s="217"/>
      <c r="AB108" s="161"/>
      <c r="AC108" s="161"/>
      <c r="AD108" s="217"/>
      <c r="AE108" s="161"/>
      <c r="AF108" s="161"/>
      <c r="AG108" s="161"/>
      <c r="AH108" s="231"/>
      <c r="AI108" s="161"/>
      <c r="AJ108" s="161"/>
      <c r="AK108" s="161"/>
      <c r="AL108" s="161"/>
      <c r="AM108" s="231"/>
      <c r="AN108" s="217"/>
    </row>
    <row r="109" spans="1:40" ht="39.950000000000003"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140"/>
      <c r="M109" s="140"/>
      <c r="N109" s="140"/>
      <c r="O109" s="140"/>
      <c r="P109" s="140"/>
      <c r="Q109" s="155"/>
      <c r="R109" s="155"/>
      <c r="S109" s="155"/>
      <c r="T109" s="161"/>
      <c r="U109" s="161"/>
      <c r="V109" s="161"/>
      <c r="W109" s="161"/>
      <c r="X109" s="161"/>
      <c r="Y109" s="161"/>
      <c r="Z109" s="217"/>
      <c r="AA109" s="217"/>
      <c r="AB109" s="161"/>
      <c r="AC109" s="161"/>
      <c r="AD109" s="217"/>
      <c r="AE109" s="161"/>
      <c r="AF109" s="161"/>
      <c r="AG109" s="161"/>
      <c r="AH109" s="231"/>
      <c r="AI109" s="161"/>
      <c r="AJ109" s="161"/>
      <c r="AK109" s="161"/>
      <c r="AL109" s="161"/>
      <c r="AM109" s="231"/>
      <c r="AN109" s="217"/>
    </row>
    <row r="110" spans="1:40" ht="39.950000000000003"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140"/>
      <c r="M110" s="140"/>
      <c r="N110" s="140"/>
      <c r="O110" s="140"/>
      <c r="P110" s="140"/>
      <c r="Q110" s="155"/>
      <c r="R110" s="155"/>
      <c r="S110" s="155"/>
      <c r="T110" s="161"/>
      <c r="U110" s="161"/>
      <c r="V110" s="161"/>
      <c r="W110" s="161"/>
      <c r="X110" s="161"/>
      <c r="Y110" s="161"/>
      <c r="Z110" s="217"/>
      <c r="AA110" s="217"/>
      <c r="AB110" s="161"/>
      <c r="AC110" s="161"/>
      <c r="AD110" s="217"/>
      <c r="AE110" s="161"/>
      <c r="AF110" s="161"/>
      <c r="AG110" s="161"/>
      <c r="AH110" s="231"/>
      <c r="AI110" s="161"/>
      <c r="AJ110" s="161"/>
      <c r="AK110" s="161"/>
      <c r="AL110" s="161"/>
      <c r="AM110" s="231"/>
      <c r="AN110" s="217"/>
    </row>
    <row r="111" spans="1:40" ht="39.950000000000003"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140"/>
      <c r="M111" s="140"/>
      <c r="N111" s="140"/>
      <c r="O111" s="140"/>
      <c r="P111" s="140"/>
      <c r="Q111" s="155"/>
      <c r="R111" s="155"/>
      <c r="S111" s="155"/>
      <c r="T111" s="161"/>
      <c r="U111" s="161"/>
      <c r="V111" s="161"/>
      <c r="W111" s="161"/>
      <c r="X111" s="161"/>
      <c r="Y111" s="161"/>
      <c r="Z111" s="217"/>
      <c r="AA111" s="217"/>
      <c r="AB111" s="161"/>
      <c r="AC111" s="161"/>
      <c r="AD111" s="217"/>
      <c r="AE111" s="161"/>
      <c r="AF111" s="161"/>
      <c r="AG111" s="161"/>
      <c r="AH111" s="231"/>
      <c r="AI111" s="161"/>
      <c r="AJ111" s="161"/>
      <c r="AK111" s="161"/>
      <c r="AL111" s="161"/>
      <c r="AM111" s="231"/>
      <c r="AN111" s="217"/>
    </row>
    <row r="112" spans="1:40" ht="39.950000000000003" customHeight="1" x14ac:dyDescent="0.25">
      <c r="A112" s="259">
        <v>7</v>
      </c>
      <c r="B112" s="262" t="s">
        <v>265</v>
      </c>
      <c r="C112" s="46">
        <v>109</v>
      </c>
      <c r="D112" s="95" t="s">
        <v>266</v>
      </c>
      <c r="E112" s="112" t="s">
        <v>267</v>
      </c>
      <c r="F112" s="96" t="s">
        <v>13</v>
      </c>
      <c r="G112" s="33" t="s">
        <v>15</v>
      </c>
      <c r="H112" s="52">
        <v>19.329999999999998</v>
      </c>
      <c r="I112" s="18">
        <v>35</v>
      </c>
      <c r="J112" s="24">
        <f t="shared" si="2"/>
        <v>23</v>
      </c>
      <c r="K112" s="25" t="str">
        <f t="shared" si="3"/>
        <v>OK</v>
      </c>
      <c r="L112" s="150"/>
      <c r="M112" s="140"/>
      <c r="N112" s="140"/>
      <c r="O112" s="145">
        <v>2</v>
      </c>
      <c r="P112" s="140"/>
      <c r="Q112" s="155"/>
      <c r="R112" s="155"/>
      <c r="S112" s="155"/>
      <c r="T112" s="161"/>
      <c r="U112" s="161"/>
      <c r="V112" s="161"/>
      <c r="W112" s="161"/>
      <c r="X112" s="161"/>
      <c r="Y112" s="161"/>
      <c r="Z112" s="217"/>
      <c r="AA112" s="164">
        <v>10</v>
      </c>
      <c r="AB112" s="161"/>
      <c r="AC112" s="161"/>
      <c r="AD112" s="217"/>
      <c r="AE112" s="161"/>
      <c r="AF112" s="164">
        <v>6</v>
      </c>
      <c r="AG112" s="217"/>
      <c r="AH112" s="231"/>
      <c r="AI112" s="161"/>
      <c r="AJ112" s="161"/>
      <c r="AK112" s="161"/>
      <c r="AL112" s="161"/>
      <c r="AM112" s="231"/>
      <c r="AN112" s="164">
        <v>17</v>
      </c>
    </row>
    <row r="113" spans="1:40" ht="39.950000000000003" customHeight="1" x14ac:dyDescent="0.25">
      <c r="A113" s="260"/>
      <c r="B113" s="263"/>
      <c r="C113" s="46">
        <v>110</v>
      </c>
      <c r="D113" s="95" t="s">
        <v>50</v>
      </c>
      <c r="E113" s="112" t="s">
        <v>268</v>
      </c>
      <c r="F113" s="96" t="s">
        <v>21</v>
      </c>
      <c r="G113" s="33" t="s">
        <v>15</v>
      </c>
      <c r="H113" s="52">
        <v>4.9400000000000004</v>
      </c>
      <c r="I113" s="18">
        <v>30</v>
      </c>
      <c r="J113" s="24">
        <f t="shared" si="2"/>
        <v>30</v>
      </c>
      <c r="K113" s="25" t="str">
        <f t="shared" si="3"/>
        <v>OK</v>
      </c>
      <c r="L113" s="150"/>
      <c r="M113" s="140"/>
      <c r="N113" s="140"/>
      <c r="O113" s="145"/>
      <c r="P113" s="140"/>
      <c r="Q113" s="155"/>
      <c r="R113" s="155"/>
      <c r="S113" s="155"/>
      <c r="T113" s="161"/>
      <c r="U113" s="161"/>
      <c r="V113" s="161"/>
      <c r="W113" s="161"/>
      <c r="X113" s="161"/>
      <c r="Y113" s="161"/>
      <c r="Z113" s="217"/>
      <c r="AA113" s="217"/>
      <c r="AB113" s="161"/>
      <c r="AC113" s="161"/>
      <c r="AD113" s="217"/>
      <c r="AE113" s="161"/>
      <c r="AF113" s="164">
        <v>3</v>
      </c>
      <c r="AG113" s="217"/>
      <c r="AH113" s="231"/>
      <c r="AI113" s="161"/>
      <c r="AJ113" s="161"/>
      <c r="AK113" s="161"/>
      <c r="AL113" s="161"/>
      <c r="AM113" s="231"/>
      <c r="AN113" s="164">
        <v>20</v>
      </c>
    </row>
    <row r="114" spans="1:40" ht="39.950000000000003" customHeight="1" x14ac:dyDescent="0.25">
      <c r="A114" s="260"/>
      <c r="B114" s="263"/>
      <c r="C114" s="46">
        <v>111</v>
      </c>
      <c r="D114" s="95" t="s">
        <v>269</v>
      </c>
      <c r="E114" s="112" t="s">
        <v>270</v>
      </c>
      <c r="F114" s="96" t="s">
        <v>13</v>
      </c>
      <c r="G114" s="33" t="s">
        <v>15</v>
      </c>
      <c r="H114" s="52">
        <v>23.5</v>
      </c>
      <c r="I114" s="18">
        <v>20</v>
      </c>
      <c r="J114" s="24">
        <f t="shared" si="2"/>
        <v>10</v>
      </c>
      <c r="K114" s="25" t="str">
        <f t="shared" si="3"/>
        <v>OK</v>
      </c>
      <c r="L114" s="150"/>
      <c r="M114" s="140"/>
      <c r="N114" s="140"/>
      <c r="O114" s="145"/>
      <c r="P114" s="140"/>
      <c r="Q114" s="155"/>
      <c r="R114" s="155"/>
      <c r="S114" s="155"/>
      <c r="T114" s="161"/>
      <c r="U114" s="161"/>
      <c r="V114" s="161"/>
      <c r="W114" s="161"/>
      <c r="X114" s="161"/>
      <c r="Y114" s="161"/>
      <c r="Z114" s="217"/>
      <c r="AA114" s="164">
        <v>10</v>
      </c>
      <c r="AB114" s="161"/>
      <c r="AC114" s="161"/>
      <c r="AD114" s="217"/>
      <c r="AE114" s="161"/>
      <c r="AF114" s="217"/>
      <c r="AG114" s="217"/>
      <c r="AH114" s="231"/>
      <c r="AI114" s="161"/>
      <c r="AJ114" s="161"/>
      <c r="AK114" s="161"/>
      <c r="AL114" s="161"/>
      <c r="AM114" s="231"/>
      <c r="AN114" s="164">
        <v>10</v>
      </c>
    </row>
    <row r="115" spans="1:40" ht="39.950000000000003" customHeight="1" x14ac:dyDescent="0.25">
      <c r="A115" s="260"/>
      <c r="B115" s="263"/>
      <c r="C115" s="46">
        <v>112</v>
      </c>
      <c r="D115" s="95" t="s">
        <v>51</v>
      </c>
      <c r="E115" s="112" t="s">
        <v>52</v>
      </c>
      <c r="F115" s="96" t="s">
        <v>13</v>
      </c>
      <c r="G115" s="33" t="s">
        <v>15</v>
      </c>
      <c r="H115" s="52">
        <v>9.91</v>
      </c>
      <c r="I115" s="18">
        <v>25</v>
      </c>
      <c r="J115" s="24">
        <f t="shared" si="2"/>
        <v>25</v>
      </c>
      <c r="K115" s="25" t="str">
        <f t="shared" si="3"/>
        <v>OK</v>
      </c>
      <c r="L115" s="150"/>
      <c r="M115" s="140"/>
      <c r="N115" s="140"/>
      <c r="O115" s="145"/>
      <c r="P115" s="140"/>
      <c r="Q115" s="155"/>
      <c r="R115" s="155"/>
      <c r="S115" s="155"/>
      <c r="T115" s="161"/>
      <c r="U115" s="161"/>
      <c r="V115" s="161"/>
      <c r="W115" s="161"/>
      <c r="X115" s="161"/>
      <c r="Y115" s="161"/>
      <c r="Z115" s="217"/>
      <c r="AA115" s="217"/>
      <c r="AB115" s="161"/>
      <c r="AC115" s="161"/>
      <c r="AD115" s="217"/>
      <c r="AE115" s="161"/>
      <c r="AF115" s="164">
        <v>10</v>
      </c>
      <c r="AG115" s="217"/>
      <c r="AH115" s="231"/>
      <c r="AI115" s="161"/>
      <c r="AJ115" s="161"/>
      <c r="AK115" s="161"/>
      <c r="AL115" s="161"/>
      <c r="AM115" s="231"/>
      <c r="AN115" s="164">
        <v>10</v>
      </c>
    </row>
    <row r="116" spans="1:40" ht="39.950000000000003" customHeight="1" x14ac:dyDescent="0.25">
      <c r="A116" s="260"/>
      <c r="B116" s="263"/>
      <c r="C116" s="46">
        <v>113</v>
      </c>
      <c r="D116" s="95" t="s">
        <v>53</v>
      </c>
      <c r="E116" s="112" t="s">
        <v>45</v>
      </c>
      <c r="F116" s="96" t="s">
        <v>13</v>
      </c>
      <c r="G116" s="33" t="s">
        <v>15</v>
      </c>
      <c r="H116" s="52">
        <v>6.5</v>
      </c>
      <c r="I116" s="18">
        <v>40</v>
      </c>
      <c r="J116" s="24">
        <f t="shared" si="2"/>
        <v>20</v>
      </c>
      <c r="K116" s="25" t="str">
        <f t="shared" si="3"/>
        <v>OK</v>
      </c>
      <c r="L116" s="150"/>
      <c r="M116" s="140"/>
      <c r="N116" s="140"/>
      <c r="O116" s="145">
        <v>4</v>
      </c>
      <c r="P116" s="140"/>
      <c r="Q116" s="155"/>
      <c r="R116" s="155">
        <v>16</v>
      </c>
      <c r="S116" s="155"/>
      <c r="T116" s="161"/>
      <c r="U116" s="161"/>
      <c r="V116" s="161"/>
      <c r="W116" s="161"/>
      <c r="X116" s="161"/>
      <c r="Y116" s="161"/>
      <c r="Z116" s="217"/>
      <c r="AA116" s="217"/>
      <c r="AB116" s="161"/>
      <c r="AC116" s="161"/>
      <c r="AD116" s="217"/>
      <c r="AE116" s="161"/>
      <c r="AF116" s="164">
        <v>4</v>
      </c>
      <c r="AG116" s="217"/>
      <c r="AH116" s="231"/>
      <c r="AI116" s="161"/>
      <c r="AJ116" s="161"/>
      <c r="AK116" s="161"/>
      <c r="AL116" s="161"/>
      <c r="AM116" s="231"/>
      <c r="AN116" s="164">
        <v>16</v>
      </c>
    </row>
    <row r="117" spans="1:40" ht="39.950000000000003" customHeight="1" x14ac:dyDescent="0.25">
      <c r="A117" s="260"/>
      <c r="B117" s="263"/>
      <c r="C117" s="46">
        <v>114</v>
      </c>
      <c r="D117" s="95" t="s">
        <v>54</v>
      </c>
      <c r="E117" s="112" t="s">
        <v>271</v>
      </c>
      <c r="F117" s="96" t="s">
        <v>13</v>
      </c>
      <c r="G117" s="33" t="s">
        <v>57</v>
      </c>
      <c r="H117" s="52">
        <v>27.55</v>
      </c>
      <c r="I117" s="18">
        <v>15</v>
      </c>
      <c r="J117" s="24">
        <f t="shared" si="2"/>
        <v>15</v>
      </c>
      <c r="K117" s="25" t="str">
        <f t="shared" si="3"/>
        <v>OK</v>
      </c>
      <c r="L117" s="150"/>
      <c r="M117" s="140"/>
      <c r="N117" s="140"/>
      <c r="O117" s="145"/>
      <c r="P117" s="140"/>
      <c r="Q117" s="155"/>
      <c r="R117" s="155"/>
      <c r="S117" s="155"/>
      <c r="T117" s="161"/>
      <c r="U117" s="161"/>
      <c r="V117" s="161"/>
      <c r="W117" s="161"/>
      <c r="X117" s="161"/>
      <c r="Y117" s="161"/>
      <c r="Z117" s="217"/>
      <c r="AA117" s="217"/>
      <c r="AB117" s="161"/>
      <c r="AC117" s="161"/>
      <c r="AD117" s="217"/>
      <c r="AE117" s="161"/>
      <c r="AF117" s="217"/>
      <c r="AG117" s="217"/>
      <c r="AH117" s="231"/>
      <c r="AI117" s="161"/>
      <c r="AJ117" s="161"/>
      <c r="AK117" s="161"/>
      <c r="AL117" s="161"/>
      <c r="AM117" s="231"/>
      <c r="AN117" s="217"/>
    </row>
    <row r="118" spans="1:40" ht="39.950000000000003" customHeight="1" x14ac:dyDescent="0.25">
      <c r="A118" s="260"/>
      <c r="B118" s="263"/>
      <c r="C118" s="46">
        <v>115</v>
      </c>
      <c r="D118" s="95" t="s">
        <v>72</v>
      </c>
      <c r="E118" s="112" t="s">
        <v>160</v>
      </c>
      <c r="F118" s="96" t="s">
        <v>13</v>
      </c>
      <c r="G118" s="33" t="s">
        <v>15</v>
      </c>
      <c r="H118" s="52">
        <v>19.899999999999999</v>
      </c>
      <c r="I118" s="18">
        <v>60</v>
      </c>
      <c r="J118" s="24">
        <f t="shared" si="2"/>
        <v>50</v>
      </c>
      <c r="K118" s="25" t="str">
        <f t="shared" si="3"/>
        <v>OK</v>
      </c>
      <c r="L118" s="150"/>
      <c r="M118" s="140"/>
      <c r="N118" s="140"/>
      <c r="O118" s="145"/>
      <c r="P118" s="140"/>
      <c r="Q118" s="155"/>
      <c r="R118" s="155"/>
      <c r="S118" s="155"/>
      <c r="T118" s="161"/>
      <c r="U118" s="161"/>
      <c r="V118" s="161"/>
      <c r="W118" s="161"/>
      <c r="X118" s="161"/>
      <c r="Y118" s="161"/>
      <c r="Z118" s="217"/>
      <c r="AA118" s="164">
        <v>10</v>
      </c>
      <c r="AB118" s="161"/>
      <c r="AC118" s="161"/>
      <c r="AD118" s="217"/>
      <c r="AE118" s="161"/>
      <c r="AF118" s="164">
        <v>10</v>
      </c>
      <c r="AG118" s="217"/>
      <c r="AH118" s="231"/>
      <c r="AI118" s="161"/>
      <c r="AJ118" s="161"/>
      <c r="AK118" s="164">
        <v>15</v>
      </c>
      <c r="AL118" s="217"/>
      <c r="AM118" s="217"/>
      <c r="AN118" s="164">
        <v>15</v>
      </c>
    </row>
    <row r="119" spans="1:40" ht="39.950000000000003" customHeight="1" x14ac:dyDescent="0.25">
      <c r="A119" s="260"/>
      <c r="B119" s="263"/>
      <c r="C119" s="46">
        <v>116</v>
      </c>
      <c r="D119" s="95" t="s">
        <v>79</v>
      </c>
      <c r="E119" s="112" t="s">
        <v>45</v>
      </c>
      <c r="F119" s="96" t="s">
        <v>13</v>
      </c>
      <c r="G119" s="33" t="s">
        <v>15</v>
      </c>
      <c r="H119" s="52">
        <v>11</v>
      </c>
      <c r="I119" s="18">
        <v>45</v>
      </c>
      <c r="J119" s="24">
        <f t="shared" si="2"/>
        <v>45</v>
      </c>
      <c r="K119" s="25" t="str">
        <f t="shared" si="3"/>
        <v>OK</v>
      </c>
      <c r="L119" s="150"/>
      <c r="M119" s="140"/>
      <c r="N119" s="140"/>
      <c r="O119" s="145"/>
      <c r="P119" s="140"/>
      <c r="Q119" s="155"/>
      <c r="R119" s="155"/>
      <c r="S119" s="155"/>
      <c r="T119" s="161"/>
      <c r="U119" s="161"/>
      <c r="V119" s="161"/>
      <c r="W119" s="161"/>
      <c r="X119" s="161"/>
      <c r="Y119" s="161"/>
      <c r="Z119" s="217"/>
      <c r="AA119" s="217"/>
      <c r="AB119" s="161"/>
      <c r="AC119" s="161"/>
      <c r="AD119" s="217"/>
      <c r="AE119" s="161"/>
      <c r="AF119" s="217"/>
      <c r="AG119" s="217"/>
      <c r="AH119" s="231"/>
      <c r="AI119" s="161"/>
      <c r="AJ119" s="161"/>
      <c r="AK119" s="161"/>
      <c r="AL119" s="161"/>
      <c r="AM119" s="231"/>
      <c r="AN119" s="217"/>
    </row>
    <row r="120" spans="1:40" ht="39.950000000000003"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150"/>
      <c r="M120" s="141"/>
      <c r="N120" s="140"/>
      <c r="O120" s="145"/>
      <c r="P120" s="140"/>
      <c r="Q120" s="155"/>
      <c r="R120" s="155"/>
      <c r="S120" s="155"/>
      <c r="T120" s="161"/>
      <c r="U120" s="161"/>
      <c r="V120" s="161"/>
      <c r="W120" s="161"/>
      <c r="X120" s="161"/>
      <c r="Y120" s="161"/>
      <c r="Z120" s="217"/>
      <c r="AA120" s="217"/>
      <c r="AB120" s="161"/>
      <c r="AC120" s="161"/>
      <c r="AD120" s="217"/>
      <c r="AE120" s="161"/>
      <c r="AF120" s="161"/>
      <c r="AG120" s="161"/>
      <c r="AH120" s="231"/>
      <c r="AI120" s="161"/>
      <c r="AJ120" s="161"/>
      <c r="AK120" s="161"/>
      <c r="AL120" s="161"/>
      <c r="AM120" s="231"/>
      <c r="AN120" s="217"/>
    </row>
    <row r="121" spans="1:40" ht="39.950000000000003"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150"/>
      <c r="M121" s="141"/>
      <c r="N121" s="140"/>
      <c r="O121" s="145"/>
      <c r="P121" s="140"/>
      <c r="Q121" s="155"/>
      <c r="R121" s="155"/>
      <c r="S121" s="155"/>
      <c r="T121" s="161"/>
      <c r="U121" s="161"/>
      <c r="V121" s="161"/>
      <c r="W121" s="161"/>
      <c r="X121" s="161"/>
      <c r="Y121" s="161"/>
      <c r="Z121" s="217"/>
      <c r="AA121" s="217"/>
      <c r="AB121" s="161"/>
      <c r="AC121" s="161"/>
      <c r="AD121" s="217"/>
      <c r="AE121" s="161"/>
      <c r="AF121" s="161"/>
      <c r="AG121" s="161"/>
      <c r="AH121" s="231"/>
      <c r="AI121" s="161"/>
      <c r="AJ121" s="161"/>
      <c r="AK121" s="161"/>
      <c r="AL121" s="161"/>
      <c r="AM121" s="231"/>
      <c r="AN121" s="217"/>
    </row>
    <row r="122" spans="1:40" ht="87.6" customHeight="1"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150"/>
      <c r="M122" s="141"/>
      <c r="N122" s="140"/>
      <c r="O122" s="145"/>
      <c r="P122" s="140"/>
      <c r="Q122" s="155"/>
      <c r="R122" s="155"/>
      <c r="S122" s="155"/>
      <c r="T122" s="161"/>
      <c r="U122" s="161"/>
      <c r="V122" s="161"/>
      <c r="W122" s="161"/>
      <c r="X122" s="161"/>
      <c r="Y122" s="161"/>
      <c r="Z122" s="217"/>
      <c r="AA122" s="217"/>
      <c r="AB122" s="161"/>
      <c r="AC122" s="161"/>
      <c r="AD122" s="217"/>
      <c r="AE122" s="161"/>
      <c r="AF122" s="161"/>
      <c r="AG122" s="161"/>
      <c r="AH122" s="231"/>
      <c r="AI122" s="161"/>
      <c r="AJ122" s="161"/>
      <c r="AK122" s="161"/>
      <c r="AL122" s="161"/>
      <c r="AM122" s="231"/>
      <c r="AN122" s="217"/>
    </row>
    <row r="123" spans="1:40" ht="39.950000000000003"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150"/>
      <c r="M123" s="141"/>
      <c r="N123" s="140"/>
      <c r="O123" s="145"/>
      <c r="P123" s="140"/>
      <c r="Q123" s="155"/>
      <c r="R123" s="155"/>
      <c r="S123" s="155"/>
      <c r="T123" s="161"/>
      <c r="U123" s="161"/>
      <c r="V123" s="161"/>
      <c r="W123" s="161"/>
      <c r="X123" s="161"/>
      <c r="Y123" s="161"/>
      <c r="Z123" s="217"/>
      <c r="AA123" s="217"/>
      <c r="AB123" s="161"/>
      <c r="AC123" s="161"/>
      <c r="AD123" s="217"/>
      <c r="AE123" s="161"/>
      <c r="AF123" s="161"/>
      <c r="AG123" s="161"/>
      <c r="AH123" s="231"/>
      <c r="AI123" s="161"/>
      <c r="AJ123" s="161"/>
      <c r="AK123" s="161"/>
      <c r="AL123" s="161"/>
      <c r="AM123" s="231"/>
      <c r="AN123" s="217"/>
    </row>
    <row r="124" spans="1:40" ht="39.950000000000003"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150"/>
      <c r="M124" s="140"/>
      <c r="N124" s="140"/>
      <c r="O124" s="145"/>
      <c r="P124" s="140"/>
      <c r="Q124" s="155"/>
      <c r="R124" s="155"/>
      <c r="S124" s="155"/>
      <c r="T124" s="161"/>
      <c r="U124" s="161"/>
      <c r="V124" s="161"/>
      <c r="W124" s="161"/>
      <c r="X124" s="161"/>
      <c r="Y124" s="161"/>
      <c r="Z124" s="217"/>
      <c r="AA124" s="217"/>
      <c r="AB124" s="161"/>
      <c r="AC124" s="161"/>
      <c r="AD124" s="217"/>
      <c r="AE124" s="161"/>
      <c r="AF124" s="161"/>
      <c r="AG124" s="161"/>
      <c r="AH124" s="231"/>
      <c r="AI124" s="161"/>
      <c r="AJ124" s="161"/>
      <c r="AK124" s="161"/>
      <c r="AL124" s="161"/>
      <c r="AM124" s="231"/>
      <c r="AN124" s="217"/>
    </row>
    <row r="125" spans="1:40" ht="89.65" customHeight="1" x14ac:dyDescent="0.25">
      <c r="A125" s="88">
        <v>10</v>
      </c>
      <c r="B125" s="87" t="s">
        <v>253</v>
      </c>
      <c r="C125" s="47">
        <v>122</v>
      </c>
      <c r="D125" s="102" t="s">
        <v>283</v>
      </c>
      <c r="E125" s="111" t="s">
        <v>281</v>
      </c>
      <c r="F125" s="103" t="s">
        <v>13</v>
      </c>
      <c r="G125" s="103" t="s">
        <v>33</v>
      </c>
      <c r="H125" s="105">
        <v>9144.99</v>
      </c>
      <c r="I125" s="18">
        <v>1</v>
      </c>
      <c r="J125" s="24">
        <f t="shared" si="2"/>
        <v>1</v>
      </c>
      <c r="K125" s="25" t="str">
        <f t="shared" si="3"/>
        <v>OK</v>
      </c>
      <c r="L125" s="150"/>
      <c r="M125" s="140"/>
      <c r="N125" s="140"/>
      <c r="O125" s="145"/>
      <c r="P125" s="140"/>
      <c r="Q125" s="155"/>
      <c r="R125" s="155"/>
      <c r="S125" s="155"/>
      <c r="T125" s="161"/>
      <c r="U125" s="161"/>
      <c r="V125" s="161"/>
      <c r="W125" s="161"/>
      <c r="X125" s="161"/>
      <c r="Y125" s="161"/>
      <c r="Z125" s="217"/>
      <c r="AA125" s="217"/>
      <c r="AB125" s="161"/>
      <c r="AC125" s="161"/>
      <c r="AD125" s="217"/>
      <c r="AE125" s="161"/>
      <c r="AF125" s="161"/>
      <c r="AG125" s="161"/>
      <c r="AH125" s="231"/>
      <c r="AI125" s="161"/>
      <c r="AJ125" s="161"/>
      <c r="AK125" s="161"/>
      <c r="AL125" s="161"/>
      <c r="AM125" s="231"/>
      <c r="AN125" s="217"/>
    </row>
    <row r="126" spans="1:40" ht="39.950000000000003" customHeight="1" x14ac:dyDescent="0.25">
      <c r="A126" s="259">
        <v>11</v>
      </c>
      <c r="B126" s="262" t="s">
        <v>284</v>
      </c>
      <c r="C126" s="86">
        <v>123</v>
      </c>
      <c r="D126" s="95" t="s">
        <v>288</v>
      </c>
      <c r="E126" s="112" t="s">
        <v>285</v>
      </c>
      <c r="F126" s="96" t="s">
        <v>13</v>
      </c>
      <c r="G126" s="33" t="s">
        <v>292</v>
      </c>
      <c r="H126" s="52">
        <v>2220.17</v>
      </c>
      <c r="I126" s="18">
        <v>1</v>
      </c>
      <c r="J126" s="24">
        <f t="shared" si="2"/>
        <v>1</v>
      </c>
      <c r="K126" s="25" t="str">
        <f t="shared" si="3"/>
        <v>OK</v>
      </c>
      <c r="L126" s="150"/>
      <c r="M126" s="140"/>
      <c r="N126" s="140"/>
      <c r="O126" s="145"/>
      <c r="P126" s="140"/>
      <c r="Q126" s="155"/>
      <c r="R126" s="155"/>
      <c r="S126" s="155"/>
      <c r="T126" s="161"/>
      <c r="U126" s="161"/>
      <c r="V126" s="161"/>
      <c r="W126" s="161"/>
      <c r="X126" s="161"/>
      <c r="Y126" s="161"/>
      <c r="Z126" s="217"/>
      <c r="AA126" s="217"/>
      <c r="AB126" s="161"/>
      <c r="AC126" s="161"/>
      <c r="AD126" s="217"/>
      <c r="AE126" s="161"/>
      <c r="AF126" s="161"/>
      <c r="AG126" s="161"/>
      <c r="AH126" s="231"/>
      <c r="AI126" s="161"/>
      <c r="AJ126" s="161"/>
      <c r="AK126" s="161"/>
      <c r="AL126" s="161"/>
      <c r="AM126" s="231"/>
      <c r="AN126" s="217"/>
    </row>
    <row r="127" spans="1:40" ht="39.950000000000003" customHeight="1" x14ac:dyDescent="0.25">
      <c r="A127" s="260"/>
      <c r="B127" s="263"/>
      <c r="C127" s="86">
        <v>124</v>
      </c>
      <c r="D127" s="95" t="s">
        <v>289</v>
      </c>
      <c r="E127" s="112" t="s">
        <v>286</v>
      </c>
      <c r="F127" s="96" t="s">
        <v>13</v>
      </c>
      <c r="G127" s="33" t="s">
        <v>293</v>
      </c>
      <c r="H127" s="52">
        <v>1404.35</v>
      </c>
      <c r="I127" s="18">
        <v>2</v>
      </c>
      <c r="J127" s="24">
        <f t="shared" si="2"/>
        <v>1</v>
      </c>
      <c r="K127" s="25" t="str">
        <f t="shared" si="3"/>
        <v>OK</v>
      </c>
      <c r="L127" s="150"/>
      <c r="M127" s="140"/>
      <c r="N127" s="140"/>
      <c r="O127" s="145"/>
      <c r="P127" s="140"/>
      <c r="Q127" s="155"/>
      <c r="R127" s="155"/>
      <c r="S127" s="155"/>
      <c r="T127" s="161"/>
      <c r="U127" s="163">
        <v>1</v>
      </c>
      <c r="V127" s="226"/>
      <c r="W127" s="161"/>
      <c r="X127" s="161"/>
      <c r="Y127" s="161"/>
      <c r="Z127" s="217"/>
      <c r="AA127" s="217"/>
      <c r="AB127" s="161"/>
      <c r="AC127" s="161"/>
      <c r="AD127" s="217"/>
      <c r="AE127" s="161"/>
      <c r="AF127" s="161"/>
      <c r="AG127" s="164">
        <v>1</v>
      </c>
      <c r="AH127" s="231"/>
      <c r="AI127" s="161"/>
      <c r="AJ127" s="161"/>
      <c r="AK127" s="161"/>
      <c r="AL127" s="161"/>
      <c r="AM127" s="231"/>
      <c r="AN127" s="217"/>
    </row>
    <row r="128" spans="1:40" ht="39.950000000000003" customHeight="1" x14ac:dyDescent="0.25">
      <c r="A128" s="260"/>
      <c r="B128" s="263"/>
      <c r="C128" s="86">
        <v>125</v>
      </c>
      <c r="D128" s="95" t="s">
        <v>290</v>
      </c>
      <c r="E128" s="112" t="s">
        <v>45</v>
      </c>
      <c r="F128" s="96" t="s">
        <v>13</v>
      </c>
      <c r="G128" s="33" t="s">
        <v>292</v>
      </c>
      <c r="H128" s="52">
        <v>659.29</v>
      </c>
      <c r="I128" s="18">
        <v>1</v>
      </c>
      <c r="J128" s="24">
        <f t="shared" si="2"/>
        <v>0</v>
      </c>
      <c r="K128" s="25" t="str">
        <f t="shared" si="3"/>
        <v>OK</v>
      </c>
      <c r="L128" s="150"/>
      <c r="M128" s="140"/>
      <c r="N128" s="140"/>
      <c r="O128" s="145"/>
      <c r="P128" s="140"/>
      <c r="Q128" s="155"/>
      <c r="R128" s="155"/>
      <c r="S128" s="155"/>
      <c r="T128" s="161"/>
      <c r="U128" s="163">
        <v>1</v>
      </c>
      <c r="V128" s="226"/>
      <c r="W128" s="161"/>
      <c r="X128" s="161"/>
      <c r="Y128" s="161"/>
      <c r="Z128" s="217"/>
      <c r="AA128" s="217"/>
      <c r="AB128" s="161"/>
      <c r="AC128" s="161"/>
      <c r="AD128" s="217"/>
      <c r="AE128" s="161"/>
      <c r="AF128" s="161"/>
      <c r="AG128" s="161"/>
      <c r="AH128" s="231"/>
      <c r="AI128" s="161"/>
      <c r="AJ128" s="161"/>
      <c r="AK128" s="161"/>
      <c r="AL128" s="161"/>
      <c r="AM128" s="231"/>
      <c r="AN128" s="217"/>
    </row>
    <row r="129" spans="1:40" ht="39.950000000000003" customHeight="1" x14ac:dyDescent="0.25">
      <c r="A129" s="261"/>
      <c r="B129" s="264"/>
      <c r="C129" s="86">
        <v>126</v>
      </c>
      <c r="D129" s="95" t="s">
        <v>291</v>
      </c>
      <c r="E129" s="112" t="s">
        <v>287</v>
      </c>
      <c r="F129" s="96" t="s">
        <v>13</v>
      </c>
      <c r="G129" s="33" t="s">
        <v>292</v>
      </c>
      <c r="H129" s="52">
        <v>561.80999999999995</v>
      </c>
      <c r="I129" s="18">
        <v>1</v>
      </c>
      <c r="J129" s="24">
        <f t="shared" si="2"/>
        <v>0</v>
      </c>
      <c r="K129" s="25" t="str">
        <f t="shared" si="3"/>
        <v>OK</v>
      </c>
      <c r="L129" s="150"/>
      <c r="M129" s="140"/>
      <c r="N129" s="140"/>
      <c r="O129" s="149"/>
      <c r="P129" s="153">
        <v>1</v>
      </c>
      <c r="Q129" s="155"/>
      <c r="R129" s="155"/>
      <c r="S129" s="155"/>
      <c r="T129" s="161"/>
      <c r="U129" s="161"/>
      <c r="V129" s="161"/>
      <c r="W129" s="161"/>
      <c r="X129" s="161"/>
      <c r="Y129" s="161"/>
      <c r="Z129" s="217"/>
      <c r="AA129" s="217"/>
      <c r="AB129" s="161"/>
      <c r="AC129" s="161"/>
      <c r="AD129" s="217"/>
      <c r="AE129" s="161"/>
      <c r="AF129" s="161"/>
      <c r="AG129" s="161"/>
      <c r="AH129" s="231"/>
      <c r="AI129" s="161"/>
      <c r="AJ129" s="161"/>
      <c r="AK129" s="161"/>
      <c r="AL129" s="161"/>
      <c r="AM129" s="231"/>
      <c r="AN129" s="217"/>
    </row>
    <row r="130" spans="1:40" ht="39.950000000000003" customHeight="1" x14ac:dyDescent="0.25">
      <c r="A130" s="273">
        <v>13</v>
      </c>
      <c r="B130" s="270" t="s">
        <v>253</v>
      </c>
      <c r="C130" s="47">
        <v>130</v>
      </c>
      <c r="D130" s="115" t="s">
        <v>294</v>
      </c>
      <c r="E130" s="116" t="s">
        <v>295</v>
      </c>
      <c r="F130" s="104" t="s">
        <v>13</v>
      </c>
      <c r="G130" s="35" t="s">
        <v>306</v>
      </c>
      <c r="H130" s="53">
        <v>5651.34</v>
      </c>
      <c r="I130" s="18">
        <v>1</v>
      </c>
      <c r="J130" s="24">
        <f t="shared" si="2"/>
        <v>1</v>
      </c>
      <c r="K130" s="25" t="str">
        <f t="shared" si="3"/>
        <v>OK</v>
      </c>
      <c r="L130" s="140"/>
      <c r="M130" s="140"/>
      <c r="N130" s="140"/>
      <c r="O130" s="140"/>
      <c r="P130" s="140"/>
      <c r="Q130" s="155"/>
      <c r="R130" s="155"/>
      <c r="S130" s="155"/>
      <c r="T130" s="161"/>
      <c r="U130" s="161"/>
      <c r="V130" s="161"/>
      <c r="W130" s="161"/>
      <c r="X130" s="161"/>
      <c r="Y130" s="161"/>
      <c r="Z130" s="217"/>
      <c r="AA130" s="217"/>
      <c r="AB130" s="161"/>
      <c r="AC130" s="161"/>
      <c r="AD130" s="217"/>
      <c r="AE130" s="161"/>
      <c r="AF130" s="161"/>
      <c r="AG130" s="161"/>
      <c r="AH130" s="227">
        <v>1</v>
      </c>
      <c r="AI130" s="161"/>
      <c r="AJ130" s="161"/>
      <c r="AK130" s="161"/>
      <c r="AL130" s="161"/>
      <c r="AM130" s="231"/>
      <c r="AN130" s="217"/>
    </row>
    <row r="131" spans="1:40" ht="39.950000000000003" customHeight="1" x14ac:dyDescent="0.25">
      <c r="A131" s="274"/>
      <c r="B131" s="271"/>
      <c r="C131" s="47">
        <v>131</v>
      </c>
      <c r="D131" s="115" t="s">
        <v>301</v>
      </c>
      <c r="E131" s="116" t="s">
        <v>296</v>
      </c>
      <c r="F131" s="104" t="s">
        <v>13</v>
      </c>
      <c r="G131" s="35" t="s">
        <v>292</v>
      </c>
      <c r="H131" s="53">
        <v>2699.33</v>
      </c>
      <c r="I131" s="18">
        <v>1</v>
      </c>
      <c r="J131" s="24">
        <f t="shared" si="2"/>
        <v>0</v>
      </c>
      <c r="K131" s="25" t="str">
        <f t="shared" si="3"/>
        <v>OK</v>
      </c>
      <c r="L131" s="140"/>
      <c r="M131" s="140"/>
      <c r="N131" s="140"/>
      <c r="O131" s="140"/>
      <c r="P131" s="140"/>
      <c r="Q131" s="155"/>
      <c r="R131" s="155"/>
      <c r="S131" s="155"/>
      <c r="T131" s="161"/>
      <c r="U131" s="226"/>
      <c r="V131" s="163">
        <v>1</v>
      </c>
      <c r="W131" s="161"/>
      <c r="X131" s="161"/>
      <c r="Y131" s="161"/>
      <c r="Z131" s="217"/>
      <c r="AA131" s="217"/>
      <c r="AB131" s="161"/>
      <c r="AC131" s="161"/>
      <c r="AD131" s="217"/>
      <c r="AE131" s="161"/>
      <c r="AF131" s="161"/>
      <c r="AG131" s="161"/>
      <c r="AH131" s="231"/>
      <c r="AI131" s="161"/>
      <c r="AJ131" s="161"/>
      <c r="AK131" s="161"/>
      <c r="AL131" s="161"/>
      <c r="AM131" s="231"/>
      <c r="AN131" s="217"/>
    </row>
    <row r="132" spans="1:40" ht="39.950000000000003" customHeight="1" x14ac:dyDescent="0.25">
      <c r="A132" s="274"/>
      <c r="B132" s="271"/>
      <c r="C132" s="48">
        <v>132</v>
      </c>
      <c r="D132" s="115" t="s">
        <v>302</v>
      </c>
      <c r="E132" s="116" t="s">
        <v>297</v>
      </c>
      <c r="F132" s="104" t="s">
        <v>13</v>
      </c>
      <c r="G132" s="35" t="s">
        <v>292</v>
      </c>
      <c r="H132" s="53">
        <v>3000</v>
      </c>
      <c r="I132" s="18">
        <v>1</v>
      </c>
      <c r="J132" s="24">
        <f t="shared" ref="J132:J195" si="4">I132-(SUM(L132:AB132))</f>
        <v>0</v>
      </c>
      <c r="K132" s="25" t="str">
        <f t="shared" si="3"/>
        <v>OK</v>
      </c>
      <c r="L132" s="140"/>
      <c r="M132" s="140"/>
      <c r="N132" s="140"/>
      <c r="O132" s="140"/>
      <c r="P132" s="140"/>
      <c r="Q132" s="155"/>
      <c r="R132" s="155"/>
      <c r="S132" s="155"/>
      <c r="T132" s="161"/>
      <c r="U132" s="226"/>
      <c r="V132" s="163">
        <v>1</v>
      </c>
      <c r="W132" s="161"/>
      <c r="X132" s="161"/>
      <c r="Y132" s="161"/>
      <c r="Z132" s="217"/>
      <c r="AA132" s="217"/>
      <c r="AB132" s="161"/>
      <c r="AC132" s="161"/>
      <c r="AD132" s="217"/>
      <c r="AE132" s="161"/>
      <c r="AF132" s="161"/>
      <c r="AG132" s="161"/>
      <c r="AH132" s="231"/>
      <c r="AI132" s="161"/>
      <c r="AJ132" s="161"/>
      <c r="AK132" s="161"/>
      <c r="AL132" s="161"/>
      <c r="AM132" s="231"/>
      <c r="AN132" s="217"/>
    </row>
    <row r="133" spans="1:40" ht="39.950000000000003" customHeight="1" x14ac:dyDescent="0.25">
      <c r="A133" s="274"/>
      <c r="B133" s="271"/>
      <c r="C133" s="48">
        <v>133</v>
      </c>
      <c r="D133" s="115" t="s">
        <v>303</v>
      </c>
      <c r="E133" s="116" t="s">
        <v>298</v>
      </c>
      <c r="F133" s="104" t="s">
        <v>13</v>
      </c>
      <c r="G133" s="35" t="s">
        <v>292</v>
      </c>
      <c r="H133" s="53">
        <v>3144.66</v>
      </c>
      <c r="I133" s="18">
        <v>1</v>
      </c>
      <c r="J133" s="24">
        <f t="shared" si="4"/>
        <v>1</v>
      </c>
      <c r="K133" s="25" t="str">
        <f t="shared" ref="K133:K196" si="5">IF(J133&lt;0,"ATENÇÃO","OK")</f>
        <v>OK</v>
      </c>
      <c r="L133" s="140"/>
      <c r="M133" s="140"/>
      <c r="N133" s="140"/>
      <c r="O133" s="140"/>
      <c r="P133" s="140"/>
      <c r="Q133" s="155"/>
      <c r="R133" s="155"/>
      <c r="S133" s="155"/>
      <c r="T133" s="161"/>
      <c r="U133" s="162"/>
      <c r="V133" s="161"/>
      <c r="W133" s="161"/>
      <c r="X133" s="161"/>
      <c r="Y133" s="161"/>
      <c r="Z133" s="217"/>
      <c r="AA133" s="217"/>
      <c r="AB133" s="161"/>
      <c r="AC133" s="161"/>
      <c r="AD133" s="217"/>
      <c r="AE133" s="161"/>
      <c r="AF133" s="161"/>
      <c r="AG133" s="161"/>
      <c r="AH133" s="227">
        <v>1</v>
      </c>
      <c r="AI133" s="161"/>
      <c r="AJ133" s="161"/>
      <c r="AK133" s="161"/>
      <c r="AL133" s="161"/>
      <c r="AM133" s="231"/>
      <c r="AN133" s="217"/>
    </row>
    <row r="134" spans="1:40" ht="39.950000000000003" customHeight="1" x14ac:dyDescent="0.25">
      <c r="A134" s="274"/>
      <c r="B134" s="271"/>
      <c r="C134" s="48">
        <v>134</v>
      </c>
      <c r="D134" s="115" t="s">
        <v>304</v>
      </c>
      <c r="E134" s="116" t="s">
        <v>299</v>
      </c>
      <c r="F134" s="104" t="s">
        <v>13</v>
      </c>
      <c r="G134" s="35" t="s">
        <v>292</v>
      </c>
      <c r="H134" s="53">
        <v>1600</v>
      </c>
      <c r="I134" s="18">
        <v>1</v>
      </c>
      <c r="J134" s="24">
        <f t="shared" si="4"/>
        <v>0</v>
      </c>
      <c r="K134" s="25" t="str">
        <f t="shared" si="5"/>
        <v>OK</v>
      </c>
      <c r="L134" s="140"/>
      <c r="M134" s="140"/>
      <c r="N134" s="140"/>
      <c r="O134" s="140"/>
      <c r="P134" s="140"/>
      <c r="Q134" s="155"/>
      <c r="R134" s="155"/>
      <c r="S134" s="155"/>
      <c r="T134" s="161"/>
      <c r="U134" s="226"/>
      <c r="V134" s="163">
        <v>1</v>
      </c>
      <c r="W134" s="161"/>
      <c r="X134" s="161"/>
      <c r="Y134" s="161"/>
      <c r="Z134" s="217"/>
      <c r="AA134" s="217"/>
      <c r="AB134" s="161"/>
      <c r="AC134" s="161"/>
      <c r="AD134" s="217"/>
      <c r="AE134" s="161"/>
      <c r="AF134" s="161"/>
      <c r="AG134" s="161"/>
      <c r="AH134" s="231"/>
      <c r="AI134" s="161"/>
      <c r="AJ134" s="161"/>
      <c r="AK134" s="161"/>
      <c r="AL134" s="161"/>
      <c r="AM134" s="231"/>
      <c r="AN134" s="217"/>
    </row>
    <row r="135" spans="1:40" ht="39.950000000000003" customHeight="1" x14ac:dyDescent="0.25">
      <c r="A135" s="275"/>
      <c r="B135" s="272"/>
      <c r="C135" s="48">
        <v>135</v>
      </c>
      <c r="D135" s="115" t="s">
        <v>305</v>
      </c>
      <c r="E135" s="116" t="s">
        <v>300</v>
      </c>
      <c r="F135" s="104" t="s">
        <v>13</v>
      </c>
      <c r="G135" s="35" t="s">
        <v>292</v>
      </c>
      <c r="H135" s="53">
        <v>1200</v>
      </c>
      <c r="I135" s="18">
        <v>1</v>
      </c>
      <c r="J135" s="24">
        <f t="shared" si="4"/>
        <v>0</v>
      </c>
      <c r="K135" s="25" t="str">
        <f t="shared" si="5"/>
        <v>OK</v>
      </c>
      <c r="L135" s="150"/>
      <c r="M135" s="140"/>
      <c r="N135" s="145">
        <v>1</v>
      </c>
      <c r="O135" s="140"/>
      <c r="P135" s="140"/>
      <c r="Q135" s="155"/>
      <c r="R135" s="155"/>
      <c r="S135" s="155"/>
      <c r="T135" s="161"/>
      <c r="U135" s="161"/>
      <c r="V135" s="161"/>
      <c r="W135" s="161"/>
      <c r="X135" s="161"/>
      <c r="Y135" s="161"/>
      <c r="Z135" s="217"/>
      <c r="AA135" s="217"/>
      <c r="AB135" s="161"/>
      <c r="AC135" s="161"/>
      <c r="AD135" s="217"/>
      <c r="AE135" s="161"/>
      <c r="AF135" s="161"/>
      <c r="AG135" s="161"/>
      <c r="AH135" s="231"/>
      <c r="AI135" s="161"/>
      <c r="AJ135" s="161"/>
      <c r="AK135" s="161"/>
      <c r="AL135" s="161"/>
      <c r="AM135" s="231"/>
      <c r="AN135" s="217"/>
    </row>
    <row r="136" spans="1:40" ht="39.950000000000003"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140"/>
      <c r="M136" s="140"/>
      <c r="N136" s="140"/>
      <c r="O136" s="140"/>
      <c r="P136" s="140"/>
      <c r="Q136" s="155"/>
      <c r="R136" s="155"/>
      <c r="S136" s="155"/>
      <c r="T136" s="161"/>
      <c r="U136" s="161"/>
      <c r="V136" s="161"/>
      <c r="W136" s="161"/>
      <c r="X136" s="161"/>
      <c r="Y136" s="161"/>
      <c r="Z136" s="217"/>
      <c r="AA136" s="217"/>
      <c r="AB136" s="161"/>
      <c r="AC136" s="161"/>
      <c r="AD136" s="217"/>
      <c r="AE136" s="161"/>
      <c r="AF136" s="161"/>
      <c r="AG136" s="161"/>
      <c r="AH136" s="231"/>
      <c r="AI136" s="161"/>
      <c r="AJ136" s="161"/>
      <c r="AK136" s="161"/>
      <c r="AL136" s="161"/>
      <c r="AM136" s="231"/>
      <c r="AN136" s="217"/>
    </row>
    <row r="137" spans="1:40" ht="39.950000000000003"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140"/>
      <c r="M137" s="140"/>
      <c r="N137" s="140"/>
      <c r="O137" s="140"/>
      <c r="P137" s="140"/>
      <c r="Q137" s="155"/>
      <c r="R137" s="155"/>
      <c r="S137" s="155"/>
      <c r="T137" s="161"/>
      <c r="U137" s="161"/>
      <c r="V137" s="161"/>
      <c r="W137" s="161"/>
      <c r="X137" s="161"/>
      <c r="Y137" s="161"/>
      <c r="Z137" s="217"/>
      <c r="AA137" s="217"/>
      <c r="AB137" s="161"/>
      <c r="AC137" s="161"/>
      <c r="AD137" s="217"/>
      <c r="AE137" s="161"/>
      <c r="AF137" s="161"/>
      <c r="AG137" s="161"/>
      <c r="AH137" s="231"/>
      <c r="AI137" s="161"/>
      <c r="AJ137" s="161"/>
      <c r="AK137" s="161"/>
      <c r="AL137" s="161"/>
      <c r="AM137" s="231"/>
      <c r="AN137" s="217"/>
    </row>
    <row r="138" spans="1:40" ht="39.950000000000003" customHeight="1" x14ac:dyDescent="0.25">
      <c r="A138" s="273">
        <v>15</v>
      </c>
      <c r="B138" s="270" t="s">
        <v>249</v>
      </c>
      <c r="C138" s="47">
        <v>138</v>
      </c>
      <c r="D138" s="90" t="s">
        <v>60</v>
      </c>
      <c r="E138" s="35" t="s">
        <v>312</v>
      </c>
      <c r="F138" s="35" t="s">
        <v>13</v>
      </c>
      <c r="G138" s="35" t="s">
        <v>22</v>
      </c>
      <c r="H138" s="53">
        <v>11</v>
      </c>
      <c r="I138" s="18">
        <v>12</v>
      </c>
      <c r="J138" s="24">
        <f t="shared" si="4"/>
        <v>12</v>
      </c>
      <c r="K138" s="25" t="str">
        <f t="shared" si="5"/>
        <v>OK</v>
      </c>
      <c r="L138" s="140"/>
      <c r="M138" s="140"/>
      <c r="N138" s="140"/>
      <c r="O138" s="140"/>
      <c r="P138" s="140"/>
      <c r="Q138" s="155"/>
      <c r="R138" s="155"/>
      <c r="S138" s="155"/>
      <c r="T138" s="161"/>
      <c r="U138" s="161"/>
      <c r="V138" s="161"/>
      <c r="W138" s="161"/>
      <c r="X138" s="161"/>
      <c r="Y138" s="161"/>
      <c r="Z138" s="217"/>
      <c r="AA138" s="217"/>
      <c r="AB138" s="161"/>
      <c r="AC138" s="161"/>
      <c r="AD138" s="217"/>
      <c r="AE138" s="161"/>
      <c r="AF138" s="161"/>
      <c r="AG138" s="161"/>
      <c r="AH138" s="231"/>
      <c r="AI138" s="161"/>
      <c r="AJ138" s="161"/>
      <c r="AK138" s="161"/>
      <c r="AL138" s="161"/>
      <c r="AM138" s="231"/>
      <c r="AN138" s="217"/>
    </row>
    <row r="139" spans="1:40" ht="39.950000000000003" customHeight="1" x14ac:dyDescent="0.25">
      <c r="A139" s="274"/>
      <c r="B139" s="271"/>
      <c r="C139" s="47">
        <v>139</v>
      </c>
      <c r="D139" s="90" t="s">
        <v>61</v>
      </c>
      <c r="E139" s="118" t="s">
        <v>313</v>
      </c>
      <c r="F139" s="35" t="s">
        <v>13</v>
      </c>
      <c r="G139" s="35" t="s">
        <v>22</v>
      </c>
      <c r="H139" s="53">
        <v>51.6</v>
      </c>
      <c r="I139" s="18">
        <v>5</v>
      </c>
      <c r="J139" s="24">
        <f t="shared" si="4"/>
        <v>5</v>
      </c>
      <c r="K139" s="25" t="str">
        <f t="shared" si="5"/>
        <v>OK</v>
      </c>
      <c r="L139" s="150"/>
      <c r="M139" s="144"/>
      <c r="N139" s="142"/>
      <c r="O139" s="143"/>
      <c r="P139" s="143"/>
      <c r="Q139" s="158"/>
      <c r="R139" s="157"/>
      <c r="S139" s="157"/>
      <c r="T139" s="162"/>
      <c r="U139" s="161"/>
      <c r="V139" s="161"/>
      <c r="W139" s="161"/>
      <c r="X139" s="161"/>
      <c r="Y139" s="161"/>
      <c r="Z139" s="217"/>
      <c r="AA139" s="217"/>
      <c r="AB139" s="161"/>
      <c r="AC139" s="161"/>
      <c r="AD139" s="217"/>
      <c r="AE139" s="161"/>
      <c r="AF139" s="161"/>
      <c r="AG139" s="161"/>
      <c r="AH139" s="231"/>
      <c r="AI139" s="161"/>
      <c r="AJ139" s="161"/>
      <c r="AK139" s="161"/>
      <c r="AL139" s="161"/>
      <c r="AM139" s="231"/>
      <c r="AN139" s="217"/>
    </row>
    <row r="140" spans="1:40" ht="39.950000000000003" customHeight="1" x14ac:dyDescent="0.25">
      <c r="A140" s="274"/>
      <c r="B140" s="271"/>
      <c r="C140" s="47">
        <v>140</v>
      </c>
      <c r="D140" s="90" t="s">
        <v>63</v>
      </c>
      <c r="E140" s="35" t="s">
        <v>314</v>
      </c>
      <c r="F140" s="35" t="s">
        <v>13</v>
      </c>
      <c r="G140" s="35" t="s">
        <v>22</v>
      </c>
      <c r="H140" s="53">
        <v>29.4</v>
      </c>
      <c r="I140" s="18">
        <v>8</v>
      </c>
      <c r="J140" s="24">
        <f t="shared" si="4"/>
        <v>3</v>
      </c>
      <c r="K140" s="25" t="str">
        <f t="shared" si="5"/>
        <v>OK</v>
      </c>
      <c r="L140" s="150"/>
      <c r="M140" s="144"/>
      <c r="N140" s="143"/>
      <c r="O140" s="144"/>
      <c r="P140" s="143"/>
      <c r="Q140" s="159">
        <v>5</v>
      </c>
      <c r="R140" s="157"/>
      <c r="S140" s="157"/>
      <c r="T140" s="162"/>
      <c r="U140" s="161"/>
      <c r="V140" s="161"/>
      <c r="W140" s="161"/>
      <c r="X140" s="161"/>
      <c r="Y140" s="161"/>
      <c r="Z140" s="217"/>
      <c r="AA140" s="217"/>
      <c r="AB140" s="161"/>
      <c r="AC140" s="161"/>
      <c r="AD140" s="217"/>
      <c r="AE140" s="164">
        <v>2</v>
      </c>
      <c r="AF140" s="161"/>
      <c r="AG140" s="161"/>
      <c r="AH140" s="231"/>
      <c r="AI140" s="161"/>
      <c r="AJ140" s="161"/>
      <c r="AK140" s="161"/>
      <c r="AL140" s="161"/>
      <c r="AM140" s="231"/>
      <c r="AN140" s="217"/>
    </row>
    <row r="141" spans="1:40" ht="39.950000000000003" customHeight="1" x14ac:dyDescent="0.25">
      <c r="A141" s="274"/>
      <c r="B141" s="271"/>
      <c r="C141" s="47">
        <v>141</v>
      </c>
      <c r="D141" s="90" t="s">
        <v>64</v>
      </c>
      <c r="E141" s="35" t="s">
        <v>315</v>
      </c>
      <c r="F141" s="35" t="s">
        <v>13</v>
      </c>
      <c r="G141" s="35" t="s">
        <v>22</v>
      </c>
      <c r="H141" s="53">
        <v>35</v>
      </c>
      <c r="I141" s="18">
        <v>5</v>
      </c>
      <c r="J141" s="24">
        <f t="shared" si="4"/>
        <v>5</v>
      </c>
      <c r="K141" s="25" t="str">
        <f t="shared" si="5"/>
        <v>OK</v>
      </c>
      <c r="L141" s="150"/>
      <c r="M141" s="144"/>
      <c r="N141" s="143"/>
      <c r="O141" s="143"/>
      <c r="P141" s="143"/>
      <c r="Q141" s="157"/>
      <c r="R141" s="157"/>
      <c r="S141" s="157"/>
      <c r="T141" s="162"/>
      <c r="U141" s="161"/>
      <c r="V141" s="161"/>
      <c r="W141" s="161"/>
      <c r="X141" s="161"/>
      <c r="Y141" s="161"/>
      <c r="Z141" s="217"/>
      <c r="AA141" s="217"/>
      <c r="AB141" s="161"/>
      <c r="AC141" s="161"/>
      <c r="AD141" s="217"/>
      <c r="AE141" s="217"/>
      <c r="AF141" s="161"/>
      <c r="AG141" s="161"/>
      <c r="AH141" s="231"/>
      <c r="AI141" s="161"/>
      <c r="AJ141" s="161"/>
      <c r="AK141" s="161"/>
      <c r="AL141" s="161"/>
      <c r="AM141" s="231"/>
      <c r="AN141" s="217"/>
    </row>
    <row r="142" spans="1:40" ht="39.950000000000003" customHeight="1" x14ac:dyDescent="0.25">
      <c r="A142" s="274"/>
      <c r="B142" s="271"/>
      <c r="C142" s="47">
        <v>142</v>
      </c>
      <c r="D142" s="90" t="s">
        <v>78</v>
      </c>
      <c r="E142" s="118" t="s">
        <v>313</v>
      </c>
      <c r="F142" s="35" t="s">
        <v>13</v>
      </c>
      <c r="G142" s="35" t="s">
        <v>22</v>
      </c>
      <c r="H142" s="53">
        <v>16.8</v>
      </c>
      <c r="I142" s="18">
        <v>4</v>
      </c>
      <c r="J142" s="24">
        <f t="shared" si="4"/>
        <v>4</v>
      </c>
      <c r="K142" s="25" t="str">
        <f t="shared" si="5"/>
        <v>OK</v>
      </c>
      <c r="L142" s="150"/>
      <c r="M142" s="144"/>
      <c r="N142" s="143"/>
      <c r="O142" s="143"/>
      <c r="P142" s="143"/>
      <c r="Q142" s="157"/>
      <c r="R142" s="157"/>
      <c r="S142" s="157"/>
      <c r="T142" s="162"/>
      <c r="U142" s="161"/>
      <c r="V142" s="161"/>
      <c r="W142" s="161"/>
      <c r="X142" s="161"/>
      <c r="Y142" s="161"/>
      <c r="Z142" s="217"/>
      <c r="AA142" s="217"/>
      <c r="AB142" s="161"/>
      <c r="AC142" s="161"/>
      <c r="AD142" s="217"/>
      <c r="AE142" s="164">
        <v>2</v>
      </c>
      <c r="AF142" s="161"/>
      <c r="AG142" s="161"/>
      <c r="AH142" s="231"/>
      <c r="AI142" s="161"/>
      <c r="AJ142" s="161"/>
      <c r="AK142" s="161"/>
      <c r="AL142" s="161"/>
      <c r="AM142" s="231"/>
      <c r="AN142" s="217"/>
    </row>
    <row r="143" spans="1:40" ht="39.950000000000003" customHeight="1" x14ac:dyDescent="0.25">
      <c r="A143" s="274"/>
      <c r="B143" s="271"/>
      <c r="C143" s="47">
        <v>143</v>
      </c>
      <c r="D143" s="90" t="s">
        <v>316</v>
      </c>
      <c r="E143" s="118" t="s">
        <v>313</v>
      </c>
      <c r="F143" s="35" t="s">
        <v>13</v>
      </c>
      <c r="G143" s="35" t="s">
        <v>22</v>
      </c>
      <c r="H143" s="53">
        <v>44.8</v>
      </c>
      <c r="I143" s="18">
        <v>3</v>
      </c>
      <c r="J143" s="24">
        <f t="shared" si="4"/>
        <v>3</v>
      </c>
      <c r="K143" s="25" t="str">
        <f t="shared" si="5"/>
        <v>OK</v>
      </c>
      <c r="L143" s="150"/>
      <c r="M143" s="144"/>
      <c r="N143" s="143"/>
      <c r="O143" s="143"/>
      <c r="P143" s="143"/>
      <c r="Q143" s="157"/>
      <c r="R143" s="157"/>
      <c r="S143" s="157"/>
      <c r="T143" s="162"/>
      <c r="U143" s="161"/>
      <c r="V143" s="161"/>
      <c r="W143" s="161"/>
      <c r="X143" s="161"/>
      <c r="Y143" s="161"/>
      <c r="Z143" s="217"/>
      <c r="AA143" s="217"/>
      <c r="AB143" s="161"/>
      <c r="AC143" s="161"/>
      <c r="AD143" s="217"/>
      <c r="AE143" s="217"/>
      <c r="AF143" s="161"/>
      <c r="AG143" s="161"/>
      <c r="AH143" s="231"/>
      <c r="AI143" s="161"/>
      <c r="AJ143" s="161"/>
      <c r="AK143" s="161"/>
      <c r="AL143" s="161"/>
      <c r="AM143" s="231"/>
      <c r="AN143" s="217"/>
    </row>
    <row r="144" spans="1:40" ht="39.950000000000003" customHeight="1" x14ac:dyDescent="0.25">
      <c r="A144" s="274"/>
      <c r="B144" s="271"/>
      <c r="C144" s="48">
        <v>144</v>
      </c>
      <c r="D144" s="90" t="s">
        <v>317</v>
      </c>
      <c r="E144" s="35" t="s">
        <v>318</v>
      </c>
      <c r="F144" s="36" t="s">
        <v>13</v>
      </c>
      <c r="G144" s="35" t="s">
        <v>22</v>
      </c>
      <c r="H144" s="53">
        <v>74.2</v>
      </c>
      <c r="I144" s="18">
        <v>3</v>
      </c>
      <c r="J144" s="24">
        <f t="shared" si="4"/>
        <v>2</v>
      </c>
      <c r="K144" s="25" t="str">
        <f t="shared" si="5"/>
        <v>OK</v>
      </c>
      <c r="L144" s="150"/>
      <c r="M144" s="147">
        <v>1</v>
      </c>
      <c r="N144" s="142"/>
      <c r="O144" s="143"/>
      <c r="P144" s="143"/>
      <c r="Q144" s="157"/>
      <c r="R144" s="157"/>
      <c r="S144" s="157"/>
      <c r="T144" s="162"/>
      <c r="U144" s="161"/>
      <c r="V144" s="161"/>
      <c r="W144" s="161"/>
      <c r="X144" s="161"/>
      <c r="Y144" s="161"/>
      <c r="Z144" s="217"/>
      <c r="AA144" s="217"/>
      <c r="AB144" s="161"/>
      <c r="AC144" s="161"/>
      <c r="AD144" s="217"/>
      <c r="AE144" s="164">
        <v>1</v>
      </c>
      <c r="AF144" s="161"/>
      <c r="AG144" s="161"/>
      <c r="AH144" s="231"/>
      <c r="AI144" s="161"/>
      <c r="AJ144" s="161"/>
      <c r="AK144" s="161"/>
      <c r="AL144" s="161"/>
      <c r="AM144" s="231"/>
      <c r="AN144" s="217"/>
    </row>
    <row r="145" spans="1:40" ht="39.950000000000003" customHeight="1" x14ac:dyDescent="0.25">
      <c r="A145" s="274"/>
      <c r="B145" s="271"/>
      <c r="C145" s="47">
        <v>145</v>
      </c>
      <c r="D145" s="90" t="s">
        <v>319</v>
      </c>
      <c r="E145" s="35" t="s">
        <v>320</v>
      </c>
      <c r="F145" s="36" t="s">
        <v>13</v>
      </c>
      <c r="G145" s="35" t="s">
        <v>22</v>
      </c>
      <c r="H145" s="53">
        <v>44.8</v>
      </c>
      <c r="I145" s="18">
        <v>3</v>
      </c>
      <c r="J145" s="24">
        <f t="shared" si="4"/>
        <v>3</v>
      </c>
      <c r="K145" s="25" t="str">
        <f t="shared" si="5"/>
        <v>OK</v>
      </c>
      <c r="L145" s="150"/>
      <c r="M145" s="146"/>
      <c r="N145" s="143"/>
      <c r="O145" s="143"/>
      <c r="P145" s="143"/>
      <c r="Q145" s="157"/>
      <c r="R145" s="157"/>
      <c r="S145" s="157"/>
      <c r="T145" s="162"/>
      <c r="U145" s="161"/>
      <c r="V145" s="161"/>
      <c r="W145" s="161"/>
      <c r="X145" s="161"/>
      <c r="Y145" s="161"/>
      <c r="Z145" s="217"/>
      <c r="AA145" s="217"/>
      <c r="AB145" s="161"/>
      <c r="AC145" s="161"/>
      <c r="AD145" s="217"/>
      <c r="AE145" s="164">
        <v>1</v>
      </c>
      <c r="AF145" s="161"/>
      <c r="AG145" s="161"/>
      <c r="AH145" s="231"/>
      <c r="AI145" s="161"/>
      <c r="AJ145" s="161"/>
      <c r="AK145" s="161"/>
      <c r="AL145" s="161"/>
      <c r="AM145" s="231"/>
      <c r="AN145" s="217"/>
    </row>
    <row r="146" spans="1:40" ht="39.950000000000003" customHeight="1" x14ac:dyDescent="0.25">
      <c r="A146" s="275"/>
      <c r="B146" s="272"/>
      <c r="C146" s="48">
        <v>146</v>
      </c>
      <c r="D146" s="90" t="s">
        <v>321</v>
      </c>
      <c r="E146" s="35" t="s">
        <v>320</v>
      </c>
      <c r="F146" s="36" t="s">
        <v>13</v>
      </c>
      <c r="G146" s="35" t="s">
        <v>322</v>
      </c>
      <c r="H146" s="53">
        <v>16.8</v>
      </c>
      <c r="I146" s="18">
        <v>3</v>
      </c>
      <c r="J146" s="24">
        <f t="shared" si="4"/>
        <v>2</v>
      </c>
      <c r="K146" s="25" t="str">
        <f t="shared" si="5"/>
        <v>OK</v>
      </c>
      <c r="L146" s="150"/>
      <c r="M146" s="147">
        <v>1</v>
      </c>
      <c r="N146" s="143"/>
      <c r="O146" s="143"/>
      <c r="P146" s="143"/>
      <c r="Q146" s="157"/>
      <c r="R146" s="157"/>
      <c r="S146" s="157"/>
      <c r="T146" s="162"/>
      <c r="U146" s="161"/>
      <c r="V146" s="161"/>
      <c r="W146" s="161"/>
      <c r="X146" s="161"/>
      <c r="Y146" s="161"/>
      <c r="Z146" s="217"/>
      <c r="AA146" s="217"/>
      <c r="AB146" s="161"/>
      <c r="AC146" s="161"/>
      <c r="AD146" s="217"/>
      <c r="AE146" s="164">
        <v>1</v>
      </c>
      <c r="AF146" s="161"/>
      <c r="AG146" s="161"/>
      <c r="AH146" s="231"/>
      <c r="AI146" s="161"/>
      <c r="AJ146" s="161"/>
      <c r="AK146" s="161"/>
      <c r="AL146" s="161"/>
      <c r="AM146" s="231"/>
      <c r="AN146" s="217"/>
    </row>
    <row r="147" spans="1:40" ht="39.950000000000003" customHeight="1" x14ac:dyDescent="0.25">
      <c r="A147" s="259">
        <v>17</v>
      </c>
      <c r="B147" s="262" t="s">
        <v>249</v>
      </c>
      <c r="C147" s="43">
        <v>159</v>
      </c>
      <c r="D147" s="119" t="s">
        <v>88</v>
      </c>
      <c r="E147" s="120" t="s">
        <v>45</v>
      </c>
      <c r="F147" s="120" t="s">
        <v>3</v>
      </c>
      <c r="G147" s="34" t="s">
        <v>30</v>
      </c>
      <c r="H147" s="51">
        <v>147.5</v>
      </c>
      <c r="I147" s="18">
        <v>5</v>
      </c>
      <c r="J147" s="24">
        <f t="shared" si="4"/>
        <v>5</v>
      </c>
      <c r="K147" s="25" t="str">
        <f t="shared" si="5"/>
        <v>OK</v>
      </c>
      <c r="L147" s="150"/>
      <c r="M147" s="144"/>
      <c r="N147" s="143"/>
      <c r="O147" s="144"/>
      <c r="P147" s="143"/>
      <c r="Q147" s="157"/>
      <c r="R147" s="157"/>
      <c r="S147" s="157"/>
      <c r="T147" s="162"/>
      <c r="U147" s="161"/>
      <c r="V147" s="161"/>
      <c r="W147" s="161"/>
      <c r="X147" s="161"/>
      <c r="Y147" s="161"/>
      <c r="Z147" s="217"/>
      <c r="AA147" s="217"/>
      <c r="AB147" s="161"/>
      <c r="AC147" s="161"/>
      <c r="AD147" s="217"/>
      <c r="AE147" s="164">
        <v>1</v>
      </c>
      <c r="AF147" s="161"/>
      <c r="AG147" s="161"/>
      <c r="AH147" s="231"/>
      <c r="AI147" s="161"/>
      <c r="AJ147" s="161"/>
      <c r="AK147" s="161"/>
      <c r="AL147" s="161"/>
      <c r="AM147" s="231"/>
      <c r="AN147" s="217"/>
    </row>
    <row r="148" spans="1:40" ht="39.950000000000003" customHeight="1" x14ac:dyDescent="0.25">
      <c r="A148" s="260"/>
      <c r="B148" s="263"/>
      <c r="C148" s="43">
        <v>160</v>
      </c>
      <c r="D148" s="119" t="s">
        <v>323</v>
      </c>
      <c r="E148" s="120" t="s">
        <v>45</v>
      </c>
      <c r="F148" s="120" t="s">
        <v>13</v>
      </c>
      <c r="G148" s="34" t="s">
        <v>22</v>
      </c>
      <c r="H148" s="51">
        <v>57</v>
      </c>
      <c r="I148" s="18">
        <f>5-3</f>
        <v>2</v>
      </c>
      <c r="J148" s="24">
        <f t="shared" si="4"/>
        <v>2</v>
      </c>
      <c r="K148" s="25" t="str">
        <f t="shared" si="5"/>
        <v>OK</v>
      </c>
      <c r="L148" s="150"/>
      <c r="M148" s="144"/>
      <c r="N148" s="143"/>
      <c r="O148" s="144"/>
      <c r="P148" s="143"/>
      <c r="Q148" s="157"/>
      <c r="R148" s="157"/>
      <c r="S148" s="157"/>
      <c r="T148" s="162"/>
      <c r="U148" s="161"/>
      <c r="V148" s="161"/>
      <c r="W148" s="161"/>
      <c r="X148" s="161"/>
      <c r="Y148" s="161"/>
      <c r="Z148" s="217"/>
      <c r="AA148" s="217"/>
      <c r="AB148" s="161"/>
      <c r="AC148" s="161"/>
      <c r="AD148" s="217"/>
      <c r="AE148" s="164">
        <v>1</v>
      </c>
      <c r="AF148" s="161"/>
      <c r="AG148" s="161"/>
      <c r="AH148" s="231"/>
      <c r="AI148" s="161"/>
      <c r="AJ148" s="161"/>
      <c r="AK148" s="161"/>
      <c r="AL148" s="161"/>
      <c r="AM148" s="231"/>
      <c r="AN148" s="217"/>
    </row>
    <row r="149" spans="1:40" ht="39.950000000000003" customHeight="1" x14ac:dyDescent="0.25">
      <c r="A149" s="260"/>
      <c r="B149" s="263"/>
      <c r="C149" s="43">
        <v>161</v>
      </c>
      <c r="D149" s="119" t="s">
        <v>324</v>
      </c>
      <c r="E149" s="120" t="s">
        <v>59</v>
      </c>
      <c r="F149" s="120" t="s">
        <v>13</v>
      </c>
      <c r="G149" s="34" t="s">
        <v>22</v>
      </c>
      <c r="H149" s="51">
        <v>12</v>
      </c>
      <c r="I149" s="18">
        <f>5-3</f>
        <v>2</v>
      </c>
      <c r="J149" s="24">
        <f t="shared" si="4"/>
        <v>2</v>
      </c>
      <c r="K149" s="25" t="str">
        <f t="shared" si="5"/>
        <v>OK</v>
      </c>
      <c r="L149" s="150"/>
      <c r="M149" s="150"/>
      <c r="N149" s="143"/>
      <c r="O149" s="144"/>
      <c r="P149" s="143"/>
      <c r="Q149" s="157"/>
      <c r="R149" s="157"/>
      <c r="S149" s="157"/>
      <c r="T149" s="162"/>
      <c r="U149" s="161"/>
      <c r="V149" s="161"/>
      <c r="W149" s="161"/>
      <c r="X149" s="161"/>
      <c r="Y149" s="161"/>
      <c r="Z149" s="217"/>
      <c r="AA149" s="217"/>
      <c r="AB149" s="161"/>
      <c r="AC149" s="161"/>
      <c r="AD149" s="217"/>
      <c r="AE149" s="164">
        <v>1</v>
      </c>
      <c r="AF149" s="161"/>
      <c r="AG149" s="161"/>
      <c r="AH149" s="231"/>
      <c r="AI149" s="161"/>
      <c r="AJ149" s="161"/>
      <c r="AK149" s="161"/>
      <c r="AL149" s="161"/>
      <c r="AM149" s="231"/>
      <c r="AN149" s="217"/>
    </row>
    <row r="150" spans="1:40" ht="39.950000000000003" customHeight="1" x14ac:dyDescent="0.25">
      <c r="A150" s="260"/>
      <c r="B150" s="263"/>
      <c r="C150" s="43">
        <v>162</v>
      </c>
      <c r="D150" s="119" t="s">
        <v>325</v>
      </c>
      <c r="E150" s="120" t="s">
        <v>59</v>
      </c>
      <c r="F150" s="120" t="s">
        <v>13</v>
      </c>
      <c r="G150" s="34" t="s">
        <v>22</v>
      </c>
      <c r="H150" s="51">
        <v>40.6</v>
      </c>
      <c r="I150" s="18">
        <v>2</v>
      </c>
      <c r="J150" s="24">
        <f t="shared" si="4"/>
        <v>2</v>
      </c>
      <c r="K150" s="25" t="str">
        <f t="shared" si="5"/>
        <v>OK</v>
      </c>
      <c r="L150" s="150"/>
      <c r="M150" s="150"/>
      <c r="N150" s="143"/>
      <c r="O150" s="144"/>
      <c r="P150" s="143"/>
      <c r="Q150" s="157"/>
      <c r="R150" s="157"/>
      <c r="S150" s="157"/>
      <c r="T150" s="162"/>
      <c r="U150" s="161"/>
      <c r="V150" s="161"/>
      <c r="W150" s="161"/>
      <c r="X150" s="161"/>
      <c r="Y150" s="161"/>
      <c r="Z150" s="217"/>
      <c r="AA150" s="217"/>
      <c r="AB150" s="161"/>
      <c r="AC150" s="161"/>
      <c r="AD150" s="217"/>
      <c r="AE150" s="164">
        <v>1</v>
      </c>
      <c r="AF150" s="161"/>
      <c r="AG150" s="161"/>
      <c r="AH150" s="231"/>
      <c r="AI150" s="161"/>
      <c r="AJ150" s="161"/>
      <c r="AK150" s="161"/>
      <c r="AL150" s="161"/>
      <c r="AM150" s="231"/>
      <c r="AN150" s="217"/>
    </row>
    <row r="151" spans="1:40" ht="39.950000000000003" customHeight="1" x14ac:dyDescent="0.25">
      <c r="A151" s="260"/>
      <c r="B151" s="263"/>
      <c r="C151" s="43">
        <v>163</v>
      </c>
      <c r="D151" s="119" t="s">
        <v>326</v>
      </c>
      <c r="E151" s="120" t="s">
        <v>45</v>
      </c>
      <c r="F151" s="120" t="s">
        <v>13</v>
      </c>
      <c r="G151" s="34" t="s">
        <v>15</v>
      </c>
      <c r="H151" s="51">
        <v>4.47</v>
      </c>
      <c r="I151" s="18">
        <v>10</v>
      </c>
      <c r="J151" s="24">
        <f t="shared" si="4"/>
        <v>10</v>
      </c>
      <c r="K151" s="25" t="str">
        <f t="shared" si="5"/>
        <v>OK</v>
      </c>
      <c r="L151" s="150"/>
      <c r="M151" s="150"/>
      <c r="N151" s="143"/>
      <c r="O151" s="144"/>
      <c r="P151" s="143"/>
      <c r="Q151" s="157"/>
      <c r="R151" s="157"/>
      <c r="S151" s="157"/>
      <c r="T151" s="162"/>
      <c r="U151" s="161"/>
      <c r="V151" s="161"/>
      <c r="W151" s="161"/>
      <c r="X151" s="161"/>
      <c r="Y151" s="161"/>
      <c r="Z151" s="217"/>
      <c r="AA151" s="217"/>
      <c r="AB151" s="161"/>
      <c r="AC151" s="161"/>
      <c r="AD151" s="217"/>
      <c r="AE151" s="164">
        <v>2</v>
      </c>
      <c r="AF151" s="161"/>
      <c r="AG151" s="161"/>
      <c r="AH151" s="231"/>
      <c r="AI151" s="161"/>
      <c r="AJ151" s="161"/>
      <c r="AK151" s="161"/>
      <c r="AL151" s="161"/>
      <c r="AM151" s="231"/>
      <c r="AN151" s="217"/>
    </row>
    <row r="152" spans="1:40" ht="39.950000000000003" customHeight="1" x14ac:dyDescent="0.25">
      <c r="A152" s="260"/>
      <c r="B152" s="263"/>
      <c r="C152" s="43">
        <v>164</v>
      </c>
      <c r="D152" s="119" t="s">
        <v>327</v>
      </c>
      <c r="E152" s="120" t="s">
        <v>45</v>
      </c>
      <c r="F152" s="120" t="s">
        <v>13</v>
      </c>
      <c r="G152" s="34" t="s">
        <v>14</v>
      </c>
      <c r="H152" s="51">
        <v>3.64</v>
      </c>
      <c r="I152" s="18">
        <v>5</v>
      </c>
      <c r="J152" s="24">
        <f t="shared" si="4"/>
        <v>5</v>
      </c>
      <c r="K152" s="25" t="str">
        <f t="shared" si="5"/>
        <v>OK</v>
      </c>
      <c r="L152" s="150"/>
      <c r="M152" s="144"/>
      <c r="N152" s="143"/>
      <c r="O152" s="144"/>
      <c r="P152" s="143"/>
      <c r="Q152" s="157"/>
      <c r="R152" s="157"/>
      <c r="S152" s="157"/>
      <c r="T152" s="162"/>
      <c r="U152" s="161"/>
      <c r="V152" s="161"/>
      <c r="W152" s="161"/>
      <c r="X152" s="161"/>
      <c r="Y152" s="161"/>
      <c r="Z152" s="217"/>
      <c r="AA152" s="217"/>
      <c r="AB152" s="161"/>
      <c r="AC152" s="161"/>
      <c r="AD152" s="217"/>
      <c r="AE152" s="164">
        <v>1</v>
      </c>
      <c r="AF152" s="161"/>
      <c r="AG152" s="161"/>
      <c r="AH152" s="231"/>
      <c r="AI152" s="161"/>
      <c r="AJ152" s="161"/>
      <c r="AK152" s="161"/>
      <c r="AL152" s="161"/>
      <c r="AM152" s="231"/>
      <c r="AN152" s="217"/>
    </row>
    <row r="153" spans="1:40" ht="39.950000000000003" customHeight="1" x14ac:dyDescent="0.25">
      <c r="A153" s="260"/>
      <c r="B153" s="263"/>
      <c r="C153" s="43">
        <v>165</v>
      </c>
      <c r="D153" s="119" t="s">
        <v>328</v>
      </c>
      <c r="E153" s="120" t="s">
        <v>45</v>
      </c>
      <c r="F153" s="86" t="s">
        <v>13</v>
      </c>
      <c r="G153" s="34" t="s">
        <v>30</v>
      </c>
      <c r="H153" s="51">
        <v>28</v>
      </c>
      <c r="I153" s="18">
        <v>3</v>
      </c>
      <c r="J153" s="24">
        <f t="shared" si="4"/>
        <v>3</v>
      </c>
      <c r="K153" s="25" t="str">
        <f t="shared" si="5"/>
        <v>OK</v>
      </c>
      <c r="L153" s="150"/>
      <c r="M153" s="144"/>
      <c r="N153" s="143"/>
      <c r="O153" s="144"/>
      <c r="P153" s="143"/>
      <c r="Q153" s="157"/>
      <c r="R153" s="157"/>
      <c r="S153" s="157"/>
      <c r="T153" s="162"/>
      <c r="U153" s="161"/>
      <c r="V153" s="161"/>
      <c r="W153" s="161"/>
      <c r="X153" s="161"/>
      <c r="Y153" s="161"/>
      <c r="Z153" s="217"/>
      <c r="AA153" s="217"/>
      <c r="AB153" s="161"/>
      <c r="AC153" s="161"/>
      <c r="AD153" s="217"/>
      <c r="AE153" s="164">
        <v>1</v>
      </c>
      <c r="AF153" s="161"/>
      <c r="AG153" s="161"/>
      <c r="AH153" s="231"/>
      <c r="AI153" s="161"/>
      <c r="AJ153" s="161"/>
      <c r="AK153" s="161"/>
      <c r="AL153" s="161"/>
      <c r="AM153" s="231"/>
      <c r="AN153" s="217"/>
    </row>
    <row r="154" spans="1:40" ht="39.950000000000003"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150"/>
      <c r="M154" s="144"/>
      <c r="N154" s="143"/>
      <c r="O154" s="144"/>
      <c r="P154" s="143"/>
      <c r="Q154" s="158"/>
      <c r="R154" s="157"/>
      <c r="S154" s="157"/>
      <c r="T154" s="162"/>
      <c r="U154" s="161"/>
      <c r="V154" s="161"/>
      <c r="W154" s="161"/>
      <c r="X154" s="161"/>
      <c r="Y154" s="161"/>
      <c r="Z154" s="217"/>
      <c r="AA154" s="217"/>
      <c r="AB154" s="161"/>
      <c r="AC154" s="161"/>
      <c r="AD154" s="217"/>
      <c r="AE154" s="217"/>
      <c r="AF154" s="161"/>
      <c r="AG154" s="161"/>
      <c r="AH154" s="231"/>
      <c r="AI154" s="161"/>
      <c r="AJ154" s="161"/>
      <c r="AK154" s="161"/>
      <c r="AL154" s="161"/>
      <c r="AM154" s="231"/>
      <c r="AN154" s="217"/>
    </row>
    <row r="155" spans="1:40" ht="39.950000000000003"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150"/>
      <c r="M155" s="144"/>
      <c r="N155" s="143"/>
      <c r="O155" s="144"/>
      <c r="P155" s="143"/>
      <c r="Q155" s="158"/>
      <c r="R155" s="157"/>
      <c r="S155" s="157"/>
      <c r="T155" s="162"/>
      <c r="U155" s="161"/>
      <c r="V155" s="161"/>
      <c r="W155" s="161"/>
      <c r="X155" s="161"/>
      <c r="Y155" s="161"/>
      <c r="Z155" s="217"/>
      <c r="AA155" s="217"/>
      <c r="AB155" s="161"/>
      <c r="AC155" s="161"/>
      <c r="AD155" s="217"/>
      <c r="AE155" s="161"/>
      <c r="AF155" s="161"/>
      <c r="AG155" s="161"/>
      <c r="AH155" s="231"/>
      <c r="AI155" s="161"/>
      <c r="AJ155" s="161"/>
      <c r="AK155" s="161"/>
      <c r="AL155" s="161"/>
      <c r="AM155" s="231"/>
      <c r="AN155" s="217"/>
    </row>
    <row r="156" spans="1:40" ht="39.950000000000003"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150"/>
      <c r="M156" s="144"/>
      <c r="N156" s="143"/>
      <c r="O156" s="144"/>
      <c r="P156" s="143"/>
      <c r="Q156" s="157"/>
      <c r="R156" s="157"/>
      <c r="S156" s="157"/>
      <c r="T156" s="162"/>
      <c r="U156" s="161"/>
      <c r="V156" s="161"/>
      <c r="W156" s="161"/>
      <c r="X156" s="161"/>
      <c r="Y156" s="161"/>
      <c r="Z156" s="217"/>
      <c r="AA156" s="217"/>
      <c r="AB156" s="161"/>
      <c r="AC156" s="161"/>
      <c r="AD156" s="217"/>
      <c r="AE156" s="161"/>
      <c r="AF156" s="161"/>
      <c r="AG156" s="161"/>
      <c r="AH156" s="231"/>
      <c r="AI156" s="161"/>
      <c r="AJ156" s="161"/>
      <c r="AK156" s="161"/>
      <c r="AL156" s="161"/>
      <c r="AM156" s="231"/>
      <c r="AN156" s="217"/>
    </row>
    <row r="157" spans="1:40" ht="39.950000000000003"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150"/>
      <c r="M157" s="144"/>
      <c r="N157" s="143"/>
      <c r="O157" s="143"/>
      <c r="P157" s="143"/>
      <c r="Q157" s="157"/>
      <c r="R157" s="157"/>
      <c r="S157" s="157"/>
      <c r="T157" s="162"/>
      <c r="U157" s="161"/>
      <c r="V157" s="161"/>
      <c r="W157" s="161"/>
      <c r="X157" s="161"/>
      <c r="Y157" s="161"/>
      <c r="Z157" s="217"/>
      <c r="AA157" s="217"/>
      <c r="AB157" s="161"/>
      <c r="AC157" s="161"/>
      <c r="AD157" s="217"/>
      <c r="AE157" s="161"/>
      <c r="AF157" s="161"/>
      <c r="AG157" s="161"/>
      <c r="AH157" s="231"/>
      <c r="AI157" s="161"/>
      <c r="AJ157" s="161"/>
      <c r="AK157" s="161"/>
      <c r="AL157" s="161"/>
      <c r="AM157" s="231"/>
      <c r="AN157" s="217"/>
    </row>
    <row r="158" spans="1:40" ht="39.950000000000003"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150"/>
      <c r="M158" s="144"/>
      <c r="N158" s="142"/>
      <c r="O158" s="143"/>
      <c r="P158" s="143"/>
      <c r="Q158" s="157"/>
      <c r="R158" s="157"/>
      <c r="S158" s="157"/>
      <c r="T158" s="162"/>
      <c r="U158" s="161"/>
      <c r="V158" s="161"/>
      <c r="W158" s="161"/>
      <c r="X158" s="161"/>
      <c r="Y158" s="161"/>
      <c r="Z158" s="217"/>
      <c r="AA158" s="217"/>
      <c r="AB158" s="161"/>
      <c r="AC158" s="161"/>
      <c r="AD158" s="217"/>
      <c r="AE158" s="161"/>
      <c r="AF158" s="161"/>
      <c r="AG158" s="161"/>
      <c r="AH158" s="231"/>
      <c r="AI158" s="161"/>
      <c r="AJ158" s="161"/>
      <c r="AK158" s="161"/>
      <c r="AL158" s="161"/>
      <c r="AM158" s="231"/>
      <c r="AN158" s="217"/>
    </row>
    <row r="159" spans="1:40" ht="39.950000000000003"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150"/>
      <c r="M159" s="144"/>
      <c r="N159" s="143"/>
      <c r="O159" s="144"/>
      <c r="P159" s="143"/>
      <c r="Q159" s="157"/>
      <c r="R159" s="157"/>
      <c r="S159" s="157"/>
      <c r="T159" s="162"/>
      <c r="U159" s="161"/>
      <c r="V159" s="161"/>
      <c r="W159" s="161"/>
      <c r="X159" s="161"/>
      <c r="Y159" s="161"/>
      <c r="Z159" s="217"/>
      <c r="AA159" s="217"/>
      <c r="AB159" s="161"/>
      <c r="AC159" s="161"/>
      <c r="AD159" s="217"/>
      <c r="AE159" s="161"/>
      <c r="AF159" s="161"/>
      <c r="AG159" s="161"/>
      <c r="AH159" s="231"/>
      <c r="AI159" s="161"/>
      <c r="AJ159" s="161"/>
      <c r="AK159" s="161"/>
      <c r="AL159" s="161"/>
      <c r="AM159" s="231"/>
      <c r="AN159" s="217"/>
    </row>
    <row r="160" spans="1:40" ht="39.950000000000003"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150"/>
      <c r="M160" s="144"/>
      <c r="N160" s="143"/>
      <c r="O160" s="144"/>
      <c r="P160" s="143"/>
      <c r="Q160" s="157"/>
      <c r="R160" s="157"/>
      <c r="S160" s="157"/>
      <c r="T160" s="162"/>
      <c r="U160" s="161"/>
      <c r="V160" s="161"/>
      <c r="W160" s="161"/>
      <c r="X160" s="161"/>
      <c r="Y160" s="161"/>
      <c r="Z160" s="217"/>
      <c r="AA160" s="217"/>
      <c r="AB160" s="161"/>
      <c r="AC160" s="161"/>
      <c r="AD160" s="217"/>
      <c r="AE160" s="161"/>
      <c r="AF160" s="161"/>
      <c r="AG160" s="161"/>
      <c r="AH160" s="231"/>
      <c r="AI160" s="161"/>
      <c r="AJ160" s="161"/>
      <c r="AK160" s="161"/>
      <c r="AL160" s="161"/>
      <c r="AM160" s="231"/>
      <c r="AN160" s="217"/>
    </row>
    <row r="161" spans="1:40" ht="39.950000000000003" customHeight="1" x14ac:dyDescent="0.25">
      <c r="A161" s="273">
        <v>18</v>
      </c>
      <c r="B161" s="270" t="s">
        <v>183</v>
      </c>
      <c r="C161" s="48">
        <v>173</v>
      </c>
      <c r="D161" s="90" t="s">
        <v>85</v>
      </c>
      <c r="E161" s="35" t="s">
        <v>340</v>
      </c>
      <c r="F161" s="35" t="s">
        <v>13</v>
      </c>
      <c r="G161" s="36" t="s">
        <v>15</v>
      </c>
      <c r="H161" s="54">
        <v>110.9</v>
      </c>
      <c r="I161" s="18">
        <v>40</v>
      </c>
      <c r="J161" s="24">
        <f t="shared" si="4"/>
        <v>40</v>
      </c>
      <c r="K161" s="25" t="str">
        <f t="shared" si="5"/>
        <v>OK</v>
      </c>
      <c r="L161" s="150"/>
      <c r="M161" s="144"/>
      <c r="N161" s="143"/>
      <c r="O161" s="144"/>
      <c r="P161" s="143"/>
      <c r="Q161" s="157"/>
      <c r="R161" s="157"/>
      <c r="S161" s="157"/>
      <c r="T161" s="162"/>
      <c r="U161" s="161"/>
      <c r="V161" s="161"/>
      <c r="W161" s="161"/>
      <c r="X161" s="161"/>
      <c r="Y161" s="161"/>
      <c r="Z161" s="217"/>
      <c r="AA161" s="217"/>
      <c r="AB161" s="161"/>
      <c r="AC161" s="161"/>
      <c r="AD161" s="217"/>
      <c r="AE161" s="161"/>
      <c r="AF161" s="161"/>
      <c r="AG161" s="161"/>
      <c r="AH161" s="231"/>
      <c r="AI161" s="161"/>
      <c r="AJ161" s="161"/>
      <c r="AK161" s="161"/>
      <c r="AL161" s="234">
        <v>23</v>
      </c>
      <c r="AM161" s="231"/>
      <c r="AN161" s="217"/>
    </row>
    <row r="162" spans="1:40" ht="39.950000000000003" customHeight="1" x14ac:dyDescent="0.25">
      <c r="A162" s="274"/>
      <c r="B162" s="271"/>
      <c r="C162" s="48">
        <v>174</v>
      </c>
      <c r="D162" s="90" t="s">
        <v>86</v>
      </c>
      <c r="E162" s="35" t="s">
        <v>340</v>
      </c>
      <c r="F162" s="35" t="s">
        <v>13</v>
      </c>
      <c r="G162" s="36" t="s">
        <v>15</v>
      </c>
      <c r="H162" s="54">
        <v>221.8</v>
      </c>
      <c r="I162" s="18">
        <v>35</v>
      </c>
      <c r="J162" s="24">
        <f t="shared" si="4"/>
        <v>10</v>
      </c>
      <c r="K162" s="25" t="str">
        <f t="shared" si="5"/>
        <v>OK</v>
      </c>
      <c r="L162" s="150"/>
      <c r="M162" s="144"/>
      <c r="N162" s="143"/>
      <c r="O162" s="144"/>
      <c r="P162" s="143"/>
      <c r="Q162" s="157"/>
      <c r="R162" s="157"/>
      <c r="S162" s="157"/>
      <c r="T162" s="162"/>
      <c r="U162" s="161"/>
      <c r="V162" s="161"/>
      <c r="W162" s="161"/>
      <c r="X162" s="161"/>
      <c r="Y162" s="161"/>
      <c r="Z162" s="164">
        <v>25</v>
      </c>
      <c r="AA162" s="217"/>
      <c r="AB162" s="161"/>
      <c r="AC162" s="161"/>
      <c r="AD162" s="217"/>
      <c r="AE162" s="161"/>
      <c r="AF162" s="161"/>
      <c r="AG162" s="161"/>
      <c r="AH162" s="231"/>
      <c r="AI162" s="161"/>
      <c r="AJ162" s="161"/>
      <c r="AK162" s="161"/>
      <c r="AL162" s="231"/>
      <c r="AM162" s="227">
        <v>10</v>
      </c>
      <c r="AN162" s="217"/>
    </row>
    <row r="163" spans="1:40" ht="39.950000000000003" customHeight="1" x14ac:dyDescent="0.25">
      <c r="A163" s="274"/>
      <c r="B163" s="271"/>
      <c r="C163" s="48">
        <v>175</v>
      </c>
      <c r="D163" s="90" t="s">
        <v>87</v>
      </c>
      <c r="E163" s="35" t="s">
        <v>340</v>
      </c>
      <c r="F163" s="35" t="s">
        <v>13</v>
      </c>
      <c r="G163" s="36" t="s">
        <v>15</v>
      </c>
      <c r="H163" s="54">
        <v>147.86000000000001</v>
      </c>
      <c r="I163" s="18">
        <v>45</v>
      </c>
      <c r="J163" s="24">
        <f t="shared" si="4"/>
        <v>45</v>
      </c>
      <c r="K163" s="25" t="str">
        <f t="shared" si="5"/>
        <v>OK</v>
      </c>
      <c r="L163" s="150"/>
      <c r="M163" s="144"/>
      <c r="N163" s="143"/>
      <c r="O163" s="144"/>
      <c r="P163" s="143"/>
      <c r="Q163" s="157"/>
      <c r="R163" s="157"/>
      <c r="S163" s="157"/>
      <c r="T163" s="162"/>
      <c r="U163" s="161"/>
      <c r="V163" s="161"/>
      <c r="W163" s="161"/>
      <c r="X163" s="161"/>
      <c r="Y163" s="161"/>
      <c r="Z163" s="217"/>
      <c r="AA163" s="217"/>
      <c r="AB163" s="161"/>
      <c r="AC163" s="161"/>
      <c r="AD163" s="164">
        <v>2</v>
      </c>
      <c r="AE163" s="161"/>
      <c r="AF163" s="161"/>
      <c r="AG163" s="161"/>
      <c r="AH163" s="231"/>
      <c r="AI163" s="161"/>
      <c r="AJ163" s="161"/>
      <c r="AK163" s="161"/>
      <c r="AL163" s="234">
        <v>3</v>
      </c>
      <c r="AM163" s="231"/>
      <c r="AN163" s="217"/>
    </row>
    <row r="164" spans="1:40" ht="39.950000000000003"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150"/>
      <c r="M164" s="144"/>
      <c r="N164" s="143"/>
      <c r="O164" s="144"/>
      <c r="P164" s="143"/>
      <c r="Q164" s="157"/>
      <c r="R164" s="157"/>
      <c r="S164" s="157"/>
      <c r="T164" s="162"/>
      <c r="U164" s="161"/>
      <c r="V164" s="161"/>
      <c r="W164" s="161"/>
      <c r="X164" s="161"/>
      <c r="Y164" s="161"/>
      <c r="Z164" s="217"/>
      <c r="AA164" s="217"/>
      <c r="AB164" s="161"/>
      <c r="AC164" s="161"/>
      <c r="AD164" s="217"/>
      <c r="AE164" s="161"/>
      <c r="AF164" s="161"/>
      <c r="AG164" s="161"/>
      <c r="AH164" s="231"/>
      <c r="AI164" s="161"/>
      <c r="AJ164" s="161"/>
      <c r="AK164" s="161"/>
      <c r="AL164" s="161"/>
      <c r="AM164" s="231"/>
      <c r="AN164" s="217"/>
    </row>
    <row r="165" spans="1:40" ht="39.950000000000003"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150"/>
      <c r="M165" s="144"/>
      <c r="N165" s="143"/>
      <c r="O165" s="144"/>
      <c r="P165" s="143"/>
      <c r="Q165" s="157"/>
      <c r="R165" s="157"/>
      <c r="S165" s="157"/>
      <c r="T165" s="162"/>
      <c r="U165" s="161"/>
      <c r="V165" s="161"/>
      <c r="W165" s="161"/>
      <c r="X165" s="161"/>
      <c r="Y165" s="161"/>
      <c r="Z165" s="217"/>
      <c r="AA165" s="217"/>
      <c r="AB165" s="161"/>
      <c r="AC165" s="161"/>
      <c r="AD165" s="217"/>
      <c r="AE165" s="161"/>
      <c r="AF165" s="161"/>
      <c r="AG165" s="161"/>
      <c r="AH165" s="231"/>
      <c r="AI165" s="161"/>
      <c r="AJ165" s="161"/>
      <c r="AK165" s="161"/>
      <c r="AL165" s="161"/>
      <c r="AM165" s="231"/>
      <c r="AN165" s="217"/>
    </row>
    <row r="166" spans="1:40" ht="39.950000000000003" customHeight="1" x14ac:dyDescent="0.25">
      <c r="A166" s="259">
        <v>19</v>
      </c>
      <c r="B166" s="262" t="s">
        <v>284</v>
      </c>
      <c r="C166" s="43">
        <v>178</v>
      </c>
      <c r="D166" s="117" t="s">
        <v>343</v>
      </c>
      <c r="E166" s="33" t="s">
        <v>344</v>
      </c>
      <c r="F166" s="33" t="s">
        <v>23</v>
      </c>
      <c r="G166" s="34" t="s">
        <v>15</v>
      </c>
      <c r="H166" s="51">
        <v>137.68</v>
      </c>
      <c r="I166" s="18">
        <v>8</v>
      </c>
      <c r="J166" s="24">
        <f t="shared" si="4"/>
        <v>6</v>
      </c>
      <c r="K166" s="25" t="str">
        <f t="shared" si="5"/>
        <v>OK</v>
      </c>
      <c r="L166" s="150"/>
      <c r="M166" s="144"/>
      <c r="N166" s="143"/>
      <c r="O166" s="143"/>
      <c r="P166" s="143"/>
      <c r="Q166" s="157"/>
      <c r="R166" s="157"/>
      <c r="S166" s="157"/>
      <c r="T166" s="162"/>
      <c r="U166" s="161"/>
      <c r="V166" s="161"/>
      <c r="W166" s="161"/>
      <c r="X166" s="227">
        <v>2</v>
      </c>
      <c r="Y166" s="161"/>
      <c r="Z166" s="217"/>
      <c r="AA166" s="217"/>
      <c r="AB166" s="161"/>
      <c r="AC166" s="165">
        <v>3</v>
      </c>
      <c r="AD166" s="217"/>
      <c r="AE166" s="161"/>
      <c r="AF166" s="161"/>
      <c r="AG166" s="161"/>
      <c r="AH166" s="231"/>
      <c r="AI166" s="161"/>
      <c r="AJ166" s="161"/>
      <c r="AK166" s="161"/>
      <c r="AL166" s="161"/>
      <c r="AM166" s="231"/>
      <c r="AN166" s="217"/>
    </row>
    <row r="167" spans="1:40" ht="39.950000000000003" customHeight="1" x14ac:dyDescent="0.25">
      <c r="A167" s="260"/>
      <c r="B167" s="263"/>
      <c r="C167" s="43">
        <v>179</v>
      </c>
      <c r="D167" s="117" t="s">
        <v>345</v>
      </c>
      <c r="E167" s="33" t="s">
        <v>346</v>
      </c>
      <c r="F167" s="33" t="s">
        <v>23</v>
      </c>
      <c r="G167" s="34" t="s">
        <v>28</v>
      </c>
      <c r="H167" s="51">
        <v>130.83000000000001</v>
      </c>
      <c r="I167" s="18">
        <v>8</v>
      </c>
      <c r="J167" s="24">
        <f t="shared" si="4"/>
        <v>0</v>
      </c>
      <c r="K167" s="25" t="str">
        <f t="shared" si="5"/>
        <v>OK</v>
      </c>
      <c r="L167" s="199">
        <v>8</v>
      </c>
      <c r="M167" s="144"/>
      <c r="N167" s="143"/>
      <c r="O167" s="143"/>
      <c r="P167" s="143"/>
      <c r="Q167" s="157"/>
      <c r="R167" s="157"/>
      <c r="S167" s="157"/>
      <c r="T167" s="162"/>
      <c r="U167" s="161"/>
      <c r="V167" s="161"/>
      <c r="W167" s="161"/>
      <c r="X167" s="161"/>
      <c r="Y167" s="161"/>
      <c r="Z167" s="217"/>
      <c r="AA167" s="217"/>
      <c r="AB167" s="161"/>
      <c r="AC167" s="161"/>
      <c r="AD167" s="217"/>
      <c r="AE167" s="161"/>
      <c r="AF167" s="161"/>
      <c r="AG167" s="161"/>
      <c r="AH167" s="231"/>
      <c r="AI167" s="161"/>
      <c r="AJ167" s="161"/>
      <c r="AK167" s="161"/>
      <c r="AL167" s="161"/>
      <c r="AM167" s="231"/>
      <c r="AN167" s="217"/>
    </row>
    <row r="168" spans="1:40" ht="39.950000000000003"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150"/>
      <c r="M168" s="144"/>
      <c r="N168" s="143"/>
      <c r="O168" s="143"/>
      <c r="P168" s="143"/>
      <c r="Q168" s="157"/>
      <c r="R168" s="157"/>
      <c r="S168" s="157"/>
      <c r="T168" s="162"/>
      <c r="U168" s="161"/>
      <c r="V168" s="161"/>
      <c r="W168" s="161"/>
      <c r="X168" s="161"/>
      <c r="Y168" s="161"/>
      <c r="Z168" s="217"/>
      <c r="AA168" s="217"/>
      <c r="AB168" s="161"/>
      <c r="AC168" s="161"/>
      <c r="AD168" s="217"/>
      <c r="AE168" s="161"/>
      <c r="AF168" s="161"/>
      <c r="AG168" s="161"/>
      <c r="AH168" s="231"/>
      <c r="AI168" s="161"/>
      <c r="AJ168" s="161"/>
      <c r="AK168" s="161"/>
      <c r="AL168" s="161"/>
      <c r="AM168" s="231"/>
      <c r="AN168" s="217"/>
    </row>
    <row r="169" spans="1:40" ht="39.950000000000003" customHeight="1" x14ac:dyDescent="0.25">
      <c r="A169" s="260"/>
      <c r="B169" s="263"/>
      <c r="C169" s="46">
        <v>181</v>
      </c>
      <c r="D169" s="117" t="s">
        <v>67</v>
      </c>
      <c r="E169" s="33" t="s">
        <v>346</v>
      </c>
      <c r="F169" s="33" t="s">
        <v>23</v>
      </c>
      <c r="G169" s="34" t="s">
        <v>15</v>
      </c>
      <c r="H169" s="51">
        <v>131.62</v>
      </c>
      <c r="I169" s="18">
        <v>10</v>
      </c>
      <c r="J169" s="24">
        <f t="shared" si="4"/>
        <v>10</v>
      </c>
      <c r="K169" s="25" t="str">
        <f t="shared" si="5"/>
        <v>OK</v>
      </c>
      <c r="L169" s="150"/>
      <c r="M169" s="144"/>
      <c r="N169" s="143"/>
      <c r="O169" s="143"/>
      <c r="P169" s="143"/>
      <c r="Q169" s="157"/>
      <c r="R169" s="157"/>
      <c r="S169" s="157"/>
      <c r="T169" s="162"/>
      <c r="U169" s="161"/>
      <c r="V169" s="161"/>
      <c r="W169" s="161"/>
      <c r="X169" s="161"/>
      <c r="Y169" s="161"/>
      <c r="Z169" s="217"/>
      <c r="AA169" s="217"/>
      <c r="AB169" s="161"/>
      <c r="AC169" s="165">
        <v>3</v>
      </c>
      <c r="AD169" s="217"/>
      <c r="AE169" s="161"/>
      <c r="AF169" s="161"/>
      <c r="AG169" s="161"/>
      <c r="AH169" s="231"/>
      <c r="AI169" s="161"/>
      <c r="AJ169" s="161"/>
      <c r="AK169" s="161"/>
      <c r="AL169" s="161"/>
      <c r="AM169" s="231"/>
      <c r="AN169" s="217"/>
    </row>
    <row r="170" spans="1:40" ht="39.950000000000003" customHeight="1" x14ac:dyDescent="0.25">
      <c r="A170" s="260"/>
      <c r="B170" s="263"/>
      <c r="C170" s="46">
        <v>182</v>
      </c>
      <c r="D170" s="117" t="s">
        <v>68</v>
      </c>
      <c r="E170" s="33" t="s">
        <v>349</v>
      </c>
      <c r="F170" s="33" t="s">
        <v>24</v>
      </c>
      <c r="G170" s="34" t="s">
        <v>15</v>
      </c>
      <c r="H170" s="51">
        <v>12.1</v>
      </c>
      <c r="I170" s="18">
        <v>60</v>
      </c>
      <c r="J170" s="24">
        <f t="shared" si="4"/>
        <v>60</v>
      </c>
      <c r="K170" s="25" t="str">
        <f t="shared" si="5"/>
        <v>OK</v>
      </c>
      <c r="L170" s="150"/>
      <c r="M170" s="144"/>
      <c r="N170" s="143"/>
      <c r="O170" s="143"/>
      <c r="P170" s="143"/>
      <c r="Q170" s="157"/>
      <c r="R170" s="157"/>
      <c r="S170" s="157"/>
      <c r="T170" s="162"/>
      <c r="U170" s="161"/>
      <c r="V170" s="161"/>
      <c r="W170" s="161"/>
      <c r="X170" s="161"/>
      <c r="Y170" s="161"/>
      <c r="Z170" s="217"/>
      <c r="AA170" s="217"/>
      <c r="AB170" s="161"/>
      <c r="AC170" s="161"/>
      <c r="AD170" s="217"/>
      <c r="AE170" s="161"/>
      <c r="AF170" s="161"/>
      <c r="AG170" s="164">
        <v>2</v>
      </c>
      <c r="AH170" s="231"/>
      <c r="AI170" s="161"/>
      <c r="AJ170" s="161"/>
      <c r="AK170" s="161"/>
      <c r="AL170" s="161"/>
      <c r="AM170" s="231"/>
      <c r="AN170" s="217"/>
    </row>
    <row r="171" spans="1:40" ht="39.950000000000003" customHeight="1" x14ac:dyDescent="0.25">
      <c r="A171" s="260"/>
      <c r="B171" s="263"/>
      <c r="C171" s="46">
        <v>183</v>
      </c>
      <c r="D171" s="117" t="s">
        <v>74</v>
      </c>
      <c r="E171" s="33" t="s">
        <v>350</v>
      </c>
      <c r="F171" s="33" t="s">
        <v>24</v>
      </c>
      <c r="G171" s="34" t="s">
        <v>15</v>
      </c>
      <c r="H171" s="51">
        <v>37.93</v>
      </c>
      <c r="I171" s="18">
        <v>70</v>
      </c>
      <c r="J171" s="24">
        <f t="shared" si="4"/>
        <v>70</v>
      </c>
      <c r="K171" s="25" t="str">
        <f t="shared" si="5"/>
        <v>OK</v>
      </c>
      <c r="L171" s="150"/>
      <c r="M171" s="144"/>
      <c r="N171" s="143"/>
      <c r="O171" s="143"/>
      <c r="P171" s="143"/>
      <c r="Q171" s="157"/>
      <c r="R171" s="157"/>
      <c r="S171" s="157"/>
      <c r="T171" s="162"/>
      <c r="U171" s="161"/>
      <c r="V171" s="161"/>
      <c r="W171" s="161"/>
      <c r="X171" s="161"/>
      <c r="Y171" s="161"/>
      <c r="Z171" s="217"/>
      <c r="AA171" s="217"/>
      <c r="AB171" s="161"/>
      <c r="AC171" s="165">
        <v>12</v>
      </c>
      <c r="AD171" s="217"/>
      <c r="AE171" s="161"/>
      <c r="AF171" s="161"/>
      <c r="AG171" s="164">
        <v>1</v>
      </c>
      <c r="AH171" s="231"/>
      <c r="AI171" s="161"/>
      <c r="AJ171" s="164">
        <v>6</v>
      </c>
      <c r="AK171" s="161"/>
      <c r="AL171" s="161"/>
      <c r="AM171" s="231"/>
      <c r="AN171" s="217"/>
    </row>
    <row r="172" spans="1:40" ht="39.950000000000003" customHeight="1" x14ac:dyDescent="0.25">
      <c r="A172" s="261"/>
      <c r="B172" s="264"/>
      <c r="C172" s="46">
        <v>184</v>
      </c>
      <c r="D172" s="117" t="s">
        <v>164</v>
      </c>
      <c r="E172" s="33" t="s">
        <v>351</v>
      </c>
      <c r="F172" s="33" t="s">
        <v>24</v>
      </c>
      <c r="G172" s="34" t="s">
        <v>15</v>
      </c>
      <c r="H172" s="51">
        <v>17.149999999999999</v>
      </c>
      <c r="I172" s="18">
        <v>10</v>
      </c>
      <c r="J172" s="24">
        <f t="shared" si="4"/>
        <v>10</v>
      </c>
      <c r="K172" s="25" t="str">
        <f t="shared" si="5"/>
        <v>OK</v>
      </c>
      <c r="L172" s="150"/>
      <c r="M172" s="144"/>
      <c r="N172" s="143"/>
      <c r="O172" s="143"/>
      <c r="P172" s="143"/>
      <c r="Q172" s="157"/>
      <c r="R172" s="157"/>
      <c r="S172" s="157"/>
      <c r="T172" s="162"/>
      <c r="U172" s="161"/>
      <c r="V172" s="161"/>
      <c r="W172" s="161"/>
      <c r="X172" s="161"/>
      <c r="Y172" s="161"/>
      <c r="Z172" s="217"/>
      <c r="AA172" s="217"/>
      <c r="AB172" s="161"/>
      <c r="AC172" s="165">
        <v>2</v>
      </c>
      <c r="AD172" s="217"/>
      <c r="AE172" s="161"/>
      <c r="AF172" s="161"/>
      <c r="AG172" s="161"/>
      <c r="AH172" s="231"/>
      <c r="AI172" s="161"/>
      <c r="AJ172" s="161"/>
      <c r="AK172" s="161"/>
      <c r="AL172" s="161"/>
      <c r="AM172" s="231"/>
      <c r="AN172" s="217"/>
    </row>
    <row r="173" spans="1:40" ht="39.950000000000003" customHeight="1" x14ac:dyDescent="0.25">
      <c r="A173" s="273">
        <v>20</v>
      </c>
      <c r="B173" s="270" t="s">
        <v>183</v>
      </c>
      <c r="C173" s="47">
        <v>185</v>
      </c>
      <c r="D173" s="90" t="s">
        <v>73</v>
      </c>
      <c r="E173" s="35" t="s">
        <v>352</v>
      </c>
      <c r="F173" s="35" t="s">
        <v>24</v>
      </c>
      <c r="G173" s="35" t="s">
        <v>15</v>
      </c>
      <c r="H173" s="53">
        <v>23.77</v>
      </c>
      <c r="I173" s="18">
        <f>60-10-10</f>
        <v>40</v>
      </c>
      <c r="J173" s="24">
        <f t="shared" si="4"/>
        <v>40</v>
      </c>
      <c r="K173" s="25" t="str">
        <f t="shared" si="5"/>
        <v>OK</v>
      </c>
      <c r="L173" s="150"/>
      <c r="M173" s="144"/>
      <c r="N173" s="143"/>
      <c r="O173" s="143"/>
      <c r="P173" s="144"/>
      <c r="Q173" s="157"/>
      <c r="R173" s="157"/>
      <c r="S173" s="157"/>
      <c r="T173" s="162"/>
      <c r="U173" s="161"/>
      <c r="V173" s="161"/>
      <c r="W173" s="161"/>
      <c r="X173" s="161"/>
      <c r="Y173" s="161"/>
      <c r="Z173" s="217"/>
      <c r="AA173" s="217"/>
      <c r="AB173" s="161"/>
      <c r="AC173" s="161"/>
      <c r="AD173" s="164">
        <v>5</v>
      </c>
      <c r="AE173" s="161"/>
      <c r="AF173" s="161"/>
      <c r="AG173" s="161"/>
      <c r="AH173" s="231"/>
      <c r="AI173" s="161"/>
      <c r="AJ173" s="161"/>
      <c r="AK173" s="161"/>
      <c r="AL173" s="161"/>
      <c r="AM173" s="231"/>
      <c r="AN173" s="217"/>
    </row>
    <row r="174" spans="1:40" ht="39.950000000000003"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150"/>
      <c r="M174" s="144"/>
      <c r="N174" s="143"/>
      <c r="O174" s="143"/>
      <c r="P174" s="143"/>
      <c r="Q174" s="157"/>
      <c r="R174" s="157"/>
      <c r="S174" s="157"/>
      <c r="T174" s="162"/>
      <c r="U174" s="161"/>
      <c r="V174" s="161"/>
      <c r="W174" s="161"/>
      <c r="X174" s="161"/>
      <c r="Y174" s="161"/>
      <c r="Z174" s="217"/>
      <c r="AA174" s="217"/>
      <c r="AB174" s="161"/>
      <c r="AC174" s="161"/>
      <c r="AD174" s="217"/>
      <c r="AE174" s="161"/>
      <c r="AF174" s="161"/>
      <c r="AG174" s="161"/>
      <c r="AH174" s="231"/>
      <c r="AI174" s="161"/>
      <c r="AJ174" s="161"/>
      <c r="AK174" s="161"/>
      <c r="AL174" s="161"/>
      <c r="AM174" s="231"/>
      <c r="AN174" s="217"/>
    </row>
    <row r="175" spans="1:40" ht="39.950000000000003" customHeight="1" x14ac:dyDescent="0.25">
      <c r="A175" s="274"/>
      <c r="B175" s="271"/>
      <c r="C175" s="47">
        <v>187</v>
      </c>
      <c r="D175" s="90" t="s">
        <v>354</v>
      </c>
      <c r="E175" s="35" t="s">
        <v>355</v>
      </c>
      <c r="F175" s="35" t="s">
        <v>13</v>
      </c>
      <c r="G175" s="35" t="s">
        <v>378</v>
      </c>
      <c r="H175" s="53">
        <v>71.91</v>
      </c>
      <c r="I175" s="18">
        <v>70</v>
      </c>
      <c r="J175" s="24">
        <f t="shared" si="4"/>
        <v>70</v>
      </c>
      <c r="K175" s="25" t="str">
        <f t="shared" si="5"/>
        <v>OK</v>
      </c>
      <c r="L175" s="150"/>
      <c r="M175" s="144"/>
      <c r="N175" s="143"/>
      <c r="O175" s="143"/>
      <c r="P175" s="143"/>
      <c r="Q175" s="157"/>
      <c r="R175" s="157"/>
      <c r="S175" s="157"/>
      <c r="T175" s="162"/>
      <c r="U175" s="161"/>
      <c r="V175" s="161"/>
      <c r="W175" s="161"/>
      <c r="X175" s="161"/>
      <c r="Y175" s="161"/>
      <c r="Z175" s="217"/>
      <c r="AA175" s="217"/>
      <c r="AB175" s="161"/>
      <c r="AC175" s="161"/>
      <c r="AD175" s="217"/>
      <c r="AE175" s="161"/>
      <c r="AF175" s="161"/>
      <c r="AG175" s="161"/>
      <c r="AH175" s="231"/>
      <c r="AI175" s="161"/>
      <c r="AJ175" s="161"/>
      <c r="AK175" s="161"/>
      <c r="AL175" s="161"/>
      <c r="AM175" s="231"/>
      <c r="AN175" s="217"/>
    </row>
    <row r="176" spans="1:40" ht="39.950000000000003" customHeight="1" x14ac:dyDescent="0.25">
      <c r="A176" s="274"/>
      <c r="B176" s="271"/>
      <c r="C176" s="47">
        <v>188</v>
      </c>
      <c r="D176" s="90" t="s">
        <v>356</v>
      </c>
      <c r="E176" s="35" t="s">
        <v>357</v>
      </c>
      <c r="F176" s="35" t="s">
        <v>13</v>
      </c>
      <c r="G176" s="35" t="s">
        <v>14</v>
      </c>
      <c r="H176" s="53">
        <v>1.58</v>
      </c>
      <c r="I176" s="18">
        <v>5000</v>
      </c>
      <c r="J176" s="24">
        <f t="shared" si="4"/>
        <v>5000</v>
      </c>
      <c r="K176" s="25" t="str">
        <f t="shared" si="5"/>
        <v>OK</v>
      </c>
      <c r="L176" s="150"/>
      <c r="M176" s="144"/>
      <c r="N176" s="143"/>
      <c r="O176" s="143"/>
      <c r="P176" s="143"/>
      <c r="Q176" s="157"/>
      <c r="R176" s="157"/>
      <c r="S176" s="157"/>
      <c r="T176" s="162"/>
      <c r="U176" s="161"/>
      <c r="V176" s="161"/>
      <c r="W176" s="161"/>
      <c r="X176" s="161"/>
      <c r="Y176" s="161"/>
      <c r="Z176" s="217"/>
      <c r="AA176" s="217"/>
      <c r="AB176" s="161"/>
      <c r="AC176" s="161"/>
      <c r="AD176" s="217"/>
      <c r="AE176" s="161"/>
      <c r="AF176" s="161"/>
      <c r="AG176" s="161"/>
      <c r="AH176" s="231"/>
      <c r="AI176" s="161"/>
      <c r="AJ176" s="161"/>
      <c r="AK176" s="161"/>
      <c r="AL176" s="161"/>
      <c r="AM176" s="231"/>
      <c r="AN176" s="217"/>
    </row>
    <row r="177" spans="1:40" ht="39.950000000000003" customHeight="1" x14ac:dyDescent="0.25">
      <c r="A177" s="274"/>
      <c r="B177" s="271"/>
      <c r="C177" s="47">
        <v>189</v>
      </c>
      <c r="D177" s="90" t="s">
        <v>358</v>
      </c>
      <c r="E177" s="35" t="s">
        <v>359</v>
      </c>
      <c r="F177" s="35" t="s">
        <v>13</v>
      </c>
      <c r="G177" s="35" t="s">
        <v>379</v>
      </c>
      <c r="H177" s="53">
        <v>197.77</v>
      </c>
      <c r="I177" s="18">
        <v>20</v>
      </c>
      <c r="J177" s="24">
        <f t="shared" si="4"/>
        <v>20</v>
      </c>
      <c r="K177" s="25" t="str">
        <f t="shared" si="5"/>
        <v>OK</v>
      </c>
      <c r="L177" s="150"/>
      <c r="M177" s="144"/>
      <c r="N177" s="143"/>
      <c r="O177" s="143"/>
      <c r="P177" s="143"/>
      <c r="Q177" s="157"/>
      <c r="R177" s="157"/>
      <c r="S177" s="157"/>
      <c r="T177" s="162"/>
      <c r="U177" s="161"/>
      <c r="V177" s="161"/>
      <c r="W177" s="161"/>
      <c r="X177" s="161"/>
      <c r="Y177" s="161"/>
      <c r="Z177" s="217"/>
      <c r="AA177" s="217"/>
      <c r="AB177" s="161"/>
      <c r="AC177" s="161"/>
      <c r="AD177" s="164">
        <v>1</v>
      </c>
      <c r="AE177" s="161"/>
      <c r="AF177" s="161"/>
      <c r="AG177" s="161"/>
      <c r="AH177" s="231"/>
      <c r="AI177" s="161"/>
      <c r="AJ177" s="161"/>
      <c r="AK177" s="161"/>
      <c r="AL177" s="161"/>
      <c r="AM177" s="231"/>
      <c r="AN177" s="217"/>
    </row>
    <row r="178" spans="1:40" ht="39.950000000000003" customHeight="1" x14ac:dyDescent="0.25">
      <c r="A178" s="274"/>
      <c r="B178" s="271"/>
      <c r="C178" s="47">
        <v>190</v>
      </c>
      <c r="D178" s="90" t="s">
        <v>360</v>
      </c>
      <c r="E178" s="35" t="s">
        <v>361</v>
      </c>
      <c r="F178" s="35" t="s">
        <v>13</v>
      </c>
      <c r="G178" s="35" t="s">
        <v>380</v>
      </c>
      <c r="H178" s="53">
        <v>1.99</v>
      </c>
      <c r="I178" s="18">
        <v>2000</v>
      </c>
      <c r="J178" s="24">
        <f t="shared" si="4"/>
        <v>0</v>
      </c>
      <c r="K178" s="25" t="str">
        <f t="shared" si="5"/>
        <v>OK</v>
      </c>
      <c r="L178" s="200"/>
      <c r="M178" s="144"/>
      <c r="N178" s="143"/>
      <c r="O178" s="143"/>
      <c r="P178" s="143"/>
      <c r="Q178" s="157"/>
      <c r="R178" s="157"/>
      <c r="S178" s="157"/>
      <c r="T178" s="162"/>
      <c r="U178" s="161"/>
      <c r="V178" s="161"/>
      <c r="W178" s="161"/>
      <c r="X178" s="161"/>
      <c r="Y178" s="164">
        <v>2000</v>
      </c>
      <c r="Z178" s="217"/>
      <c r="AA178" s="217"/>
      <c r="AB178" s="161"/>
      <c r="AC178" s="161"/>
      <c r="AD178" s="217"/>
      <c r="AE178" s="161"/>
      <c r="AF178" s="161"/>
      <c r="AG178" s="161"/>
      <c r="AH178" s="231"/>
      <c r="AI178" s="161"/>
      <c r="AJ178" s="161"/>
      <c r="AK178" s="161"/>
      <c r="AL178" s="161"/>
      <c r="AM178" s="231"/>
      <c r="AN178" s="217"/>
    </row>
    <row r="179" spans="1:40" ht="39.950000000000003"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150"/>
      <c r="M179" s="144"/>
      <c r="N179" s="143"/>
      <c r="O179" s="143"/>
      <c r="P179" s="143"/>
      <c r="Q179" s="157"/>
      <c r="R179" s="157"/>
      <c r="S179" s="157"/>
      <c r="T179" s="162"/>
      <c r="U179" s="161"/>
      <c r="V179" s="161"/>
      <c r="W179" s="161"/>
      <c r="X179" s="161"/>
      <c r="Y179" s="161"/>
      <c r="Z179" s="217"/>
      <c r="AA179" s="217"/>
      <c r="AB179" s="161"/>
      <c r="AC179" s="161"/>
      <c r="AD179" s="217"/>
      <c r="AE179" s="161"/>
      <c r="AF179" s="161"/>
      <c r="AG179" s="161"/>
      <c r="AH179" s="231"/>
      <c r="AI179" s="161"/>
      <c r="AJ179" s="161"/>
      <c r="AK179" s="161"/>
      <c r="AL179" s="161"/>
      <c r="AM179" s="231"/>
      <c r="AN179" s="217"/>
    </row>
    <row r="180" spans="1:40" ht="39.950000000000003"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150"/>
      <c r="M180" s="144"/>
      <c r="N180" s="143"/>
      <c r="O180" s="143"/>
      <c r="P180" s="143"/>
      <c r="Q180" s="157"/>
      <c r="R180" s="157"/>
      <c r="S180" s="157"/>
      <c r="T180" s="162"/>
      <c r="U180" s="161"/>
      <c r="V180" s="161"/>
      <c r="W180" s="161"/>
      <c r="X180" s="161"/>
      <c r="Y180" s="161"/>
      <c r="Z180" s="217"/>
      <c r="AA180" s="217"/>
      <c r="AB180" s="161"/>
      <c r="AC180" s="161"/>
      <c r="AD180" s="217"/>
      <c r="AE180" s="161"/>
      <c r="AF180" s="161"/>
      <c r="AG180" s="161"/>
      <c r="AH180" s="231"/>
      <c r="AI180" s="161"/>
      <c r="AJ180" s="161"/>
      <c r="AK180" s="161"/>
      <c r="AL180" s="161"/>
      <c r="AM180" s="231"/>
      <c r="AN180" s="217"/>
    </row>
    <row r="181" spans="1:40" ht="39.950000000000003" customHeight="1" x14ac:dyDescent="0.25">
      <c r="A181" s="274"/>
      <c r="B181" s="271"/>
      <c r="C181" s="47">
        <v>193</v>
      </c>
      <c r="D181" s="113" t="s">
        <v>367</v>
      </c>
      <c r="E181" s="114" t="s">
        <v>172</v>
      </c>
      <c r="F181" s="114" t="s">
        <v>13</v>
      </c>
      <c r="G181" s="35" t="s">
        <v>22</v>
      </c>
      <c r="H181" s="53">
        <v>25.94</v>
      </c>
      <c r="I181" s="18"/>
      <c r="J181" s="24">
        <f t="shared" si="4"/>
        <v>0</v>
      </c>
      <c r="K181" s="25" t="str">
        <f t="shared" si="5"/>
        <v>OK</v>
      </c>
      <c r="L181" s="150"/>
      <c r="M181" s="144"/>
      <c r="N181" s="142"/>
      <c r="O181" s="143"/>
      <c r="P181" s="143"/>
      <c r="Q181" s="157"/>
      <c r="R181" s="157"/>
      <c r="S181" s="157"/>
      <c r="T181" s="162"/>
      <c r="U181" s="161"/>
      <c r="V181" s="161"/>
      <c r="W181" s="161"/>
      <c r="X181" s="161"/>
      <c r="Y181" s="161"/>
      <c r="Z181" s="217"/>
      <c r="AA181" s="217"/>
      <c r="AB181" s="161"/>
      <c r="AC181" s="161"/>
      <c r="AD181" s="217"/>
      <c r="AE181" s="161"/>
      <c r="AF181" s="161"/>
      <c r="AG181" s="161"/>
      <c r="AH181" s="231"/>
      <c r="AI181" s="161"/>
      <c r="AJ181" s="161"/>
      <c r="AK181" s="161"/>
      <c r="AL181" s="161"/>
      <c r="AM181" s="231"/>
      <c r="AN181" s="217"/>
    </row>
    <row r="182" spans="1:40" ht="39.950000000000003" customHeight="1" x14ac:dyDescent="0.25">
      <c r="A182" s="274"/>
      <c r="B182" s="271"/>
      <c r="C182" s="47">
        <v>194</v>
      </c>
      <c r="D182" s="113" t="s">
        <v>368</v>
      </c>
      <c r="E182" s="114" t="s">
        <v>196</v>
      </c>
      <c r="F182" s="114" t="s">
        <v>13</v>
      </c>
      <c r="G182" s="35" t="s">
        <v>22</v>
      </c>
      <c r="H182" s="53">
        <v>30.28</v>
      </c>
      <c r="I182" s="18"/>
      <c r="J182" s="24">
        <f t="shared" si="4"/>
        <v>0</v>
      </c>
      <c r="K182" s="25" t="str">
        <f t="shared" si="5"/>
        <v>OK</v>
      </c>
      <c r="L182" s="150"/>
      <c r="M182" s="144"/>
      <c r="N182" s="142"/>
      <c r="O182" s="143"/>
      <c r="P182" s="143"/>
      <c r="Q182" s="157"/>
      <c r="R182" s="157"/>
      <c r="S182" s="157"/>
      <c r="T182" s="162"/>
      <c r="U182" s="161"/>
      <c r="V182" s="161"/>
      <c r="W182" s="161"/>
      <c r="X182" s="161"/>
      <c r="Y182" s="161"/>
      <c r="Z182" s="217"/>
      <c r="AA182" s="217"/>
      <c r="AB182" s="161"/>
      <c r="AC182" s="161"/>
      <c r="AD182" s="217"/>
      <c r="AE182" s="161"/>
      <c r="AF182" s="161"/>
      <c r="AG182" s="161"/>
      <c r="AH182" s="231"/>
      <c r="AI182" s="161"/>
      <c r="AJ182" s="161"/>
      <c r="AK182" s="161"/>
      <c r="AL182" s="161"/>
      <c r="AM182" s="231"/>
      <c r="AN182" s="217"/>
    </row>
    <row r="183" spans="1:40" ht="39.950000000000003" customHeight="1" x14ac:dyDescent="0.25">
      <c r="A183" s="274"/>
      <c r="B183" s="271"/>
      <c r="C183" s="47">
        <v>195</v>
      </c>
      <c r="D183" s="90" t="s">
        <v>66</v>
      </c>
      <c r="E183" s="35" t="s">
        <v>369</v>
      </c>
      <c r="F183" s="35" t="s">
        <v>16</v>
      </c>
      <c r="G183" s="35" t="s">
        <v>15</v>
      </c>
      <c r="H183" s="53">
        <v>26.17</v>
      </c>
      <c r="I183" s="18">
        <v>5</v>
      </c>
      <c r="J183" s="24">
        <f t="shared" si="4"/>
        <v>5</v>
      </c>
      <c r="K183" s="25" t="str">
        <f t="shared" si="5"/>
        <v>OK</v>
      </c>
      <c r="L183" s="150"/>
      <c r="M183" s="144"/>
      <c r="N183" s="142"/>
      <c r="O183" s="143"/>
      <c r="P183" s="143"/>
      <c r="Q183" s="158"/>
      <c r="R183" s="157"/>
      <c r="S183" s="157"/>
      <c r="T183" s="162"/>
      <c r="U183" s="161"/>
      <c r="V183" s="161"/>
      <c r="W183" s="161"/>
      <c r="X183" s="161"/>
      <c r="Y183" s="161"/>
      <c r="Z183" s="217"/>
      <c r="AA183" s="217"/>
      <c r="AB183" s="161"/>
      <c r="AC183" s="161"/>
      <c r="AD183" s="164">
        <v>2</v>
      </c>
      <c r="AE183" s="161"/>
      <c r="AF183" s="161"/>
      <c r="AG183" s="161"/>
      <c r="AH183" s="231"/>
      <c r="AI183" s="161"/>
      <c r="AJ183" s="161"/>
      <c r="AK183" s="161"/>
      <c r="AL183" s="161"/>
      <c r="AM183" s="231"/>
      <c r="AN183" s="217"/>
    </row>
    <row r="184" spans="1:40" ht="39.950000000000003" customHeight="1" x14ac:dyDescent="0.25">
      <c r="A184" s="274"/>
      <c r="B184" s="271"/>
      <c r="C184" s="47">
        <v>196</v>
      </c>
      <c r="D184" s="90" t="s">
        <v>69</v>
      </c>
      <c r="E184" s="35" t="s">
        <v>352</v>
      </c>
      <c r="F184" s="35" t="s">
        <v>16</v>
      </c>
      <c r="G184" s="35" t="s">
        <v>15</v>
      </c>
      <c r="H184" s="53">
        <v>4.3600000000000003</v>
      </c>
      <c r="I184" s="18">
        <v>40</v>
      </c>
      <c r="J184" s="24">
        <f t="shared" si="4"/>
        <v>40</v>
      </c>
      <c r="K184" s="25" t="str">
        <f t="shared" si="5"/>
        <v>OK</v>
      </c>
      <c r="L184" s="150"/>
      <c r="M184" s="144"/>
      <c r="N184" s="142"/>
      <c r="O184" s="143"/>
      <c r="P184" s="143"/>
      <c r="Q184" s="157"/>
      <c r="R184" s="157"/>
      <c r="S184" s="157"/>
      <c r="T184" s="162"/>
      <c r="U184" s="161"/>
      <c r="V184" s="161"/>
      <c r="W184" s="161"/>
      <c r="X184" s="161"/>
      <c r="Y184" s="161"/>
      <c r="Z184" s="217"/>
      <c r="AA184" s="217"/>
      <c r="AB184" s="161"/>
      <c r="AC184" s="161"/>
      <c r="AD184" s="217"/>
      <c r="AE184" s="161"/>
      <c r="AF184" s="161"/>
      <c r="AG184" s="161"/>
      <c r="AH184" s="231"/>
      <c r="AI184" s="161"/>
      <c r="AJ184" s="161"/>
      <c r="AK184" s="161"/>
      <c r="AL184" s="161"/>
      <c r="AM184" s="231"/>
      <c r="AN184" s="217"/>
    </row>
    <row r="185" spans="1:40" ht="39.950000000000003" customHeight="1" x14ac:dyDescent="0.25">
      <c r="A185" s="274"/>
      <c r="B185" s="271"/>
      <c r="C185" s="47">
        <v>197</v>
      </c>
      <c r="D185" s="90" t="s">
        <v>70</v>
      </c>
      <c r="E185" s="35" t="s">
        <v>370</v>
      </c>
      <c r="F185" s="35" t="s">
        <v>13</v>
      </c>
      <c r="G185" s="35" t="s">
        <v>15</v>
      </c>
      <c r="H185" s="53">
        <v>44.37</v>
      </c>
      <c r="I185" s="18">
        <v>15</v>
      </c>
      <c r="J185" s="24">
        <f t="shared" si="4"/>
        <v>15</v>
      </c>
      <c r="K185" s="25" t="str">
        <f t="shared" si="5"/>
        <v>OK</v>
      </c>
      <c r="L185" s="150"/>
      <c r="M185" s="144"/>
      <c r="N185" s="142"/>
      <c r="O185" s="143"/>
      <c r="P185" s="143"/>
      <c r="Q185" s="157"/>
      <c r="R185" s="157"/>
      <c r="S185" s="157"/>
      <c r="T185" s="162"/>
      <c r="U185" s="161"/>
      <c r="V185" s="161"/>
      <c r="W185" s="161"/>
      <c r="X185" s="161"/>
      <c r="Y185" s="161"/>
      <c r="Z185" s="217"/>
      <c r="AA185" s="217"/>
      <c r="AB185" s="161"/>
      <c r="AC185" s="161"/>
      <c r="AD185" s="164">
        <v>1</v>
      </c>
      <c r="AE185" s="161"/>
      <c r="AF185" s="161"/>
      <c r="AG185" s="161"/>
      <c r="AH185" s="231"/>
      <c r="AI185" s="161"/>
      <c r="AJ185" s="161"/>
      <c r="AK185" s="161"/>
      <c r="AL185" s="161"/>
      <c r="AM185" s="231"/>
      <c r="AN185" s="217"/>
    </row>
    <row r="186" spans="1:40" ht="39.950000000000003"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150"/>
      <c r="M186" s="144"/>
      <c r="N186" s="142"/>
      <c r="O186" s="143"/>
      <c r="P186" s="143"/>
      <c r="Q186" s="158"/>
      <c r="R186" s="157"/>
      <c r="S186" s="157"/>
      <c r="T186" s="162"/>
      <c r="U186" s="161"/>
      <c r="V186" s="161"/>
      <c r="W186" s="161"/>
      <c r="X186" s="161"/>
      <c r="Y186" s="161"/>
      <c r="Z186" s="217"/>
      <c r="AA186" s="217"/>
      <c r="AB186" s="161"/>
      <c r="AC186" s="161"/>
      <c r="AD186" s="217"/>
      <c r="AE186" s="161"/>
      <c r="AF186" s="161"/>
      <c r="AG186" s="161"/>
      <c r="AH186" s="231"/>
      <c r="AI186" s="161"/>
      <c r="AJ186" s="161"/>
      <c r="AK186" s="161"/>
      <c r="AL186" s="161"/>
      <c r="AM186" s="231"/>
      <c r="AN186" s="217"/>
    </row>
    <row r="187" spans="1:40" ht="39.950000000000003"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150"/>
      <c r="M187" s="144"/>
      <c r="N187" s="142"/>
      <c r="O187" s="143"/>
      <c r="P187" s="143"/>
      <c r="Q187" s="158"/>
      <c r="R187" s="157"/>
      <c r="S187" s="157"/>
      <c r="T187" s="162"/>
      <c r="U187" s="161"/>
      <c r="V187" s="161"/>
      <c r="W187" s="161"/>
      <c r="X187" s="161"/>
      <c r="Y187" s="161"/>
      <c r="Z187" s="217"/>
      <c r="AA187" s="217"/>
      <c r="AB187" s="161"/>
      <c r="AC187" s="161"/>
      <c r="AD187" s="217"/>
      <c r="AE187" s="161"/>
      <c r="AF187" s="161"/>
      <c r="AG187" s="161"/>
      <c r="AH187" s="231"/>
      <c r="AI187" s="161"/>
      <c r="AJ187" s="161"/>
      <c r="AK187" s="161"/>
      <c r="AL187" s="161"/>
      <c r="AM187" s="231"/>
      <c r="AN187" s="217"/>
    </row>
    <row r="188" spans="1:40" ht="39.950000000000003"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150"/>
      <c r="M188" s="144"/>
      <c r="N188" s="142"/>
      <c r="O188" s="143"/>
      <c r="P188" s="143"/>
      <c r="Q188" s="157"/>
      <c r="R188" s="157"/>
      <c r="S188" s="157"/>
      <c r="T188" s="162"/>
      <c r="U188" s="161"/>
      <c r="V188" s="161"/>
      <c r="W188" s="161"/>
      <c r="X188" s="161"/>
      <c r="Y188" s="161"/>
      <c r="Z188" s="217"/>
      <c r="AA188" s="217"/>
      <c r="AB188" s="161"/>
      <c r="AC188" s="161"/>
      <c r="AD188" s="217"/>
      <c r="AE188" s="161"/>
      <c r="AF188" s="161"/>
      <c r="AG188" s="161"/>
      <c r="AH188" s="231"/>
      <c r="AI188" s="161"/>
      <c r="AJ188" s="161"/>
      <c r="AK188" s="161"/>
      <c r="AL188" s="161"/>
      <c r="AM188" s="231"/>
      <c r="AN188" s="217"/>
    </row>
    <row r="189" spans="1:40" ht="39.950000000000003" customHeight="1" x14ac:dyDescent="0.25">
      <c r="A189" s="274"/>
      <c r="B189" s="271"/>
      <c r="C189" s="47">
        <v>201</v>
      </c>
      <c r="D189" s="90" t="s">
        <v>114</v>
      </c>
      <c r="E189" s="35" t="s">
        <v>376</v>
      </c>
      <c r="F189" s="36" t="s">
        <v>13</v>
      </c>
      <c r="G189" s="35" t="s">
        <v>15</v>
      </c>
      <c r="H189" s="53">
        <v>52.42</v>
      </c>
      <c r="I189" s="18">
        <v>6</v>
      </c>
      <c r="J189" s="24">
        <f t="shared" si="4"/>
        <v>6</v>
      </c>
      <c r="K189" s="25" t="str">
        <f t="shared" si="5"/>
        <v>OK</v>
      </c>
      <c r="L189" s="150"/>
      <c r="M189" s="144"/>
      <c r="N189" s="142"/>
      <c r="O189" s="143"/>
      <c r="P189" s="143"/>
      <c r="Q189" s="157"/>
      <c r="R189" s="157"/>
      <c r="S189" s="157"/>
      <c r="T189" s="162"/>
      <c r="U189" s="161"/>
      <c r="V189" s="161"/>
      <c r="W189" s="161"/>
      <c r="X189" s="161"/>
      <c r="Y189" s="161"/>
      <c r="Z189" s="217"/>
      <c r="AA189" s="217"/>
      <c r="AB189" s="161"/>
      <c r="AC189" s="161"/>
      <c r="AD189" s="217"/>
      <c r="AE189" s="161"/>
      <c r="AF189" s="161"/>
      <c r="AG189" s="161"/>
      <c r="AH189" s="231"/>
      <c r="AI189" s="161"/>
      <c r="AJ189" s="161"/>
      <c r="AK189" s="161"/>
      <c r="AL189" s="161"/>
      <c r="AM189" s="231"/>
      <c r="AN189" s="217"/>
    </row>
    <row r="190" spans="1:40" ht="39.950000000000003" customHeight="1" x14ac:dyDescent="0.25">
      <c r="A190" s="275"/>
      <c r="B190" s="272"/>
      <c r="C190" s="47">
        <v>202</v>
      </c>
      <c r="D190" s="90" t="s">
        <v>166</v>
      </c>
      <c r="E190" s="118" t="s">
        <v>377</v>
      </c>
      <c r="F190" s="35" t="s">
        <v>13</v>
      </c>
      <c r="G190" s="35" t="s">
        <v>31</v>
      </c>
      <c r="H190" s="53">
        <v>188.94</v>
      </c>
      <c r="I190" s="18">
        <v>20</v>
      </c>
      <c r="J190" s="24">
        <f t="shared" si="4"/>
        <v>20</v>
      </c>
      <c r="K190" s="25" t="str">
        <f t="shared" si="5"/>
        <v>OK</v>
      </c>
      <c r="L190" s="150"/>
      <c r="M190" s="144"/>
      <c r="N190" s="142"/>
      <c r="O190" s="143"/>
      <c r="P190" s="143"/>
      <c r="Q190" s="157"/>
      <c r="R190" s="157"/>
      <c r="S190" s="157"/>
      <c r="T190" s="162"/>
      <c r="U190" s="161"/>
      <c r="V190" s="161"/>
      <c r="W190" s="161"/>
      <c r="X190" s="161"/>
      <c r="Y190" s="161"/>
      <c r="Z190" s="217"/>
      <c r="AA190" s="217"/>
      <c r="AB190" s="161"/>
      <c r="AC190" s="161"/>
      <c r="AD190" s="164">
        <v>2</v>
      </c>
      <c r="AE190" s="161"/>
      <c r="AF190" s="161"/>
      <c r="AG190" s="161"/>
      <c r="AH190" s="231"/>
      <c r="AI190" s="161"/>
      <c r="AJ190" s="161"/>
      <c r="AK190" s="161"/>
      <c r="AL190" s="161"/>
      <c r="AM190" s="231"/>
      <c r="AN190" s="217"/>
    </row>
    <row r="191" spans="1:40" ht="39.950000000000003" customHeight="1" x14ac:dyDescent="0.25">
      <c r="A191" s="259">
        <v>21</v>
      </c>
      <c r="B191" s="262" t="s">
        <v>284</v>
      </c>
      <c r="C191" s="46">
        <v>203</v>
      </c>
      <c r="D191" s="119" t="s">
        <v>71</v>
      </c>
      <c r="E191" s="120" t="s">
        <v>381</v>
      </c>
      <c r="F191" s="120" t="s">
        <v>25</v>
      </c>
      <c r="G191" s="33" t="s">
        <v>15</v>
      </c>
      <c r="H191" s="52">
        <v>201.41</v>
      </c>
      <c r="I191" s="18">
        <v>50</v>
      </c>
      <c r="J191" s="24">
        <f t="shared" si="4"/>
        <v>26</v>
      </c>
      <c r="K191" s="25" t="str">
        <f t="shared" si="5"/>
        <v>OK</v>
      </c>
      <c r="L191" s="139"/>
      <c r="M191" s="144"/>
      <c r="N191" s="142"/>
      <c r="O191" s="143"/>
      <c r="P191" s="147">
        <v>4</v>
      </c>
      <c r="Q191" s="157"/>
      <c r="R191" s="157"/>
      <c r="S191" s="157"/>
      <c r="T191" s="162"/>
      <c r="U191" s="161"/>
      <c r="V191" s="161"/>
      <c r="W191" s="161"/>
      <c r="X191" s="227">
        <v>20</v>
      </c>
      <c r="Y191" s="161"/>
      <c r="Z191" s="217"/>
      <c r="AA191" s="217"/>
      <c r="AB191" s="161"/>
      <c r="AC191" s="165">
        <v>12</v>
      </c>
      <c r="AD191" s="217"/>
      <c r="AE191" s="161"/>
      <c r="AF191" s="161"/>
      <c r="AG191" s="161"/>
      <c r="AH191" s="231"/>
      <c r="AI191" s="161"/>
      <c r="AJ191" s="161"/>
      <c r="AK191" s="161"/>
      <c r="AL191" s="161"/>
      <c r="AM191" s="231"/>
      <c r="AN191" s="217"/>
    </row>
    <row r="192" spans="1:40" ht="39.950000000000003" customHeight="1" x14ac:dyDescent="0.25">
      <c r="A192" s="260"/>
      <c r="B192" s="263"/>
      <c r="C192" s="46">
        <v>204</v>
      </c>
      <c r="D192" s="125" t="s">
        <v>81</v>
      </c>
      <c r="E192" s="123" t="s">
        <v>382</v>
      </c>
      <c r="F192" s="123" t="s">
        <v>13</v>
      </c>
      <c r="G192" s="33" t="s">
        <v>15</v>
      </c>
      <c r="H192" s="52">
        <v>194.99</v>
      </c>
      <c r="I192" s="18">
        <v>40</v>
      </c>
      <c r="J192" s="24">
        <f t="shared" si="4"/>
        <v>40</v>
      </c>
      <c r="K192" s="25" t="str">
        <f t="shared" si="5"/>
        <v>OK</v>
      </c>
      <c r="L192" s="150"/>
      <c r="M192" s="144"/>
      <c r="N192" s="142"/>
      <c r="O192" s="143"/>
      <c r="P192" s="143"/>
      <c r="Q192" s="157"/>
      <c r="R192" s="157"/>
      <c r="S192" s="157"/>
      <c r="T192" s="162"/>
      <c r="U192" s="161"/>
      <c r="V192" s="161"/>
      <c r="W192" s="161"/>
      <c r="X192" s="161"/>
      <c r="Y192" s="161"/>
      <c r="Z192" s="217"/>
      <c r="AA192" s="217"/>
      <c r="AB192" s="161"/>
      <c r="AC192" s="165">
        <v>18</v>
      </c>
      <c r="AD192" s="217"/>
      <c r="AE192" s="161"/>
      <c r="AF192" s="161"/>
      <c r="AG192" s="164">
        <v>10</v>
      </c>
      <c r="AH192" s="231"/>
      <c r="AI192" s="161"/>
      <c r="AJ192" s="161"/>
      <c r="AK192" s="161"/>
      <c r="AL192" s="161"/>
      <c r="AM192" s="231"/>
      <c r="AN192" s="217"/>
    </row>
    <row r="193" spans="1:40" ht="39.950000000000003" customHeight="1" x14ac:dyDescent="0.25">
      <c r="A193" s="260"/>
      <c r="B193" s="263"/>
      <c r="C193" s="43">
        <v>205</v>
      </c>
      <c r="D193" s="119" t="s">
        <v>383</v>
      </c>
      <c r="E193" s="120" t="s">
        <v>381</v>
      </c>
      <c r="F193" s="86" t="s">
        <v>13</v>
      </c>
      <c r="G193" s="33" t="s">
        <v>15</v>
      </c>
      <c r="H193" s="52">
        <v>477.86</v>
      </c>
      <c r="I193" s="18">
        <v>20</v>
      </c>
      <c r="J193" s="24">
        <f t="shared" si="4"/>
        <v>20</v>
      </c>
      <c r="K193" s="25" t="str">
        <f t="shared" si="5"/>
        <v>OK</v>
      </c>
      <c r="L193" s="150"/>
      <c r="M193" s="144"/>
      <c r="N193" s="143"/>
      <c r="O193" s="143"/>
      <c r="P193" s="143"/>
      <c r="Q193" s="157"/>
      <c r="R193" s="157"/>
      <c r="S193" s="157"/>
      <c r="T193" s="162"/>
      <c r="U193" s="161"/>
      <c r="V193" s="161"/>
      <c r="W193" s="161"/>
      <c r="X193" s="161"/>
      <c r="Y193" s="161"/>
      <c r="Z193" s="217"/>
      <c r="AA193" s="217"/>
      <c r="AB193" s="161"/>
      <c r="AC193" s="165">
        <v>13</v>
      </c>
      <c r="AD193" s="217"/>
      <c r="AE193" s="161"/>
      <c r="AF193" s="161"/>
      <c r="AG193" s="161"/>
      <c r="AH193" s="231"/>
      <c r="AI193" s="161"/>
      <c r="AJ193" s="161"/>
      <c r="AK193" s="161"/>
      <c r="AL193" s="161"/>
      <c r="AM193" s="231"/>
      <c r="AN193" s="217"/>
    </row>
    <row r="194" spans="1:40" ht="39.950000000000003" customHeight="1" x14ac:dyDescent="0.25">
      <c r="A194" s="261"/>
      <c r="B194" s="264"/>
      <c r="C194" s="43">
        <v>206</v>
      </c>
      <c r="D194" s="125" t="s">
        <v>384</v>
      </c>
      <c r="E194" s="123" t="s">
        <v>381</v>
      </c>
      <c r="F194" s="86" t="s">
        <v>13</v>
      </c>
      <c r="G194" s="33" t="s">
        <v>15</v>
      </c>
      <c r="H194" s="52">
        <v>519.55999999999995</v>
      </c>
      <c r="I194" s="18">
        <v>20</v>
      </c>
      <c r="J194" s="24">
        <f t="shared" si="4"/>
        <v>20</v>
      </c>
      <c r="K194" s="25" t="str">
        <f t="shared" si="5"/>
        <v>OK</v>
      </c>
      <c r="L194" s="150"/>
      <c r="M194" s="144"/>
      <c r="N194" s="143"/>
      <c r="O194" s="143"/>
      <c r="P194" s="143"/>
      <c r="Q194" s="157"/>
      <c r="R194" s="157"/>
      <c r="S194" s="157"/>
      <c r="T194" s="162"/>
      <c r="U194" s="161"/>
      <c r="V194" s="161"/>
      <c r="W194" s="161"/>
      <c r="X194" s="161"/>
      <c r="Y194" s="161"/>
      <c r="Z194" s="217"/>
      <c r="AA194" s="217"/>
      <c r="AB194" s="161"/>
      <c r="AC194" s="165">
        <v>8</v>
      </c>
      <c r="AD194" s="217"/>
      <c r="AE194" s="161"/>
      <c r="AF194" s="161"/>
      <c r="AG194" s="161"/>
      <c r="AH194" s="231"/>
      <c r="AI194" s="161"/>
      <c r="AJ194" s="161"/>
      <c r="AK194" s="161"/>
      <c r="AL194" s="161"/>
      <c r="AM194" s="231"/>
      <c r="AN194" s="217"/>
    </row>
    <row r="195" spans="1:40" ht="39.950000000000003"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150"/>
      <c r="M195" s="144"/>
      <c r="N195" s="143"/>
      <c r="O195" s="143"/>
      <c r="P195" s="143"/>
      <c r="Q195" s="157"/>
      <c r="R195" s="157"/>
      <c r="S195" s="157"/>
      <c r="T195" s="162"/>
      <c r="U195" s="161"/>
      <c r="V195" s="161"/>
      <c r="W195" s="161"/>
      <c r="X195" s="161"/>
      <c r="Y195" s="161"/>
      <c r="Z195" s="217"/>
      <c r="AA195" s="217"/>
      <c r="AB195" s="161"/>
      <c r="AC195" s="161"/>
      <c r="AD195" s="217"/>
      <c r="AE195" s="161"/>
      <c r="AF195" s="161"/>
      <c r="AG195" s="161"/>
      <c r="AH195" s="231"/>
      <c r="AI195" s="161"/>
      <c r="AJ195" s="161"/>
      <c r="AK195" s="161"/>
      <c r="AL195" s="161"/>
      <c r="AM195" s="231"/>
      <c r="AN195" s="217"/>
    </row>
    <row r="196" spans="1:40" ht="39.950000000000003" customHeight="1" x14ac:dyDescent="0.25">
      <c r="A196" s="274"/>
      <c r="B196" s="271"/>
      <c r="C196" s="47">
        <v>208</v>
      </c>
      <c r="D196" s="90" t="s">
        <v>388</v>
      </c>
      <c r="E196" s="35" t="s">
        <v>387</v>
      </c>
      <c r="F196" s="36" t="s">
        <v>13</v>
      </c>
      <c r="G196" s="35" t="s">
        <v>394</v>
      </c>
      <c r="H196" s="53">
        <v>1003.68</v>
      </c>
      <c r="I196" s="18"/>
      <c r="J196" s="24">
        <f t="shared" ref="J196:J248" si="6">I196-(SUM(L196:AB196))</f>
        <v>0</v>
      </c>
      <c r="K196" s="25" t="str">
        <f t="shared" si="5"/>
        <v>OK</v>
      </c>
      <c r="L196" s="150"/>
      <c r="M196" s="144"/>
      <c r="N196" s="143"/>
      <c r="O196" s="143"/>
      <c r="P196" s="143"/>
      <c r="Q196" s="157"/>
      <c r="R196" s="157"/>
      <c r="S196" s="157"/>
      <c r="T196" s="162"/>
      <c r="U196" s="161"/>
      <c r="V196" s="161"/>
      <c r="W196" s="161"/>
      <c r="X196" s="161"/>
      <c r="Y196" s="161"/>
      <c r="Z196" s="217"/>
      <c r="AA196" s="217"/>
      <c r="AB196" s="161"/>
      <c r="AC196" s="161"/>
      <c r="AD196" s="217"/>
      <c r="AE196" s="161"/>
      <c r="AF196" s="161"/>
      <c r="AG196" s="161"/>
      <c r="AH196" s="231"/>
      <c r="AI196" s="161"/>
      <c r="AJ196" s="161"/>
      <c r="AK196" s="161"/>
      <c r="AL196" s="161"/>
      <c r="AM196" s="231"/>
      <c r="AN196" s="217"/>
    </row>
    <row r="197" spans="1:40" ht="39.950000000000003" customHeight="1" x14ac:dyDescent="0.25">
      <c r="A197" s="274"/>
      <c r="B197" s="271"/>
      <c r="C197" s="47">
        <v>209</v>
      </c>
      <c r="D197" s="90" t="s">
        <v>389</v>
      </c>
      <c r="E197" s="35" t="s">
        <v>387</v>
      </c>
      <c r="F197" s="36" t="s">
        <v>13</v>
      </c>
      <c r="G197" s="35" t="s">
        <v>394</v>
      </c>
      <c r="H197" s="53">
        <v>981.94</v>
      </c>
      <c r="I197" s="18"/>
      <c r="J197" s="24">
        <f t="shared" si="6"/>
        <v>0</v>
      </c>
      <c r="K197" s="25" t="str">
        <f t="shared" ref="K197:K248" si="7">IF(J197&lt;0,"ATENÇÃO","OK")</f>
        <v>OK</v>
      </c>
      <c r="L197" s="150"/>
      <c r="M197" s="144"/>
      <c r="N197" s="143"/>
      <c r="O197" s="143"/>
      <c r="P197" s="143"/>
      <c r="Q197" s="157"/>
      <c r="R197" s="157"/>
      <c r="S197" s="157"/>
      <c r="T197" s="162"/>
      <c r="U197" s="161"/>
      <c r="V197" s="161"/>
      <c r="W197" s="161"/>
      <c r="X197" s="161"/>
      <c r="Y197" s="161"/>
      <c r="Z197" s="217"/>
      <c r="AA197" s="217"/>
      <c r="AB197" s="161"/>
      <c r="AC197" s="161"/>
      <c r="AD197" s="217"/>
      <c r="AE197" s="161"/>
      <c r="AF197" s="161"/>
      <c r="AG197" s="161"/>
      <c r="AH197" s="231"/>
      <c r="AI197" s="161"/>
      <c r="AJ197" s="161"/>
      <c r="AK197" s="161"/>
      <c r="AL197" s="161"/>
      <c r="AM197" s="231"/>
      <c r="AN197" s="217"/>
    </row>
    <row r="198" spans="1:40" ht="39.950000000000003"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150"/>
      <c r="M198" s="144"/>
      <c r="N198" s="143"/>
      <c r="O198" s="143"/>
      <c r="P198" s="143"/>
      <c r="Q198" s="157"/>
      <c r="R198" s="157"/>
      <c r="S198" s="157"/>
      <c r="T198" s="162"/>
      <c r="U198" s="161"/>
      <c r="V198" s="161"/>
      <c r="W198" s="161"/>
      <c r="X198" s="161"/>
      <c r="Y198" s="161"/>
      <c r="Z198" s="217"/>
      <c r="AA198" s="217"/>
      <c r="AB198" s="161"/>
      <c r="AC198" s="161"/>
      <c r="AD198" s="217"/>
      <c r="AE198" s="161"/>
      <c r="AF198" s="161"/>
      <c r="AG198" s="161"/>
      <c r="AH198" s="231"/>
      <c r="AI198" s="161"/>
      <c r="AJ198" s="161"/>
      <c r="AK198" s="161"/>
      <c r="AL198" s="161"/>
      <c r="AM198" s="231"/>
      <c r="AN198" s="217"/>
    </row>
    <row r="199" spans="1:40" ht="39.950000000000003" customHeight="1" x14ac:dyDescent="0.25">
      <c r="A199" s="274"/>
      <c r="B199" s="271"/>
      <c r="C199" s="47">
        <v>211</v>
      </c>
      <c r="D199" s="90" t="s">
        <v>391</v>
      </c>
      <c r="E199" s="35" t="s">
        <v>387</v>
      </c>
      <c r="F199" s="36" t="s">
        <v>13</v>
      </c>
      <c r="G199" s="35" t="s">
        <v>394</v>
      </c>
      <c r="H199" s="53">
        <v>370.07</v>
      </c>
      <c r="I199" s="18">
        <v>2</v>
      </c>
      <c r="J199" s="24">
        <f t="shared" si="6"/>
        <v>2</v>
      </c>
      <c r="K199" s="25" t="str">
        <f t="shared" si="7"/>
        <v>OK</v>
      </c>
      <c r="L199" s="150"/>
      <c r="M199" s="144"/>
      <c r="N199" s="143"/>
      <c r="O199" s="143"/>
      <c r="P199" s="143"/>
      <c r="Q199" s="157"/>
      <c r="R199" s="157"/>
      <c r="S199" s="157"/>
      <c r="T199" s="162"/>
      <c r="U199" s="160"/>
      <c r="V199" s="160"/>
      <c r="W199" s="161"/>
      <c r="X199" s="161"/>
      <c r="Y199" s="161"/>
      <c r="Z199" s="217"/>
      <c r="AA199" s="217"/>
      <c r="AB199" s="161"/>
      <c r="AC199" s="161"/>
      <c r="AD199" s="217"/>
      <c r="AE199" s="161"/>
      <c r="AF199" s="161"/>
      <c r="AG199" s="161"/>
      <c r="AH199" s="231"/>
      <c r="AI199" s="164">
        <v>1</v>
      </c>
      <c r="AJ199" s="161"/>
      <c r="AK199" s="217"/>
      <c r="AL199" s="217"/>
      <c r="AM199" s="217"/>
      <c r="AN199" s="217"/>
    </row>
    <row r="200" spans="1:40" ht="39.950000000000003"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150"/>
      <c r="M200" s="144"/>
      <c r="N200" s="143"/>
      <c r="O200" s="143"/>
      <c r="P200" s="143"/>
      <c r="Q200" s="157"/>
      <c r="R200" s="157"/>
      <c r="S200" s="157"/>
      <c r="T200" s="162"/>
      <c r="U200" s="161"/>
      <c r="V200" s="161"/>
      <c r="W200" s="161"/>
      <c r="X200" s="161"/>
      <c r="Y200" s="161"/>
      <c r="Z200" s="217"/>
      <c r="AA200" s="217"/>
      <c r="AB200" s="161"/>
      <c r="AC200" s="161"/>
      <c r="AD200" s="217"/>
      <c r="AE200" s="161"/>
      <c r="AF200" s="161"/>
      <c r="AG200" s="161"/>
      <c r="AH200" s="231"/>
      <c r="AI200" s="161"/>
      <c r="AJ200" s="161"/>
      <c r="AK200" s="161"/>
      <c r="AL200" s="161"/>
      <c r="AM200" s="231"/>
      <c r="AN200" s="217"/>
    </row>
    <row r="201" spans="1:40" ht="39.950000000000003" customHeight="1" x14ac:dyDescent="0.25">
      <c r="A201" s="259">
        <v>23</v>
      </c>
      <c r="B201" s="262" t="s">
        <v>183</v>
      </c>
      <c r="C201" s="46">
        <v>213</v>
      </c>
      <c r="D201" s="119" t="s">
        <v>55</v>
      </c>
      <c r="E201" s="120" t="s">
        <v>177</v>
      </c>
      <c r="F201" s="120" t="s">
        <v>13</v>
      </c>
      <c r="G201" s="33" t="s">
        <v>15</v>
      </c>
      <c r="H201" s="52">
        <v>19.14</v>
      </c>
      <c r="I201" s="18">
        <v>45</v>
      </c>
      <c r="J201" s="24">
        <f t="shared" si="6"/>
        <v>23</v>
      </c>
      <c r="K201" s="25" t="str">
        <f t="shared" si="7"/>
        <v>OK</v>
      </c>
      <c r="L201" s="148">
        <v>2</v>
      </c>
      <c r="M201" s="144"/>
      <c r="N201" s="143"/>
      <c r="O201" s="143"/>
      <c r="P201" s="143"/>
      <c r="Q201" s="157"/>
      <c r="R201" s="157"/>
      <c r="S201" s="159">
        <v>10</v>
      </c>
      <c r="T201" s="162"/>
      <c r="U201" s="161"/>
      <c r="V201" s="161"/>
      <c r="W201" s="164">
        <v>10</v>
      </c>
      <c r="X201" s="161"/>
      <c r="Y201" s="161"/>
      <c r="Z201" s="217"/>
      <c r="AA201" s="217"/>
      <c r="AB201" s="161"/>
      <c r="AC201" s="161"/>
      <c r="AD201" s="164">
        <v>4</v>
      </c>
      <c r="AE201" s="161"/>
      <c r="AF201" s="161"/>
      <c r="AG201" s="161"/>
      <c r="AH201" s="231"/>
      <c r="AI201" s="161"/>
      <c r="AJ201" s="161"/>
      <c r="AK201" s="161"/>
      <c r="AL201" s="161"/>
      <c r="AM201" s="231"/>
      <c r="AN201" s="217"/>
    </row>
    <row r="202" spans="1:40" ht="39.950000000000003" customHeight="1" x14ac:dyDescent="0.25">
      <c r="A202" s="260"/>
      <c r="B202" s="263"/>
      <c r="C202" s="46">
        <v>214</v>
      </c>
      <c r="D202" s="119" t="s">
        <v>56</v>
      </c>
      <c r="E202" s="120" t="s">
        <v>395</v>
      </c>
      <c r="F202" s="120" t="s">
        <v>13</v>
      </c>
      <c r="G202" s="33" t="s">
        <v>58</v>
      </c>
      <c r="H202" s="52">
        <v>64.239999999999995</v>
      </c>
      <c r="I202" s="18">
        <v>15</v>
      </c>
      <c r="J202" s="24">
        <f t="shared" si="6"/>
        <v>15</v>
      </c>
      <c r="K202" s="25" t="str">
        <f t="shared" si="7"/>
        <v>OK</v>
      </c>
      <c r="L202" s="150"/>
      <c r="M202" s="144"/>
      <c r="N202" s="143"/>
      <c r="O202" s="143"/>
      <c r="P202" s="143"/>
      <c r="Q202" s="157"/>
      <c r="R202" s="157"/>
      <c r="S202" s="157"/>
      <c r="T202" s="162"/>
      <c r="U202" s="161"/>
      <c r="V202" s="161"/>
      <c r="W202" s="161"/>
      <c r="X202" s="161"/>
      <c r="Y202" s="161"/>
      <c r="Z202" s="217"/>
      <c r="AA202" s="217"/>
      <c r="AB202" s="161"/>
      <c r="AC202" s="161"/>
      <c r="AD202" s="164">
        <v>1</v>
      </c>
      <c r="AE202" s="161"/>
      <c r="AF202" s="161"/>
      <c r="AG202" s="161"/>
      <c r="AH202" s="231"/>
      <c r="AI202" s="161"/>
      <c r="AJ202" s="161"/>
      <c r="AK202" s="161"/>
      <c r="AL202" s="161"/>
      <c r="AM202" s="231"/>
      <c r="AN202" s="217"/>
    </row>
    <row r="203" spans="1:40" ht="39.950000000000003"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150"/>
      <c r="M203" s="144"/>
      <c r="N203" s="143"/>
      <c r="O203" s="143"/>
      <c r="P203" s="143"/>
      <c r="Q203" s="157"/>
      <c r="R203" s="157"/>
      <c r="S203" s="157"/>
      <c r="T203" s="162"/>
      <c r="U203" s="161"/>
      <c r="V203" s="161"/>
      <c r="W203" s="161"/>
      <c r="X203" s="161"/>
      <c r="Y203" s="161"/>
      <c r="Z203" s="217"/>
      <c r="AA203" s="217"/>
      <c r="AB203" s="161"/>
      <c r="AC203" s="161"/>
      <c r="AD203" s="217"/>
      <c r="AE203" s="161"/>
      <c r="AF203" s="161"/>
      <c r="AG203" s="161"/>
      <c r="AH203" s="231"/>
      <c r="AI203" s="161"/>
      <c r="AJ203" s="161"/>
      <c r="AK203" s="161"/>
      <c r="AL203" s="161"/>
      <c r="AM203" s="231"/>
      <c r="AN203" s="217"/>
    </row>
    <row r="204" spans="1:40" ht="39.950000000000003" customHeight="1" x14ac:dyDescent="0.25">
      <c r="A204" s="260"/>
      <c r="B204" s="263"/>
      <c r="C204" s="46">
        <v>216</v>
      </c>
      <c r="D204" s="119" t="s">
        <v>48</v>
      </c>
      <c r="E204" s="120" t="s">
        <v>172</v>
      </c>
      <c r="F204" s="120" t="s">
        <v>12</v>
      </c>
      <c r="G204" s="33" t="s">
        <v>15</v>
      </c>
      <c r="H204" s="52">
        <v>15.33</v>
      </c>
      <c r="I204" s="18">
        <v>25</v>
      </c>
      <c r="J204" s="24">
        <f t="shared" si="6"/>
        <v>18</v>
      </c>
      <c r="K204" s="25" t="str">
        <f t="shared" si="7"/>
        <v>OK</v>
      </c>
      <c r="L204" s="148">
        <v>2</v>
      </c>
      <c r="M204" s="144"/>
      <c r="N204" s="143"/>
      <c r="O204" s="143"/>
      <c r="P204" s="143"/>
      <c r="Q204" s="157"/>
      <c r="R204" s="157"/>
      <c r="S204" s="157"/>
      <c r="T204" s="162"/>
      <c r="U204" s="161"/>
      <c r="V204" s="161"/>
      <c r="W204" s="164">
        <v>5</v>
      </c>
      <c r="X204" s="161"/>
      <c r="Y204" s="161"/>
      <c r="Z204" s="217"/>
      <c r="AA204" s="217"/>
      <c r="AB204" s="161"/>
      <c r="AC204" s="161"/>
      <c r="AD204" s="164">
        <v>2</v>
      </c>
      <c r="AE204" s="161"/>
      <c r="AF204" s="161"/>
      <c r="AG204" s="161"/>
      <c r="AH204" s="231"/>
      <c r="AI204" s="161"/>
      <c r="AJ204" s="161"/>
      <c r="AK204" s="161"/>
      <c r="AL204" s="161"/>
      <c r="AM204" s="227">
        <v>16</v>
      </c>
      <c r="AN204" s="217"/>
    </row>
    <row r="205" spans="1:40" ht="39.950000000000003" customHeight="1" x14ac:dyDescent="0.25">
      <c r="A205" s="260"/>
      <c r="B205" s="263"/>
      <c r="C205" s="46">
        <v>217</v>
      </c>
      <c r="D205" s="119" t="s">
        <v>102</v>
      </c>
      <c r="E205" s="120" t="s">
        <v>177</v>
      </c>
      <c r="F205" s="120" t="s">
        <v>104</v>
      </c>
      <c r="G205" s="33" t="s">
        <v>15</v>
      </c>
      <c r="H205" s="52">
        <v>13.96</v>
      </c>
      <c r="I205" s="18">
        <v>20</v>
      </c>
      <c r="J205" s="24">
        <f t="shared" si="6"/>
        <v>15</v>
      </c>
      <c r="K205" s="25" t="str">
        <f t="shared" si="7"/>
        <v>OK</v>
      </c>
      <c r="L205" s="150"/>
      <c r="M205" s="144"/>
      <c r="N205" s="143"/>
      <c r="O205" s="143"/>
      <c r="P205" s="143"/>
      <c r="Q205" s="157"/>
      <c r="R205" s="157"/>
      <c r="S205" s="157"/>
      <c r="T205" s="162"/>
      <c r="U205" s="161"/>
      <c r="V205" s="161"/>
      <c r="W205" s="161"/>
      <c r="X205" s="161"/>
      <c r="Y205" s="161"/>
      <c r="Z205" s="164">
        <v>5</v>
      </c>
      <c r="AA205" s="217"/>
      <c r="AB205" s="161"/>
      <c r="AC205" s="161"/>
      <c r="AD205" s="164">
        <v>2</v>
      </c>
      <c r="AE205" s="161"/>
      <c r="AF205" s="161"/>
      <c r="AG205" s="161"/>
      <c r="AH205" s="231"/>
      <c r="AI205" s="161"/>
      <c r="AJ205" s="161"/>
      <c r="AK205" s="161"/>
      <c r="AL205" s="161"/>
      <c r="AM205" s="227">
        <v>13</v>
      </c>
      <c r="AN205" s="217"/>
    </row>
    <row r="206" spans="1:40" ht="39.950000000000003" customHeight="1" x14ac:dyDescent="0.25">
      <c r="A206" s="260"/>
      <c r="B206" s="263"/>
      <c r="C206" s="46">
        <v>218</v>
      </c>
      <c r="D206" s="119" t="s">
        <v>105</v>
      </c>
      <c r="E206" s="120" t="s">
        <v>177</v>
      </c>
      <c r="F206" s="120" t="s">
        <v>104</v>
      </c>
      <c r="G206" s="33" t="s">
        <v>15</v>
      </c>
      <c r="H206" s="52">
        <v>21.9</v>
      </c>
      <c r="I206" s="18">
        <v>20</v>
      </c>
      <c r="J206" s="24">
        <f t="shared" si="6"/>
        <v>10</v>
      </c>
      <c r="K206" s="25" t="str">
        <f t="shared" si="7"/>
        <v>OK</v>
      </c>
      <c r="L206" s="150"/>
      <c r="M206" s="144"/>
      <c r="N206" s="143"/>
      <c r="O206" s="143"/>
      <c r="P206" s="143"/>
      <c r="Q206" s="157"/>
      <c r="R206" s="157"/>
      <c r="S206" s="157"/>
      <c r="T206" s="162"/>
      <c r="U206" s="161"/>
      <c r="V206" s="161"/>
      <c r="W206" s="161"/>
      <c r="X206" s="161"/>
      <c r="Y206" s="161"/>
      <c r="Z206" s="164">
        <v>10</v>
      </c>
      <c r="AA206" s="217"/>
      <c r="AB206" s="161"/>
      <c r="AC206" s="161"/>
      <c r="AD206" s="164">
        <v>2</v>
      </c>
      <c r="AE206" s="161"/>
      <c r="AF206" s="161"/>
      <c r="AG206" s="161"/>
      <c r="AH206" s="231"/>
      <c r="AI206" s="161"/>
      <c r="AJ206" s="161"/>
      <c r="AK206" s="161"/>
      <c r="AL206" s="161"/>
      <c r="AM206" s="227">
        <v>8</v>
      </c>
      <c r="AN206" s="217"/>
    </row>
    <row r="207" spans="1:40" ht="39.950000000000003" customHeight="1" x14ac:dyDescent="0.25">
      <c r="A207" s="260"/>
      <c r="B207" s="263"/>
      <c r="C207" s="46">
        <v>219</v>
      </c>
      <c r="D207" s="119" t="s">
        <v>107</v>
      </c>
      <c r="E207" s="120" t="s">
        <v>397</v>
      </c>
      <c r="F207" s="120" t="s">
        <v>16</v>
      </c>
      <c r="G207" s="33" t="s">
        <v>15</v>
      </c>
      <c r="H207" s="52">
        <v>74.61</v>
      </c>
      <c r="I207" s="18">
        <v>20</v>
      </c>
      <c r="J207" s="24">
        <f t="shared" si="6"/>
        <v>20</v>
      </c>
      <c r="K207" s="25" t="str">
        <f t="shared" si="7"/>
        <v>OK</v>
      </c>
      <c r="L207" s="150"/>
      <c r="M207" s="144"/>
      <c r="N207" s="143"/>
      <c r="O207" s="143"/>
      <c r="P207" s="143"/>
      <c r="Q207" s="157"/>
      <c r="R207" s="157"/>
      <c r="S207" s="157"/>
      <c r="T207" s="162"/>
      <c r="U207" s="161"/>
      <c r="V207" s="161"/>
      <c r="W207" s="161"/>
      <c r="X207" s="161"/>
      <c r="Y207" s="161"/>
      <c r="Z207" s="217"/>
      <c r="AA207" s="217"/>
      <c r="AB207" s="161"/>
      <c r="AC207" s="161"/>
      <c r="AD207" s="164">
        <v>2</v>
      </c>
      <c r="AE207" s="161"/>
      <c r="AF207" s="161"/>
      <c r="AG207" s="161"/>
      <c r="AH207" s="231"/>
      <c r="AI207" s="161"/>
      <c r="AJ207" s="161"/>
      <c r="AK207" s="161"/>
      <c r="AL207" s="161"/>
      <c r="AM207" s="231"/>
      <c r="AN207" s="217"/>
    </row>
    <row r="208" spans="1:40" ht="39.950000000000003" customHeight="1" x14ac:dyDescent="0.25">
      <c r="A208" s="260"/>
      <c r="B208" s="263"/>
      <c r="C208" s="46">
        <v>220</v>
      </c>
      <c r="D208" s="119" t="s">
        <v>108</v>
      </c>
      <c r="E208" s="120" t="s">
        <v>397</v>
      </c>
      <c r="F208" s="120" t="s">
        <v>16</v>
      </c>
      <c r="G208" s="33" t="s">
        <v>15</v>
      </c>
      <c r="H208" s="52">
        <v>48.79</v>
      </c>
      <c r="I208" s="18">
        <v>15</v>
      </c>
      <c r="J208" s="24">
        <f t="shared" si="6"/>
        <v>11</v>
      </c>
      <c r="K208" s="25" t="str">
        <f t="shared" si="7"/>
        <v>OK</v>
      </c>
      <c r="L208" s="150"/>
      <c r="M208" s="144"/>
      <c r="N208" s="143"/>
      <c r="O208" s="143"/>
      <c r="P208" s="143"/>
      <c r="Q208" s="157"/>
      <c r="R208" s="157"/>
      <c r="S208" s="157"/>
      <c r="T208" s="162"/>
      <c r="U208" s="161"/>
      <c r="V208" s="161"/>
      <c r="W208" s="164">
        <v>4</v>
      </c>
      <c r="X208" s="161"/>
      <c r="Y208" s="161"/>
      <c r="Z208" s="217"/>
      <c r="AA208" s="217"/>
      <c r="AB208" s="161"/>
      <c r="AC208" s="161"/>
      <c r="AD208" s="164">
        <v>1</v>
      </c>
      <c r="AE208" s="161"/>
      <c r="AF208" s="161"/>
      <c r="AG208" s="161"/>
      <c r="AH208" s="231"/>
      <c r="AI208" s="161"/>
      <c r="AJ208" s="161"/>
      <c r="AK208" s="161"/>
      <c r="AL208" s="161"/>
      <c r="AM208" s="231"/>
      <c r="AN208" s="217"/>
    </row>
    <row r="209" spans="1:40" ht="39.950000000000003" customHeight="1" x14ac:dyDescent="0.25">
      <c r="A209" s="260"/>
      <c r="B209" s="263"/>
      <c r="C209" s="46">
        <v>221</v>
      </c>
      <c r="D209" s="119" t="s">
        <v>109</v>
      </c>
      <c r="E209" s="120" t="s">
        <v>397</v>
      </c>
      <c r="F209" s="120" t="s">
        <v>16</v>
      </c>
      <c r="G209" s="33" t="s">
        <v>15</v>
      </c>
      <c r="H209" s="52">
        <v>49.95</v>
      </c>
      <c r="I209" s="18">
        <v>20</v>
      </c>
      <c r="J209" s="24">
        <f t="shared" si="6"/>
        <v>16</v>
      </c>
      <c r="K209" s="25" t="str">
        <f t="shared" si="7"/>
        <v>OK</v>
      </c>
      <c r="L209" s="150"/>
      <c r="M209" s="144"/>
      <c r="N209" s="143"/>
      <c r="O209" s="143"/>
      <c r="P209" s="143"/>
      <c r="Q209" s="157"/>
      <c r="R209" s="157"/>
      <c r="S209" s="157"/>
      <c r="T209" s="162"/>
      <c r="U209" s="161"/>
      <c r="V209" s="161"/>
      <c r="W209" s="164">
        <v>4</v>
      </c>
      <c r="X209" s="161"/>
      <c r="Y209" s="161"/>
      <c r="Z209" s="217"/>
      <c r="AA209" s="217"/>
      <c r="AB209" s="161"/>
      <c r="AC209" s="161"/>
      <c r="AD209" s="164">
        <v>1</v>
      </c>
      <c r="AE209" s="161"/>
      <c r="AF209" s="161"/>
      <c r="AG209" s="161"/>
      <c r="AH209" s="231"/>
      <c r="AI209" s="161"/>
      <c r="AJ209" s="161"/>
      <c r="AK209" s="161"/>
      <c r="AL209" s="161"/>
      <c r="AM209" s="227">
        <v>6</v>
      </c>
      <c r="AN209" s="217"/>
    </row>
    <row r="210" spans="1:40" ht="39.950000000000003"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150"/>
      <c r="M210" s="144"/>
      <c r="N210" s="143"/>
      <c r="O210" s="143"/>
      <c r="P210" s="143"/>
      <c r="Q210" s="157"/>
      <c r="R210" s="157"/>
      <c r="S210" s="157"/>
      <c r="T210" s="162"/>
      <c r="U210" s="161"/>
      <c r="V210" s="161"/>
      <c r="W210" s="161"/>
      <c r="X210" s="161"/>
      <c r="Y210" s="161"/>
      <c r="Z210" s="217"/>
      <c r="AA210" s="217"/>
      <c r="AB210" s="161"/>
      <c r="AC210" s="161"/>
      <c r="AD210" s="217"/>
      <c r="AE210" s="161"/>
      <c r="AF210" s="161"/>
      <c r="AG210" s="161"/>
      <c r="AH210" s="231"/>
      <c r="AI210" s="161"/>
      <c r="AJ210" s="161"/>
      <c r="AK210" s="161"/>
      <c r="AL210" s="161"/>
      <c r="AM210" s="231"/>
      <c r="AN210" s="217"/>
    </row>
    <row r="211" spans="1:40" ht="39.950000000000003" customHeight="1" x14ac:dyDescent="0.25">
      <c r="A211" s="260"/>
      <c r="B211" s="263"/>
      <c r="C211" s="46">
        <v>223</v>
      </c>
      <c r="D211" s="121" t="s">
        <v>399</v>
      </c>
      <c r="E211" s="122" t="s">
        <v>400</v>
      </c>
      <c r="F211" s="122" t="s">
        <v>12</v>
      </c>
      <c r="G211" s="33" t="s">
        <v>15</v>
      </c>
      <c r="H211" s="52">
        <v>33.229999999999997</v>
      </c>
      <c r="I211" s="18"/>
      <c r="J211" s="24">
        <f t="shared" si="6"/>
        <v>0</v>
      </c>
      <c r="K211" s="25" t="str">
        <f t="shared" si="7"/>
        <v>OK</v>
      </c>
      <c r="L211" s="150"/>
      <c r="M211" s="144"/>
      <c r="N211" s="143"/>
      <c r="O211" s="143"/>
      <c r="P211" s="143"/>
      <c r="Q211" s="157"/>
      <c r="R211" s="157"/>
      <c r="S211" s="157"/>
      <c r="T211" s="162"/>
      <c r="U211" s="161"/>
      <c r="V211" s="161"/>
      <c r="W211" s="161"/>
      <c r="X211" s="161"/>
      <c r="Y211" s="161"/>
      <c r="Z211" s="217"/>
      <c r="AA211" s="217"/>
      <c r="AB211" s="161"/>
      <c r="AC211" s="161"/>
      <c r="AD211" s="217"/>
      <c r="AE211" s="161"/>
      <c r="AF211" s="161"/>
      <c r="AG211" s="161"/>
      <c r="AH211" s="231"/>
      <c r="AI211" s="161"/>
      <c r="AJ211" s="161"/>
      <c r="AK211" s="161"/>
      <c r="AL211" s="161"/>
      <c r="AM211" s="231"/>
      <c r="AN211" s="217"/>
    </row>
    <row r="212" spans="1:40" ht="39.950000000000003" customHeight="1" x14ac:dyDescent="0.25">
      <c r="A212" s="260"/>
      <c r="B212" s="263"/>
      <c r="C212" s="46">
        <v>224</v>
      </c>
      <c r="D212" s="121" t="s">
        <v>401</v>
      </c>
      <c r="E212" s="122" t="s">
        <v>140</v>
      </c>
      <c r="F212" s="122" t="s">
        <v>12</v>
      </c>
      <c r="G212" s="33" t="s">
        <v>15</v>
      </c>
      <c r="H212" s="52">
        <v>32.409999999999997</v>
      </c>
      <c r="I212" s="18"/>
      <c r="J212" s="24">
        <f t="shared" si="6"/>
        <v>0</v>
      </c>
      <c r="K212" s="25" t="str">
        <f t="shared" si="7"/>
        <v>OK</v>
      </c>
      <c r="L212" s="150"/>
      <c r="M212" s="144"/>
      <c r="N212" s="143"/>
      <c r="O212" s="143"/>
      <c r="P212" s="143"/>
      <c r="Q212" s="157"/>
      <c r="R212" s="157"/>
      <c r="S212" s="157"/>
      <c r="T212" s="162"/>
      <c r="U212" s="161"/>
      <c r="V212" s="161"/>
      <c r="W212" s="161"/>
      <c r="X212" s="161"/>
      <c r="Y212" s="161"/>
      <c r="Z212" s="217"/>
      <c r="AA212" s="217"/>
      <c r="AB212" s="161"/>
      <c r="AC212" s="161"/>
      <c r="AD212" s="217"/>
      <c r="AE212" s="161"/>
      <c r="AF212" s="161"/>
      <c r="AG212" s="161"/>
      <c r="AH212" s="231"/>
      <c r="AI212" s="161"/>
      <c r="AJ212" s="161"/>
      <c r="AK212" s="161"/>
      <c r="AL212" s="161"/>
      <c r="AM212" s="231"/>
      <c r="AN212" s="217"/>
    </row>
    <row r="213" spans="1:40" ht="39.950000000000003"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150"/>
      <c r="M213" s="144"/>
      <c r="N213" s="143"/>
      <c r="O213" s="143"/>
      <c r="P213" s="143"/>
      <c r="Q213" s="157"/>
      <c r="R213" s="157"/>
      <c r="S213" s="157"/>
      <c r="T213" s="162"/>
      <c r="U213" s="161"/>
      <c r="V213" s="161"/>
      <c r="W213" s="161"/>
      <c r="X213" s="161"/>
      <c r="Y213" s="161"/>
      <c r="Z213" s="217"/>
      <c r="AA213" s="217"/>
      <c r="AB213" s="161"/>
      <c r="AC213" s="161"/>
      <c r="AD213" s="217"/>
      <c r="AE213" s="161"/>
      <c r="AF213" s="161"/>
      <c r="AG213" s="161"/>
      <c r="AH213" s="231"/>
      <c r="AI213" s="161"/>
      <c r="AJ213" s="161"/>
      <c r="AK213" s="161"/>
      <c r="AL213" s="161"/>
      <c r="AM213" s="231"/>
      <c r="AN213" s="217"/>
    </row>
    <row r="214" spans="1:40" ht="39.950000000000003"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150"/>
      <c r="M214" s="144"/>
      <c r="N214" s="143"/>
      <c r="O214" s="143"/>
      <c r="P214" s="143"/>
      <c r="Q214" s="157"/>
      <c r="R214" s="157"/>
      <c r="S214" s="157"/>
      <c r="T214" s="162"/>
      <c r="U214" s="161"/>
      <c r="V214" s="161"/>
      <c r="W214" s="161"/>
      <c r="X214" s="161"/>
      <c r="Y214" s="161"/>
      <c r="Z214" s="217"/>
      <c r="AA214" s="217"/>
      <c r="AB214" s="161"/>
      <c r="AC214" s="161"/>
      <c r="AD214" s="217"/>
      <c r="AE214" s="161"/>
      <c r="AF214" s="161"/>
      <c r="AG214" s="161"/>
      <c r="AH214" s="231"/>
      <c r="AI214" s="161"/>
      <c r="AJ214" s="161"/>
      <c r="AK214" s="161"/>
      <c r="AL214" s="161"/>
      <c r="AM214" s="231"/>
      <c r="AN214" s="217"/>
    </row>
    <row r="215" spans="1:40" ht="39.950000000000003" customHeight="1" x14ac:dyDescent="0.25">
      <c r="A215" s="260"/>
      <c r="B215" s="263"/>
      <c r="C215" s="46">
        <v>227</v>
      </c>
      <c r="D215" s="121" t="s">
        <v>406</v>
      </c>
      <c r="E215" s="122" t="s">
        <v>160</v>
      </c>
      <c r="F215" s="122" t="s">
        <v>12</v>
      </c>
      <c r="G215" s="33" t="s">
        <v>15</v>
      </c>
      <c r="H215" s="52">
        <v>56.14</v>
      </c>
      <c r="I215" s="18"/>
      <c r="J215" s="24">
        <f t="shared" si="6"/>
        <v>0</v>
      </c>
      <c r="K215" s="25" t="str">
        <f t="shared" si="7"/>
        <v>OK</v>
      </c>
      <c r="L215" s="150"/>
      <c r="M215" s="144"/>
      <c r="N215" s="143"/>
      <c r="O215" s="143"/>
      <c r="P215" s="143"/>
      <c r="Q215" s="157"/>
      <c r="R215" s="157"/>
      <c r="S215" s="157"/>
      <c r="T215" s="162"/>
      <c r="U215" s="161"/>
      <c r="V215" s="161"/>
      <c r="W215" s="161"/>
      <c r="X215" s="161"/>
      <c r="Y215" s="161"/>
      <c r="Z215" s="217"/>
      <c r="AA215" s="217"/>
      <c r="AB215" s="161"/>
      <c r="AC215" s="161"/>
      <c r="AD215" s="217"/>
      <c r="AE215" s="161"/>
      <c r="AF215" s="161"/>
      <c r="AG215" s="161"/>
      <c r="AH215" s="231"/>
      <c r="AI215" s="161"/>
      <c r="AJ215" s="161"/>
      <c r="AK215" s="161"/>
      <c r="AL215" s="161"/>
      <c r="AM215" s="231"/>
      <c r="AN215" s="217"/>
    </row>
    <row r="216" spans="1:40" ht="39.950000000000003" customHeight="1" x14ac:dyDescent="0.25">
      <c r="A216" s="260"/>
      <c r="B216" s="263"/>
      <c r="C216" s="46">
        <v>228</v>
      </c>
      <c r="D216" s="126" t="s">
        <v>407</v>
      </c>
      <c r="E216" s="86" t="s">
        <v>140</v>
      </c>
      <c r="F216" s="120" t="s">
        <v>100</v>
      </c>
      <c r="G216" s="33" t="s">
        <v>15</v>
      </c>
      <c r="H216" s="52">
        <v>30.35</v>
      </c>
      <c r="I216" s="18"/>
      <c r="J216" s="24">
        <f t="shared" si="6"/>
        <v>0</v>
      </c>
      <c r="K216" s="25" t="str">
        <f t="shared" si="7"/>
        <v>OK</v>
      </c>
      <c r="L216" s="150"/>
      <c r="M216" s="144"/>
      <c r="N216" s="143"/>
      <c r="O216" s="143"/>
      <c r="P216" s="143"/>
      <c r="Q216" s="157"/>
      <c r="R216" s="157"/>
      <c r="S216" s="157"/>
      <c r="T216" s="162"/>
      <c r="U216" s="161"/>
      <c r="V216" s="161"/>
      <c r="W216" s="161"/>
      <c r="X216" s="161"/>
      <c r="Y216" s="161"/>
      <c r="Z216" s="217"/>
      <c r="AA216" s="217"/>
      <c r="AB216" s="161"/>
      <c r="AC216" s="161"/>
      <c r="AD216" s="217"/>
      <c r="AE216" s="161"/>
      <c r="AF216" s="161"/>
      <c r="AG216" s="161"/>
      <c r="AH216" s="231"/>
      <c r="AI216" s="161"/>
      <c r="AJ216" s="161"/>
      <c r="AK216" s="161"/>
      <c r="AL216" s="161"/>
      <c r="AM216" s="231"/>
      <c r="AN216" s="217"/>
    </row>
    <row r="217" spans="1:40" ht="39.950000000000003"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150"/>
      <c r="M217" s="144"/>
      <c r="N217" s="143"/>
      <c r="O217" s="143"/>
      <c r="P217" s="143"/>
      <c r="Q217" s="157"/>
      <c r="R217" s="157"/>
      <c r="S217" s="157"/>
      <c r="T217" s="162"/>
      <c r="U217" s="161"/>
      <c r="V217" s="161"/>
      <c r="W217" s="161"/>
      <c r="X217" s="161"/>
      <c r="Y217" s="161"/>
      <c r="Z217" s="217"/>
      <c r="AA217" s="217"/>
      <c r="AB217" s="161"/>
      <c r="AC217" s="161"/>
      <c r="AD217" s="217"/>
      <c r="AE217" s="161"/>
      <c r="AF217" s="161"/>
      <c r="AG217" s="161"/>
      <c r="AH217" s="231"/>
      <c r="AI217" s="161"/>
      <c r="AJ217" s="161"/>
      <c r="AK217" s="161"/>
      <c r="AL217" s="161"/>
      <c r="AM217" s="231"/>
      <c r="AN217" s="217"/>
    </row>
    <row r="218" spans="1:40" ht="43.5" customHeight="1" x14ac:dyDescent="0.25">
      <c r="A218" s="81">
        <v>24</v>
      </c>
      <c r="B218" s="82" t="s">
        <v>284</v>
      </c>
      <c r="C218" s="47">
        <v>230</v>
      </c>
      <c r="D218" s="102" t="s">
        <v>411</v>
      </c>
      <c r="E218" s="103" t="s">
        <v>410</v>
      </c>
      <c r="F218" s="103" t="s">
        <v>13</v>
      </c>
      <c r="G218" s="35" t="s">
        <v>15</v>
      </c>
      <c r="H218" s="53">
        <v>31.11</v>
      </c>
      <c r="I218" s="18">
        <v>80</v>
      </c>
      <c r="J218" s="24">
        <f t="shared" si="6"/>
        <v>40</v>
      </c>
      <c r="K218" s="25" t="str">
        <f t="shared" si="7"/>
        <v>OK</v>
      </c>
      <c r="L218" s="150"/>
      <c r="M218" s="144"/>
      <c r="N218" s="143"/>
      <c r="O218" s="143"/>
      <c r="P218" s="143"/>
      <c r="Q218" s="157"/>
      <c r="R218" s="157"/>
      <c r="S218" s="157"/>
      <c r="T218" s="162"/>
      <c r="U218" s="161"/>
      <c r="V218" s="161"/>
      <c r="W218" s="161"/>
      <c r="X218" s="227">
        <v>40</v>
      </c>
      <c r="Y218" s="161"/>
      <c r="Z218" s="217"/>
      <c r="AA218" s="217"/>
      <c r="AB218" s="161"/>
      <c r="AC218" s="165">
        <v>12</v>
      </c>
      <c r="AD218" s="217"/>
      <c r="AE218" s="161"/>
      <c r="AF218" s="161"/>
      <c r="AG218" s="161"/>
      <c r="AH218" s="231"/>
      <c r="AI218" s="161"/>
      <c r="AJ218" s="161"/>
      <c r="AK218" s="161"/>
      <c r="AL218" s="161"/>
      <c r="AM218" s="231"/>
      <c r="AN218" s="217"/>
    </row>
    <row r="219" spans="1:40" ht="51.6" customHeight="1" x14ac:dyDescent="0.25">
      <c r="A219" s="265">
        <v>25</v>
      </c>
      <c r="B219" s="262" t="s">
        <v>253</v>
      </c>
      <c r="C219" s="211">
        <v>231</v>
      </c>
      <c r="D219" s="119" t="s">
        <v>479</v>
      </c>
      <c r="E219" s="120" t="s">
        <v>413</v>
      </c>
      <c r="F219" s="86" t="s">
        <v>13</v>
      </c>
      <c r="G219" s="33" t="s">
        <v>28</v>
      </c>
      <c r="H219" s="52">
        <v>355.14</v>
      </c>
      <c r="I219" s="18">
        <f>10-2</f>
        <v>8</v>
      </c>
      <c r="J219" s="24">
        <f t="shared" si="6"/>
        <v>3</v>
      </c>
      <c r="K219" s="25" t="str">
        <f t="shared" si="7"/>
        <v>OK</v>
      </c>
      <c r="L219" s="150"/>
      <c r="M219" s="144"/>
      <c r="N219" s="143"/>
      <c r="O219" s="143"/>
      <c r="P219" s="143"/>
      <c r="Q219" s="157"/>
      <c r="R219" s="157"/>
      <c r="S219" s="157"/>
      <c r="T219" s="162"/>
      <c r="U219" s="161"/>
      <c r="V219" s="161"/>
      <c r="W219" s="161"/>
      <c r="X219" s="161"/>
      <c r="Y219" s="161"/>
      <c r="Z219" s="217"/>
      <c r="AA219" s="217"/>
      <c r="AB219" s="165">
        <v>5</v>
      </c>
      <c r="AC219" s="161"/>
      <c r="AD219" s="217"/>
      <c r="AE219" s="161"/>
      <c r="AF219" s="161"/>
      <c r="AG219" s="161"/>
      <c r="AH219" s="164">
        <v>3</v>
      </c>
      <c r="AI219" s="161"/>
      <c r="AJ219" s="161"/>
      <c r="AK219" s="161"/>
      <c r="AL219" s="161"/>
      <c r="AM219" s="231"/>
      <c r="AN219" s="217"/>
    </row>
    <row r="220" spans="1:40" ht="36.75" customHeight="1" x14ac:dyDescent="0.25">
      <c r="A220" s="266"/>
      <c r="B220" s="264"/>
      <c r="C220" s="212">
        <v>232</v>
      </c>
      <c r="D220" s="119" t="s">
        <v>480</v>
      </c>
      <c r="E220" s="120" t="s">
        <v>413</v>
      </c>
      <c r="F220" s="86" t="s">
        <v>13</v>
      </c>
      <c r="G220" s="34" t="s">
        <v>28</v>
      </c>
      <c r="H220" s="51">
        <v>348</v>
      </c>
      <c r="I220" s="18">
        <f>10-2</f>
        <v>8</v>
      </c>
      <c r="J220" s="24">
        <f t="shared" si="6"/>
        <v>3</v>
      </c>
      <c r="K220" s="25" t="str">
        <f t="shared" si="7"/>
        <v>OK</v>
      </c>
      <c r="L220" s="150"/>
      <c r="M220" s="144"/>
      <c r="N220" s="143"/>
      <c r="O220" s="143"/>
      <c r="P220" s="143"/>
      <c r="Q220" s="157"/>
      <c r="R220" s="157"/>
      <c r="S220" s="157"/>
      <c r="T220" s="162"/>
      <c r="U220" s="161"/>
      <c r="V220" s="161"/>
      <c r="W220" s="161"/>
      <c r="X220" s="161"/>
      <c r="Y220" s="161"/>
      <c r="Z220" s="217"/>
      <c r="AA220" s="217"/>
      <c r="AB220" s="165">
        <v>5</v>
      </c>
      <c r="AC220" s="161"/>
      <c r="AD220" s="217"/>
      <c r="AE220" s="161"/>
      <c r="AF220" s="161"/>
      <c r="AG220" s="161"/>
      <c r="AH220" s="231"/>
      <c r="AI220" s="161"/>
      <c r="AJ220" s="161"/>
      <c r="AK220" s="161"/>
      <c r="AL220" s="161"/>
      <c r="AM220" s="231"/>
      <c r="AN220" s="217"/>
    </row>
    <row r="221" spans="1:40" ht="52.35" customHeight="1" x14ac:dyDescent="0.25">
      <c r="A221" s="63">
        <v>26</v>
      </c>
      <c r="B221" s="89" t="s">
        <v>284</v>
      </c>
      <c r="C221" s="47">
        <v>233</v>
      </c>
      <c r="D221" s="90" t="s">
        <v>415</v>
      </c>
      <c r="E221" s="35" t="s">
        <v>416</v>
      </c>
      <c r="F221" s="36" t="s">
        <v>13</v>
      </c>
      <c r="G221" s="36" t="s">
        <v>292</v>
      </c>
      <c r="H221" s="54">
        <v>1277.5</v>
      </c>
      <c r="I221" s="18">
        <v>1</v>
      </c>
      <c r="J221" s="24">
        <f t="shared" si="6"/>
        <v>1</v>
      </c>
      <c r="K221" s="25" t="str">
        <f t="shared" si="7"/>
        <v>OK</v>
      </c>
      <c r="L221" s="150"/>
      <c r="M221" s="144"/>
      <c r="N221" s="143"/>
      <c r="O221" s="143"/>
      <c r="P221" s="143"/>
      <c r="Q221" s="157"/>
      <c r="R221" s="157"/>
      <c r="S221" s="157"/>
      <c r="T221" s="162"/>
      <c r="U221" s="161"/>
      <c r="V221" s="161"/>
      <c r="W221" s="161"/>
      <c r="X221" s="161"/>
      <c r="Y221" s="161"/>
      <c r="Z221" s="217"/>
      <c r="AA221" s="217"/>
      <c r="AB221" s="161"/>
      <c r="AC221" s="161"/>
      <c r="AD221" s="217"/>
      <c r="AE221" s="161"/>
      <c r="AF221" s="161"/>
      <c r="AG221" s="161"/>
      <c r="AH221" s="231"/>
      <c r="AI221" s="161"/>
      <c r="AJ221" s="161"/>
      <c r="AK221" s="161"/>
      <c r="AL221" s="161"/>
      <c r="AM221" s="231"/>
      <c r="AN221" s="217"/>
    </row>
    <row r="222" spans="1:40" ht="16.350000000000001" customHeight="1" x14ac:dyDescent="0.25">
      <c r="A222" s="64">
        <v>28</v>
      </c>
      <c r="B222" s="97" t="s">
        <v>249</v>
      </c>
      <c r="C222" s="46">
        <v>235</v>
      </c>
      <c r="D222" s="117" t="s">
        <v>417</v>
      </c>
      <c r="E222" s="96" t="s">
        <v>59</v>
      </c>
      <c r="F222" s="34" t="s">
        <v>13</v>
      </c>
      <c r="G222" s="34" t="s">
        <v>22</v>
      </c>
      <c r="H222" s="51">
        <v>8760</v>
      </c>
      <c r="I222" s="18">
        <v>1</v>
      </c>
      <c r="J222" s="24">
        <f t="shared" si="6"/>
        <v>1</v>
      </c>
      <c r="K222" s="25" t="str">
        <f t="shared" si="7"/>
        <v>OK</v>
      </c>
      <c r="L222" s="150"/>
      <c r="M222" s="144"/>
      <c r="N222" s="143"/>
      <c r="O222" s="143"/>
      <c r="P222" s="143"/>
      <c r="Q222" s="157"/>
      <c r="R222" s="157"/>
      <c r="S222" s="157"/>
      <c r="T222" s="162"/>
      <c r="U222" s="161"/>
      <c r="V222" s="161"/>
      <c r="W222" s="161"/>
      <c r="X222" s="161"/>
      <c r="Y222" s="161"/>
      <c r="Z222" s="217"/>
      <c r="AA222" s="217"/>
      <c r="AB222" s="161"/>
      <c r="AC222" s="161"/>
      <c r="AD222" s="217"/>
      <c r="AE222" s="164">
        <v>1</v>
      </c>
      <c r="AF222" s="161"/>
      <c r="AG222" s="161"/>
      <c r="AH222" s="231"/>
      <c r="AI222" s="161"/>
      <c r="AJ222" s="161"/>
      <c r="AK222" s="161"/>
      <c r="AL222" s="161"/>
      <c r="AM222" s="231"/>
      <c r="AN222" s="217"/>
    </row>
    <row r="223" spans="1:40" ht="36" customHeight="1" x14ac:dyDescent="0.25">
      <c r="A223" s="267">
        <v>30</v>
      </c>
      <c r="B223" s="270" t="s">
        <v>265</v>
      </c>
      <c r="C223" s="47">
        <v>241</v>
      </c>
      <c r="D223" s="90" t="s">
        <v>143</v>
      </c>
      <c r="E223" s="35" t="s">
        <v>144</v>
      </c>
      <c r="F223" s="35" t="s">
        <v>20</v>
      </c>
      <c r="G223" s="36" t="s">
        <v>15</v>
      </c>
      <c r="H223" s="54">
        <v>5.95</v>
      </c>
      <c r="I223" s="18">
        <v>60</v>
      </c>
      <c r="J223" s="24">
        <f t="shared" si="6"/>
        <v>60</v>
      </c>
      <c r="K223" s="25" t="str">
        <f t="shared" si="7"/>
        <v>OK</v>
      </c>
      <c r="L223" s="150"/>
      <c r="M223" s="144"/>
      <c r="N223" s="143"/>
      <c r="O223" s="143"/>
      <c r="P223" s="143"/>
      <c r="Q223" s="157"/>
      <c r="R223" s="157"/>
      <c r="S223" s="157"/>
      <c r="T223" s="162"/>
      <c r="U223" s="161"/>
      <c r="V223" s="161"/>
      <c r="W223" s="161"/>
      <c r="X223" s="161"/>
      <c r="Y223" s="161"/>
      <c r="Z223" s="217"/>
      <c r="AA223" s="217"/>
      <c r="AB223" s="161"/>
      <c r="AC223" s="161"/>
      <c r="AD223" s="217"/>
      <c r="AE223" s="161"/>
      <c r="AF223" s="164">
        <v>20</v>
      </c>
      <c r="AG223" s="161"/>
      <c r="AH223" s="231"/>
      <c r="AI223" s="161"/>
      <c r="AJ223" s="161"/>
      <c r="AK223" s="161"/>
      <c r="AL223" s="161"/>
      <c r="AM223" s="231"/>
      <c r="AN223" s="164">
        <v>15</v>
      </c>
    </row>
    <row r="224" spans="1:40" ht="42" customHeight="1" x14ac:dyDescent="0.25">
      <c r="A224" s="268"/>
      <c r="B224" s="271"/>
      <c r="C224" s="47">
        <v>242</v>
      </c>
      <c r="D224" s="90" t="s">
        <v>145</v>
      </c>
      <c r="E224" s="35" t="s">
        <v>134</v>
      </c>
      <c r="F224" s="35" t="s">
        <v>13</v>
      </c>
      <c r="G224" s="36" t="s">
        <v>15</v>
      </c>
      <c r="H224" s="54">
        <v>4.9000000000000004</v>
      </c>
      <c r="I224" s="18">
        <v>100</v>
      </c>
      <c r="J224" s="24">
        <f t="shared" si="6"/>
        <v>100</v>
      </c>
      <c r="K224" s="25" t="str">
        <f t="shared" si="7"/>
        <v>OK</v>
      </c>
      <c r="L224" s="150"/>
      <c r="M224" s="144"/>
      <c r="N224" s="143"/>
      <c r="O224" s="143"/>
      <c r="P224" s="143"/>
      <c r="Q224" s="157"/>
      <c r="R224" s="157"/>
      <c r="S224" s="157"/>
      <c r="T224" s="162"/>
      <c r="U224" s="161"/>
      <c r="V224" s="161"/>
      <c r="W224" s="161"/>
      <c r="X224" s="161"/>
      <c r="Y224" s="161"/>
      <c r="Z224" s="217"/>
      <c r="AA224" s="217"/>
      <c r="AB224" s="161"/>
      <c r="AC224" s="161"/>
      <c r="AD224" s="217"/>
      <c r="AE224" s="161"/>
      <c r="AF224" s="217"/>
      <c r="AG224" s="161"/>
      <c r="AH224" s="231"/>
      <c r="AI224" s="161"/>
      <c r="AJ224" s="161"/>
      <c r="AK224" s="161"/>
      <c r="AL224" s="161"/>
      <c r="AM224" s="231"/>
      <c r="AN224" s="217"/>
    </row>
    <row r="225" spans="1:40" ht="32.25" customHeight="1" x14ac:dyDescent="0.25">
      <c r="A225" s="268"/>
      <c r="B225" s="271"/>
      <c r="C225" s="47">
        <v>243</v>
      </c>
      <c r="D225" s="90" t="s">
        <v>146</v>
      </c>
      <c r="E225" s="35" t="s">
        <v>134</v>
      </c>
      <c r="F225" s="35" t="s">
        <v>13</v>
      </c>
      <c r="G225" s="36" t="s">
        <v>15</v>
      </c>
      <c r="H225" s="54">
        <v>18.899999999999999</v>
      </c>
      <c r="I225" s="18">
        <v>100</v>
      </c>
      <c r="J225" s="24">
        <f t="shared" si="6"/>
        <v>100</v>
      </c>
      <c r="K225" s="25" t="str">
        <f t="shared" si="7"/>
        <v>OK</v>
      </c>
      <c r="L225" s="150"/>
      <c r="M225" s="144"/>
      <c r="N225" s="143"/>
      <c r="O225" s="143"/>
      <c r="P225" s="143"/>
      <c r="Q225" s="157"/>
      <c r="R225" s="157"/>
      <c r="S225" s="157"/>
      <c r="T225" s="162"/>
      <c r="U225" s="161"/>
      <c r="V225" s="161"/>
      <c r="W225" s="161"/>
      <c r="X225" s="161"/>
      <c r="Y225" s="161"/>
      <c r="Z225" s="217"/>
      <c r="AA225" s="217"/>
      <c r="AB225" s="161"/>
      <c r="AC225" s="161"/>
      <c r="AD225" s="217"/>
      <c r="AE225" s="161"/>
      <c r="AF225" s="164">
        <v>4</v>
      </c>
      <c r="AG225" s="161"/>
      <c r="AH225" s="231"/>
      <c r="AI225" s="161"/>
      <c r="AJ225" s="161"/>
      <c r="AK225" s="161"/>
      <c r="AL225" s="161"/>
      <c r="AM225" s="231"/>
      <c r="AN225" s="217"/>
    </row>
    <row r="226" spans="1:40" ht="32.25" customHeight="1" x14ac:dyDescent="0.25">
      <c r="A226" s="268"/>
      <c r="B226" s="271"/>
      <c r="C226" s="47">
        <v>244</v>
      </c>
      <c r="D226" s="90" t="s">
        <v>147</v>
      </c>
      <c r="E226" s="35" t="s">
        <v>134</v>
      </c>
      <c r="F226" s="35" t="s">
        <v>13</v>
      </c>
      <c r="G226" s="36" t="s">
        <v>15</v>
      </c>
      <c r="H226" s="54">
        <v>30</v>
      </c>
      <c r="I226" s="18">
        <v>100</v>
      </c>
      <c r="J226" s="24">
        <f t="shared" si="6"/>
        <v>95</v>
      </c>
      <c r="K226" s="25" t="str">
        <f t="shared" si="7"/>
        <v>OK</v>
      </c>
      <c r="L226" s="150"/>
      <c r="M226" s="144"/>
      <c r="N226" s="143"/>
      <c r="O226" s="143"/>
      <c r="P226" s="143"/>
      <c r="Q226" s="157"/>
      <c r="R226" s="157"/>
      <c r="S226" s="157"/>
      <c r="T226" s="162"/>
      <c r="U226" s="161"/>
      <c r="V226" s="161"/>
      <c r="W226" s="161"/>
      <c r="X226" s="161"/>
      <c r="Y226" s="161"/>
      <c r="Z226" s="217"/>
      <c r="AA226" s="164">
        <v>5</v>
      </c>
      <c r="AB226" s="161"/>
      <c r="AC226" s="161"/>
      <c r="AD226" s="217"/>
      <c r="AE226" s="161"/>
      <c r="AF226" s="164">
        <v>4</v>
      </c>
      <c r="AG226" s="161"/>
      <c r="AH226" s="231"/>
      <c r="AI226" s="161"/>
      <c r="AJ226" s="161"/>
      <c r="AK226" s="161"/>
      <c r="AL226" s="161"/>
      <c r="AM226" s="231"/>
      <c r="AN226" s="164">
        <v>15</v>
      </c>
    </row>
    <row r="227" spans="1:40" ht="32.25" customHeight="1" x14ac:dyDescent="0.25">
      <c r="A227" s="268"/>
      <c r="B227" s="271"/>
      <c r="C227" s="47">
        <v>245</v>
      </c>
      <c r="D227" s="90" t="s">
        <v>148</v>
      </c>
      <c r="E227" s="35" t="s">
        <v>134</v>
      </c>
      <c r="F227" s="35" t="s">
        <v>13</v>
      </c>
      <c r="G227" s="36" t="s">
        <v>15</v>
      </c>
      <c r="H227" s="54">
        <v>35</v>
      </c>
      <c r="I227" s="18">
        <v>100</v>
      </c>
      <c r="J227" s="24">
        <f t="shared" si="6"/>
        <v>90</v>
      </c>
      <c r="K227" s="25" t="str">
        <f t="shared" si="7"/>
        <v>OK</v>
      </c>
      <c r="L227" s="210"/>
      <c r="M227" s="144"/>
      <c r="N227" s="143"/>
      <c r="O227" s="147">
        <v>0</v>
      </c>
      <c r="P227" s="143"/>
      <c r="Q227" s="157"/>
      <c r="R227" s="157"/>
      <c r="S227" s="157"/>
      <c r="T227" s="162"/>
      <c r="U227" s="161"/>
      <c r="V227" s="161"/>
      <c r="W227" s="161"/>
      <c r="X227" s="161"/>
      <c r="Y227" s="161"/>
      <c r="Z227" s="217"/>
      <c r="AA227" s="164">
        <v>10</v>
      </c>
      <c r="AB227" s="161"/>
      <c r="AC227" s="161"/>
      <c r="AD227" s="217"/>
      <c r="AE227" s="161"/>
      <c r="AF227" s="217"/>
      <c r="AG227" s="161"/>
      <c r="AH227" s="231"/>
      <c r="AI227" s="161"/>
      <c r="AJ227" s="161"/>
      <c r="AK227" s="161"/>
      <c r="AL227" s="161"/>
      <c r="AM227" s="231"/>
      <c r="AN227" s="164">
        <v>20</v>
      </c>
    </row>
    <row r="228" spans="1:40" ht="32.25" customHeight="1" x14ac:dyDescent="0.25">
      <c r="A228" s="268"/>
      <c r="B228" s="271"/>
      <c r="C228" s="47">
        <v>246</v>
      </c>
      <c r="D228" s="90" t="s">
        <v>149</v>
      </c>
      <c r="E228" s="35" t="s">
        <v>153</v>
      </c>
      <c r="F228" s="35" t="s">
        <v>18</v>
      </c>
      <c r="G228" s="36" t="s">
        <v>15</v>
      </c>
      <c r="H228" s="54">
        <v>19.5</v>
      </c>
      <c r="I228" s="18">
        <v>30</v>
      </c>
      <c r="J228" s="24">
        <f t="shared" si="6"/>
        <v>20</v>
      </c>
      <c r="K228" s="25" t="str">
        <f t="shared" si="7"/>
        <v>OK</v>
      </c>
      <c r="L228" s="210"/>
      <c r="M228" s="144"/>
      <c r="N228" s="143"/>
      <c r="O228" s="146"/>
      <c r="P228" s="143"/>
      <c r="Q228" s="157"/>
      <c r="R228" s="159">
        <v>10</v>
      </c>
      <c r="S228" s="157"/>
      <c r="T228" s="162"/>
      <c r="U228" s="161"/>
      <c r="V228" s="161"/>
      <c r="W228" s="161"/>
      <c r="X228" s="161"/>
      <c r="Y228" s="161"/>
      <c r="Z228" s="217"/>
      <c r="AA228" s="217"/>
      <c r="AB228" s="161"/>
      <c r="AC228" s="161"/>
      <c r="AD228" s="217"/>
      <c r="AE228" s="161"/>
      <c r="AF228" s="164">
        <v>10</v>
      </c>
      <c r="AG228" s="161"/>
      <c r="AH228" s="231"/>
      <c r="AI228" s="161"/>
      <c r="AJ228" s="161"/>
      <c r="AK228" s="161"/>
      <c r="AL228" s="161"/>
      <c r="AM228" s="231"/>
      <c r="AN228" s="164">
        <v>10</v>
      </c>
    </row>
    <row r="229" spans="1:40" ht="32.25" customHeight="1" x14ac:dyDescent="0.25">
      <c r="A229" s="268"/>
      <c r="B229" s="271"/>
      <c r="C229" s="47">
        <v>247</v>
      </c>
      <c r="D229" s="90" t="s">
        <v>150</v>
      </c>
      <c r="E229" s="35" t="s">
        <v>418</v>
      </c>
      <c r="F229" s="35" t="s">
        <v>13</v>
      </c>
      <c r="G229" s="36" t="s">
        <v>15</v>
      </c>
      <c r="H229" s="54">
        <v>18.899999999999999</v>
      </c>
      <c r="I229" s="18">
        <v>70</v>
      </c>
      <c r="J229" s="24">
        <f t="shared" si="6"/>
        <v>60</v>
      </c>
      <c r="K229" s="25" t="str">
        <f t="shared" si="7"/>
        <v>OK</v>
      </c>
      <c r="L229" s="210"/>
      <c r="M229" s="144"/>
      <c r="N229" s="143"/>
      <c r="O229" s="146"/>
      <c r="P229" s="143"/>
      <c r="Q229" s="157"/>
      <c r="R229" s="159">
        <v>10</v>
      </c>
      <c r="S229" s="157"/>
      <c r="T229" s="162"/>
      <c r="U229" s="161"/>
      <c r="V229" s="161"/>
      <c r="W229" s="161"/>
      <c r="X229" s="161"/>
      <c r="Y229" s="161"/>
      <c r="Z229" s="217"/>
      <c r="AA229" s="217"/>
      <c r="AB229" s="161"/>
      <c r="AC229" s="161"/>
      <c r="AD229" s="217"/>
      <c r="AE229" s="161"/>
      <c r="AF229" s="164">
        <v>10</v>
      </c>
      <c r="AG229" s="161"/>
      <c r="AH229" s="231"/>
      <c r="AI229" s="161"/>
      <c r="AJ229" s="161"/>
      <c r="AK229" s="161"/>
      <c r="AL229" s="161"/>
      <c r="AM229" s="231"/>
      <c r="AN229" s="164">
        <v>15</v>
      </c>
    </row>
    <row r="230" spans="1:40" ht="32.25" customHeight="1" x14ac:dyDescent="0.25">
      <c r="A230" s="268"/>
      <c r="B230" s="271"/>
      <c r="C230" s="47">
        <v>248</v>
      </c>
      <c r="D230" s="90" t="s">
        <v>151</v>
      </c>
      <c r="E230" s="35" t="s">
        <v>418</v>
      </c>
      <c r="F230" s="35" t="s">
        <v>13</v>
      </c>
      <c r="G230" s="36" t="s">
        <v>15</v>
      </c>
      <c r="H230" s="54">
        <v>105</v>
      </c>
      <c r="I230" s="18">
        <v>15</v>
      </c>
      <c r="J230" s="24">
        <f t="shared" si="6"/>
        <v>15</v>
      </c>
      <c r="K230" s="25" t="str">
        <f t="shared" si="7"/>
        <v>OK</v>
      </c>
      <c r="L230" s="210"/>
      <c r="M230" s="144"/>
      <c r="N230" s="143"/>
      <c r="O230" s="146"/>
      <c r="P230" s="143"/>
      <c r="Q230" s="157"/>
      <c r="R230" s="157"/>
      <c r="S230" s="157"/>
      <c r="T230" s="162"/>
      <c r="U230" s="161"/>
      <c r="V230" s="161"/>
      <c r="W230" s="161"/>
      <c r="X230" s="161"/>
      <c r="Y230" s="161"/>
      <c r="Z230" s="217"/>
      <c r="AA230" s="217"/>
      <c r="AB230" s="161"/>
      <c r="AC230" s="161"/>
      <c r="AD230" s="217"/>
      <c r="AE230" s="161"/>
      <c r="AF230" s="164">
        <v>3</v>
      </c>
      <c r="AG230" s="161"/>
      <c r="AH230" s="231"/>
      <c r="AI230" s="161"/>
      <c r="AJ230" s="161"/>
      <c r="AK230" s="161"/>
      <c r="AL230" s="161"/>
      <c r="AM230" s="231"/>
      <c r="AN230" s="164">
        <v>2</v>
      </c>
    </row>
    <row r="231" spans="1:40" ht="32.25" customHeight="1" x14ac:dyDescent="0.25">
      <c r="A231" s="268"/>
      <c r="B231" s="271"/>
      <c r="C231" s="47">
        <v>249</v>
      </c>
      <c r="D231" s="90" t="s">
        <v>152</v>
      </c>
      <c r="E231" s="35" t="s">
        <v>153</v>
      </c>
      <c r="F231" s="35" t="s">
        <v>17</v>
      </c>
      <c r="G231" s="36" t="s">
        <v>15</v>
      </c>
      <c r="H231" s="54">
        <v>69</v>
      </c>
      <c r="I231" s="18">
        <f>80-1</f>
        <v>79</v>
      </c>
      <c r="J231" s="24">
        <f t="shared" si="6"/>
        <v>69</v>
      </c>
      <c r="K231" s="25" t="str">
        <f t="shared" si="7"/>
        <v>OK</v>
      </c>
      <c r="L231" s="210"/>
      <c r="M231" s="144"/>
      <c r="N231" s="143"/>
      <c r="O231" s="147">
        <v>10</v>
      </c>
      <c r="P231" s="143"/>
      <c r="Q231" s="157"/>
      <c r="R231" s="157"/>
      <c r="S231" s="157"/>
      <c r="T231" s="162"/>
      <c r="U231" s="161"/>
      <c r="V231" s="161"/>
      <c r="W231" s="161"/>
      <c r="X231" s="161"/>
      <c r="Y231" s="161"/>
      <c r="Z231" s="217"/>
      <c r="AA231" s="217"/>
      <c r="AB231" s="161"/>
      <c r="AC231" s="161"/>
      <c r="AD231" s="217"/>
      <c r="AE231" s="161"/>
      <c r="AF231" s="217"/>
      <c r="AG231" s="161"/>
      <c r="AH231" s="231"/>
      <c r="AI231" s="161"/>
      <c r="AJ231" s="161"/>
      <c r="AK231" s="161"/>
      <c r="AL231" s="161"/>
      <c r="AM231" s="231"/>
      <c r="AN231" s="217"/>
    </row>
    <row r="232" spans="1:40" ht="32.25" customHeight="1" x14ac:dyDescent="0.25">
      <c r="A232" s="268"/>
      <c r="B232" s="271"/>
      <c r="C232" s="47">
        <v>250</v>
      </c>
      <c r="D232" s="90" t="s">
        <v>154</v>
      </c>
      <c r="E232" s="35" t="s">
        <v>153</v>
      </c>
      <c r="F232" s="35" t="s">
        <v>17</v>
      </c>
      <c r="G232" s="36" t="s">
        <v>15</v>
      </c>
      <c r="H232" s="54">
        <v>258</v>
      </c>
      <c r="I232" s="18">
        <v>50</v>
      </c>
      <c r="J232" s="24">
        <f t="shared" si="6"/>
        <v>48</v>
      </c>
      <c r="K232" s="25" t="str">
        <f t="shared" si="7"/>
        <v>OK</v>
      </c>
      <c r="L232" s="210"/>
      <c r="M232" s="144"/>
      <c r="N232" s="143"/>
      <c r="O232" s="146"/>
      <c r="P232" s="151"/>
      <c r="Q232" s="157"/>
      <c r="R232" s="157"/>
      <c r="S232" s="157"/>
      <c r="T232" s="162"/>
      <c r="U232" s="161"/>
      <c r="V232" s="161"/>
      <c r="W232" s="161"/>
      <c r="X232" s="161"/>
      <c r="Y232" s="161"/>
      <c r="Z232" s="217"/>
      <c r="AA232" s="164">
        <v>2</v>
      </c>
      <c r="AB232" s="161"/>
      <c r="AC232" s="161"/>
      <c r="AD232" s="217"/>
      <c r="AE232" s="161"/>
      <c r="AF232" s="217"/>
      <c r="AG232" s="161"/>
      <c r="AH232" s="231"/>
      <c r="AI232" s="161"/>
      <c r="AJ232" s="161"/>
      <c r="AK232" s="161"/>
      <c r="AL232" s="161"/>
      <c r="AM232" s="231"/>
      <c r="AN232" s="164">
        <v>2</v>
      </c>
    </row>
    <row r="233" spans="1:40" ht="32.25" customHeight="1" x14ac:dyDescent="0.25">
      <c r="A233" s="268"/>
      <c r="B233" s="271"/>
      <c r="C233" s="47">
        <v>251</v>
      </c>
      <c r="D233" s="90" t="s">
        <v>155</v>
      </c>
      <c r="E233" s="35" t="s">
        <v>153</v>
      </c>
      <c r="F233" s="35" t="s">
        <v>17</v>
      </c>
      <c r="G233" s="36" t="s">
        <v>15</v>
      </c>
      <c r="H233" s="54">
        <v>404</v>
      </c>
      <c r="I233" s="18">
        <f>50-10</f>
        <v>40</v>
      </c>
      <c r="J233" s="24">
        <f t="shared" si="6"/>
        <v>13</v>
      </c>
      <c r="K233" s="25" t="str">
        <f t="shared" si="7"/>
        <v>OK</v>
      </c>
      <c r="L233" s="210"/>
      <c r="M233" s="144"/>
      <c r="N233" s="154"/>
      <c r="O233" s="147">
        <v>6</v>
      </c>
      <c r="P233" s="150"/>
      <c r="Q233" s="157"/>
      <c r="R233" s="157"/>
      <c r="S233" s="157"/>
      <c r="T233" s="227">
        <v>6</v>
      </c>
      <c r="U233" s="161"/>
      <c r="V233" s="161"/>
      <c r="W233" s="161"/>
      <c r="X233" s="161"/>
      <c r="Y233" s="161"/>
      <c r="Z233" s="217"/>
      <c r="AA233" s="164">
        <v>15</v>
      </c>
      <c r="AB233" s="161"/>
      <c r="AC233" s="161"/>
      <c r="AD233" s="217"/>
      <c r="AE233" s="161"/>
      <c r="AF233" s="164">
        <v>3</v>
      </c>
      <c r="AG233" s="161"/>
      <c r="AH233" s="231"/>
      <c r="AI233" s="161"/>
      <c r="AJ233" s="161"/>
      <c r="AK233" s="161"/>
      <c r="AL233" s="161"/>
      <c r="AM233" s="231"/>
      <c r="AN233" s="164">
        <v>6</v>
      </c>
    </row>
    <row r="234" spans="1:40" ht="32.25" customHeight="1" x14ac:dyDescent="0.25">
      <c r="A234" s="268"/>
      <c r="B234" s="271"/>
      <c r="C234" s="47">
        <v>252</v>
      </c>
      <c r="D234" s="90" t="s">
        <v>156</v>
      </c>
      <c r="E234" s="35" t="s">
        <v>153</v>
      </c>
      <c r="F234" s="35" t="s">
        <v>17</v>
      </c>
      <c r="G234" s="36" t="s">
        <v>15</v>
      </c>
      <c r="H234" s="54">
        <v>258</v>
      </c>
      <c r="I234" s="18">
        <v>15</v>
      </c>
      <c r="J234" s="24">
        <f t="shared" si="6"/>
        <v>6</v>
      </c>
      <c r="K234" s="25" t="str">
        <f t="shared" si="7"/>
        <v>OK</v>
      </c>
      <c r="L234" s="210"/>
      <c r="M234" s="144"/>
      <c r="N234" s="143"/>
      <c r="O234" s="147">
        <v>5</v>
      </c>
      <c r="P234" s="150"/>
      <c r="Q234" s="157"/>
      <c r="R234" s="157"/>
      <c r="S234" s="157"/>
      <c r="T234" s="162"/>
      <c r="U234" s="161"/>
      <c r="V234" s="161"/>
      <c r="W234" s="161"/>
      <c r="X234" s="161"/>
      <c r="Y234" s="161"/>
      <c r="Z234" s="217"/>
      <c r="AA234" s="164">
        <v>4</v>
      </c>
      <c r="AB234" s="161"/>
      <c r="AC234" s="161"/>
      <c r="AD234" s="217"/>
      <c r="AE234" s="161"/>
      <c r="AF234" s="217"/>
      <c r="AG234" s="161"/>
      <c r="AH234" s="231"/>
      <c r="AI234" s="161"/>
      <c r="AJ234" s="161"/>
      <c r="AK234" s="161"/>
      <c r="AL234" s="161"/>
      <c r="AM234" s="231"/>
      <c r="AN234" s="164">
        <v>2</v>
      </c>
    </row>
    <row r="235" spans="1:40" ht="32.25" customHeight="1" x14ac:dyDescent="0.25">
      <c r="A235" s="268"/>
      <c r="B235" s="271"/>
      <c r="C235" s="47">
        <v>253</v>
      </c>
      <c r="D235" s="90" t="s">
        <v>157</v>
      </c>
      <c r="E235" s="35" t="s">
        <v>153</v>
      </c>
      <c r="F235" s="35" t="s">
        <v>17</v>
      </c>
      <c r="G235" s="36" t="s">
        <v>15</v>
      </c>
      <c r="H235" s="54">
        <v>95</v>
      </c>
      <c r="I235" s="18">
        <v>35</v>
      </c>
      <c r="J235" s="24">
        <f t="shared" si="6"/>
        <v>35</v>
      </c>
      <c r="K235" s="25" t="str">
        <f t="shared" si="7"/>
        <v>OK</v>
      </c>
      <c r="L235" s="210"/>
      <c r="M235" s="144"/>
      <c r="N235" s="143"/>
      <c r="O235" s="146"/>
      <c r="P235" s="150"/>
      <c r="Q235" s="157"/>
      <c r="R235" s="157"/>
      <c r="S235" s="157"/>
      <c r="T235" s="162"/>
      <c r="U235" s="161"/>
      <c r="V235" s="161"/>
      <c r="W235" s="161"/>
      <c r="X235" s="161"/>
      <c r="Y235" s="161"/>
      <c r="Z235" s="217"/>
      <c r="AA235" s="217"/>
      <c r="AB235" s="161"/>
      <c r="AC235" s="161"/>
      <c r="AD235" s="217"/>
      <c r="AE235" s="161"/>
      <c r="AF235" s="217"/>
      <c r="AG235" s="161"/>
      <c r="AH235" s="231"/>
      <c r="AI235" s="161"/>
      <c r="AJ235" s="161"/>
      <c r="AK235" s="161"/>
      <c r="AL235" s="161"/>
      <c r="AM235" s="231"/>
      <c r="AN235" s="217"/>
    </row>
    <row r="236" spans="1:40" ht="32.25" customHeight="1" x14ac:dyDescent="0.25">
      <c r="A236" s="268"/>
      <c r="B236" s="271"/>
      <c r="C236" s="47">
        <v>254</v>
      </c>
      <c r="D236" s="90" t="s">
        <v>158</v>
      </c>
      <c r="E236" s="35" t="s">
        <v>153</v>
      </c>
      <c r="F236" s="35" t="s">
        <v>17</v>
      </c>
      <c r="G236" s="36" t="s">
        <v>15</v>
      </c>
      <c r="H236" s="54">
        <v>95</v>
      </c>
      <c r="I236" s="18">
        <v>50</v>
      </c>
      <c r="J236" s="24">
        <f t="shared" si="6"/>
        <v>40</v>
      </c>
      <c r="K236" s="25" t="str">
        <f t="shared" si="7"/>
        <v>OK</v>
      </c>
      <c r="L236" s="210"/>
      <c r="M236" s="144"/>
      <c r="N236" s="143"/>
      <c r="O236" s="146"/>
      <c r="P236" s="150"/>
      <c r="Q236" s="157"/>
      <c r="R236" s="157"/>
      <c r="S236" s="157"/>
      <c r="T236" s="162"/>
      <c r="U236" s="161"/>
      <c r="V236" s="161"/>
      <c r="W236" s="161"/>
      <c r="X236" s="161"/>
      <c r="Y236" s="161"/>
      <c r="Z236" s="217"/>
      <c r="AA236" s="164">
        <v>10</v>
      </c>
      <c r="AB236" s="161"/>
      <c r="AC236" s="161"/>
      <c r="AD236" s="217"/>
      <c r="AE236" s="161"/>
      <c r="AF236" s="164">
        <v>4</v>
      </c>
      <c r="AG236" s="161"/>
      <c r="AH236" s="231"/>
      <c r="AI236" s="161"/>
      <c r="AJ236" s="161"/>
      <c r="AK236" s="161"/>
      <c r="AL236" s="161"/>
      <c r="AM236" s="231"/>
      <c r="AN236" s="164">
        <v>9</v>
      </c>
    </row>
    <row r="237" spans="1:40" ht="32.25" customHeight="1" x14ac:dyDescent="0.25">
      <c r="A237" s="268"/>
      <c r="B237" s="271"/>
      <c r="C237" s="47">
        <v>255</v>
      </c>
      <c r="D237" s="90" t="s">
        <v>159</v>
      </c>
      <c r="E237" s="35" t="s">
        <v>153</v>
      </c>
      <c r="F237" s="35" t="s">
        <v>13</v>
      </c>
      <c r="G237" s="36" t="s">
        <v>15</v>
      </c>
      <c r="H237" s="54">
        <v>14.5</v>
      </c>
      <c r="I237" s="18">
        <v>70</v>
      </c>
      <c r="J237" s="24">
        <f t="shared" si="6"/>
        <v>40</v>
      </c>
      <c r="K237" s="25" t="str">
        <f t="shared" si="7"/>
        <v>OK</v>
      </c>
      <c r="L237" s="210"/>
      <c r="M237" s="144"/>
      <c r="N237" s="151"/>
      <c r="O237" s="146"/>
      <c r="P237" s="150"/>
      <c r="Q237" s="157"/>
      <c r="R237" s="157"/>
      <c r="S237" s="157"/>
      <c r="T237" s="227">
        <v>10</v>
      </c>
      <c r="U237" s="161"/>
      <c r="V237" s="161"/>
      <c r="W237" s="161"/>
      <c r="X237" s="161"/>
      <c r="Y237" s="161"/>
      <c r="Z237" s="217"/>
      <c r="AA237" s="164">
        <v>20</v>
      </c>
      <c r="AB237" s="161"/>
      <c r="AC237" s="161"/>
      <c r="AD237" s="217"/>
      <c r="AE237" s="161"/>
      <c r="AF237" s="217"/>
      <c r="AG237" s="161"/>
      <c r="AH237" s="231"/>
      <c r="AI237" s="161"/>
      <c r="AJ237" s="161"/>
      <c r="AK237" s="161"/>
      <c r="AL237" s="161"/>
      <c r="AM237" s="231"/>
      <c r="AN237" s="164">
        <v>10</v>
      </c>
    </row>
    <row r="238" spans="1:40" ht="32.25" customHeight="1" x14ac:dyDescent="0.25">
      <c r="A238" s="268"/>
      <c r="B238" s="271"/>
      <c r="C238" s="47">
        <v>256</v>
      </c>
      <c r="D238" s="90" t="s">
        <v>161</v>
      </c>
      <c r="E238" s="35" t="s">
        <v>153</v>
      </c>
      <c r="F238" s="35" t="s">
        <v>19</v>
      </c>
      <c r="G238" s="36" t="s">
        <v>15</v>
      </c>
      <c r="H238" s="54">
        <v>28.5</v>
      </c>
      <c r="I238" s="18">
        <v>30</v>
      </c>
      <c r="J238" s="24">
        <f t="shared" si="6"/>
        <v>25</v>
      </c>
      <c r="K238" s="25" t="str">
        <f t="shared" si="7"/>
        <v>OK</v>
      </c>
      <c r="L238" s="210"/>
      <c r="M238" s="144"/>
      <c r="N238" s="143"/>
      <c r="O238" s="146"/>
      <c r="P238" s="143"/>
      <c r="Q238" s="157"/>
      <c r="R238" s="157"/>
      <c r="S238" s="157"/>
      <c r="T238" s="162"/>
      <c r="U238" s="161"/>
      <c r="V238" s="161"/>
      <c r="W238" s="161"/>
      <c r="X238" s="161"/>
      <c r="Y238" s="161"/>
      <c r="Z238" s="217"/>
      <c r="AA238" s="164">
        <v>5</v>
      </c>
      <c r="AB238" s="161"/>
      <c r="AC238" s="161"/>
      <c r="AD238" s="217"/>
      <c r="AE238" s="161"/>
      <c r="AF238" s="164">
        <v>5</v>
      </c>
      <c r="AG238" s="161"/>
      <c r="AH238" s="231"/>
      <c r="AI238" s="161"/>
      <c r="AJ238" s="161"/>
      <c r="AK238" s="161"/>
      <c r="AL238" s="161"/>
      <c r="AM238" s="231"/>
      <c r="AN238" s="164">
        <v>5</v>
      </c>
    </row>
    <row r="239" spans="1:40" ht="32.25" customHeight="1" x14ac:dyDescent="0.25">
      <c r="A239" s="268"/>
      <c r="B239" s="271"/>
      <c r="C239" s="47">
        <v>257</v>
      </c>
      <c r="D239" s="90" t="s">
        <v>162</v>
      </c>
      <c r="E239" s="35" t="s">
        <v>134</v>
      </c>
      <c r="F239" s="35" t="s">
        <v>13</v>
      </c>
      <c r="G239" s="36" t="s">
        <v>15</v>
      </c>
      <c r="H239" s="54">
        <v>6</v>
      </c>
      <c r="I239" s="18">
        <v>80</v>
      </c>
      <c r="J239" s="24">
        <f t="shared" si="6"/>
        <v>69</v>
      </c>
      <c r="K239" s="25" t="str">
        <f t="shared" si="7"/>
        <v>OK</v>
      </c>
      <c r="L239" s="210"/>
      <c r="M239" s="144"/>
      <c r="N239" s="143"/>
      <c r="O239" s="147">
        <v>1</v>
      </c>
      <c r="P239" s="143"/>
      <c r="Q239" s="157"/>
      <c r="R239" s="157"/>
      <c r="S239" s="157"/>
      <c r="T239" s="162"/>
      <c r="U239" s="161"/>
      <c r="V239" s="161"/>
      <c r="W239" s="161"/>
      <c r="X239" s="161"/>
      <c r="Y239" s="161"/>
      <c r="Z239" s="217"/>
      <c r="AA239" s="164">
        <v>10</v>
      </c>
      <c r="AB239" s="161"/>
      <c r="AC239" s="161"/>
      <c r="AD239" s="217"/>
      <c r="AE239" s="161"/>
      <c r="AF239" s="164">
        <v>10</v>
      </c>
      <c r="AG239" s="161"/>
      <c r="AH239" s="231"/>
      <c r="AI239" s="161"/>
      <c r="AJ239" s="161"/>
      <c r="AK239" s="161"/>
      <c r="AL239" s="161"/>
      <c r="AM239" s="231"/>
      <c r="AN239" s="164">
        <v>25</v>
      </c>
    </row>
    <row r="240" spans="1:40" ht="32.25" customHeight="1" x14ac:dyDescent="0.25">
      <c r="A240" s="268"/>
      <c r="B240" s="271"/>
      <c r="C240" s="47">
        <v>258</v>
      </c>
      <c r="D240" s="90" t="s">
        <v>163</v>
      </c>
      <c r="E240" s="35" t="s">
        <v>134</v>
      </c>
      <c r="F240" s="35" t="s">
        <v>13</v>
      </c>
      <c r="G240" s="36" t="s">
        <v>15</v>
      </c>
      <c r="H240" s="54">
        <v>9</v>
      </c>
      <c r="I240" s="18">
        <v>80</v>
      </c>
      <c r="J240" s="24">
        <f t="shared" si="6"/>
        <v>69</v>
      </c>
      <c r="K240" s="25" t="str">
        <f t="shared" si="7"/>
        <v>OK</v>
      </c>
      <c r="L240" s="210"/>
      <c r="M240" s="144"/>
      <c r="N240" s="143"/>
      <c r="O240" s="147">
        <v>1</v>
      </c>
      <c r="P240" s="143"/>
      <c r="Q240" s="157"/>
      <c r="R240" s="157"/>
      <c r="S240" s="157"/>
      <c r="T240" s="162"/>
      <c r="U240" s="161"/>
      <c r="V240" s="161"/>
      <c r="W240" s="161"/>
      <c r="X240" s="161"/>
      <c r="Y240" s="161"/>
      <c r="Z240" s="217" t="s">
        <v>505</v>
      </c>
      <c r="AA240" s="164">
        <v>10</v>
      </c>
      <c r="AB240" s="161"/>
      <c r="AC240" s="161"/>
      <c r="AD240" s="217"/>
      <c r="AE240" s="161"/>
      <c r="AF240" s="164">
        <v>10</v>
      </c>
      <c r="AG240" s="161"/>
      <c r="AH240" s="231"/>
      <c r="AI240" s="161"/>
      <c r="AJ240" s="161"/>
      <c r="AK240" s="161"/>
      <c r="AL240" s="161"/>
      <c r="AM240" s="231"/>
      <c r="AN240" s="164">
        <v>25</v>
      </c>
    </row>
    <row r="241" spans="1:41" ht="32.25" customHeight="1" x14ac:dyDescent="0.25">
      <c r="A241" s="268"/>
      <c r="B241" s="271"/>
      <c r="C241" s="47">
        <v>259</v>
      </c>
      <c r="D241" s="90" t="s">
        <v>165</v>
      </c>
      <c r="E241" s="35" t="s">
        <v>153</v>
      </c>
      <c r="F241" s="35" t="s">
        <v>17</v>
      </c>
      <c r="G241" s="36" t="s">
        <v>15</v>
      </c>
      <c r="H241" s="54">
        <v>40</v>
      </c>
      <c r="I241" s="18">
        <v>30</v>
      </c>
      <c r="J241" s="24">
        <f t="shared" si="6"/>
        <v>30</v>
      </c>
      <c r="K241" s="25" t="str">
        <f t="shared" si="7"/>
        <v>OK</v>
      </c>
      <c r="L241" s="210"/>
      <c r="M241" s="144"/>
      <c r="N241" s="143"/>
      <c r="O241" s="143"/>
      <c r="P241" s="143"/>
      <c r="Q241" s="157"/>
      <c r="R241" s="157"/>
      <c r="S241" s="157"/>
      <c r="T241" s="162"/>
      <c r="U241" s="161"/>
      <c r="V241" s="161"/>
      <c r="W241" s="161"/>
      <c r="X241" s="161"/>
      <c r="Y241" s="161"/>
      <c r="Z241" s="217"/>
      <c r="AA241" s="217"/>
      <c r="AB241" s="161"/>
      <c r="AC241" s="161"/>
      <c r="AD241" s="217"/>
      <c r="AE241" s="161"/>
      <c r="AF241" s="164">
        <v>5</v>
      </c>
      <c r="AG241" s="161"/>
      <c r="AH241" s="231"/>
      <c r="AI241" s="161"/>
      <c r="AJ241" s="161"/>
      <c r="AK241" s="161"/>
      <c r="AL241" s="161"/>
      <c r="AM241" s="231"/>
      <c r="AN241" s="164">
        <v>5</v>
      </c>
    </row>
    <row r="242" spans="1:41" ht="32.25" customHeight="1" x14ac:dyDescent="0.25">
      <c r="A242" s="268"/>
      <c r="B242" s="271"/>
      <c r="C242" s="47">
        <v>260</v>
      </c>
      <c r="D242" s="90" t="s">
        <v>419</v>
      </c>
      <c r="E242" s="35" t="s">
        <v>153</v>
      </c>
      <c r="F242" s="35" t="s">
        <v>17</v>
      </c>
      <c r="G242" s="36" t="s">
        <v>15</v>
      </c>
      <c r="H242" s="54">
        <v>110</v>
      </c>
      <c r="I242" s="18">
        <v>10</v>
      </c>
      <c r="J242" s="24">
        <f t="shared" si="6"/>
        <v>10</v>
      </c>
      <c r="K242" s="25" t="str">
        <f t="shared" si="7"/>
        <v>OK</v>
      </c>
      <c r="L242" s="210"/>
      <c r="M242" s="144"/>
      <c r="N242" s="143"/>
      <c r="O242" s="143"/>
      <c r="P242" s="143"/>
      <c r="Q242" s="157"/>
      <c r="R242" s="157"/>
      <c r="S242" s="157"/>
      <c r="T242" s="162"/>
      <c r="U242" s="161"/>
      <c r="V242" s="161"/>
      <c r="W242" s="161"/>
      <c r="X242" s="161"/>
      <c r="Y242" s="161"/>
      <c r="Z242" s="217"/>
      <c r="AA242" s="217"/>
      <c r="AB242" s="161"/>
      <c r="AC242" s="161"/>
      <c r="AD242" s="217"/>
      <c r="AE242" s="161"/>
      <c r="AF242" s="217"/>
      <c r="AG242" s="161"/>
      <c r="AH242" s="231"/>
      <c r="AI242" s="161"/>
      <c r="AJ242" s="161"/>
      <c r="AK242" s="161"/>
      <c r="AL242" s="161"/>
      <c r="AM242" s="231"/>
      <c r="AN242" s="217"/>
    </row>
    <row r="243" spans="1:41" ht="32.25"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150"/>
      <c r="M243" s="144"/>
      <c r="N243" s="143"/>
      <c r="O243" s="143"/>
      <c r="P243" s="143"/>
      <c r="Q243" s="157"/>
      <c r="R243" s="157"/>
      <c r="S243" s="157"/>
      <c r="T243" s="162"/>
      <c r="U243" s="161"/>
      <c r="V243" s="161"/>
      <c r="W243" s="161"/>
      <c r="X243" s="161"/>
      <c r="Y243" s="161"/>
      <c r="Z243" s="217"/>
      <c r="AA243" s="217"/>
      <c r="AB243" s="161"/>
      <c r="AC243" s="161"/>
      <c r="AD243" s="217"/>
      <c r="AE243" s="161"/>
      <c r="AF243" s="217"/>
      <c r="AG243" s="161"/>
      <c r="AH243" s="231"/>
      <c r="AI243" s="161"/>
      <c r="AJ243" s="161"/>
      <c r="AK243" s="161"/>
      <c r="AL243" s="161"/>
      <c r="AM243" s="231"/>
      <c r="AN243" s="217"/>
    </row>
    <row r="244" spans="1:41" ht="32.25"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150"/>
      <c r="M244" s="144"/>
      <c r="N244" s="143"/>
      <c r="O244" s="143"/>
      <c r="P244" s="143"/>
      <c r="Q244" s="157"/>
      <c r="R244" s="157"/>
      <c r="S244" s="157"/>
      <c r="T244" s="162"/>
      <c r="U244" s="161"/>
      <c r="V244" s="161"/>
      <c r="W244" s="161"/>
      <c r="X244" s="161"/>
      <c r="Y244" s="161"/>
      <c r="Z244" s="217"/>
      <c r="AA244" s="217"/>
      <c r="AB244" s="161"/>
      <c r="AC244" s="161"/>
      <c r="AD244" s="217"/>
      <c r="AE244" s="161"/>
      <c r="AF244" s="217"/>
      <c r="AG244" s="161"/>
      <c r="AH244" s="231"/>
      <c r="AI244" s="161"/>
      <c r="AJ244" s="161"/>
      <c r="AK244" s="161"/>
      <c r="AL244" s="161"/>
      <c r="AM244" s="231"/>
      <c r="AN244" s="217"/>
    </row>
    <row r="245" spans="1:41" ht="32.25"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150"/>
      <c r="M245" s="144"/>
      <c r="N245" s="143"/>
      <c r="O245" s="143"/>
      <c r="P245" s="143"/>
      <c r="Q245" s="157"/>
      <c r="R245" s="157"/>
      <c r="S245" s="157"/>
      <c r="T245" s="162"/>
      <c r="U245" s="161"/>
      <c r="V245" s="161"/>
      <c r="W245" s="161"/>
      <c r="X245" s="161"/>
      <c r="Y245" s="161"/>
      <c r="Z245" s="217"/>
      <c r="AA245" s="217"/>
      <c r="AB245" s="161"/>
      <c r="AC245" s="161"/>
      <c r="AD245" s="217"/>
      <c r="AE245" s="161"/>
      <c r="AF245" s="161"/>
      <c r="AG245" s="161"/>
      <c r="AH245" s="231"/>
      <c r="AI245" s="161"/>
      <c r="AJ245" s="161"/>
      <c r="AK245" s="161"/>
      <c r="AL245" s="161"/>
      <c r="AM245" s="231"/>
      <c r="AN245" s="217"/>
    </row>
    <row r="246" spans="1:41" ht="32.25" customHeight="1" x14ac:dyDescent="0.25">
      <c r="A246" s="268"/>
      <c r="B246" s="271"/>
      <c r="C246" s="47">
        <v>264</v>
      </c>
      <c r="D246" s="113" t="s">
        <v>423</v>
      </c>
      <c r="E246" s="114" t="s">
        <v>424</v>
      </c>
      <c r="F246" s="114" t="s">
        <v>13</v>
      </c>
      <c r="G246" s="36" t="s">
        <v>22</v>
      </c>
      <c r="H246" s="54">
        <v>34.93</v>
      </c>
      <c r="I246" s="18"/>
      <c r="J246" s="24">
        <f t="shared" si="6"/>
        <v>0</v>
      </c>
      <c r="K246" s="25" t="str">
        <f t="shared" si="7"/>
        <v>OK</v>
      </c>
      <c r="L246" s="150"/>
      <c r="M246" s="144"/>
      <c r="N246" s="143"/>
      <c r="O246" s="143"/>
      <c r="P246" s="143"/>
      <c r="Q246" s="157"/>
      <c r="R246" s="157"/>
      <c r="S246" s="157"/>
      <c r="T246" s="162"/>
      <c r="U246" s="161"/>
      <c r="V246" s="161"/>
      <c r="W246" s="161"/>
      <c r="X246" s="161"/>
      <c r="Y246" s="161"/>
      <c r="Z246" s="217"/>
      <c r="AA246" s="217"/>
      <c r="AB246" s="161"/>
      <c r="AC246" s="161"/>
      <c r="AD246" s="217"/>
      <c r="AE246" s="161"/>
      <c r="AF246" s="161"/>
      <c r="AG246" s="161"/>
      <c r="AH246" s="231"/>
      <c r="AI246" s="161"/>
      <c r="AJ246" s="161"/>
      <c r="AK246" s="161"/>
      <c r="AL246" s="161"/>
      <c r="AM246" s="231"/>
      <c r="AN246" s="217"/>
    </row>
    <row r="247" spans="1:41" ht="32.25"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150"/>
      <c r="M247" s="144"/>
      <c r="N247" s="143"/>
      <c r="O247" s="143"/>
      <c r="P247" s="143"/>
      <c r="Q247" s="157"/>
      <c r="R247" s="157"/>
      <c r="S247" s="157"/>
      <c r="T247" s="162"/>
      <c r="U247" s="161"/>
      <c r="V247" s="161"/>
      <c r="W247" s="161"/>
      <c r="X247" s="161"/>
      <c r="Y247" s="161"/>
      <c r="Z247" s="217"/>
      <c r="AA247" s="217"/>
      <c r="AB247" s="161"/>
      <c r="AC247" s="161"/>
      <c r="AD247" s="217"/>
      <c r="AE247" s="161"/>
      <c r="AF247" s="161"/>
      <c r="AG247" s="161"/>
      <c r="AH247" s="231"/>
      <c r="AI247" s="161"/>
      <c r="AJ247" s="161"/>
      <c r="AK247" s="161"/>
      <c r="AL247" s="161"/>
      <c r="AM247" s="231"/>
      <c r="AN247" s="217"/>
    </row>
    <row r="248" spans="1:41" ht="39.950000000000003"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150"/>
      <c r="M248" s="144"/>
      <c r="N248" s="142"/>
      <c r="O248" s="143"/>
      <c r="P248" s="143"/>
      <c r="Q248" s="157"/>
      <c r="R248" s="157"/>
      <c r="S248" s="157"/>
      <c r="T248" s="162"/>
      <c r="U248" s="161"/>
      <c r="V248" s="161"/>
      <c r="W248" s="161"/>
      <c r="X248" s="161"/>
      <c r="Y248" s="161"/>
      <c r="Z248" s="217"/>
      <c r="AA248" s="217"/>
      <c r="AB248" s="161"/>
      <c r="AC248" s="161"/>
      <c r="AD248" s="217"/>
      <c r="AE248" s="161"/>
      <c r="AF248" s="161"/>
      <c r="AG248" s="161"/>
      <c r="AH248" s="231"/>
      <c r="AI248" s="161"/>
      <c r="AJ248" s="161"/>
      <c r="AK248" s="161"/>
      <c r="AL248" s="161"/>
      <c r="AM248" s="231"/>
      <c r="AN248" s="217"/>
    </row>
    <row r="249" spans="1:41" s="224" customFormat="1" ht="39.950000000000003" customHeight="1" x14ac:dyDescent="0.25">
      <c r="A249" s="219"/>
      <c r="B249" s="28"/>
      <c r="C249" s="220"/>
      <c r="D249" s="221"/>
      <c r="E249" s="222"/>
      <c r="F249" s="28"/>
      <c r="G249" s="28"/>
      <c r="H249" s="28"/>
      <c r="I249" s="223"/>
      <c r="J249" s="28"/>
      <c r="K249" s="214"/>
      <c r="L249" s="214">
        <f>SUMPRODUCT($H$4:$H$248,L4:L248)</f>
        <v>2914.2500000000005</v>
      </c>
      <c r="M249" s="214">
        <f t="shared" ref="M249:AN249" si="8">SUMPRODUCT($H$4:$H$248,M4:M248)</f>
        <v>181.02</v>
      </c>
      <c r="N249" s="214">
        <f t="shared" si="8"/>
        <v>1875.44</v>
      </c>
      <c r="O249" s="214">
        <f t="shared" si="8"/>
        <v>4483.66</v>
      </c>
      <c r="P249" s="214">
        <f t="shared" si="8"/>
        <v>1367.4499999999998</v>
      </c>
      <c r="Q249" s="214">
        <f t="shared" si="8"/>
        <v>219</v>
      </c>
      <c r="R249" s="214">
        <f t="shared" si="8"/>
        <v>488</v>
      </c>
      <c r="S249" s="214">
        <f t="shared" si="8"/>
        <v>257.2</v>
      </c>
      <c r="T249" s="214">
        <f t="shared" si="8"/>
        <v>2569</v>
      </c>
      <c r="U249" s="214">
        <f t="shared" si="8"/>
        <v>2063.64</v>
      </c>
      <c r="V249" s="214">
        <f t="shared" si="8"/>
        <v>7299.33</v>
      </c>
      <c r="W249" s="214">
        <f t="shared" si="8"/>
        <v>1437.48</v>
      </c>
      <c r="X249" s="214">
        <f t="shared" si="8"/>
        <v>5547.9599999999991</v>
      </c>
      <c r="Y249" s="214">
        <f t="shared" si="8"/>
        <v>3980</v>
      </c>
      <c r="Z249" s="228">
        <f t="shared" si="8"/>
        <v>6310</v>
      </c>
      <c r="AA249" s="228">
        <f t="shared" si="8"/>
        <v>10267.799999999999</v>
      </c>
      <c r="AB249" s="229">
        <f t="shared" si="8"/>
        <v>4115.7</v>
      </c>
      <c r="AC249" s="228">
        <f t="shared" si="8"/>
        <v>17966.080000000002</v>
      </c>
      <c r="AD249" s="228">
        <f t="shared" si="8"/>
        <v>2261.3599999999997</v>
      </c>
      <c r="AE249" s="228">
        <f t="shared" si="8"/>
        <v>9444.49</v>
      </c>
      <c r="AF249" s="228">
        <f t="shared" si="8"/>
        <v>3553</v>
      </c>
      <c r="AG249" s="228">
        <f t="shared" si="8"/>
        <v>3416.38</v>
      </c>
      <c r="AH249" s="228">
        <f t="shared" si="8"/>
        <v>9861.42</v>
      </c>
      <c r="AI249" s="228">
        <f t="shared" si="8"/>
        <v>370.07</v>
      </c>
      <c r="AJ249" s="228">
        <f t="shared" si="8"/>
        <v>227.57999999999998</v>
      </c>
      <c r="AK249" s="237">
        <f t="shared" si="8"/>
        <v>298.5</v>
      </c>
      <c r="AL249" s="237">
        <f t="shared" si="8"/>
        <v>2994.28</v>
      </c>
      <c r="AM249" s="237">
        <f t="shared" si="8"/>
        <v>4285.09</v>
      </c>
      <c r="AN249" s="237">
        <f t="shared" si="8"/>
        <v>8265.26</v>
      </c>
      <c r="AO249" s="225"/>
    </row>
    <row r="250" spans="1:41" ht="39.950000000000003" customHeight="1" x14ac:dyDescent="0.25">
      <c r="AE250" s="230"/>
      <c r="AF250" s="230"/>
      <c r="AG250" s="230"/>
      <c r="AH250" s="230"/>
      <c r="AI250" s="230"/>
      <c r="AJ250" s="230"/>
      <c r="AK250" s="230"/>
      <c r="AL250" s="230"/>
      <c r="AM250" s="230"/>
    </row>
    <row r="251" spans="1:41" ht="39.950000000000003" customHeight="1" x14ac:dyDescent="0.25">
      <c r="AE251" s="230"/>
      <c r="AF251" s="230"/>
      <c r="AG251" s="230"/>
      <c r="AH251" s="230"/>
      <c r="AI251" s="230"/>
      <c r="AJ251" s="230"/>
      <c r="AK251" s="230"/>
      <c r="AL251" s="235"/>
      <c r="AM251" s="2"/>
      <c r="AN251" s="2"/>
    </row>
    <row r="252" spans="1:41" ht="39.950000000000003" customHeight="1" x14ac:dyDescent="0.25">
      <c r="AL252" s="61"/>
      <c r="AM252" s="236"/>
      <c r="AN252" s="235"/>
    </row>
    <row r="253" spans="1:41" ht="39.950000000000003" customHeight="1" x14ac:dyDescent="0.25">
      <c r="AL253" s="61"/>
      <c r="AM253" s="236"/>
      <c r="AN253" s="235"/>
    </row>
  </sheetData>
  <mergeCells count="75">
    <mergeCell ref="AM1:AM2"/>
    <mergeCell ref="AN1:AN2"/>
    <mergeCell ref="AH1:AH2"/>
    <mergeCell ref="AI1:AI2"/>
    <mergeCell ref="AJ1:AJ2"/>
    <mergeCell ref="AK1:AK2"/>
    <mergeCell ref="AL1:AL2"/>
    <mergeCell ref="AC1:AC2"/>
    <mergeCell ref="AD1:AD2"/>
    <mergeCell ref="AE1:AE2"/>
    <mergeCell ref="AF1:AF2"/>
    <mergeCell ref="AG1:AG2"/>
    <mergeCell ref="AB1:AB2"/>
    <mergeCell ref="Z1:Z2"/>
    <mergeCell ref="AA1:AA2"/>
    <mergeCell ref="W1:W2"/>
    <mergeCell ref="X1:X2"/>
    <mergeCell ref="Y1:Y2"/>
    <mergeCell ref="A103:A105"/>
    <mergeCell ref="B103:B105"/>
    <mergeCell ref="A106:A111"/>
    <mergeCell ref="B106:B111"/>
    <mergeCell ref="A12:A13"/>
    <mergeCell ref="B12:B13"/>
    <mergeCell ref="A14:A87"/>
    <mergeCell ref="B14:B87"/>
    <mergeCell ref="A88:A102"/>
    <mergeCell ref="B88:B102"/>
    <mergeCell ref="B4:B11"/>
    <mergeCell ref="L1:L2"/>
    <mergeCell ref="M1:M2"/>
    <mergeCell ref="N1:N2"/>
    <mergeCell ref="O1:O2"/>
    <mergeCell ref="I1:K1"/>
    <mergeCell ref="A2:K2"/>
    <mergeCell ref="A1:C1"/>
    <mergeCell ref="D1:H1"/>
    <mergeCell ref="A4:A11"/>
    <mergeCell ref="A112:A121"/>
    <mergeCell ref="B112:B121"/>
    <mergeCell ref="A123:A124"/>
    <mergeCell ref="B123:B124"/>
    <mergeCell ref="A126:A129"/>
    <mergeCell ref="B126:B129"/>
    <mergeCell ref="A130:A135"/>
    <mergeCell ref="B130:B135"/>
    <mergeCell ref="A136:A137"/>
    <mergeCell ref="B136:B137"/>
    <mergeCell ref="A138:A146"/>
    <mergeCell ref="B138:B146"/>
    <mergeCell ref="A147:A160"/>
    <mergeCell ref="B147:B160"/>
    <mergeCell ref="A161:A165"/>
    <mergeCell ref="B161:B165"/>
    <mergeCell ref="A166:A172"/>
    <mergeCell ref="B166:B172"/>
    <mergeCell ref="A173:A190"/>
    <mergeCell ref="B173:B190"/>
    <mergeCell ref="A191:A194"/>
    <mergeCell ref="B191:B194"/>
    <mergeCell ref="A195:A200"/>
    <mergeCell ref="B195:B200"/>
    <mergeCell ref="A201:A217"/>
    <mergeCell ref="B201:B217"/>
    <mergeCell ref="A219:A220"/>
    <mergeCell ref="B219:B220"/>
    <mergeCell ref="A223:A248"/>
    <mergeCell ref="B223:B248"/>
    <mergeCell ref="T1:T2"/>
    <mergeCell ref="U1:U2"/>
    <mergeCell ref="V1:V2"/>
    <mergeCell ref="P1:P2"/>
    <mergeCell ref="Q1:Q2"/>
    <mergeCell ref="S1:S2"/>
    <mergeCell ref="R1:R2"/>
  </mergeCells>
  <conditionalFormatting sqref="L4:V138">
    <cfRule type="cellIs" dxfId="30" priority="1" stopIfTrue="1" operator="greaterThan">
      <formula>0</formula>
    </cfRule>
    <cfRule type="cellIs" dxfId="29" priority="2" stopIfTrue="1" operator="greaterThan">
      <formula>0</formula>
    </cfRule>
    <cfRule type="cellIs" dxfId="28" priority="3" stopIfTrue="1" operator="greaterThan">
      <formula>0</formula>
    </cfRule>
  </conditionalFormatting>
  <hyperlinks>
    <hyperlink ref="D159" r:id="rId1" display="https://www.havan.com.br/mangueira-para-gas-de-cozinha-glp-1-20m-durin-05207.html" xr:uid="{E755922F-8A77-4DC0-961F-B8FD8ED0C7EF}"/>
  </hyperlinks>
  <pageMargins left="0.511811024" right="0.511811024" top="0.78740157499999996" bottom="0.78740157499999996" header="0.31496062000000002" footer="0.31496062000000002"/>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C250"/>
  <sheetViews>
    <sheetView topLeftCell="A155" zoomScale="80" zoomScaleNormal="80" workbookViewId="0">
      <selection activeCell="J167" sqref="J167"/>
    </sheetView>
  </sheetViews>
  <sheetFormatPr defaultColWidth="9.7109375" defaultRowHeight="39.950000000000003" customHeight="1" x14ac:dyDescent="0.25"/>
  <cols>
    <col min="1" max="1" width="7" style="38" customWidth="1"/>
    <col min="2" max="2" width="15" style="1" customWidth="1"/>
    <col min="3" max="3" width="9.5703125" style="37" customWidth="1"/>
    <col min="4" max="4" width="19.28515625" style="50" customWidth="1"/>
    <col min="5" max="5" width="13.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3.28515625" style="6" customWidth="1"/>
    <col min="16" max="16" width="13.5703125" style="6" customWidth="1"/>
    <col min="17" max="19" width="13.7109375" style="6" customWidth="1"/>
    <col min="20" max="20" width="13.7109375" style="240" customWidth="1"/>
    <col min="21" max="21" width="15" style="240" customWidth="1"/>
    <col min="22" max="22" width="16.42578125" style="243" customWidth="1"/>
    <col min="23" max="23" width="13.7109375" style="243" customWidth="1"/>
    <col min="24" max="24" width="15.42578125" style="243" customWidth="1"/>
    <col min="25" max="25" width="13.7109375" style="243" customWidth="1"/>
    <col min="26" max="29" width="13.7109375" style="2" customWidth="1"/>
    <col min="30" max="16384" width="9.7109375" style="2"/>
  </cols>
  <sheetData>
    <row r="1" spans="1:29" ht="39.950000000000003" customHeight="1" x14ac:dyDescent="0.25">
      <c r="A1" s="285" t="s">
        <v>167</v>
      </c>
      <c r="B1" s="285"/>
      <c r="C1" s="285"/>
      <c r="D1" s="285" t="s">
        <v>168</v>
      </c>
      <c r="E1" s="285"/>
      <c r="F1" s="285"/>
      <c r="G1" s="285"/>
      <c r="H1" s="285"/>
      <c r="I1" s="285" t="s">
        <v>169</v>
      </c>
      <c r="J1" s="285"/>
      <c r="K1" s="285"/>
      <c r="L1" s="280" t="s">
        <v>522</v>
      </c>
      <c r="M1" s="280" t="s">
        <v>523</v>
      </c>
      <c r="N1" s="280" t="s">
        <v>524</v>
      </c>
      <c r="O1" s="280" t="s">
        <v>525</v>
      </c>
      <c r="P1" s="280" t="s">
        <v>448</v>
      </c>
      <c r="Q1" s="286" t="s">
        <v>449</v>
      </c>
      <c r="R1" s="280" t="s">
        <v>532</v>
      </c>
      <c r="S1" s="280" t="s">
        <v>533</v>
      </c>
      <c r="T1" s="280" t="s">
        <v>526</v>
      </c>
      <c r="U1" s="280" t="s">
        <v>527</v>
      </c>
      <c r="V1" s="280" t="s">
        <v>528</v>
      </c>
      <c r="W1" s="280" t="s">
        <v>529</v>
      </c>
      <c r="X1" s="280" t="s">
        <v>530</v>
      </c>
      <c r="Y1" s="280" t="s">
        <v>531</v>
      </c>
      <c r="Z1" s="278" t="s">
        <v>170</v>
      </c>
      <c r="AA1" s="278" t="s">
        <v>170</v>
      </c>
      <c r="AB1" s="278" t="s">
        <v>170</v>
      </c>
      <c r="AC1" s="278" t="s">
        <v>170</v>
      </c>
    </row>
    <row r="2" spans="1:29" ht="25.15" customHeight="1" x14ac:dyDescent="0.25">
      <c r="A2" s="285" t="s">
        <v>35</v>
      </c>
      <c r="B2" s="285"/>
      <c r="C2" s="285"/>
      <c r="D2" s="285"/>
      <c r="E2" s="285"/>
      <c r="F2" s="285"/>
      <c r="G2" s="285"/>
      <c r="H2" s="285"/>
      <c r="I2" s="285"/>
      <c r="J2" s="285"/>
      <c r="K2" s="285"/>
      <c r="L2" s="280"/>
      <c r="M2" s="280"/>
      <c r="N2" s="280"/>
      <c r="O2" s="280"/>
      <c r="P2" s="280"/>
      <c r="Q2" s="286"/>
      <c r="R2" s="280"/>
      <c r="S2" s="280"/>
      <c r="T2" s="280"/>
      <c r="U2" s="280"/>
      <c r="V2" s="280"/>
      <c r="W2" s="280"/>
      <c r="X2" s="280"/>
      <c r="Y2" s="280"/>
      <c r="Z2" s="278"/>
      <c r="AA2" s="278"/>
      <c r="AB2" s="278"/>
      <c r="AC2" s="278"/>
    </row>
    <row r="3" spans="1:29"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13">
        <v>45057</v>
      </c>
      <c r="M3" s="213">
        <v>45069</v>
      </c>
      <c r="N3" s="213">
        <v>45117</v>
      </c>
      <c r="O3" s="213">
        <v>45119</v>
      </c>
      <c r="P3" s="213">
        <v>45119</v>
      </c>
      <c r="Q3" s="213">
        <v>45133</v>
      </c>
      <c r="R3" s="213">
        <v>45219</v>
      </c>
      <c r="S3" s="213">
        <v>45219</v>
      </c>
      <c r="T3" s="213">
        <v>45229</v>
      </c>
      <c r="U3" s="213">
        <v>45251</v>
      </c>
      <c r="V3" s="213">
        <v>45369</v>
      </c>
      <c r="W3" s="213">
        <v>45384</v>
      </c>
      <c r="X3" s="213">
        <v>45384</v>
      </c>
      <c r="Y3" s="213">
        <v>45385</v>
      </c>
      <c r="Z3" s="75" t="s">
        <v>1</v>
      </c>
      <c r="AA3" s="75" t="s">
        <v>1</v>
      </c>
      <c r="AB3" s="75" t="s">
        <v>1</v>
      </c>
      <c r="AC3" s="75" t="s">
        <v>1</v>
      </c>
    </row>
    <row r="4" spans="1:29" ht="39.950000000000003" customHeight="1" x14ac:dyDescent="0.25">
      <c r="A4" s="282">
        <v>1</v>
      </c>
      <c r="B4" s="281" t="s">
        <v>183</v>
      </c>
      <c r="C4" s="43">
        <v>1</v>
      </c>
      <c r="D4" s="91" t="s">
        <v>62</v>
      </c>
      <c r="E4" s="92" t="s">
        <v>172</v>
      </c>
      <c r="F4" s="92" t="s">
        <v>13</v>
      </c>
      <c r="G4" s="99" t="s">
        <v>22</v>
      </c>
      <c r="H4" s="100">
        <v>6.58</v>
      </c>
      <c r="I4" s="18">
        <v>2</v>
      </c>
      <c r="J4" s="24">
        <f t="shared" ref="J4:J67" si="0">I4-(SUM(N4:AC4))</f>
        <v>2</v>
      </c>
      <c r="K4" s="25" t="str">
        <f>IF(J4&lt;0,"ATENÇÃO","OK")</f>
        <v>OK</v>
      </c>
      <c r="L4" s="201"/>
      <c r="M4" s="70"/>
      <c r="N4" s="201"/>
      <c r="O4" s="201"/>
      <c r="P4" s="170"/>
      <c r="Q4" s="169"/>
      <c r="R4" s="201"/>
      <c r="S4" s="201"/>
      <c r="T4" s="145"/>
      <c r="U4" s="145"/>
      <c r="V4" s="241"/>
      <c r="W4" s="241"/>
      <c r="X4" s="241"/>
      <c r="Y4" s="241"/>
      <c r="Z4" s="76"/>
      <c r="AA4" s="76"/>
      <c r="AB4" s="76"/>
      <c r="AC4" s="76"/>
    </row>
    <row r="5" spans="1:29" ht="39.950000000000003" customHeight="1" x14ac:dyDescent="0.25">
      <c r="A5" s="282"/>
      <c r="B5" s="281"/>
      <c r="C5" s="45">
        <v>2</v>
      </c>
      <c r="D5" s="93" t="s">
        <v>65</v>
      </c>
      <c r="E5" s="94" t="s">
        <v>173</v>
      </c>
      <c r="F5" s="94" t="s">
        <v>13</v>
      </c>
      <c r="G5" s="99" t="s">
        <v>28</v>
      </c>
      <c r="H5" s="101">
        <v>16.89</v>
      </c>
      <c r="I5" s="18">
        <v>3</v>
      </c>
      <c r="J5" s="24">
        <f t="shared" si="0"/>
        <v>3</v>
      </c>
      <c r="K5" s="25" t="str">
        <f t="shared" ref="K5:K68" si="1">IF(J5&lt;0,"ATENÇÃO","OK")</f>
        <v>OK</v>
      </c>
      <c r="L5" s="201"/>
      <c r="M5" s="70"/>
      <c r="N5" s="201"/>
      <c r="O5" s="201"/>
      <c r="P5" s="170"/>
      <c r="Q5" s="169"/>
      <c r="R5" s="203"/>
      <c r="S5" s="201"/>
      <c r="T5" s="145"/>
      <c r="U5" s="145"/>
      <c r="V5" s="241"/>
      <c r="W5" s="241"/>
      <c r="X5" s="241"/>
      <c r="Y5" s="241"/>
      <c r="Z5" s="76"/>
      <c r="AA5" s="76"/>
      <c r="AB5" s="76"/>
      <c r="AC5" s="76"/>
    </row>
    <row r="6" spans="1:29" ht="39.950000000000003" customHeight="1" x14ac:dyDescent="0.25">
      <c r="A6" s="282"/>
      <c r="B6" s="281"/>
      <c r="C6" s="45">
        <v>3</v>
      </c>
      <c r="D6" s="93" t="s">
        <v>75</v>
      </c>
      <c r="E6" s="94" t="s">
        <v>174</v>
      </c>
      <c r="F6" s="94" t="s">
        <v>76</v>
      </c>
      <c r="G6" s="99" t="s">
        <v>28</v>
      </c>
      <c r="H6" s="101">
        <v>2.36</v>
      </c>
      <c r="I6" s="18">
        <v>10</v>
      </c>
      <c r="J6" s="24">
        <f t="shared" si="0"/>
        <v>10</v>
      </c>
      <c r="K6" s="25" t="str">
        <f t="shared" si="1"/>
        <v>OK</v>
      </c>
      <c r="L6" s="201"/>
      <c r="M6" s="70"/>
      <c r="N6" s="201"/>
      <c r="O6" s="201"/>
      <c r="P6" s="170"/>
      <c r="Q6" s="169"/>
      <c r="R6" s="203"/>
      <c r="S6" s="201"/>
      <c r="T6" s="145"/>
      <c r="U6" s="145"/>
      <c r="V6" s="241"/>
      <c r="W6" s="241"/>
      <c r="X6" s="241"/>
      <c r="Y6" s="241"/>
      <c r="Z6" s="76"/>
      <c r="AA6" s="76"/>
      <c r="AB6" s="76"/>
      <c r="AC6" s="76"/>
    </row>
    <row r="7" spans="1:29" ht="39.950000000000003" customHeight="1" x14ac:dyDescent="0.25">
      <c r="A7" s="282"/>
      <c r="B7" s="281"/>
      <c r="C7" s="45">
        <v>4</v>
      </c>
      <c r="D7" s="93" t="s">
        <v>77</v>
      </c>
      <c r="E7" s="94" t="s">
        <v>175</v>
      </c>
      <c r="F7" s="94" t="s">
        <v>26</v>
      </c>
      <c r="G7" s="99" t="s">
        <v>15</v>
      </c>
      <c r="H7" s="101">
        <v>5.94</v>
      </c>
      <c r="I7" s="18">
        <v>5</v>
      </c>
      <c r="J7" s="24">
        <f t="shared" si="0"/>
        <v>5</v>
      </c>
      <c r="K7" s="25" t="str">
        <f t="shared" si="1"/>
        <v>OK</v>
      </c>
      <c r="L7" s="201"/>
      <c r="M7" s="70"/>
      <c r="N7" s="201"/>
      <c r="O7" s="201"/>
      <c r="P7" s="170"/>
      <c r="Q7" s="169"/>
      <c r="R7" s="203"/>
      <c r="S7" s="201"/>
      <c r="T7" s="145"/>
      <c r="U7" s="145"/>
      <c r="V7" s="241"/>
      <c r="W7" s="241"/>
      <c r="X7" s="241"/>
      <c r="Y7" s="241"/>
      <c r="Z7" s="76"/>
      <c r="AA7" s="76"/>
      <c r="AB7" s="76"/>
      <c r="AC7" s="76"/>
    </row>
    <row r="8" spans="1:29" ht="39.950000000000003" customHeight="1" x14ac:dyDescent="0.25">
      <c r="A8" s="282"/>
      <c r="B8" s="281"/>
      <c r="C8" s="45">
        <v>5</v>
      </c>
      <c r="D8" s="93" t="s">
        <v>176</v>
      </c>
      <c r="E8" s="94" t="s">
        <v>177</v>
      </c>
      <c r="F8" s="94" t="s">
        <v>3</v>
      </c>
      <c r="G8" s="99" t="s">
        <v>22</v>
      </c>
      <c r="H8" s="101">
        <v>12.21</v>
      </c>
      <c r="I8" s="18">
        <v>10</v>
      </c>
      <c r="J8" s="24">
        <f t="shared" si="0"/>
        <v>10</v>
      </c>
      <c r="K8" s="25" t="str">
        <f t="shared" si="1"/>
        <v>OK</v>
      </c>
      <c r="L8" s="201"/>
      <c r="M8" s="70"/>
      <c r="N8" s="201"/>
      <c r="O8" s="201"/>
      <c r="P8" s="170"/>
      <c r="Q8" s="169"/>
      <c r="R8" s="203"/>
      <c r="S8" s="201"/>
      <c r="T8" s="145"/>
      <c r="U8" s="145"/>
      <c r="V8" s="241"/>
      <c r="W8" s="241"/>
      <c r="X8" s="241"/>
      <c r="Y8" s="241"/>
      <c r="Z8" s="76"/>
      <c r="AA8" s="76"/>
      <c r="AB8" s="76"/>
      <c r="AC8" s="76"/>
    </row>
    <row r="9" spans="1:29" ht="39.950000000000003" customHeight="1" x14ac:dyDescent="0.25">
      <c r="A9" s="282"/>
      <c r="B9" s="281"/>
      <c r="C9" s="45">
        <v>6</v>
      </c>
      <c r="D9" s="93" t="s">
        <v>136</v>
      </c>
      <c r="E9" s="94" t="s">
        <v>178</v>
      </c>
      <c r="F9" s="92" t="s">
        <v>13</v>
      </c>
      <c r="G9" s="99" t="s">
        <v>15</v>
      </c>
      <c r="H9" s="100">
        <v>80.37</v>
      </c>
      <c r="I9" s="18">
        <v>1</v>
      </c>
      <c r="J9" s="24">
        <f t="shared" si="0"/>
        <v>1</v>
      </c>
      <c r="K9" s="25" t="str">
        <f t="shared" si="1"/>
        <v>OK</v>
      </c>
      <c r="L9" s="201"/>
      <c r="M9" s="70"/>
      <c r="N9" s="201"/>
      <c r="O9" s="201"/>
      <c r="P9" s="170"/>
      <c r="Q9" s="169"/>
      <c r="R9" s="203"/>
      <c r="S9" s="201"/>
      <c r="T9" s="145"/>
      <c r="U9" s="145"/>
      <c r="V9" s="241"/>
      <c r="W9" s="241"/>
      <c r="X9" s="241"/>
      <c r="Y9" s="241"/>
      <c r="Z9" s="76"/>
      <c r="AA9" s="76"/>
      <c r="AB9" s="76"/>
      <c r="AC9" s="76"/>
    </row>
    <row r="10" spans="1:29" ht="39.950000000000003" customHeight="1" x14ac:dyDescent="0.25">
      <c r="A10" s="282"/>
      <c r="B10" s="281"/>
      <c r="C10" s="43">
        <v>7</v>
      </c>
      <c r="D10" s="95" t="s">
        <v>179</v>
      </c>
      <c r="E10" s="96" t="s">
        <v>180</v>
      </c>
      <c r="F10" s="96" t="s">
        <v>13</v>
      </c>
      <c r="G10" s="99" t="s">
        <v>15</v>
      </c>
      <c r="H10" s="101">
        <v>53.05</v>
      </c>
      <c r="I10" s="18"/>
      <c r="J10" s="24">
        <f t="shared" si="0"/>
        <v>0</v>
      </c>
      <c r="K10" s="25" t="str">
        <f t="shared" si="1"/>
        <v>OK</v>
      </c>
      <c r="L10" s="201"/>
      <c r="M10" s="70"/>
      <c r="N10" s="201"/>
      <c r="O10" s="201"/>
      <c r="P10" s="170"/>
      <c r="Q10" s="169"/>
      <c r="R10" s="201"/>
      <c r="S10" s="201"/>
      <c r="T10" s="145"/>
      <c r="U10" s="145"/>
      <c r="V10" s="241"/>
      <c r="W10" s="241"/>
      <c r="X10" s="241"/>
      <c r="Y10" s="241"/>
      <c r="Z10" s="76"/>
      <c r="AA10" s="76"/>
      <c r="AB10" s="76"/>
      <c r="AC10" s="76"/>
    </row>
    <row r="11" spans="1:29" ht="39.950000000000003" customHeight="1" x14ac:dyDescent="0.25">
      <c r="A11" s="282"/>
      <c r="B11" s="281"/>
      <c r="C11" s="43">
        <v>8</v>
      </c>
      <c r="D11" s="95" t="s">
        <v>181</v>
      </c>
      <c r="E11" s="96" t="s">
        <v>182</v>
      </c>
      <c r="F11" s="96" t="s">
        <v>11</v>
      </c>
      <c r="G11" s="99" t="s">
        <v>15</v>
      </c>
      <c r="H11" s="101">
        <v>105</v>
      </c>
      <c r="I11" s="18"/>
      <c r="J11" s="24">
        <f t="shared" si="0"/>
        <v>0</v>
      </c>
      <c r="K11" s="25" t="str">
        <f t="shared" si="1"/>
        <v>OK</v>
      </c>
      <c r="L11" s="201"/>
      <c r="M11" s="70"/>
      <c r="N11" s="201"/>
      <c r="O11" s="201"/>
      <c r="P11" s="170"/>
      <c r="Q11" s="169"/>
      <c r="R11" s="201"/>
      <c r="S11" s="201"/>
      <c r="T11" s="145"/>
      <c r="U11" s="145"/>
      <c r="V11" s="241"/>
      <c r="W11" s="241"/>
      <c r="X11" s="241"/>
      <c r="Y11" s="241"/>
      <c r="Z11" s="76"/>
      <c r="AA11" s="76"/>
      <c r="AB11" s="76"/>
      <c r="AC11" s="76"/>
    </row>
    <row r="12" spans="1:29" ht="39.950000000000003"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201"/>
      <c r="M12" s="70"/>
      <c r="N12" s="201"/>
      <c r="O12" s="201"/>
      <c r="P12" s="170"/>
      <c r="Q12" s="169"/>
      <c r="R12" s="201"/>
      <c r="S12" s="201"/>
      <c r="T12" s="145"/>
      <c r="U12" s="145"/>
      <c r="V12" s="241"/>
      <c r="W12" s="241"/>
      <c r="X12" s="241"/>
      <c r="Y12" s="241"/>
      <c r="Z12" s="76"/>
      <c r="AA12" s="76"/>
      <c r="AB12" s="76"/>
      <c r="AC12" s="76"/>
    </row>
    <row r="13" spans="1:29" ht="39.950000000000003" customHeight="1" x14ac:dyDescent="0.25">
      <c r="A13" s="284"/>
      <c r="B13" s="272"/>
      <c r="C13" s="47">
        <v>10</v>
      </c>
      <c r="D13" s="102" t="s">
        <v>186</v>
      </c>
      <c r="E13" s="103" t="s">
        <v>185</v>
      </c>
      <c r="F13" s="104" t="s">
        <v>13</v>
      </c>
      <c r="G13" s="103" t="s">
        <v>15</v>
      </c>
      <c r="H13" s="105">
        <v>62.46</v>
      </c>
      <c r="I13" s="18"/>
      <c r="J13" s="24">
        <f t="shared" si="0"/>
        <v>0</v>
      </c>
      <c r="K13" s="25" t="str">
        <f t="shared" si="1"/>
        <v>OK</v>
      </c>
      <c r="L13" s="201"/>
      <c r="M13" s="201"/>
      <c r="N13" s="201"/>
      <c r="O13" s="201"/>
      <c r="P13" s="170"/>
      <c r="Q13" s="169"/>
      <c r="R13" s="201"/>
      <c r="S13" s="201"/>
      <c r="T13" s="145"/>
      <c r="U13" s="145"/>
      <c r="V13" s="241"/>
      <c r="W13" s="241"/>
      <c r="X13" s="241"/>
      <c r="Y13" s="241"/>
      <c r="Z13" s="76"/>
      <c r="AA13" s="76"/>
      <c r="AB13" s="76"/>
      <c r="AC13" s="76"/>
    </row>
    <row r="14" spans="1:29" ht="39.950000000000003" customHeight="1" x14ac:dyDescent="0.25">
      <c r="A14" s="259">
        <v>3</v>
      </c>
      <c r="B14" s="262" t="s">
        <v>183</v>
      </c>
      <c r="C14" s="46">
        <v>11</v>
      </c>
      <c r="D14" s="95" t="s">
        <v>82</v>
      </c>
      <c r="E14" s="96" t="s">
        <v>187</v>
      </c>
      <c r="F14" s="96" t="s">
        <v>13</v>
      </c>
      <c r="G14" s="96" t="s">
        <v>15</v>
      </c>
      <c r="H14" s="101">
        <v>61</v>
      </c>
      <c r="I14" s="18">
        <v>20</v>
      </c>
      <c r="J14" s="24">
        <f t="shared" si="0"/>
        <v>20</v>
      </c>
      <c r="K14" s="25" t="str">
        <f t="shared" si="1"/>
        <v>OK</v>
      </c>
      <c r="L14" s="201"/>
      <c r="M14" s="201"/>
      <c r="N14" s="201"/>
      <c r="O14" s="201"/>
      <c r="P14" s="170"/>
      <c r="Q14" s="169"/>
      <c r="R14" s="201"/>
      <c r="S14" s="201"/>
      <c r="T14" s="145"/>
      <c r="U14" s="145"/>
      <c r="V14" s="241"/>
      <c r="W14" s="241"/>
      <c r="X14" s="241"/>
      <c r="Y14" s="241"/>
      <c r="Z14" s="76"/>
      <c r="AA14" s="76"/>
      <c r="AB14" s="76"/>
      <c r="AC14" s="76"/>
    </row>
    <row r="15" spans="1:29" ht="39.950000000000003" customHeight="1" x14ac:dyDescent="0.25">
      <c r="A15" s="260"/>
      <c r="B15" s="263"/>
      <c r="C15" s="46">
        <v>12</v>
      </c>
      <c r="D15" s="95" t="s">
        <v>83</v>
      </c>
      <c r="E15" s="96" t="s">
        <v>188</v>
      </c>
      <c r="F15" s="96" t="s">
        <v>13</v>
      </c>
      <c r="G15" s="96" t="s">
        <v>15</v>
      </c>
      <c r="H15" s="101">
        <v>135.04</v>
      </c>
      <c r="I15" s="18"/>
      <c r="J15" s="24">
        <f t="shared" si="0"/>
        <v>0</v>
      </c>
      <c r="K15" s="25" t="str">
        <f t="shared" si="1"/>
        <v>OK</v>
      </c>
      <c r="L15" s="201"/>
      <c r="M15" s="201"/>
      <c r="N15" s="201"/>
      <c r="O15" s="201"/>
      <c r="P15" s="170"/>
      <c r="Q15" s="169"/>
      <c r="R15" s="201"/>
      <c r="S15" s="201"/>
      <c r="T15" s="145"/>
      <c r="U15" s="145"/>
      <c r="V15" s="241"/>
      <c r="W15" s="241"/>
      <c r="X15" s="241"/>
      <c r="Y15" s="241"/>
      <c r="Z15" s="76"/>
      <c r="AA15" s="76"/>
      <c r="AB15" s="76"/>
      <c r="AC15" s="76"/>
    </row>
    <row r="16" spans="1:29" ht="39.950000000000003" customHeight="1" x14ac:dyDescent="0.25">
      <c r="A16" s="260"/>
      <c r="B16" s="263"/>
      <c r="C16" s="46">
        <v>13</v>
      </c>
      <c r="D16" s="95" t="s">
        <v>106</v>
      </c>
      <c r="E16" s="96" t="s">
        <v>189</v>
      </c>
      <c r="F16" s="96" t="s">
        <v>29</v>
      </c>
      <c r="G16" s="96" t="s">
        <v>15</v>
      </c>
      <c r="H16" s="101">
        <v>5.82</v>
      </c>
      <c r="I16" s="18">
        <v>4</v>
      </c>
      <c r="J16" s="24">
        <f t="shared" si="0"/>
        <v>4</v>
      </c>
      <c r="K16" s="25" t="str">
        <f t="shared" si="1"/>
        <v>OK</v>
      </c>
      <c r="L16" s="201"/>
      <c r="M16" s="201"/>
      <c r="N16" s="201"/>
      <c r="O16" s="201"/>
      <c r="P16" s="170"/>
      <c r="Q16" s="169"/>
      <c r="R16" s="201"/>
      <c r="S16" s="201"/>
      <c r="T16" s="145"/>
      <c r="U16" s="145"/>
      <c r="V16" s="241"/>
      <c r="W16" s="241"/>
      <c r="X16" s="241"/>
      <c r="Y16" s="241"/>
      <c r="Z16" s="76"/>
      <c r="AA16" s="76"/>
      <c r="AB16" s="76"/>
      <c r="AC16" s="76"/>
    </row>
    <row r="17" spans="1:29" ht="39.950000000000003" customHeight="1" x14ac:dyDescent="0.25">
      <c r="A17" s="260"/>
      <c r="B17" s="263"/>
      <c r="C17" s="46">
        <v>14</v>
      </c>
      <c r="D17" s="95" t="s">
        <v>115</v>
      </c>
      <c r="E17" s="96" t="s">
        <v>190</v>
      </c>
      <c r="F17" s="96" t="s">
        <v>13</v>
      </c>
      <c r="G17" s="96" t="s">
        <v>15</v>
      </c>
      <c r="H17" s="101">
        <v>5.31</v>
      </c>
      <c r="I17" s="18">
        <v>6</v>
      </c>
      <c r="J17" s="24">
        <f t="shared" si="0"/>
        <v>6</v>
      </c>
      <c r="K17" s="25" t="str">
        <f t="shared" si="1"/>
        <v>OK</v>
      </c>
      <c r="L17" s="201"/>
      <c r="M17" s="201"/>
      <c r="N17" s="201"/>
      <c r="O17" s="201"/>
      <c r="P17" s="170"/>
      <c r="Q17" s="169"/>
      <c r="R17" s="201"/>
      <c r="S17" s="201"/>
      <c r="T17" s="145"/>
      <c r="U17" s="145"/>
      <c r="V17" s="241"/>
      <c r="W17" s="241"/>
      <c r="X17" s="241"/>
      <c r="Y17" s="241"/>
      <c r="Z17" s="76"/>
      <c r="AA17" s="76"/>
      <c r="AB17" s="76"/>
      <c r="AC17" s="76"/>
    </row>
    <row r="18" spans="1:29" ht="39.950000000000003" customHeight="1" x14ac:dyDescent="0.25">
      <c r="A18" s="260"/>
      <c r="B18" s="263"/>
      <c r="C18" s="46">
        <v>15</v>
      </c>
      <c r="D18" s="95" t="s">
        <v>116</v>
      </c>
      <c r="E18" s="96" t="s">
        <v>191</v>
      </c>
      <c r="F18" s="96" t="s">
        <v>13</v>
      </c>
      <c r="G18" s="96" t="s">
        <v>15</v>
      </c>
      <c r="H18" s="101">
        <v>3.98</v>
      </c>
      <c r="I18" s="18">
        <v>10</v>
      </c>
      <c r="J18" s="24">
        <f t="shared" si="0"/>
        <v>10</v>
      </c>
      <c r="K18" s="25" t="str">
        <f t="shared" si="1"/>
        <v>OK</v>
      </c>
      <c r="L18" s="201"/>
      <c r="M18" s="201"/>
      <c r="N18" s="201"/>
      <c r="O18" s="201"/>
      <c r="P18" s="170"/>
      <c r="Q18" s="169"/>
      <c r="R18" s="201"/>
      <c r="S18" s="201"/>
      <c r="T18" s="145"/>
      <c r="U18" s="145"/>
      <c r="V18" s="241"/>
      <c r="W18" s="241"/>
      <c r="X18" s="241"/>
      <c r="Y18" s="241"/>
      <c r="Z18" s="76"/>
      <c r="AA18" s="76"/>
      <c r="AB18" s="76"/>
      <c r="AC18" s="76"/>
    </row>
    <row r="19" spans="1:29" ht="39.950000000000003" customHeight="1" x14ac:dyDescent="0.25">
      <c r="A19" s="260"/>
      <c r="B19" s="263"/>
      <c r="C19" s="46">
        <v>16</v>
      </c>
      <c r="D19" s="95" t="s">
        <v>117</v>
      </c>
      <c r="E19" s="96" t="s">
        <v>190</v>
      </c>
      <c r="F19" s="96" t="s">
        <v>13</v>
      </c>
      <c r="G19" s="96" t="s">
        <v>15</v>
      </c>
      <c r="H19" s="101">
        <v>27.31</v>
      </c>
      <c r="I19" s="18">
        <v>6</v>
      </c>
      <c r="J19" s="24">
        <f t="shared" si="0"/>
        <v>6</v>
      </c>
      <c r="K19" s="25" t="str">
        <f t="shared" si="1"/>
        <v>OK</v>
      </c>
      <c r="L19" s="201"/>
      <c r="M19" s="201"/>
      <c r="N19" s="201"/>
      <c r="O19" s="201"/>
      <c r="P19" s="170"/>
      <c r="Q19" s="169"/>
      <c r="R19" s="201"/>
      <c r="S19" s="201"/>
      <c r="T19" s="145"/>
      <c r="U19" s="145"/>
      <c r="V19" s="241"/>
      <c r="W19" s="241"/>
      <c r="X19" s="241"/>
      <c r="Y19" s="241"/>
      <c r="Z19" s="76"/>
      <c r="AA19" s="76"/>
      <c r="AB19" s="76"/>
      <c r="AC19" s="76"/>
    </row>
    <row r="20" spans="1:29" ht="39.950000000000003" customHeight="1" x14ac:dyDescent="0.25">
      <c r="A20" s="260"/>
      <c r="B20" s="263"/>
      <c r="C20" s="46">
        <v>17</v>
      </c>
      <c r="D20" s="95" t="s">
        <v>118</v>
      </c>
      <c r="E20" s="96" t="s">
        <v>191</v>
      </c>
      <c r="F20" s="96" t="s">
        <v>13</v>
      </c>
      <c r="G20" s="96" t="s">
        <v>15</v>
      </c>
      <c r="H20" s="101">
        <v>4.47</v>
      </c>
      <c r="I20" s="18">
        <v>6</v>
      </c>
      <c r="J20" s="24">
        <f t="shared" si="0"/>
        <v>6</v>
      </c>
      <c r="K20" s="25" t="str">
        <f t="shared" si="1"/>
        <v>OK</v>
      </c>
      <c r="L20" s="201"/>
      <c r="M20" s="201"/>
      <c r="N20" s="201"/>
      <c r="O20" s="201"/>
      <c r="P20" s="170"/>
      <c r="Q20" s="169"/>
      <c r="R20" s="201"/>
      <c r="S20" s="201"/>
      <c r="T20" s="145"/>
      <c r="U20" s="145"/>
      <c r="V20" s="241"/>
      <c r="W20" s="241"/>
      <c r="X20" s="241"/>
      <c r="Y20" s="241"/>
      <c r="Z20" s="76"/>
      <c r="AA20" s="76"/>
      <c r="AB20" s="76"/>
      <c r="AC20" s="76"/>
    </row>
    <row r="21" spans="1:29" ht="39.950000000000003" customHeight="1" x14ac:dyDescent="0.25">
      <c r="A21" s="260"/>
      <c r="B21" s="263"/>
      <c r="C21" s="46">
        <v>18</v>
      </c>
      <c r="D21" s="95" t="s">
        <v>119</v>
      </c>
      <c r="E21" s="96" t="s">
        <v>190</v>
      </c>
      <c r="F21" s="96" t="s">
        <v>13</v>
      </c>
      <c r="G21" s="96" t="s">
        <v>15</v>
      </c>
      <c r="H21" s="101">
        <v>0.52</v>
      </c>
      <c r="I21" s="18">
        <v>10</v>
      </c>
      <c r="J21" s="24">
        <f t="shared" si="0"/>
        <v>10</v>
      </c>
      <c r="K21" s="25" t="str">
        <f t="shared" si="1"/>
        <v>OK</v>
      </c>
      <c r="L21" s="201"/>
      <c r="M21" s="201"/>
      <c r="N21" s="201"/>
      <c r="O21" s="201"/>
      <c r="P21" s="170"/>
      <c r="Q21" s="169"/>
      <c r="R21" s="201"/>
      <c r="S21" s="201"/>
      <c r="T21" s="145"/>
      <c r="U21" s="145"/>
      <c r="V21" s="241"/>
      <c r="W21" s="241"/>
      <c r="X21" s="241"/>
      <c r="Y21" s="241"/>
      <c r="Z21" s="76"/>
      <c r="AA21" s="76"/>
      <c r="AB21" s="76"/>
      <c r="AC21" s="76"/>
    </row>
    <row r="22" spans="1:29" ht="39.950000000000003" customHeight="1" x14ac:dyDescent="0.25">
      <c r="A22" s="260"/>
      <c r="B22" s="263"/>
      <c r="C22" s="46">
        <v>19</v>
      </c>
      <c r="D22" s="95" t="s">
        <v>120</v>
      </c>
      <c r="E22" s="96" t="s">
        <v>191</v>
      </c>
      <c r="F22" s="96" t="s">
        <v>13</v>
      </c>
      <c r="G22" s="96" t="s">
        <v>15</v>
      </c>
      <c r="H22" s="101">
        <v>32.03</v>
      </c>
      <c r="I22" s="18">
        <v>7</v>
      </c>
      <c r="J22" s="24">
        <f t="shared" si="0"/>
        <v>7</v>
      </c>
      <c r="K22" s="25" t="str">
        <f t="shared" si="1"/>
        <v>OK</v>
      </c>
      <c r="L22" s="201"/>
      <c r="M22" s="201"/>
      <c r="N22" s="201"/>
      <c r="O22" s="201"/>
      <c r="P22" s="170"/>
      <c r="Q22" s="169"/>
      <c r="R22" s="201"/>
      <c r="S22" s="201"/>
      <c r="T22" s="145"/>
      <c r="U22" s="145"/>
      <c r="V22" s="241"/>
      <c r="W22" s="241"/>
      <c r="X22" s="241"/>
      <c r="Y22" s="241"/>
      <c r="Z22" s="76"/>
      <c r="AA22" s="76"/>
      <c r="AB22" s="76"/>
      <c r="AC22" s="76"/>
    </row>
    <row r="23" spans="1:29" ht="39.950000000000003" customHeight="1" x14ac:dyDescent="0.25">
      <c r="A23" s="260"/>
      <c r="B23" s="263"/>
      <c r="C23" s="46">
        <v>20</v>
      </c>
      <c r="D23" s="95" t="s">
        <v>121</v>
      </c>
      <c r="E23" s="96" t="s">
        <v>190</v>
      </c>
      <c r="F23" s="96" t="s">
        <v>13</v>
      </c>
      <c r="G23" s="96" t="s">
        <v>15</v>
      </c>
      <c r="H23" s="101">
        <v>17.03</v>
      </c>
      <c r="I23" s="18">
        <v>8</v>
      </c>
      <c r="J23" s="24">
        <f t="shared" si="0"/>
        <v>8</v>
      </c>
      <c r="K23" s="25" t="str">
        <f t="shared" si="1"/>
        <v>OK</v>
      </c>
      <c r="L23" s="201"/>
      <c r="M23" s="201"/>
      <c r="N23" s="201"/>
      <c r="O23" s="201"/>
      <c r="P23" s="170"/>
      <c r="Q23" s="169"/>
      <c r="R23" s="201"/>
      <c r="S23" s="201"/>
      <c r="T23" s="145"/>
      <c r="U23" s="145"/>
      <c r="V23" s="241"/>
      <c r="W23" s="241"/>
      <c r="X23" s="241"/>
      <c r="Y23" s="241"/>
      <c r="Z23" s="76"/>
      <c r="AA23" s="76"/>
      <c r="AB23" s="76"/>
      <c r="AC23" s="76"/>
    </row>
    <row r="24" spans="1:29" ht="39.950000000000003" customHeight="1" x14ac:dyDescent="0.25">
      <c r="A24" s="260"/>
      <c r="B24" s="263"/>
      <c r="C24" s="46">
        <v>21</v>
      </c>
      <c r="D24" s="95" t="s">
        <v>122</v>
      </c>
      <c r="E24" s="96" t="s">
        <v>190</v>
      </c>
      <c r="F24" s="96" t="s">
        <v>13</v>
      </c>
      <c r="G24" s="96" t="s">
        <v>15</v>
      </c>
      <c r="H24" s="101">
        <v>0.79</v>
      </c>
      <c r="I24" s="18">
        <v>10</v>
      </c>
      <c r="J24" s="24">
        <f t="shared" si="0"/>
        <v>10</v>
      </c>
      <c r="K24" s="25" t="str">
        <f t="shared" si="1"/>
        <v>OK</v>
      </c>
      <c r="L24" s="201"/>
      <c r="M24" s="201"/>
      <c r="N24" s="201"/>
      <c r="O24" s="201"/>
      <c r="P24" s="170"/>
      <c r="Q24" s="169"/>
      <c r="R24" s="201"/>
      <c r="S24" s="201"/>
      <c r="T24" s="145"/>
      <c r="U24" s="145"/>
      <c r="V24" s="241"/>
      <c r="W24" s="241"/>
      <c r="X24" s="241"/>
      <c r="Y24" s="241"/>
      <c r="Z24" s="76"/>
      <c r="AA24" s="76"/>
      <c r="AB24" s="76"/>
      <c r="AC24" s="76"/>
    </row>
    <row r="25" spans="1:29" ht="39.950000000000003" customHeight="1" x14ac:dyDescent="0.25">
      <c r="A25" s="260"/>
      <c r="B25" s="263"/>
      <c r="C25" s="46">
        <v>22</v>
      </c>
      <c r="D25" s="95" t="s">
        <v>123</v>
      </c>
      <c r="E25" s="96" t="s">
        <v>190</v>
      </c>
      <c r="F25" s="96" t="s">
        <v>13</v>
      </c>
      <c r="G25" s="96" t="s">
        <v>15</v>
      </c>
      <c r="H25" s="101">
        <v>2.46</v>
      </c>
      <c r="I25" s="18">
        <v>4</v>
      </c>
      <c r="J25" s="24">
        <f t="shared" si="0"/>
        <v>4</v>
      </c>
      <c r="K25" s="25" t="str">
        <f t="shared" si="1"/>
        <v>OK</v>
      </c>
      <c r="L25" s="201"/>
      <c r="M25" s="201"/>
      <c r="N25" s="201"/>
      <c r="O25" s="201"/>
      <c r="P25" s="170"/>
      <c r="Q25" s="169"/>
      <c r="R25" s="201"/>
      <c r="S25" s="201"/>
      <c r="T25" s="145"/>
      <c r="U25" s="145"/>
      <c r="V25" s="241"/>
      <c r="W25" s="241"/>
      <c r="X25" s="241"/>
      <c r="Y25" s="241"/>
      <c r="Z25" s="76"/>
      <c r="AA25" s="76"/>
      <c r="AB25" s="76"/>
      <c r="AC25" s="76"/>
    </row>
    <row r="26" spans="1:29" ht="39.950000000000003" customHeight="1" x14ac:dyDescent="0.25">
      <c r="A26" s="260"/>
      <c r="B26" s="263"/>
      <c r="C26" s="46">
        <v>23</v>
      </c>
      <c r="D26" s="95" t="s">
        <v>124</v>
      </c>
      <c r="E26" s="96" t="s">
        <v>192</v>
      </c>
      <c r="F26" s="96" t="s">
        <v>13</v>
      </c>
      <c r="G26" s="96" t="s">
        <v>15</v>
      </c>
      <c r="H26" s="101">
        <v>4.55</v>
      </c>
      <c r="I26" s="18">
        <v>4</v>
      </c>
      <c r="J26" s="24">
        <f t="shared" si="0"/>
        <v>4</v>
      </c>
      <c r="K26" s="25" t="str">
        <f t="shared" si="1"/>
        <v>OK</v>
      </c>
      <c r="L26" s="201"/>
      <c r="M26" s="201"/>
      <c r="N26" s="201"/>
      <c r="O26" s="201"/>
      <c r="P26" s="170"/>
      <c r="Q26" s="169"/>
      <c r="R26" s="201"/>
      <c r="S26" s="201"/>
      <c r="T26" s="145"/>
      <c r="U26" s="145"/>
      <c r="V26" s="241"/>
      <c r="W26" s="241"/>
      <c r="X26" s="241"/>
      <c r="Y26" s="241"/>
      <c r="Z26" s="76"/>
      <c r="AA26" s="76"/>
      <c r="AB26" s="76"/>
      <c r="AC26" s="76"/>
    </row>
    <row r="27" spans="1:29" ht="39.950000000000003" customHeight="1" x14ac:dyDescent="0.25">
      <c r="A27" s="260"/>
      <c r="B27" s="263"/>
      <c r="C27" s="46">
        <v>24</v>
      </c>
      <c r="D27" s="95" t="s">
        <v>125</v>
      </c>
      <c r="E27" s="96" t="s">
        <v>191</v>
      </c>
      <c r="F27" s="96" t="s">
        <v>13</v>
      </c>
      <c r="G27" s="96" t="s">
        <v>15</v>
      </c>
      <c r="H27" s="101">
        <v>0.54</v>
      </c>
      <c r="I27" s="18">
        <v>6</v>
      </c>
      <c r="J27" s="24">
        <f t="shared" si="0"/>
        <v>6</v>
      </c>
      <c r="K27" s="25" t="str">
        <f t="shared" si="1"/>
        <v>OK</v>
      </c>
      <c r="L27" s="201"/>
      <c r="M27" s="201"/>
      <c r="N27" s="201"/>
      <c r="O27" s="201"/>
      <c r="P27" s="170"/>
      <c r="Q27" s="169"/>
      <c r="R27" s="201"/>
      <c r="S27" s="201"/>
      <c r="T27" s="145"/>
      <c r="U27" s="145"/>
      <c r="V27" s="241"/>
      <c r="W27" s="241"/>
      <c r="X27" s="241"/>
      <c r="Y27" s="241"/>
      <c r="Z27" s="76"/>
      <c r="AA27" s="76"/>
      <c r="AB27" s="76"/>
      <c r="AC27" s="76"/>
    </row>
    <row r="28" spans="1:29" ht="39.950000000000003" customHeight="1" x14ac:dyDescent="0.25">
      <c r="A28" s="260"/>
      <c r="B28" s="263"/>
      <c r="C28" s="46">
        <v>25</v>
      </c>
      <c r="D28" s="95" t="s">
        <v>126</v>
      </c>
      <c r="E28" s="96" t="s">
        <v>191</v>
      </c>
      <c r="F28" s="96" t="s">
        <v>13</v>
      </c>
      <c r="G28" s="96" t="s">
        <v>15</v>
      </c>
      <c r="H28" s="101">
        <v>0.54</v>
      </c>
      <c r="I28" s="18">
        <v>6</v>
      </c>
      <c r="J28" s="24">
        <f t="shared" si="0"/>
        <v>6</v>
      </c>
      <c r="K28" s="25" t="str">
        <f t="shared" si="1"/>
        <v>OK</v>
      </c>
      <c r="L28" s="201"/>
      <c r="M28" s="201"/>
      <c r="N28" s="201"/>
      <c r="O28" s="201"/>
      <c r="P28" s="170"/>
      <c r="Q28" s="169"/>
      <c r="R28" s="201"/>
      <c r="S28" s="201"/>
      <c r="T28" s="145"/>
      <c r="U28" s="145"/>
      <c r="V28" s="241"/>
      <c r="W28" s="241"/>
      <c r="X28" s="241"/>
      <c r="Y28" s="241"/>
      <c r="Z28" s="76"/>
      <c r="AA28" s="76"/>
      <c r="AB28" s="76"/>
      <c r="AC28" s="76"/>
    </row>
    <row r="29" spans="1:29" ht="39.950000000000003" customHeight="1" x14ac:dyDescent="0.25">
      <c r="A29" s="260"/>
      <c r="B29" s="263"/>
      <c r="C29" s="46">
        <v>26</v>
      </c>
      <c r="D29" s="95" t="s">
        <v>127</v>
      </c>
      <c r="E29" s="96" t="s">
        <v>190</v>
      </c>
      <c r="F29" s="96" t="s">
        <v>13</v>
      </c>
      <c r="G29" s="96" t="s">
        <v>15</v>
      </c>
      <c r="H29" s="101">
        <v>0.99</v>
      </c>
      <c r="I29" s="18">
        <v>6</v>
      </c>
      <c r="J29" s="24">
        <f t="shared" si="0"/>
        <v>6</v>
      </c>
      <c r="K29" s="25" t="str">
        <f t="shared" si="1"/>
        <v>OK</v>
      </c>
      <c r="L29" s="201"/>
      <c r="M29" s="201"/>
      <c r="N29" s="201"/>
      <c r="O29" s="201"/>
      <c r="P29" s="170"/>
      <c r="Q29" s="169"/>
      <c r="R29" s="201"/>
      <c r="S29" s="201"/>
      <c r="T29" s="145"/>
      <c r="U29" s="145"/>
      <c r="V29" s="241"/>
      <c r="W29" s="241"/>
      <c r="X29" s="241"/>
      <c r="Y29" s="241"/>
      <c r="Z29" s="76"/>
      <c r="AA29" s="76"/>
      <c r="AB29" s="76"/>
      <c r="AC29" s="76"/>
    </row>
    <row r="30" spans="1:29" ht="39.950000000000003" customHeight="1" x14ac:dyDescent="0.25">
      <c r="A30" s="260"/>
      <c r="B30" s="263"/>
      <c r="C30" s="46">
        <v>27</v>
      </c>
      <c r="D30" s="95" t="s">
        <v>128</v>
      </c>
      <c r="E30" s="96" t="s">
        <v>190</v>
      </c>
      <c r="F30" s="96" t="s">
        <v>13</v>
      </c>
      <c r="G30" s="96" t="s">
        <v>15</v>
      </c>
      <c r="H30" s="101">
        <v>16.39</v>
      </c>
      <c r="I30" s="18">
        <v>10</v>
      </c>
      <c r="J30" s="24">
        <f t="shared" si="0"/>
        <v>10</v>
      </c>
      <c r="K30" s="25" t="str">
        <f t="shared" si="1"/>
        <v>OK</v>
      </c>
      <c r="L30" s="201"/>
      <c r="M30" s="201"/>
      <c r="N30" s="201"/>
      <c r="O30" s="201"/>
      <c r="P30" s="170"/>
      <c r="Q30" s="169"/>
      <c r="R30" s="201"/>
      <c r="S30" s="201"/>
      <c r="T30" s="145"/>
      <c r="U30" s="145"/>
      <c r="V30" s="241"/>
      <c r="W30" s="241"/>
      <c r="X30" s="241"/>
      <c r="Y30" s="241"/>
      <c r="Z30" s="76"/>
      <c r="AA30" s="76"/>
      <c r="AB30" s="76"/>
      <c r="AC30" s="76"/>
    </row>
    <row r="31" spans="1:29" ht="39.950000000000003" customHeight="1" x14ac:dyDescent="0.25">
      <c r="A31" s="260"/>
      <c r="B31" s="263"/>
      <c r="C31" s="46">
        <v>28</v>
      </c>
      <c r="D31" s="95" t="s">
        <v>129</v>
      </c>
      <c r="E31" s="96" t="s">
        <v>191</v>
      </c>
      <c r="F31" s="96" t="s">
        <v>13</v>
      </c>
      <c r="G31" s="96" t="s">
        <v>15</v>
      </c>
      <c r="H31" s="101">
        <v>5.04</v>
      </c>
      <c r="I31" s="18">
        <v>13</v>
      </c>
      <c r="J31" s="24">
        <f t="shared" si="0"/>
        <v>13</v>
      </c>
      <c r="K31" s="25" t="str">
        <f t="shared" si="1"/>
        <v>OK</v>
      </c>
      <c r="L31" s="201"/>
      <c r="M31" s="201"/>
      <c r="N31" s="201"/>
      <c r="O31" s="201"/>
      <c r="P31" s="170"/>
      <c r="Q31" s="169"/>
      <c r="R31" s="201"/>
      <c r="S31" s="201"/>
      <c r="T31" s="145"/>
      <c r="U31" s="145"/>
      <c r="V31" s="241"/>
      <c r="W31" s="241"/>
      <c r="X31" s="241"/>
      <c r="Y31" s="241"/>
      <c r="Z31" s="76"/>
      <c r="AA31" s="76"/>
      <c r="AB31" s="76"/>
      <c r="AC31" s="76"/>
    </row>
    <row r="32" spans="1:29" ht="39.950000000000003" customHeight="1" x14ac:dyDescent="0.25">
      <c r="A32" s="260"/>
      <c r="B32" s="263"/>
      <c r="C32" s="46">
        <v>29</v>
      </c>
      <c r="D32" s="95" t="s">
        <v>130</v>
      </c>
      <c r="E32" s="96" t="s">
        <v>193</v>
      </c>
      <c r="F32" s="96" t="s">
        <v>13</v>
      </c>
      <c r="G32" s="96" t="s">
        <v>15</v>
      </c>
      <c r="H32" s="101">
        <v>20.59</v>
      </c>
      <c r="I32" s="18">
        <v>6</v>
      </c>
      <c r="J32" s="24">
        <f t="shared" si="0"/>
        <v>6</v>
      </c>
      <c r="K32" s="25" t="str">
        <f t="shared" si="1"/>
        <v>OK</v>
      </c>
      <c r="L32" s="201"/>
      <c r="M32" s="201"/>
      <c r="N32" s="201"/>
      <c r="O32" s="201"/>
      <c r="P32" s="170"/>
      <c r="Q32" s="169"/>
      <c r="R32" s="201"/>
      <c r="S32" s="201"/>
      <c r="T32" s="145"/>
      <c r="U32" s="145"/>
      <c r="V32" s="241"/>
      <c r="W32" s="241"/>
      <c r="X32" s="241"/>
      <c r="Y32" s="241"/>
      <c r="Z32" s="76"/>
      <c r="AA32" s="76"/>
      <c r="AB32" s="76"/>
      <c r="AC32" s="76"/>
    </row>
    <row r="33" spans="1:29" ht="39.950000000000003" customHeight="1" x14ac:dyDescent="0.25">
      <c r="A33" s="260"/>
      <c r="B33" s="263"/>
      <c r="C33" s="46">
        <v>30</v>
      </c>
      <c r="D33" s="95" t="s">
        <v>131</v>
      </c>
      <c r="E33" s="96" t="s">
        <v>190</v>
      </c>
      <c r="F33" s="96" t="s">
        <v>13</v>
      </c>
      <c r="G33" s="96" t="s">
        <v>15</v>
      </c>
      <c r="H33" s="101">
        <v>28</v>
      </c>
      <c r="I33" s="18">
        <v>6</v>
      </c>
      <c r="J33" s="24">
        <f t="shared" si="0"/>
        <v>4</v>
      </c>
      <c r="K33" s="25" t="str">
        <f t="shared" si="1"/>
        <v>OK</v>
      </c>
      <c r="L33" s="201"/>
      <c r="M33" s="201"/>
      <c r="N33" s="201">
        <v>2</v>
      </c>
      <c r="O33" s="201"/>
      <c r="P33" s="170"/>
      <c r="Q33" s="169"/>
      <c r="R33" s="201"/>
      <c r="S33" s="201"/>
      <c r="T33" s="145"/>
      <c r="U33" s="145"/>
      <c r="V33" s="241"/>
      <c r="W33" s="241"/>
      <c r="X33" s="241"/>
      <c r="Y33" s="241"/>
      <c r="Z33" s="76"/>
      <c r="AA33" s="76"/>
      <c r="AB33" s="76"/>
      <c r="AC33" s="76"/>
    </row>
    <row r="34" spans="1:29" ht="39.950000000000003" customHeight="1" x14ac:dyDescent="0.25">
      <c r="A34" s="260"/>
      <c r="B34" s="263"/>
      <c r="C34" s="46">
        <v>31</v>
      </c>
      <c r="D34" s="95" t="s">
        <v>132</v>
      </c>
      <c r="E34" s="96" t="s">
        <v>190</v>
      </c>
      <c r="F34" s="96" t="s">
        <v>13</v>
      </c>
      <c r="G34" s="96" t="s">
        <v>15</v>
      </c>
      <c r="H34" s="101">
        <v>45</v>
      </c>
      <c r="I34" s="18">
        <v>6</v>
      </c>
      <c r="J34" s="24">
        <f t="shared" si="0"/>
        <v>6</v>
      </c>
      <c r="K34" s="25" t="str">
        <f t="shared" si="1"/>
        <v>OK</v>
      </c>
      <c r="L34" s="201"/>
      <c r="M34" s="201"/>
      <c r="N34" s="201"/>
      <c r="O34" s="201"/>
      <c r="P34" s="170"/>
      <c r="Q34" s="169"/>
      <c r="R34" s="201"/>
      <c r="S34" s="201"/>
      <c r="T34" s="145"/>
      <c r="U34" s="145"/>
      <c r="V34" s="241"/>
      <c r="W34" s="241"/>
      <c r="X34" s="241"/>
      <c r="Y34" s="241"/>
      <c r="Z34" s="76"/>
      <c r="AA34" s="76"/>
      <c r="AB34" s="76"/>
      <c r="AC34" s="76"/>
    </row>
    <row r="35" spans="1:29" ht="39.950000000000003" customHeight="1" x14ac:dyDescent="0.25">
      <c r="A35" s="260"/>
      <c r="B35" s="263"/>
      <c r="C35" s="46">
        <v>32</v>
      </c>
      <c r="D35" s="95" t="s">
        <v>133</v>
      </c>
      <c r="E35" s="96" t="s">
        <v>191</v>
      </c>
      <c r="F35" s="96" t="s">
        <v>13</v>
      </c>
      <c r="G35" s="96" t="s">
        <v>15</v>
      </c>
      <c r="H35" s="101">
        <v>5.88</v>
      </c>
      <c r="I35" s="18">
        <v>6</v>
      </c>
      <c r="J35" s="24">
        <f t="shared" si="0"/>
        <v>6</v>
      </c>
      <c r="K35" s="25" t="str">
        <f t="shared" si="1"/>
        <v>OK</v>
      </c>
      <c r="L35" s="201"/>
      <c r="M35" s="201"/>
      <c r="N35" s="201"/>
      <c r="O35" s="201"/>
      <c r="P35" s="170"/>
      <c r="Q35" s="169"/>
      <c r="R35" s="201"/>
      <c r="S35" s="201"/>
      <c r="T35" s="145"/>
      <c r="U35" s="145"/>
      <c r="V35" s="241"/>
      <c r="W35" s="241"/>
      <c r="X35" s="241"/>
      <c r="Y35" s="241"/>
      <c r="Z35" s="76"/>
      <c r="AA35" s="76"/>
      <c r="AB35" s="76"/>
      <c r="AC35" s="76"/>
    </row>
    <row r="36" spans="1:29" ht="39.950000000000003" customHeight="1" x14ac:dyDescent="0.25">
      <c r="A36" s="260"/>
      <c r="B36" s="263"/>
      <c r="C36" s="46">
        <v>33</v>
      </c>
      <c r="D36" s="95" t="s">
        <v>135</v>
      </c>
      <c r="E36" s="96" t="s">
        <v>194</v>
      </c>
      <c r="F36" s="96" t="s">
        <v>13</v>
      </c>
      <c r="G36" s="96" t="s">
        <v>15</v>
      </c>
      <c r="H36" s="101">
        <v>49.33</v>
      </c>
      <c r="I36" s="18"/>
      <c r="J36" s="24">
        <f t="shared" si="0"/>
        <v>0</v>
      </c>
      <c r="K36" s="25" t="str">
        <f t="shared" si="1"/>
        <v>OK</v>
      </c>
      <c r="L36" s="201"/>
      <c r="M36" s="201"/>
      <c r="N36" s="201"/>
      <c r="O36" s="201"/>
      <c r="P36" s="170"/>
      <c r="Q36" s="169"/>
      <c r="R36" s="201"/>
      <c r="S36" s="201"/>
      <c r="T36" s="145"/>
      <c r="U36" s="145"/>
      <c r="V36" s="241"/>
      <c r="W36" s="241"/>
      <c r="X36" s="241"/>
      <c r="Y36" s="241"/>
      <c r="Z36" s="76"/>
      <c r="AA36" s="76"/>
      <c r="AB36" s="76"/>
      <c r="AC36" s="76"/>
    </row>
    <row r="37" spans="1:29" ht="39.950000000000003" customHeight="1" x14ac:dyDescent="0.25">
      <c r="A37" s="260"/>
      <c r="B37" s="263"/>
      <c r="C37" s="46">
        <v>34</v>
      </c>
      <c r="D37" s="95" t="s">
        <v>137</v>
      </c>
      <c r="E37" s="96" t="s">
        <v>195</v>
      </c>
      <c r="F37" s="96" t="s">
        <v>13</v>
      </c>
      <c r="G37" s="96" t="s">
        <v>15</v>
      </c>
      <c r="H37" s="101">
        <v>43.94</v>
      </c>
      <c r="I37" s="18"/>
      <c r="J37" s="24">
        <f t="shared" si="0"/>
        <v>0</v>
      </c>
      <c r="K37" s="25" t="str">
        <f t="shared" si="1"/>
        <v>OK</v>
      </c>
      <c r="L37" s="201"/>
      <c r="M37" s="201"/>
      <c r="N37" s="201"/>
      <c r="O37" s="201"/>
      <c r="P37" s="170"/>
      <c r="Q37" s="169"/>
      <c r="R37" s="201"/>
      <c r="S37" s="201"/>
      <c r="T37" s="145"/>
      <c r="U37" s="145"/>
      <c r="V37" s="241"/>
      <c r="W37" s="241"/>
      <c r="X37" s="241"/>
      <c r="Y37" s="241"/>
      <c r="Z37" s="76"/>
      <c r="AA37" s="76"/>
      <c r="AB37" s="76"/>
      <c r="AC37" s="76"/>
    </row>
    <row r="38" spans="1:29" ht="39.950000000000003" customHeight="1" x14ac:dyDescent="0.25">
      <c r="A38" s="260"/>
      <c r="B38" s="263"/>
      <c r="C38" s="46">
        <v>35</v>
      </c>
      <c r="D38" s="95" t="s">
        <v>138</v>
      </c>
      <c r="E38" s="96" t="s">
        <v>193</v>
      </c>
      <c r="F38" s="96" t="s">
        <v>13</v>
      </c>
      <c r="G38" s="96" t="s">
        <v>15</v>
      </c>
      <c r="H38" s="101">
        <v>67.16</v>
      </c>
      <c r="I38" s="18">
        <v>1</v>
      </c>
      <c r="J38" s="24">
        <f t="shared" si="0"/>
        <v>0</v>
      </c>
      <c r="K38" s="25" t="str">
        <f t="shared" si="1"/>
        <v>OK</v>
      </c>
      <c r="L38" s="201"/>
      <c r="M38" s="201"/>
      <c r="N38" s="201">
        <v>1</v>
      </c>
      <c r="O38" s="201"/>
      <c r="P38" s="170"/>
      <c r="Q38" s="169"/>
      <c r="R38" s="201"/>
      <c r="S38" s="201"/>
      <c r="T38" s="145"/>
      <c r="U38" s="145"/>
      <c r="V38" s="241"/>
      <c r="W38" s="241"/>
      <c r="X38" s="241"/>
      <c r="Y38" s="241"/>
      <c r="Z38" s="76"/>
      <c r="AA38" s="76"/>
      <c r="AB38" s="76"/>
      <c r="AC38" s="76"/>
    </row>
    <row r="39" spans="1:29" ht="39.950000000000003" customHeight="1" x14ac:dyDescent="0.25">
      <c r="A39" s="260"/>
      <c r="B39" s="263"/>
      <c r="C39" s="46">
        <v>36</v>
      </c>
      <c r="D39" s="95" t="s">
        <v>139</v>
      </c>
      <c r="E39" s="96" t="s">
        <v>196</v>
      </c>
      <c r="F39" s="96" t="s">
        <v>13</v>
      </c>
      <c r="G39" s="96" t="s">
        <v>15</v>
      </c>
      <c r="H39" s="101">
        <v>1.89</v>
      </c>
      <c r="I39" s="18">
        <v>10</v>
      </c>
      <c r="J39" s="24">
        <f t="shared" si="0"/>
        <v>10</v>
      </c>
      <c r="K39" s="25" t="str">
        <f t="shared" si="1"/>
        <v>OK</v>
      </c>
      <c r="L39" s="201"/>
      <c r="M39" s="201"/>
      <c r="N39" s="201"/>
      <c r="O39" s="201"/>
      <c r="P39" s="170"/>
      <c r="Q39" s="169"/>
      <c r="R39" s="201"/>
      <c r="S39" s="201"/>
      <c r="T39" s="145"/>
      <c r="U39" s="145"/>
      <c r="V39" s="241"/>
      <c r="W39" s="241"/>
      <c r="X39" s="241"/>
      <c r="Y39" s="241"/>
      <c r="Z39" s="76"/>
      <c r="AA39" s="76"/>
      <c r="AB39" s="76"/>
      <c r="AC39" s="76"/>
    </row>
    <row r="40" spans="1:29" ht="39.950000000000003" customHeight="1" x14ac:dyDescent="0.25">
      <c r="A40" s="260"/>
      <c r="B40" s="263"/>
      <c r="C40" s="46">
        <v>37</v>
      </c>
      <c r="D40" s="95" t="s">
        <v>141</v>
      </c>
      <c r="E40" s="96" t="s">
        <v>195</v>
      </c>
      <c r="F40" s="96" t="s">
        <v>13</v>
      </c>
      <c r="G40" s="96" t="s">
        <v>15</v>
      </c>
      <c r="H40" s="101">
        <v>112.67</v>
      </c>
      <c r="I40" s="18">
        <v>10</v>
      </c>
      <c r="J40" s="24">
        <f t="shared" si="0"/>
        <v>0</v>
      </c>
      <c r="K40" s="25" t="str">
        <f t="shared" si="1"/>
        <v>OK</v>
      </c>
      <c r="L40" s="201"/>
      <c r="M40" s="201"/>
      <c r="N40" s="201">
        <v>10</v>
      </c>
      <c r="O40" s="201"/>
      <c r="P40" s="170"/>
      <c r="Q40" s="169"/>
      <c r="R40" s="201"/>
      <c r="S40" s="201"/>
      <c r="T40" s="145"/>
      <c r="U40" s="145"/>
      <c r="V40" s="241"/>
      <c r="W40" s="241"/>
      <c r="X40" s="241"/>
      <c r="Y40" s="241"/>
      <c r="Z40" s="76"/>
      <c r="AA40" s="76"/>
      <c r="AB40" s="76"/>
      <c r="AC40" s="76"/>
    </row>
    <row r="41" spans="1:29" ht="39.950000000000003" customHeight="1" x14ac:dyDescent="0.25">
      <c r="A41" s="260"/>
      <c r="B41" s="263"/>
      <c r="C41" s="46">
        <v>38</v>
      </c>
      <c r="D41" s="95" t="s">
        <v>197</v>
      </c>
      <c r="E41" s="96" t="s">
        <v>178</v>
      </c>
      <c r="F41" s="96" t="s">
        <v>13</v>
      </c>
      <c r="G41" s="96" t="s">
        <v>15</v>
      </c>
      <c r="H41" s="101">
        <v>71.13</v>
      </c>
      <c r="I41" s="18"/>
      <c r="J41" s="24">
        <f t="shared" si="0"/>
        <v>0</v>
      </c>
      <c r="K41" s="25" t="str">
        <f t="shared" si="1"/>
        <v>OK</v>
      </c>
      <c r="L41" s="201"/>
      <c r="M41" s="201"/>
      <c r="N41" s="201"/>
      <c r="O41" s="201"/>
      <c r="P41" s="170"/>
      <c r="Q41" s="169"/>
      <c r="R41" s="201"/>
      <c r="S41" s="201"/>
      <c r="T41" s="145"/>
      <c r="U41" s="145"/>
      <c r="V41" s="241"/>
      <c r="W41" s="241"/>
      <c r="X41" s="241"/>
      <c r="Y41" s="241"/>
      <c r="Z41" s="76"/>
      <c r="AA41" s="76"/>
      <c r="AB41" s="76"/>
      <c r="AC41" s="76"/>
    </row>
    <row r="42" spans="1:29" ht="39.950000000000003"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201"/>
      <c r="M42" s="201"/>
      <c r="N42" s="201"/>
      <c r="O42" s="201"/>
      <c r="P42" s="170"/>
      <c r="Q42" s="169"/>
      <c r="R42" s="201"/>
      <c r="S42" s="201"/>
      <c r="T42" s="145"/>
      <c r="U42" s="145"/>
      <c r="V42" s="241"/>
      <c r="W42" s="241"/>
      <c r="X42" s="241"/>
      <c r="Y42" s="241"/>
      <c r="Z42" s="76"/>
      <c r="AA42" s="76"/>
      <c r="AB42" s="76"/>
      <c r="AC42" s="76"/>
    </row>
    <row r="43" spans="1:29" ht="39.950000000000003"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201"/>
      <c r="M43" s="201"/>
      <c r="N43" s="201"/>
      <c r="O43" s="201"/>
      <c r="P43" s="170"/>
      <c r="Q43" s="169"/>
      <c r="R43" s="201"/>
      <c r="S43" s="201"/>
      <c r="T43" s="145"/>
      <c r="U43" s="145"/>
      <c r="V43" s="241"/>
      <c r="W43" s="241"/>
      <c r="X43" s="241"/>
      <c r="Y43" s="241"/>
      <c r="Z43" s="76"/>
      <c r="AA43" s="76"/>
      <c r="AB43" s="76"/>
      <c r="AC43" s="76"/>
    </row>
    <row r="44" spans="1:29" ht="39.950000000000003" customHeight="1" x14ac:dyDescent="0.25">
      <c r="A44" s="260"/>
      <c r="B44" s="263"/>
      <c r="C44" s="46">
        <v>41</v>
      </c>
      <c r="D44" s="95" t="s">
        <v>201</v>
      </c>
      <c r="E44" s="96" t="s">
        <v>188</v>
      </c>
      <c r="F44" s="96" t="s">
        <v>13</v>
      </c>
      <c r="G44" s="96" t="s">
        <v>15</v>
      </c>
      <c r="H44" s="101">
        <v>62.22</v>
      </c>
      <c r="I44" s="18"/>
      <c r="J44" s="24">
        <f t="shared" si="0"/>
        <v>0</v>
      </c>
      <c r="K44" s="25" t="str">
        <f t="shared" si="1"/>
        <v>OK</v>
      </c>
      <c r="L44" s="201"/>
      <c r="M44" s="201"/>
      <c r="N44" s="201"/>
      <c r="O44" s="201"/>
      <c r="P44" s="170"/>
      <c r="Q44" s="169"/>
      <c r="R44" s="201"/>
      <c r="S44" s="201"/>
      <c r="T44" s="145"/>
      <c r="U44" s="145"/>
      <c r="V44" s="241"/>
      <c r="W44" s="241"/>
      <c r="X44" s="241"/>
      <c r="Y44" s="241"/>
      <c r="Z44" s="76"/>
      <c r="AA44" s="76"/>
      <c r="AB44" s="76"/>
      <c r="AC44" s="76"/>
    </row>
    <row r="45" spans="1:29" ht="39.950000000000003"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201"/>
      <c r="M45" s="201"/>
      <c r="N45" s="201"/>
      <c r="O45" s="201"/>
      <c r="P45" s="170"/>
      <c r="Q45" s="169"/>
      <c r="R45" s="201"/>
      <c r="S45" s="201"/>
      <c r="T45" s="145"/>
      <c r="U45" s="145"/>
      <c r="V45" s="241"/>
      <c r="W45" s="241"/>
      <c r="X45" s="241"/>
      <c r="Y45" s="241"/>
      <c r="Z45" s="76"/>
      <c r="AA45" s="76"/>
      <c r="AB45" s="76"/>
      <c r="AC45" s="76"/>
    </row>
    <row r="46" spans="1:29" ht="39.950000000000003" customHeight="1" x14ac:dyDescent="0.25">
      <c r="A46" s="260"/>
      <c r="B46" s="263"/>
      <c r="C46" s="46">
        <v>43</v>
      </c>
      <c r="D46" s="95" t="s">
        <v>203</v>
      </c>
      <c r="E46" s="96" t="s">
        <v>190</v>
      </c>
      <c r="F46" s="96" t="s">
        <v>13</v>
      </c>
      <c r="G46" s="96" t="s">
        <v>15</v>
      </c>
      <c r="H46" s="101">
        <v>3.95</v>
      </c>
      <c r="I46" s="18"/>
      <c r="J46" s="24">
        <f t="shared" si="0"/>
        <v>0</v>
      </c>
      <c r="K46" s="25" t="str">
        <f t="shared" si="1"/>
        <v>OK</v>
      </c>
      <c r="L46" s="201"/>
      <c r="M46" s="201"/>
      <c r="N46" s="201"/>
      <c r="O46" s="201"/>
      <c r="P46" s="170"/>
      <c r="Q46" s="169"/>
      <c r="R46" s="201"/>
      <c r="S46" s="201"/>
      <c r="T46" s="145"/>
      <c r="U46" s="145"/>
      <c r="V46" s="241"/>
      <c r="W46" s="241"/>
      <c r="X46" s="241"/>
      <c r="Y46" s="241"/>
      <c r="Z46" s="76"/>
      <c r="AA46" s="76"/>
      <c r="AB46" s="76"/>
      <c r="AC46" s="76"/>
    </row>
    <row r="47" spans="1:29" ht="39.950000000000003" customHeight="1" x14ac:dyDescent="0.25">
      <c r="A47" s="260"/>
      <c r="B47" s="263"/>
      <c r="C47" s="46">
        <v>44</v>
      </c>
      <c r="D47" s="95" t="s">
        <v>204</v>
      </c>
      <c r="E47" s="96" t="s">
        <v>190</v>
      </c>
      <c r="F47" s="96" t="s">
        <v>13</v>
      </c>
      <c r="G47" s="96" t="s">
        <v>15</v>
      </c>
      <c r="H47" s="101">
        <v>7.35</v>
      </c>
      <c r="I47" s="18"/>
      <c r="J47" s="24">
        <f t="shared" si="0"/>
        <v>0</v>
      </c>
      <c r="K47" s="25" t="str">
        <f t="shared" si="1"/>
        <v>OK</v>
      </c>
      <c r="L47" s="201"/>
      <c r="M47" s="201"/>
      <c r="N47" s="201"/>
      <c r="O47" s="201"/>
      <c r="P47" s="170"/>
      <c r="Q47" s="169"/>
      <c r="R47" s="201"/>
      <c r="S47" s="201"/>
      <c r="T47" s="145"/>
      <c r="U47" s="145"/>
      <c r="V47" s="241"/>
      <c r="W47" s="241"/>
      <c r="X47" s="241"/>
      <c r="Y47" s="241"/>
      <c r="Z47" s="76"/>
      <c r="AA47" s="76"/>
      <c r="AB47" s="76"/>
      <c r="AC47" s="76"/>
    </row>
    <row r="48" spans="1:29" ht="39.950000000000003" customHeight="1" x14ac:dyDescent="0.25">
      <c r="A48" s="260"/>
      <c r="B48" s="263"/>
      <c r="C48" s="46">
        <v>45</v>
      </c>
      <c r="D48" s="95" t="s">
        <v>205</v>
      </c>
      <c r="E48" s="96" t="s">
        <v>191</v>
      </c>
      <c r="F48" s="96" t="s">
        <v>13</v>
      </c>
      <c r="G48" s="96" t="s">
        <v>15</v>
      </c>
      <c r="H48" s="101">
        <v>50.41</v>
      </c>
      <c r="I48" s="18"/>
      <c r="J48" s="24">
        <f t="shared" si="0"/>
        <v>0</v>
      </c>
      <c r="K48" s="25" t="str">
        <f t="shared" si="1"/>
        <v>OK</v>
      </c>
      <c r="L48" s="201"/>
      <c r="M48" s="201"/>
      <c r="N48" s="201"/>
      <c r="O48" s="201"/>
      <c r="P48" s="170"/>
      <c r="Q48" s="169"/>
      <c r="R48" s="201"/>
      <c r="S48" s="201"/>
      <c r="T48" s="145"/>
      <c r="U48" s="145"/>
      <c r="V48" s="241"/>
      <c r="W48" s="241"/>
      <c r="X48" s="241"/>
      <c r="Y48" s="241"/>
      <c r="Z48" s="76"/>
      <c r="AA48" s="76"/>
      <c r="AB48" s="76"/>
      <c r="AC48" s="76"/>
    </row>
    <row r="49" spans="1:29" ht="39.950000000000003" customHeight="1" x14ac:dyDescent="0.25">
      <c r="A49" s="260"/>
      <c r="B49" s="263"/>
      <c r="C49" s="46">
        <v>46</v>
      </c>
      <c r="D49" s="95" t="s">
        <v>206</v>
      </c>
      <c r="E49" s="96" t="s">
        <v>191</v>
      </c>
      <c r="F49" s="96" t="s">
        <v>13</v>
      </c>
      <c r="G49" s="96" t="s">
        <v>15</v>
      </c>
      <c r="H49" s="101">
        <v>2.23</v>
      </c>
      <c r="I49" s="18"/>
      <c r="J49" s="24">
        <f t="shared" si="0"/>
        <v>0</v>
      </c>
      <c r="K49" s="25" t="str">
        <f t="shared" si="1"/>
        <v>OK</v>
      </c>
      <c r="L49" s="201"/>
      <c r="M49" s="201"/>
      <c r="N49" s="201"/>
      <c r="O49" s="201"/>
      <c r="P49" s="170"/>
      <c r="Q49" s="169"/>
      <c r="R49" s="201"/>
      <c r="S49" s="201"/>
      <c r="T49" s="145"/>
      <c r="U49" s="145"/>
      <c r="V49" s="241"/>
      <c r="W49" s="241"/>
      <c r="X49" s="241"/>
      <c r="Y49" s="241"/>
      <c r="Z49" s="76"/>
      <c r="AA49" s="76"/>
      <c r="AB49" s="76"/>
      <c r="AC49" s="76"/>
    </row>
    <row r="50" spans="1:29" ht="39.950000000000003" customHeight="1" x14ac:dyDescent="0.25">
      <c r="A50" s="260"/>
      <c r="B50" s="263"/>
      <c r="C50" s="46">
        <v>47</v>
      </c>
      <c r="D50" s="95" t="s">
        <v>207</v>
      </c>
      <c r="E50" s="96" t="s">
        <v>191</v>
      </c>
      <c r="F50" s="96" t="s">
        <v>13</v>
      </c>
      <c r="G50" s="96" t="s">
        <v>15</v>
      </c>
      <c r="H50" s="101">
        <v>3.74</v>
      </c>
      <c r="I50" s="18"/>
      <c r="J50" s="24">
        <f t="shared" si="0"/>
        <v>0</v>
      </c>
      <c r="K50" s="25" t="str">
        <f t="shared" si="1"/>
        <v>OK</v>
      </c>
      <c r="L50" s="201"/>
      <c r="M50" s="201"/>
      <c r="N50" s="201"/>
      <c r="O50" s="201"/>
      <c r="P50" s="170"/>
      <c r="Q50" s="169"/>
      <c r="R50" s="201"/>
      <c r="S50" s="201"/>
      <c r="T50" s="145"/>
      <c r="U50" s="145"/>
      <c r="V50" s="241"/>
      <c r="W50" s="241"/>
      <c r="X50" s="241"/>
      <c r="Y50" s="241"/>
      <c r="Z50" s="76"/>
      <c r="AA50" s="76"/>
      <c r="AB50" s="76"/>
      <c r="AC50" s="76"/>
    </row>
    <row r="51" spans="1:29" ht="39.950000000000003" customHeight="1" x14ac:dyDescent="0.25">
      <c r="A51" s="260"/>
      <c r="B51" s="263"/>
      <c r="C51" s="46">
        <v>48</v>
      </c>
      <c r="D51" s="95" t="s">
        <v>208</v>
      </c>
      <c r="E51" s="96" t="s">
        <v>190</v>
      </c>
      <c r="F51" s="96" t="s">
        <v>13</v>
      </c>
      <c r="G51" s="96" t="s">
        <v>15</v>
      </c>
      <c r="H51" s="101">
        <v>6.09</v>
      </c>
      <c r="I51" s="18"/>
      <c r="J51" s="24">
        <f t="shared" si="0"/>
        <v>0</v>
      </c>
      <c r="K51" s="25" t="str">
        <f t="shared" si="1"/>
        <v>OK</v>
      </c>
      <c r="L51" s="201"/>
      <c r="M51" s="201"/>
      <c r="N51" s="201"/>
      <c r="O51" s="201"/>
      <c r="P51" s="170"/>
      <c r="Q51" s="169"/>
      <c r="R51" s="201"/>
      <c r="S51" s="201"/>
      <c r="T51" s="145"/>
      <c r="U51" s="145"/>
      <c r="V51" s="241"/>
      <c r="W51" s="241"/>
      <c r="X51" s="241"/>
      <c r="Y51" s="241"/>
      <c r="Z51" s="76"/>
      <c r="AA51" s="76"/>
      <c r="AB51" s="76"/>
      <c r="AC51" s="76"/>
    </row>
    <row r="52" spans="1:29" ht="39.950000000000003" customHeight="1" x14ac:dyDescent="0.25">
      <c r="A52" s="260"/>
      <c r="B52" s="263"/>
      <c r="C52" s="46">
        <v>49</v>
      </c>
      <c r="D52" s="95" t="s">
        <v>209</v>
      </c>
      <c r="E52" s="96" t="s">
        <v>190</v>
      </c>
      <c r="F52" s="96" t="s">
        <v>13</v>
      </c>
      <c r="G52" s="96" t="s">
        <v>15</v>
      </c>
      <c r="H52" s="101">
        <v>82.81</v>
      </c>
      <c r="I52" s="18"/>
      <c r="J52" s="24">
        <f t="shared" si="0"/>
        <v>0</v>
      </c>
      <c r="K52" s="25" t="str">
        <f t="shared" si="1"/>
        <v>OK</v>
      </c>
      <c r="L52" s="201"/>
      <c r="M52" s="201"/>
      <c r="N52" s="201"/>
      <c r="O52" s="201"/>
      <c r="P52" s="170"/>
      <c r="Q52" s="169"/>
      <c r="R52" s="201"/>
      <c r="S52" s="201"/>
      <c r="T52" s="145"/>
      <c r="U52" s="145"/>
      <c r="V52" s="241"/>
      <c r="W52" s="241"/>
      <c r="X52" s="241"/>
      <c r="Y52" s="241"/>
      <c r="Z52" s="76"/>
      <c r="AA52" s="76"/>
      <c r="AB52" s="76"/>
      <c r="AC52" s="76"/>
    </row>
    <row r="53" spans="1:29" ht="39.950000000000003" customHeight="1" x14ac:dyDescent="0.25">
      <c r="A53" s="260"/>
      <c r="B53" s="263"/>
      <c r="C53" s="46">
        <v>50</v>
      </c>
      <c r="D53" s="95" t="s">
        <v>210</v>
      </c>
      <c r="E53" s="96" t="s">
        <v>190</v>
      </c>
      <c r="F53" s="96" t="s">
        <v>13</v>
      </c>
      <c r="G53" s="96" t="s">
        <v>15</v>
      </c>
      <c r="H53" s="101">
        <v>58.5</v>
      </c>
      <c r="I53" s="18"/>
      <c r="J53" s="24">
        <f t="shared" si="0"/>
        <v>0</v>
      </c>
      <c r="K53" s="25" t="str">
        <f t="shared" si="1"/>
        <v>OK</v>
      </c>
      <c r="L53" s="201"/>
      <c r="M53" s="201"/>
      <c r="N53" s="201"/>
      <c r="O53" s="201"/>
      <c r="P53" s="170"/>
      <c r="Q53" s="169"/>
      <c r="R53" s="201"/>
      <c r="S53" s="201"/>
      <c r="T53" s="145"/>
      <c r="U53" s="145"/>
      <c r="V53" s="241"/>
      <c r="W53" s="241"/>
      <c r="X53" s="241"/>
      <c r="Y53" s="241"/>
      <c r="Z53" s="76"/>
      <c r="AA53" s="76"/>
      <c r="AB53" s="76"/>
      <c r="AC53" s="76"/>
    </row>
    <row r="54" spans="1:29" ht="39.950000000000003" customHeight="1" x14ac:dyDescent="0.25">
      <c r="A54" s="260"/>
      <c r="B54" s="263"/>
      <c r="C54" s="46">
        <v>51</v>
      </c>
      <c r="D54" s="95" t="s">
        <v>211</v>
      </c>
      <c r="E54" s="96" t="s">
        <v>190</v>
      </c>
      <c r="F54" s="96" t="s">
        <v>13</v>
      </c>
      <c r="G54" s="96" t="s">
        <v>15</v>
      </c>
      <c r="H54" s="101">
        <v>19.39</v>
      </c>
      <c r="I54" s="18"/>
      <c r="J54" s="24">
        <f t="shared" si="0"/>
        <v>0</v>
      </c>
      <c r="K54" s="25" t="str">
        <f t="shared" si="1"/>
        <v>OK</v>
      </c>
      <c r="L54" s="201"/>
      <c r="M54" s="201"/>
      <c r="N54" s="201"/>
      <c r="O54" s="201"/>
      <c r="P54" s="170"/>
      <c r="Q54" s="169"/>
      <c r="R54" s="201"/>
      <c r="S54" s="201"/>
      <c r="T54" s="145"/>
      <c r="U54" s="145"/>
      <c r="V54" s="241"/>
      <c r="W54" s="241"/>
      <c r="X54" s="241"/>
      <c r="Y54" s="241"/>
      <c r="Z54" s="76"/>
      <c r="AA54" s="76"/>
      <c r="AB54" s="76"/>
      <c r="AC54" s="76"/>
    </row>
    <row r="55" spans="1:29" ht="39.950000000000003" customHeight="1" x14ac:dyDescent="0.25">
      <c r="A55" s="260"/>
      <c r="B55" s="263"/>
      <c r="C55" s="46">
        <v>52</v>
      </c>
      <c r="D55" s="95" t="s">
        <v>212</v>
      </c>
      <c r="E55" s="96" t="s">
        <v>190</v>
      </c>
      <c r="F55" s="96" t="s">
        <v>13</v>
      </c>
      <c r="G55" s="96" t="s">
        <v>15</v>
      </c>
      <c r="H55" s="101">
        <v>29.5</v>
      </c>
      <c r="I55" s="18"/>
      <c r="J55" s="24">
        <f t="shared" si="0"/>
        <v>0</v>
      </c>
      <c r="K55" s="25" t="str">
        <f t="shared" si="1"/>
        <v>OK</v>
      </c>
      <c r="L55" s="201"/>
      <c r="M55" s="201"/>
      <c r="N55" s="201"/>
      <c r="O55" s="201"/>
      <c r="P55" s="170"/>
      <c r="Q55" s="169"/>
      <c r="R55" s="201"/>
      <c r="S55" s="201"/>
      <c r="T55" s="145"/>
      <c r="U55" s="145"/>
      <c r="V55" s="241"/>
      <c r="W55" s="241"/>
      <c r="X55" s="241"/>
      <c r="Y55" s="241"/>
      <c r="Z55" s="76"/>
      <c r="AA55" s="76"/>
      <c r="AB55" s="76"/>
      <c r="AC55" s="76"/>
    </row>
    <row r="56" spans="1:29" ht="39.950000000000003" customHeight="1" x14ac:dyDescent="0.25">
      <c r="A56" s="260"/>
      <c r="B56" s="263"/>
      <c r="C56" s="46">
        <v>53</v>
      </c>
      <c r="D56" s="95" t="s">
        <v>213</v>
      </c>
      <c r="E56" s="96" t="s">
        <v>190</v>
      </c>
      <c r="F56" s="96" t="s">
        <v>13</v>
      </c>
      <c r="G56" s="96" t="s">
        <v>15</v>
      </c>
      <c r="H56" s="101">
        <v>51.42</v>
      </c>
      <c r="I56" s="18"/>
      <c r="J56" s="24">
        <f t="shared" si="0"/>
        <v>0</v>
      </c>
      <c r="K56" s="25" t="str">
        <f t="shared" si="1"/>
        <v>OK</v>
      </c>
      <c r="L56" s="201"/>
      <c r="M56" s="201"/>
      <c r="N56" s="201"/>
      <c r="O56" s="201"/>
      <c r="P56" s="170"/>
      <c r="Q56" s="169"/>
      <c r="R56" s="201"/>
      <c r="S56" s="201"/>
      <c r="T56" s="145"/>
      <c r="U56" s="145"/>
      <c r="V56" s="241"/>
      <c r="W56" s="241"/>
      <c r="X56" s="241"/>
      <c r="Y56" s="241"/>
      <c r="Z56" s="76"/>
      <c r="AA56" s="76"/>
      <c r="AB56" s="76"/>
      <c r="AC56" s="76"/>
    </row>
    <row r="57" spans="1:29" ht="39.950000000000003" customHeight="1" x14ac:dyDescent="0.25">
      <c r="A57" s="260"/>
      <c r="B57" s="263"/>
      <c r="C57" s="46">
        <v>54</v>
      </c>
      <c r="D57" s="95" t="s">
        <v>214</v>
      </c>
      <c r="E57" s="96" t="s">
        <v>215</v>
      </c>
      <c r="F57" s="96" t="s">
        <v>13</v>
      </c>
      <c r="G57" s="96" t="s">
        <v>28</v>
      </c>
      <c r="H57" s="101">
        <v>47.2</v>
      </c>
      <c r="I57" s="18"/>
      <c r="J57" s="24">
        <f t="shared" si="0"/>
        <v>0</v>
      </c>
      <c r="K57" s="25" t="str">
        <f t="shared" si="1"/>
        <v>OK</v>
      </c>
      <c r="L57" s="201"/>
      <c r="M57" s="201"/>
      <c r="N57" s="201"/>
      <c r="O57" s="201"/>
      <c r="P57" s="170"/>
      <c r="Q57" s="169"/>
      <c r="R57" s="201"/>
      <c r="S57" s="201"/>
      <c r="T57" s="145"/>
      <c r="U57" s="145"/>
      <c r="V57" s="241"/>
      <c r="W57" s="241"/>
      <c r="X57" s="241"/>
      <c r="Y57" s="241"/>
      <c r="Z57" s="76"/>
      <c r="AA57" s="76"/>
      <c r="AB57" s="76"/>
      <c r="AC57" s="76"/>
    </row>
    <row r="58" spans="1:29" ht="39.950000000000003" customHeight="1" x14ac:dyDescent="0.25">
      <c r="A58" s="260"/>
      <c r="B58" s="263"/>
      <c r="C58" s="46">
        <v>55</v>
      </c>
      <c r="D58" s="95" t="s">
        <v>216</v>
      </c>
      <c r="E58" s="96" t="s">
        <v>193</v>
      </c>
      <c r="F58" s="96" t="s">
        <v>13</v>
      </c>
      <c r="G58" s="96" t="s">
        <v>28</v>
      </c>
      <c r="H58" s="101">
        <v>7.96</v>
      </c>
      <c r="I58" s="18"/>
      <c r="J58" s="24">
        <f t="shared" si="0"/>
        <v>0</v>
      </c>
      <c r="K58" s="25" t="str">
        <f t="shared" si="1"/>
        <v>OK</v>
      </c>
      <c r="L58" s="201"/>
      <c r="M58" s="201"/>
      <c r="N58" s="201"/>
      <c r="O58" s="201"/>
      <c r="P58" s="170"/>
      <c r="Q58" s="169"/>
      <c r="R58" s="201"/>
      <c r="S58" s="201"/>
      <c r="T58" s="145"/>
      <c r="U58" s="145"/>
      <c r="V58" s="241"/>
      <c r="W58" s="241"/>
      <c r="X58" s="241"/>
      <c r="Y58" s="241"/>
      <c r="Z58" s="76"/>
      <c r="AA58" s="76"/>
      <c r="AB58" s="76"/>
      <c r="AC58" s="76"/>
    </row>
    <row r="59" spans="1:29" ht="39.950000000000003" customHeight="1" x14ac:dyDescent="0.25">
      <c r="A59" s="260"/>
      <c r="B59" s="263"/>
      <c r="C59" s="46">
        <v>56</v>
      </c>
      <c r="D59" s="95" t="s">
        <v>217</v>
      </c>
      <c r="E59" s="96" t="s">
        <v>191</v>
      </c>
      <c r="F59" s="96" t="s">
        <v>3</v>
      </c>
      <c r="G59" s="96" t="s">
        <v>15</v>
      </c>
      <c r="H59" s="101">
        <v>2.56</v>
      </c>
      <c r="I59" s="18"/>
      <c r="J59" s="24">
        <f t="shared" si="0"/>
        <v>0</v>
      </c>
      <c r="K59" s="25" t="str">
        <f t="shared" si="1"/>
        <v>OK</v>
      </c>
      <c r="L59" s="201"/>
      <c r="M59" s="201"/>
      <c r="N59" s="201"/>
      <c r="O59" s="201"/>
      <c r="P59" s="170"/>
      <c r="Q59" s="169"/>
      <c r="R59" s="201"/>
      <c r="S59" s="201"/>
      <c r="T59" s="145"/>
      <c r="U59" s="145"/>
      <c r="V59" s="241"/>
      <c r="W59" s="241"/>
      <c r="X59" s="241"/>
      <c r="Y59" s="241"/>
      <c r="Z59" s="76"/>
      <c r="AA59" s="76"/>
      <c r="AB59" s="76"/>
      <c r="AC59" s="76"/>
    </row>
    <row r="60" spans="1:29" ht="39.950000000000003" customHeight="1" x14ac:dyDescent="0.25">
      <c r="A60" s="260"/>
      <c r="B60" s="263"/>
      <c r="C60" s="46">
        <v>57</v>
      </c>
      <c r="D60" s="95" t="s">
        <v>218</v>
      </c>
      <c r="E60" s="96" t="s">
        <v>191</v>
      </c>
      <c r="F60" s="96" t="s">
        <v>3</v>
      </c>
      <c r="G60" s="96" t="s">
        <v>28</v>
      </c>
      <c r="H60" s="101">
        <v>2.56</v>
      </c>
      <c r="I60" s="18"/>
      <c r="J60" s="24">
        <f t="shared" si="0"/>
        <v>0</v>
      </c>
      <c r="K60" s="25" t="str">
        <f t="shared" si="1"/>
        <v>OK</v>
      </c>
      <c r="L60" s="201"/>
      <c r="M60" s="201"/>
      <c r="N60" s="201"/>
      <c r="O60" s="201"/>
      <c r="P60" s="170"/>
      <c r="Q60" s="169"/>
      <c r="R60" s="201"/>
      <c r="S60" s="201"/>
      <c r="T60" s="145"/>
      <c r="U60" s="145"/>
      <c r="V60" s="241"/>
      <c r="W60" s="241"/>
      <c r="X60" s="241"/>
      <c r="Y60" s="241"/>
      <c r="Z60" s="76"/>
      <c r="AA60" s="76"/>
      <c r="AB60" s="76"/>
      <c r="AC60" s="76"/>
    </row>
    <row r="61" spans="1:29" ht="39.950000000000003" customHeight="1" x14ac:dyDescent="0.25">
      <c r="A61" s="260"/>
      <c r="B61" s="263"/>
      <c r="C61" s="46">
        <v>58</v>
      </c>
      <c r="D61" s="106" t="s">
        <v>219</v>
      </c>
      <c r="E61" s="107" t="s">
        <v>191</v>
      </c>
      <c r="F61" s="96" t="s">
        <v>3</v>
      </c>
      <c r="G61" s="108" t="s">
        <v>28</v>
      </c>
      <c r="H61" s="101">
        <v>1.35</v>
      </c>
      <c r="I61" s="18"/>
      <c r="J61" s="24">
        <f t="shared" si="0"/>
        <v>0</v>
      </c>
      <c r="K61" s="25" t="str">
        <f t="shared" si="1"/>
        <v>OK</v>
      </c>
      <c r="L61" s="201"/>
      <c r="M61" s="201"/>
      <c r="N61" s="201"/>
      <c r="O61" s="201"/>
      <c r="P61" s="170"/>
      <c r="Q61" s="169"/>
      <c r="R61" s="201"/>
      <c r="S61" s="201"/>
      <c r="T61" s="145"/>
      <c r="U61" s="145"/>
      <c r="V61" s="241"/>
      <c r="W61" s="241"/>
      <c r="X61" s="241"/>
      <c r="Y61" s="241"/>
      <c r="Z61" s="76"/>
      <c r="AA61" s="76"/>
      <c r="AB61" s="76"/>
      <c r="AC61" s="76"/>
    </row>
    <row r="62" spans="1:29" ht="39.950000000000003" customHeight="1" x14ac:dyDescent="0.25">
      <c r="A62" s="260"/>
      <c r="B62" s="263"/>
      <c r="C62" s="46">
        <v>59</v>
      </c>
      <c r="D62" s="109" t="s">
        <v>220</v>
      </c>
      <c r="E62" s="110" t="s">
        <v>190</v>
      </c>
      <c r="F62" s="96" t="s">
        <v>3</v>
      </c>
      <c r="G62" s="108" t="s">
        <v>15</v>
      </c>
      <c r="H62" s="101">
        <v>0.93</v>
      </c>
      <c r="I62" s="18"/>
      <c r="J62" s="24">
        <f t="shared" si="0"/>
        <v>0</v>
      </c>
      <c r="K62" s="25" t="str">
        <f t="shared" si="1"/>
        <v>OK</v>
      </c>
      <c r="L62" s="201"/>
      <c r="M62" s="201"/>
      <c r="N62" s="201"/>
      <c r="O62" s="201"/>
      <c r="P62" s="170"/>
      <c r="Q62" s="169"/>
      <c r="R62" s="201"/>
      <c r="S62" s="201"/>
      <c r="T62" s="145"/>
      <c r="U62" s="145"/>
      <c r="V62" s="241"/>
      <c r="W62" s="241"/>
      <c r="X62" s="241"/>
      <c r="Y62" s="241"/>
      <c r="Z62" s="76"/>
      <c r="AA62" s="76"/>
      <c r="AB62" s="76"/>
      <c r="AC62" s="76"/>
    </row>
    <row r="63" spans="1:29" ht="39.950000000000003" customHeight="1" x14ac:dyDescent="0.25">
      <c r="A63" s="260"/>
      <c r="B63" s="263"/>
      <c r="C63" s="46">
        <v>60</v>
      </c>
      <c r="D63" s="109" t="s">
        <v>221</v>
      </c>
      <c r="E63" s="110" t="s">
        <v>191</v>
      </c>
      <c r="F63" s="96" t="s">
        <v>3</v>
      </c>
      <c r="G63" s="108" t="s">
        <v>15</v>
      </c>
      <c r="H63" s="101">
        <v>4.74</v>
      </c>
      <c r="I63" s="18"/>
      <c r="J63" s="24">
        <f t="shared" si="0"/>
        <v>0</v>
      </c>
      <c r="K63" s="25" t="str">
        <f t="shared" si="1"/>
        <v>OK</v>
      </c>
      <c r="L63" s="201"/>
      <c r="M63" s="201"/>
      <c r="N63" s="201"/>
      <c r="O63" s="201"/>
      <c r="P63" s="170"/>
      <c r="Q63" s="169"/>
      <c r="R63" s="201"/>
      <c r="S63" s="203"/>
      <c r="T63" s="145"/>
      <c r="U63" s="145"/>
      <c r="V63" s="241"/>
      <c r="W63" s="241"/>
      <c r="X63" s="241"/>
      <c r="Y63" s="241"/>
      <c r="Z63" s="76"/>
      <c r="AA63" s="76"/>
      <c r="AB63" s="76"/>
      <c r="AC63" s="76"/>
    </row>
    <row r="64" spans="1:29" ht="39.950000000000003"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201"/>
      <c r="M64" s="201"/>
      <c r="N64" s="201"/>
      <c r="O64" s="201"/>
      <c r="P64" s="170"/>
      <c r="Q64" s="169"/>
      <c r="R64" s="201"/>
      <c r="S64" s="203"/>
      <c r="T64" s="145"/>
      <c r="U64" s="145"/>
      <c r="V64" s="241"/>
      <c r="W64" s="241"/>
      <c r="X64" s="241"/>
      <c r="Y64" s="241"/>
      <c r="Z64" s="76"/>
      <c r="AA64" s="76"/>
      <c r="AB64" s="76"/>
      <c r="AC64" s="76"/>
    </row>
    <row r="65" spans="1:29" ht="39.950000000000003" customHeight="1" x14ac:dyDescent="0.25">
      <c r="A65" s="260"/>
      <c r="B65" s="263"/>
      <c r="C65" s="46">
        <v>62</v>
      </c>
      <c r="D65" s="109" t="s">
        <v>223</v>
      </c>
      <c r="E65" s="110" t="s">
        <v>190</v>
      </c>
      <c r="F65" s="96" t="s">
        <v>3</v>
      </c>
      <c r="G65" s="108" t="s">
        <v>15</v>
      </c>
      <c r="H65" s="101">
        <v>2.09</v>
      </c>
      <c r="I65" s="18"/>
      <c r="J65" s="24">
        <f t="shared" si="0"/>
        <v>0</v>
      </c>
      <c r="K65" s="25" t="str">
        <f t="shared" si="1"/>
        <v>OK</v>
      </c>
      <c r="L65" s="201"/>
      <c r="M65" s="201"/>
      <c r="N65" s="201"/>
      <c r="O65" s="201"/>
      <c r="P65" s="170"/>
      <c r="Q65" s="169"/>
      <c r="R65" s="201"/>
      <c r="S65" s="203"/>
      <c r="T65" s="145"/>
      <c r="U65" s="145"/>
      <c r="V65" s="241"/>
      <c r="W65" s="241"/>
      <c r="X65" s="241"/>
      <c r="Y65" s="241"/>
      <c r="Z65" s="76"/>
      <c r="AA65" s="76"/>
      <c r="AB65" s="76"/>
      <c r="AC65" s="76"/>
    </row>
    <row r="66" spans="1:29" ht="39.950000000000003" customHeight="1" x14ac:dyDescent="0.25">
      <c r="A66" s="260"/>
      <c r="B66" s="263"/>
      <c r="C66" s="46">
        <v>63</v>
      </c>
      <c r="D66" s="109" t="s">
        <v>224</v>
      </c>
      <c r="E66" s="110" t="s">
        <v>191</v>
      </c>
      <c r="F66" s="96" t="s">
        <v>13</v>
      </c>
      <c r="G66" s="108" t="s">
        <v>15</v>
      </c>
      <c r="H66" s="101">
        <v>2.06</v>
      </c>
      <c r="I66" s="18"/>
      <c r="J66" s="24">
        <f t="shared" si="0"/>
        <v>0</v>
      </c>
      <c r="K66" s="25" t="str">
        <f t="shared" si="1"/>
        <v>OK</v>
      </c>
      <c r="L66" s="201"/>
      <c r="M66" s="201"/>
      <c r="N66" s="201"/>
      <c r="O66" s="201"/>
      <c r="P66" s="170"/>
      <c r="Q66" s="169"/>
      <c r="R66" s="201"/>
      <c r="S66" s="203"/>
      <c r="T66" s="145"/>
      <c r="U66" s="145"/>
      <c r="V66" s="241"/>
      <c r="W66" s="241"/>
      <c r="X66" s="241"/>
      <c r="Y66" s="241"/>
      <c r="Z66" s="76"/>
      <c r="AA66" s="76"/>
      <c r="AB66" s="76"/>
      <c r="AC66" s="76"/>
    </row>
    <row r="67" spans="1:29" ht="39.950000000000003" customHeight="1" x14ac:dyDescent="0.25">
      <c r="A67" s="260"/>
      <c r="B67" s="263"/>
      <c r="C67" s="46">
        <v>64</v>
      </c>
      <c r="D67" s="109" t="s">
        <v>225</v>
      </c>
      <c r="E67" s="110" t="s">
        <v>193</v>
      </c>
      <c r="F67" s="96" t="s">
        <v>13</v>
      </c>
      <c r="G67" s="108" t="s">
        <v>15</v>
      </c>
      <c r="H67" s="101">
        <v>66.86</v>
      </c>
      <c r="I67" s="18"/>
      <c r="J67" s="24">
        <f t="shared" si="0"/>
        <v>0</v>
      </c>
      <c r="K67" s="25" t="str">
        <f t="shared" si="1"/>
        <v>OK</v>
      </c>
      <c r="L67" s="201"/>
      <c r="M67" s="201"/>
      <c r="N67" s="201"/>
      <c r="O67" s="201"/>
      <c r="P67" s="170"/>
      <c r="Q67" s="169"/>
      <c r="R67" s="201"/>
      <c r="S67" s="203"/>
      <c r="T67" s="145"/>
      <c r="U67" s="145"/>
      <c r="V67" s="241"/>
      <c r="W67" s="241"/>
      <c r="X67" s="241"/>
      <c r="Y67" s="241"/>
      <c r="Z67" s="76"/>
      <c r="AA67" s="76"/>
      <c r="AB67" s="76"/>
      <c r="AC67" s="76"/>
    </row>
    <row r="68" spans="1:29" ht="39.950000000000003" customHeight="1" x14ac:dyDescent="0.25">
      <c r="A68" s="260"/>
      <c r="B68" s="263"/>
      <c r="C68" s="46">
        <v>65</v>
      </c>
      <c r="D68" s="109" t="s">
        <v>226</v>
      </c>
      <c r="E68" s="110" t="s">
        <v>191</v>
      </c>
      <c r="F68" s="96" t="s">
        <v>227</v>
      </c>
      <c r="G68" s="108" t="s">
        <v>15</v>
      </c>
      <c r="H68" s="101">
        <v>14.14</v>
      </c>
      <c r="I68" s="18"/>
      <c r="J68" s="24">
        <f t="shared" ref="J68:J131" si="2">I68-(SUM(N68:AC68))</f>
        <v>0</v>
      </c>
      <c r="K68" s="25" t="str">
        <f t="shared" si="1"/>
        <v>OK</v>
      </c>
      <c r="L68" s="201"/>
      <c r="M68" s="201"/>
      <c r="N68" s="201"/>
      <c r="O68" s="201"/>
      <c r="P68" s="170"/>
      <c r="Q68" s="169"/>
      <c r="R68" s="201"/>
      <c r="S68" s="203"/>
      <c r="T68" s="145"/>
      <c r="U68" s="145"/>
      <c r="V68" s="241"/>
      <c r="W68" s="241"/>
      <c r="X68" s="241"/>
      <c r="Y68" s="241"/>
      <c r="Z68" s="76"/>
      <c r="AA68" s="76"/>
      <c r="AB68" s="76"/>
      <c r="AC68" s="76"/>
    </row>
    <row r="69" spans="1:29" ht="39.950000000000003" customHeight="1" x14ac:dyDescent="0.25">
      <c r="A69" s="260"/>
      <c r="B69" s="263"/>
      <c r="C69" s="46">
        <v>66</v>
      </c>
      <c r="D69" s="109" t="s">
        <v>228</v>
      </c>
      <c r="E69" s="110" t="s">
        <v>190</v>
      </c>
      <c r="F69" s="96" t="s">
        <v>229</v>
      </c>
      <c r="G69" s="108" t="s">
        <v>15</v>
      </c>
      <c r="H69" s="101">
        <v>2.2000000000000002</v>
      </c>
      <c r="I69" s="18"/>
      <c r="J69" s="24">
        <f t="shared" si="2"/>
        <v>0</v>
      </c>
      <c r="K69" s="25" t="str">
        <f t="shared" ref="K69:K132" si="3">IF(J69&lt;0,"ATENÇÃO","OK")</f>
        <v>OK</v>
      </c>
      <c r="L69" s="201"/>
      <c r="M69" s="201"/>
      <c r="N69" s="201"/>
      <c r="O69" s="201"/>
      <c r="P69" s="170"/>
      <c r="Q69" s="169"/>
      <c r="R69" s="201"/>
      <c r="S69" s="203"/>
      <c r="T69" s="145"/>
      <c r="U69" s="145"/>
      <c r="V69" s="241"/>
      <c r="W69" s="241"/>
      <c r="X69" s="241"/>
      <c r="Y69" s="241"/>
      <c r="Z69" s="76"/>
      <c r="AA69" s="76"/>
      <c r="AB69" s="76"/>
      <c r="AC69" s="76"/>
    </row>
    <row r="70" spans="1:29" ht="39.950000000000003"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201"/>
      <c r="M70" s="201"/>
      <c r="N70" s="201"/>
      <c r="O70" s="201"/>
      <c r="P70" s="170"/>
      <c r="Q70" s="169"/>
      <c r="R70" s="201"/>
      <c r="S70" s="203"/>
      <c r="T70" s="145"/>
      <c r="U70" s="145"/>
      <c r="V70" s="241"/>
      <c r="W70" s="241"/>
      <c r="X70" s="241"/>
      <c r="Y70" s="241"/>
      <c r="Z70" s="76"/>
      <c r="AA70" s="76"/>
      <c r="AB70" s="76"/>
      <c r="AC70" s="76"/>
    </row>
    <row r="71" spans="1:29" ht="39.950000000000003" customHeight="1" x14ac:dyDescent="0.25">
      <c r="A71" s="260"/>
      <c r="B71" s="263"/>
      <c r="C71" s="46">
        <v>68</v>
      </c>
      <c r="D71" s="109" t="s">
        <v>231</v>
      </c>
      <c r="E71" s="110" t="s">
        <v>191</v>
      </c>
      <c r="F71" s="96" t="s">
        <v>229</v>
      </c>
      <c r="G71" s="108" t="s">
        <v>15</v>
      </c>
      <c r="H71" s="101">
        <v>4.74</v>
      </c>
      <c r="I71" s="18"/>
      <c r="J71" s="24">
        <f t="shared" si="2"/>
        <v>0</v>
      </c>
      <c r="K71" s="25" t="str">
        <f t="shared" si="3"/>
        <v>OK</v>
      </c>
      <c r="L71" s="201"/>
      <c r="M71" s="201"/>
      <c r="N71" s="201"/>
      <c r="O71" s="201"/>
      <c r="P71" s="170"/>
      <c r="Q71" s="169"/>
      <c r="R71" s="201"/>
      <c r="S71" s="203"/>
      <c r="T71" s="145"/>
      <c r="U71" s="145"/>
      <c r="V71" s="241"/>
      <c r="W71" s="241"/>
      <c r="X71" s="241"/>
      <c r="Y71" s="241"/>
      <c r="Z71" s="76"/>
      <c r="AA71" s="76"/>
      <c r="AB71" s="76"/>
      <c r="AC71" s="76"/>
    </row>
    <row r="72" spans="1:29" ht="39.950000000000003" customHeight="1" x14ac:dyDescent="0.25">
      <c r="A72" s="260"/>
      <c r="B72" s="263"/>
      <c r="C72" s="46">
        <v>69</v>
      </c>
      <c r="D72" s="109" t="s">
        <v>232</v>
      </c>
      <c r="E72" s="110" t="s">
        <v>190</v>
      </c>
      <c r="F72" s="96" t="s">
        <v>229</v>
      </c>
      <c r="G72" s="108" t="s">
        <v>15</v>
      </c>
      <c r="H72" s="101">
        <v>3.68</v>
      </c>
      <c r="I72" s="18"/>
      <c r="J72" s="24">
        <f t="shared" si="2"/>
        <v>0</v>
      </c>
      <c r="K72" s="25" t="str">
        <f t="shared" si="3"/>
        <v>OK</v>
      </c>
      <c r="L72" s="201"/>
      <c r="M72" s="201"/>
      <c r="N72" s="201"/>
      <c r="O72" s="201"/>
      <c r="P72" s="170"/>
      <c r="Q72" s="169"/>
      <c r="R72" s="201"/>
      <c r="S72" s="203"/>
      <c r="T72" s="145"/>
      <c r="U72" s="145"/>
      <c r="V72" s="241"/>
      <c r="W72" s="241"/>
      <c r="X72" s="241"/>
      <c r="Y72" s="241"/>
      <c r="Z72" s="76"/>
      <c r="AA72" s="76"/>
      <c r="AB72" s="76"/>
      <c r="AC72" s="76"/>
    </row>
    <row r="73" spans="1:29" ht="39.950000000000003" customHeight="1" x14ac:dyDescent="0.25">
      <c r="A73" s="260"/>
      <c r="B73" s="263"/>
      <c r="C73" s="46">
        <v>70</v>
      </c>
      <c r="D73" s="109" t="s">
        <v>233</v>
      </c>
      <c r="E73" s="110" t="s">
        <v>191</v>
      </c>
      <c r="F73" s="96" t="s">
        <v>229</v>
      </c>
      <c r="G73" s="108" t="s">
        <v>15</v>
      </c>
      <c r="H73" s="101">
        <v>3.63</v>
      </c>
      <c r="I73" s="18"/>
      <c r="J73" s="24">
        <f t="shared" si="2"/>
        <v>0</v>
      </c>
      <c r="K73" s="25" t="str">
        <f t="shared" si="3"/>
        <v>OK</v>
      </c>
      <c r="L73" s="201"/>
      <c r="M73" s="201"/>
      <c r="N73" s="201"/>
      <c r="O73" s="201"/>
      <c r="P73" s="170"/>
      <c r="Q73" s="169"/>
      <c r="R73" s="201"/>
      <c r="S73" s="203"/>
      <c r="T73" s="145"/>
      <c r="U73" s="145"/>
      <c r="V73" s="241"/>
      <c r="W73" s="241"/>
      <c r="X73" s="241"/>
      <c r="Y73" s="241"/>
      <c r="Z73" s="76"/>
      <c r="AA73" s="76"/>
      <c r="AB73" s="76"/>
      <c r="AC73" s="76"/>
    </row>
    <row r="74" spans="1:29" ht="39.950000000000003" customHeight="1" x14ac:dyDescent="0.25">
      <c r="A74" s="260"/>
      <c r="B74" s="263"/>
      <c r="C74" s="46">
        <v>71</v>
      </c>
      <c r="D74" s="109" t="s">
        <v>234</v>
      </c>
      <c r="E74" s="110" t="s">
        <v>190</v>
      </c>
      <c r="F74" s="96" t="s">
        <v>229</v>
      </c>
      <c r="G74" s="108" t="s">
        <v>15</v>
      </c>
      <c r="H74" s="101">
        <v>0.93</v>
      </c>
      <c r="I74" s="18"/>
      <c r="J74" s="24">
        <f t="shared" si="2"/>
        <v>0</v>
      </c>
      <c r="K74" s="25" t="str">
        <f t="shared" si="3"/>
        <v>OK</v>
      </c>
      <c r="L74" s="201"/>
      <c r="M74" s="201"/>
      <c r="N74" s="201"/>
      <c r="O74" s="201"/>
      <c r="P74" s="170"/>
      <c r="Q74" s="169"/>
      <c r="R74" s="201"/>
      <c r="S74" s="203"/>
      <c r="T74" s="145"/>
      <c r="U74" s="145"/>
      <c r="V74" s="241"/>
      <c r="W74" s="241"/>
      <c r="X74" s="241"/>
      <c r="Y74" s="241"/>
      <c r="Z74" s="76"/>
      <c r="AA74" s="76"/>
      <c r="AB74" s="76"/>
      <c r="AC74" s="76"/>
    </row>
    <row r="75" spans="1:29" ht="39.950000000000003" customHeight="1" x14ac:dyDescent="0.25">
      <c r="A75" s="260"/>
      <c r="B75" s="263"/>
      <c r="C75" s="46">
        <v>72</v>
      </c>
      <c r="D75" s="109" t="s">
        <v>235</v>
      </c>
      <c r="E75" s="110" t="s">
        <v>190</v>
      </c>
      <c r="F75" s="96" t="s">
        <v>229</v>
      </c>
      <c r="G75" s="108" t="s">
        <v>15</v>
      </c>
      <c r="H75" s="101">
        <v>5.13</v>
      </c>
      <c r="I75" s="18"/>
      <c r="J75" s="24">
        <f t="shared" si="2"/>
        <v>0</v>
      </c>
      <c r="K75" s="25" t="str">
        <f t="shared" si="3"/>
        <v>OK</v>
      </c>
      <c r="L75" s="201"/>
      <c r="M75" s="201"/>
      <c r="N75" s="201"/>
      <c r="O75" s="201"/>
      <c r="P75" s="170"/>
      <c r="Q75" s="169"/>
      <c r="R75" s="201"/>
      <c r="S75" s="203"/>
      <c r="T75" s="145"/>
      <c r="U75" s="145"/>
      <c r="V75" s="241"/>
      <c r="W75" s="241"/>
      <c r="X75" s="241"/>
      <c r="Y75" s="241"/>
      <c r="Z75" s="76"/>
      <c r="AA75" s="76"/>
      <c r="AB75" s="76"/>
      <c r="AC75" s="76"/>
    </row>
    <row r="76" spans="1:29" ht="39.950000000000003" customHeight="1" x14ac:dyDescent="0.25">
      <c r="A76" s="260"/>
      <c r="B76" s="263"/>
      <c r="C76" s="46">
        <v>73</v>
      </c>
      <c r="D76" s="109" t="s">
        <v>236</v>
      </c>
      <c r="E76" s="110" t="s">
        <v>190</v>
      </c>
      <c r="F76" s="96" t="s">
        <v>229</v>
      </c>
      <c r="G76" s="108" t="s">
        <v>15</v>
      </c>
      <c r="H76" s="101">
        <v>12.12</v>
      </c>
      <c r="I76" s="18"/>
      <c r="J76" s="24">
        <f t="shared" si="2"/>
        <v>0</v>
      </c>
      <c r="K76" s="25" t="str">
        <f t="shared" si="3"/>
        <v>OK</v>
      </c>
      <c r="L76" s="201"/>
      <c r="M76" s="201"/>
      <c r="N76" s="201"/>
      <c r="O76" s="201"/>
      <c r="P76" s="170"/>
      <c r="Q76" s="169"/>
      <c r="R76" s="201"/>
      <c r="S76" s="203"/>
      <c r="T76" s="145"/>
      <c r="U76" s="145"/>
      <c r="V76" s="241"/>
      <c r="W76" s="241"/>
      <c r="X76" s="241"/>
      <c r="Y76" s="241"/>
      <c r="Z76" s="76"/>
      <c r="AA76" s="76"/>
      <c r="AB76" s="76"/>
      <c r="AC76" s="76"/>
    </row>
    <row r="77" spans="1:29" ht="39.950000000000003" customHeight="1" x14ac:dyDescent="0.25">
      <c r="A77" s="260"/>
      <c r="B77" s="263"/>
      <c r="C77" s="46">
        <v>74</v>
      </c>
      <c r="D77" s="109" t="s">
        <v>237</v>
      </c>
      <c r="E77" s="110" t="s">
        <v>190</v>
      </c>
      <c r="F77" s="96" t="s">
        <v>229</v>
      </c>
      <c r="G77" s="108" t="s">
        <v>15</v>
      </c>
      <c r="H77" s="101">
        <v>2.09</v>
      </c>
      <c r="I77" s="18"/>
      <c r="J77" s="24">
        <f t="shared" si="2"/>
        <v>0</v>
      </c>
      <c r="K77" s="25" t="str">
        <f t="shared" si="3"/>
        <v>OK</v>
      </c>
      <c r="L77" s="201"/>
      <c r="M77" s="201"/>
      <c r="N77" s="201"/>
      <c r="O77" s="201"/>
      <c r="P77" s="170"/>
      <c r="Q77" s="169"/>
      <c r="R77" s="201"/>
      <c r="S77" s="203"/>
      <c r="T77" s="145"/>
      <c r="U77" s="145"/>
      <c r="V77" s="241"/>
      <c r="W77" s="241"/>
      <c r="X77" s="241"/>
      <c r="Y77" s="241"/>
      <c r="Z77" s="76"/>
      <c r="AA77" s="76"/>
      <c r="AB77" s="76"/>
      <c r="AC77" s="76"/>
    </row>
    <row r="78" spans="1:29" ht="39.950000000000003" customHeight="1" x14ac:dyDescent="0.25">
      <c r="A78" s="260"/>
      <c r="B78" s="263"/>
      <c r="C78" s="46">
        <v>75</v>
      </c>
      <c r="D78" s="109" t="s">
        <v>238</v>
      </c>
      <c r="E78" s="110" t="s">
        <v>190</v>
      </c>
      <c r="F78" s="96" t="s">
        <v>229</v>
      </c>
      <c r="G78" s="108" t="s">
        <v>15</v>
      </c>
      <c r="H78" s="101">
        <v>6.04</v>
      </c>
      <c r="I78" s="18"/>
      <c r="J78" s="24">
        <f t="shared" si="2"/>
        <v>0</v>
      </c>
      <c r="K78" s="25" t="str">
        <f t="shared" si="3"/>
        <v>OK</v>
      </c>
      <c r="L78" s="201"/>
      <c r="M78" s="201"/>
      <c r="N78" s="201"/>
      <c r="O78" s="201"/>
      <c r="P78" s="170"/>
      <c r="Q78" s="169"/>
      <c r="R78" s="201"/>
      <c r="S78" s="203"/>
      <c r="T78" s="145"/>
      <c r="U78" s="145"/>
      <c r="V78" s="241"/>
      <c r="W78" s="241"/>
      <c r="X78" s="241"/>
      <c r="Y78" s="241"/>
      <c r="Z78" s="76"/>
      <c r="AA78" s="76"/>
      <c r="AB78" s="76"/>
      <c r="AC78" s="76"/>
    </row>
    <row r="79" spans="1:29" ht="39.950000000000003" customHeight="1" x14ac:dyDescent="0.25">
      <c r="A79" s="260"/>
      <c r="B79" s="263"/>
      <c r="C79" s="46">
        <v>76</v>
      </c>
      <c r="D79" s="109" t="s">
        <v>239</v>
      </c>
      <c r="E79" s="110" t="s">
        <v>190</v>
      </c>
      <c r="F79" s="96" t="s">
        <v>229</v>
      </c>
      <c r="G79" s="108" t="s">
        <v>15</v>
      </c>
      <c r="H79" s="101">
        <v>10.5</v>
      </c>
      <c r="I79" s="18"/>
      <c r="J79" s="24">
        <f t="shared" si="2"/>
        <v>0</v>
      </c>
      <c r="K79" s="25" t="str">
        <f t="shared" si="3"/>
        <v>OK</v>
      </c>
      <c r="L79" s="201"/>
      <c r="M79" s="201"/>
      <c r="N79" s="201"/>
      <c r="O79" s="201"/>
      <c r="P79" s="170"/>
      <c r="Q79" s="169"/>
      <c r="R79" s="201"/>
      <c r="S79" s="203"/>
      <c r="T79" s="145"/>
      <c r="U79" s="145"/>
      <c r="V79" s="241"/>
      <c r="W79" s="241"/>
      <c r="X79" s="241"/>
      <c r="Y79" s="241"/>
      <c r="Z79" s="76"/>
      <c r="AA79" s="76"/>
      <c r="AB79" s="76"/>
      <c r="AC79" s="76"/>
    </row>
    <row r="80" spans="1:29" ht="39.950000000000003" customHeight="1" x14ac:dyDescent="0.25">
      <c r="A80" s="260"/>
      <c r="B80" s="263"/>
      <c r="C80" s="46">
        <v>77</v>
      </c>
      <c r="D80" s="109" t="s">
        <v>240</v>
      </c>
      <c r="E80" s="110" t="s">
        <v>190</v>
      </c>
      <c r="F80" s="96" t="s">
        <v>229</v>
      </c>
      <c r="G80" s="108" t="s">
        <v>15</v>
      </c>
      <c r="H80" s="101">
        <v>11.9</v>
      </c>
      <c r="I80" s="18"/>
      <c r="J80" s="24">
        <f t="shared" si="2"/>
        <v>0</v>
      </c>
      <c r="K80" s="25" t="str">
        <f t="shared" si="3"/>
        <v>OK</v>
      </c>
      <c r="L80" s="201"/>
      <c r="M80" s="201"/>
      <c r="N80" s="201"/>
      <c r="O80" s="201"/>
      <c r="P80" s="170"/>
      <c r="Q80" s="169"/>
      <c r="R80" s="201"/>
      <c r="S80" s="203"/>
      <c r="T80" s="145"/>
      <c r="U80" s="145"/>
      <c r="V80" s="241"/>
      <c r="W80" s="241"/>
      <c r="X80" s="241"/>
      <c r="Y80" s="241"/>
      <c r="Z80" s="76"/>
      <c r="AA80" s="76"/>
      <c r="AB80" s="76"/>
      <c r="AC80" s="76"/>
    </row>
    <row r="81" spans="1:29" ht="39.950000000000003" customHeight="1" x14ac:dyDescent="0.25">
      <c r="A81" s="260"/>
      <c r="B81" s="263"/>
      <c r="C81" s="46">
        <v>78</v>
      </c>
      <c r="D81" s="109" t="s">
        <v>241</v>
      </c>
      <c r="E81" s="110" t="s">
        <v>192</v>
      </c>
      <c r="F81" s="96" t="s">
        <v>229</v>
      </c>
      <c r="G81" s="108" t="s">
        <v>15</v>
      </c>
      <c r="H81" s="101">
        <v>14.16</v>
      </c>
      <c r="I81" s="18"/>
      <c r="J81" s="24">
        <f t="shared" si="2"/>
        <v>0</v>
      </c>
      <c r="K81" s="25" t="str">
        <f t="shared" si="3"/>
        <v>OK</v>
      </c>
      <c r="L81" s="201"/>
      <c r="M81" s="201"/>
      <c r="N81" s="201"/>
      <c r="O81" s="201"/>
      <c r="P81" s="170"/>
      <c r="Q81" s="169"/>
      <c r="R81" s="201"/>
      <c r="S81" s="203"/>
      <c r="T81" s="145"/>
      <c r="U81" s="145"/>
      <c r="V81" s="241"/>
      <c r="W81" s="241"/>
      <c r="X81" s="241"/>
      <c r="Y81" s="241"/>
      <c r="Z81" s="76"/>
      <c r="AA81" s="76"/>
      <c r="AB81" s="76"/>
      <c r="AC81" s="76"/>
    </row>
    <row r="82" spans="1:29" ht="39.950000000000003" customHeight="1" x14ac:dyDescent="0.25">
      <c r="A82" s="260"/>
      <c r="B82" s="263"/>
      <c r="C82" s="46">
        <v>79</v>
      </c>
      <c r="D82" s="95" t="s">
        <v>242</v>
      </c>
      <c r="E82" s="96" t="s">
        <v>190</v>
      </c>
      <c r="F82" s="96" t="s">
        <v>229</v>
      </c>
      <c r="G82" s="96" t="s">
        <v>15</v>
      </c>
      <c r="H82" s="101">
        <v>6.63</v>
      </c>
      <c r="I82" s="18"/>
      <c r="J82" s="24">
        <f t="shared" si="2"/>
        <v>0</v>
      </c>
      <c r="K82" s="25" t="str">
        <f t="shared" si="3"/>
        <v>OK</v>
      </c>
      <c r="L82" s="201"/>
      <c r="M82" s="201"/>
      <c r="N82" s="201"/>
      <c r="O82" s="201"/>
      <c r="P82" s="170"/>
      <c r="Q82" s="169"/>
      <c r="R82" s="201"/>
      <c r="S82" s="203"/>
      <c r="T82" s="145"/>
      <c r="U82" s="145"/>
      <c r="V82" s="241"/>
      <c r="W82" s="241"/>
      <c r="X82" s="241"/>
      <c r="Y82" s="241"/>
      <c r="Z82" s="76"/>
      <c r="AA82" s="76"/>
      <c r="AB82" s="76"/>
      <c r="AC82" s="76"/>
    </row>
    <row r="83" spans="1:29" ht="39.950000000000003" customHeight="1" x14ac:dyDescent="0.25">
      <c r="A83" s="260"/>
      <c r="B83" s="263"/>
      <c r="C83" s="46">
        <v>80</v>
      </c>
      <c r="D83" s="95" t="s">
        <v>243</v>
      </c>
      <c r="E83" s="96" t="s">
        <v>190</v>
      </c>
      <c r="F83" s="96" t="s">
        <v>229</v>
      </c>
      <c r="G83" s="96" t="s">
        <v>15</v>
      </c>
      <c r="H83" s="101">
        <v>8.16</v>
      </c>
      <c r="I83" s="18"/>
      <c r="J83" s="24">
        <f t="shared" si="2"/>
        <v>0</v>
      </c>
      <c r="K83" s="25" t="str">
        <f t="shared" si="3"/>
        <v>OK</v>
      </c>
      <c r="L83" s="201"/>
      <c r="M83" s="201"/>
      <c r="N83" s="201"/>
      <c r="O83" s="201"/>
      <c r="P83" s="170"/>
      <c r="Q83" s="169"/>
      <c r="R83" s="201"/>
      <c r="S83" s="203"/>
      <c r="T83" s="145"/>
      <c r="U83" s="145"/>
      <c r="V83" s="241"/>
      <c r="W83" s="241"/>
      <c r="X83" s="241"/>
      <c r="Y83" s="241"/>
      <c r="Z83" s="76"/>
      <c r="AA83" s="76"/>
      <c r="AB83" s="76"/>
      <c r="AC83" s="76"/>
    </row>
    <row r="84" spans="1:29" ht="39.950000000000003" customHeight="1" x14ac:dyDescent="0.25">
      <c r="A84" s="260"/>
      <c r="B84" s="263"/>
      <c r="C84" s="46">
        <v>81</v>
      </c>
      <c r="D84" s="95" t="s">
        <v>244</v>
      </c>
      <c r="E84" s="96" t="s">
        <v>190</v>
      </c>
      <c r="F84" s="96" t="s">
        <v>229</v>
      </c>
      <c r="G84" s="96" t="s">
        <v>15</v>
      </c>
      <c r="H84" s="101">
        <v>5.14</v>
      </c>
      <c r="I84" s="18"/>
      <c r="J84" s="24">
        <f t="shared" si="2"/>
        <v>0</v>
      </c>
      <c r="K84" s="25" t="str">
        <f t="shared" si="3"/>
        <v>OK</v>
      </c>
      <c r="L84" s="201"/>
      <c r="M84" s="201"/>
      <c r="N84" s="201"/>
      <c r="O84" s="201"/>
      <c r="P84" s="170"/>
      <c r="Q84" s="169"/>
      <c r="R84" s="201"/>
      <c r="S84" s="203"/>
      <c r="T84" s="145"/>
      <c r="U84" s="145"/>
      <c r="V84" s="241"/>
      <c r="W84" s="241"/>
      <c r="X84" s="241"/>
      <c r="Y84" s="241"/>
      <c r="Z84" s="76"/>
      <c r="AA84" s="76"/>
      <c r="AB84" s="76"/>
      <c r="AC84" s="76"/>
    </row>
    <row r="85" spans="1:29" ht="39.950000000000003" customHeight="1" x14ac:dyDescent="0.25">
      <c r="A85" s="260"/>
      <c r="B85" s="263"/>
      <c r="C85" s="46">
        <v>82</v>
      </c>
      <c r="D85" s="95" t="s">
        <v>245</v>
      </c>
      <c r="E85" s="96" t="s">
        <v>246</v>
      </c>
      <c r="F85" s="96" t="s">
        <v>229</v>
      </c>
      <c r="G85" s="96" t="s">
        <v>15</v>
      </c>
      <c r="H85" s="101">
        <v>23.38</v>
      </c>
      <c r="I85" s="18"/>
      <c r="J85" s="24">
        <f t="shared" si="2"/>
        <v>0</v>
      </c>
      <c r="K85" s="25" t="str">
        <f t="shared" si="3"/>
        <v>OK</v>
      </c>
      <c r="L85" s="201"/>
      <c r="M85" s="201"/>
      <c r="N85" s="201"/>
      <c r="O85" s="201"/>
      <c r="P85" s="170"/>
      <c r="Q85" s="169"/>
      <c r="R85" s="201"/>
      <c r="S85" s="201"/>
      <c r="T85" s="145"/>
      <c r="U85" s="145"/>
      <c r="V85" s="241"/>
      <c r="W85" s="241"/>
      <c r="X85" s="241"/>
      <c r="Y85" s="241"/>
      <c r="Z85" s="76"/>
      <c r="AA85" s="76"/>
      <c r="AB85" s="76"/>
      <c r="AC85" s="76"/>
    </row>
    <row r="86" spans="1:29" ht="39.950000000000003" customHeight="1" x14ac:dyDescent="0.25">
      <c r="A86" s="260"/>
      <c r="B86" s="263"/>
      <c r="C86" s="46">
        <v>83</v>
      </c>
      <c r="D86" s="95" t="s">
        <v>247</v>
      </c>
      <c r="E86" s="96" t="s">
        <v>188</v>
      </c>
      <c r="F86" s="96" t="s">
        <v>248</v>
      </c>
      <c r="G86" s="96" t="s">
        <v>30</v>
      </c>
      <c r="H86" s="101">
        <v>185.45</v>
      </c>
      <c r="I86" s="18"/>
      <c r="J86" s="24">
        <f t="shared" si="2"/>
        <v>0</v>
      </c>
      <c r="K86" s="25" t="str">
        <f t="shared" si="3"/>
        <v>OK</v>
      </c>
      <c r="L86" s="201"/>
      <c r="M86" s="201"/>
      <c r="N86" s="201"/>
      <c r="O86" s="201"/>
      <c r="P86" s="170"/>
      <c r="Q86" s="169"/>
      <c r="R86" s="201"/>
      <c r="S86" s="201"/>
      <c r="T86" s="145"/>
      <c r="U86" s="145"/>
      <c r="V86" s="241"/>
      <c r="W86" s="241"/>
      <c r="X86" s="241"/>
      <c r="Y86" s="241"/>
      <c r="Z86" s="76"/>
      <c r="AA86" s="76"/>
      <c r="AB86" s="76"/>
      <c r="AC86" s="76"/>
    </row>
    <row r="87" spans="1:29" ht="39.950000000000003" customHeight="1" x14ac:dyDescent="0.25">
      <c r="A87" s="261"/>
      <c r="B87" s="264"/>
      <c r="C87" s="46">
        <v>84</v>
      </c>
      <c r="D87" s="95" t="s">
        <v>80</v>
      </c>
      <c r="E87" s="96" t="s">
        <v>177</v>
      </c>
      <c r="F87" s="96" t="s">
        <v>13</v>
      </c>
      <c r="G87" s="96" t="s">
        <v>15</v>
      </c>
      <c r="H87" s="101">
        <v>19.03</v>
      </c>
      <c r="I87" s="18">
        <v>2</v>
      </c>
      <c r="J87" s="24">
        <f t="shared" si="2"/>
        <v>2</v>
      </c>
      <c r="K87" s="25" t="str">
        <f t="shared" si="3"/>
        <v>OK</v>
      </c>
      <c r="L87" s="201"/>
      <c r="M87" s="201"/>
      <c r="N87" s="201"/>
      <c r="O87" s="201"/>
      <c r="P87" s="170"/>
      <c r="Q87" s="169"/>
      <c r="R87" s="201"/>
      <c r="S87" s="201"/>
      <c r="T87" s="145"/>
      <c r="U87" s="145"/>
      <c r="V87" s="241"/>
      <c r="W87" s="241"/>
      <c r="X87" s="241"/>
      <c r="Y87" s="241"/>
      <c r="Z87" s="76"/>
      <c r="AA87" s="76"/>
      <c r="AB87" s="76"/>
      <c r="AC87" s="76"/>
    </row>
    <row r="88" spans="1:29" ht="39.950000000000003" customHeight="1" x14ac:dyDescent="0.25">
      <c r="A88" s="267">
        <v>4</v>
      </c>
      <c r="B88" s="270" t="s">
        <v>249</v>
      </c>
      <c r="C88" s="47">
        <v>85</v>
      </c>
      <c r="D88" s="102" t="s">
        <v>89</v>
      </c>
      <c r="E88" s="103" t="s">
        <v>49</v>
      </c>
      <c r="F88" s="103" t="s">
        <v>13</v>
      </c>
      <c r="G88" s="103" t="s">
        <v>22</v>
      </c>
      <c r="H88" s="105">
        <v>2.4</v>
      </c>
      <c r="I88" s="18">
        <v>2</v>
      </c>
      <c r="J88" s="24">
        <f t="shared" si="2"/>
        <v>2</v>
      </c>
      <c r="K88" s="25" t="str">
        <f t="shared" si="3"/>
        <v>OK</v>
      </c>
      <c r="L88" s="201"/>
      <c r="M88" s="201"/>
      <c r="N88" s="201"/>
      <c r="O88" s="201"/>
      <c r="P88" s="170"/>
      <c r="Q88" s="169"/>
      <c r="R88" s="201"/>
      <c r="S88" s="201"/>
      <c r="T88" s="145"/>
      <c r="U88" s="145"/>
      <c r="V88" s="241"/>
      <c r="W88" s="241"/>
      <c r="X88" s="241"/>
      <c r="Y88" s="241"/>
      <c r="Z88" s="76"/>
      <c r="AA88" s="76"/>
      <c r="AB88" s="76"/>
      <c r="AC88" s="76"/>
    </row>
    <row r="89" spans="1:29" ht="39.950000000000003" customHeight="1" x14ac:dyDescent="0.25">
      <c r="A89" s="268"/>
      <c r="B89" s="271"/>
      <c r="C89" s="47">
        <v>86</v>
      </c>
      <c r="D89" s="102" t="s">
        <v>90</v>
      </c>
      <c r="E89" s="103" t="s">
        <v>49</v>
      </c>
      <c r="F89" s="103" t="s">
        <v>13</v>
      </c>
      <c r="G89" s="103" t="s">
        <v>22</v>
      </c>
      <c r="H89" s="105">
        <v>4.2</v>
      </c>
      <c r="I89" s="18">
        <v>2</v>
      </c>
      <c r="J89" s="24">
        <f t="shared" si="2"/>
        <v>2</v>
      </c>
      <c r="K89" s="25" t="str">
        <f t="shared" si="3"/>
        <v>OK</v>
      </c>
      <c r="L89" s="201"/>
      <c r="M89" s="201"/>
      <c r="N89" s="201"/>
      <c r="O89" s="201"/>
      <c r="P89" s="170"/>
      <c r="Q89" s="169"/>
      <c r="R89" s="201"/>
      <c r="S89" s="201"/>
      <c r="T89" s="145"/>
      <c r="U89" s="145"/>
      <c r="V89" s="241"/>
      <c r="W89" s="241"/>
      <c r="X89" s="241"/>
      <c r="Y89" s="241"/>
      <c r="Z89" s="76"/>
      <c r="AA89" s="76"/>
      <c r="AB89" s="76"/>
      <c r="AC89" s="76"/>
    </row>
    <row r="90" spans="1:29" ht="39.950000000000003" customHeight="1" x14ac:dyDescent="0.25">
      <c r="A90" s="268"/>
      <c r="B90" s="271"/>
      <c r="C90" s="47">
        <v>87</v>
      </c>
      <c r="D90" s="102" t="s">
        <v>91</v>
      </c>
      <c r="E90" s="103" t="s">
        <v>49</v>
      </c>
      <c r="F90" s="103" t="s">
        <v>13</v>
      </c>
      <c r="G90" s="103" t="s">
        <v>22</v>
      </c>
      <c r="H90" s="105">
        <v>6</v>
      </c>
      <c r="I90" s="18">
        <v>4</v>
      </c>
      <c r="J90" s="24">
        <f t="shared" si="2"/>
        <v>4</v>
      </c>
      <c r="K90" s="25" t="str">
        <f t="shared" si="3"/>
        <v>OK</v>
      </c>
      <c r="L90" s="201"/>
      <c r="M90" s="201"/>
      <c r="N90" s="201"/>
      <c r="O90" s="201"/>
      <c r="P90" s="170"/>
      <c r="Q90" s="169"/>
      <c r="R90" s="201"/>
      <c r="S90" s="201"/>
      <c r="T90" s="145"/>
      <c r="U90" s="145"/>
      <c r="V90" s="241"/>
      <c r="W90" s="241"/>
      <c r="X90" s="241"/>
      <c r="Y90" s="241"/>
      <c r="Z90" s="76"/>
      <c r="AA90" s="76"/>
      <c r="AB90" s="76"/>
      <c r="AC90" s="76"/>
    </row>
    <row r="91" spans="1:29" ht="39.950000000000003" customHeight="1" x14ac:dyDescent="0.25">
      <c r="A91" s="268"/>
      <c r="B91" s="271"/>
      <c r="C91" s="47">
        <v>88</v>
      </c>
      <c r="D91" s="102" t="s">
        <v>92</v>
      </c>
      <c r="E91" s="103" t="s">
        <v>49</v>
      </c>
      <c r="F91" s="103" t="s">
        <v>13</v>
      </c>
      <c r="G91" s="103" t="s">
        <v>22</v>
      </c>
      <c r="H91" s="105">
        <v>12.6</v>
      </c>
      <c r="I91" s="18">
        <v>6</v>
      </c>
      <c r="J91" s="24">
        <f t="shared" si="2"/>
        <v>6</v>
      </c>
      <c r="K91" s="25" t="str">
        <f t="shared" si="3"/>
        <v>OK</v>
      </c>
      <c r="L91" s="201"/>
      <c r="M91" s="201"/>
      <c r="N91" s="201"/>
      <c r="O91" s="201"/>
      <c r="P91" s="170"/>
      <c r="Q91" s="169"/>
      <c r="R91" s="201"/>
      <c r="S91" s="201"/>
      <c r="T91" s="145"/>
      <c r="U91" s="145"/>
      <c r="V91" s="241"/>
      <c r="W91" s="241"/>
      <c r="X91" s="241"/>
      <c r="Y91" s="241"/>
      <c r="Z91" s="76"/>
      <c r="AA91" s="76"/>
      <c r="AB91" s="76"/>
      <c r="AC91" s="76"/>
    </row>
    <row r="92" spans="1:29" ht="39.950000000000003" customHeight="1" x14ac:dyDescent="0.25">
      <c r="A92" s="268"/>
      <c r="B92" s="271"/>
      <c r="C92" s="47">
        <v>89</v>
      </c>
      <c r="D92" s="102" t="s">
        <v>93</v>
      </c>
      <c r="E92" s="103" t="s">
        <v>49</v>
      </c>
      <c r="F92" s="103" t="s">
        <v>13</v>
      </c>
      <c r="G92" s="103" t="s">
        <v>22</v>
      </c>
      <c r="H92" s="105">
        <v>6.7</v>
      </c>
      <c r="I92" s="18">
        <v>6</v>
      </c>
      <c r="J92" s="24">
        <f t="shared" si="2"/>
        <v>6</v>
      </c>
      <c r="K92" s="25" t="str">
        <f t="shared" si="3"/>
        <v>OK</v>
      </c>
      <c r="L92" s="201"/>
      <c r="M92" s="201"/>
      <c r="N92" s="201"/>
      <c r="O92" s="201"/>
      <c r="P92" s="170"/>
      <c r="Q92" s="169"/>
      <c r="R92" s="201"/>
      <c r="S92" s="201"/>
      <c r="T92" s="145"/>
      <c r="U92" s="145"/>
      <c r="V92" s="241"/>
      <c r="W92" s="241"/>
      <c r="X92" s="241"/>
      <c r="Y92" s="241"/>
      <c r="Z92" s="76"/>
      <c r="AA92" s="76"/>
      <c r="AB92" s="76"/>
      <c r="AC92" s="76"/>
    </row>
    <row r="93" spans="1:29" ht="39.950000000000003" customHeight="1" x14ac:dyDescent="0.25">
      <c r="A93" s="268"/>
      <c r="B93" s="271"/>
      <c r="C93" s="47">
        <v>90</v>
      </c>
      <c r="D93" s="102" t="s">
        <v>94</v>
      </c>
      <c r="E93" s="103" t="s">
        <v>49</v>
      </c>
      <c r="F93" s="103" t="s">
        <v>13</v>
      </c>
      <c r="G93" s="103" t="s">
        <v>22</v>
      </c>
      <c r="H93" s="105">
        <v>2.7</v>
      </c>
      <c r="I93" s="18">
        <v>2</v>
      </c>
      <c r="J93" s="24">
        <f t="shared" si="2"/>
        <v>2</v>
      </c>
      <c r="K93" s="25" t="str">
        <f t="shared" si="3"/>
        <v>OK</v>
      </c>
      <c r="L93" s="201"/>
      <c r="M93" s="201"/>
      <c r="N93" s="201"/>
      <c r="O93" s="201"/>
      <c r="P93" s="170"/>
      <c r="Q93" s="169"/>
      <c r="R93" s="201"/>
      <c r="S93" s="201"/>
      <c r="T93" s="145"/>
      <c r="U93" s="145"/>
      <c r="V93" s="241"/>
      <c r="W93" s="241"/>
      <c r="X93" s="241"/>
      <c r="Y93" s="241"/>
      <c r="Z93" s="76"/>
      <c r="AA93" s="76"/>
      <c r="AB93" s="76"/>
      <c r="AC93" s="76"/>
    </row>
    <row r="94" spans="1:29" ht="39.950000000000003" customHeight="1" x14ac:dyDescent="0.25">
      <c r="A94" s="268"/>
      <c r="B94" s="271"/>
      <c r="C94" s="47">
        <v>91</v>
      </c>
      <c r="D94" s="102" t="s">
        <v>95</v>
      </c>
      <c r="E94" s="103" t="s">
        <v>49</v>
      </c>
      <c r="F94" s="103" t="s">
        <v>13</v>
      </c>
      <c r="G94" s="103" t="s">
        <v>22</v>
      </c>
      <c r="H94" s="105">
        <v>2.9</v>
      </c>
      <c r="I94" s="18">
        <v>2</v>
      </c>
      <c r="J94" s="24">
        <f t="shared" si="2"/>
        <v>2</v>
      </c>
      <c r="K94" s="25" t="str">
        <f t="shared" si="3"/>
        <v>OK</v>
      </c>
      <c r="L94" s="201"/>
      <c r="M94" s="201"/>
      <c r="N94" s="201"/>
      <c r="O94" s="201"/>
      <c r="P94" s="170"/>
      <c r="Q94" s="169"/>
      <c r="R94" s="201"/>
      <c r="S94" s="201"/>
      <c r="T94" s="145"/>
      <c r="U94" s="145"/>
      <c r="V94" s="241"/>
      <c r="W94" s="241"/>
      <c r="X94" s="241"/>
      <c r="Y94" s="241"/>
      <c r="Z94" s="76"/>
      <c r="AA94" s="76"/>
      <c r="AB94" s="76"/>
      <c r="AC94" s="76"/>
    </row>
    <row r="95" spans="1:29" ht="39.950000000000003" customHeight="1" x14ac:dyDescent="0.25">
      <c r="A95" s="268"/>
      <c r="B95" s="271"/>
      <c r="C95" s="47">
        <v>92</v>
      </c>
      <c r="D95" s="102" t="s">
        <v>96</v>
      </c>
      <c r="E95" s="103" t="s">
        <v>49</v>
      </c>
      <c r="F95" s="103" t="s">
        <v>13</v>
      </c>
      <c r="G95" s="103" t="s">
        <v>22</v>
      </c>
      <c r="H95" s="105">
        <v>3.4</v>
      </c>
      <c r="I95" s="18">
        <v>2</v>
      </c>
      <c r="J95" s="24">
        <f t="shared" si="2"/>
        <v>2</v>
      </c>
      <c r="K95" s="25" t="str">
        <f t="shared" si="3"/>
        <v>OK</v>
      </c>
      <c r="L95" s="201"/>
      <c r="M95" s="201"/>
      <c r="N95" s="201"/>
      <c r="O95" s="201"/>
      <c r="P95" s="170"/>
      <c r="Q95" s="169"/>
      <c r="R95" s="201"/>
      <c r="S95" s="201"/>
      <c r="T95" s="145"/>
      <c r="U95" s="145"/>
      <c r="V95" s="241"/>
      <c r="W95" s="241"/>
      <c r="X95" s="241"/>
      <c r="Y95" s="241"/>
      <c r="Z95" s="76"/>
      <c r="AA95" s="76"/>
      <c r="AB95" s="76"/>
      <c r="AC95" s="76"/>
    </row>
    <row r="96" spans="1:29" ht="39.950000000000003" customHeight="1" x14ac:dyDescent="0.25">
      <c r="A96" s="268"/>
      <c r="B96" s="271"/>
      <c r="C96" s="47">
        <v>93</v>
      </c>
      <c r="D96" s="102" t="s">
        <v>97</v>
      </c>
      <c r="E96" s="103" t="s">
        <v>49</v>
      </c>
      <c r="F96" s="103" t="s">
        <v>13</v>
      </c>
      <c r="G96" s="103" t="s">
        <v>22</v>
      </c>
      <c r="H96" s="105">
        <v>4</v>
      </c>
      <c r="I96" s="18">
        <v>2</v>
      </c>
      <c r="J96" s="24">
        <f t="shared" si="2"/>
        <v>2</v>
      </c>
      <c r="K96" s="25" t="str">
        <f t="shared" si="3"/>
        <v>OK</v>
      </c>
      <c r="L96" s="201"/>
      <c r="M96" s="201"/>
      <c r="N96" s="201"/>
      <c r="O96" s="201"/>
      <c r="P96" s="170"/>
      <c r="Q96" s="169"/>
      <c r="R96" s="201"/>
      <c r="S96" s="201"/>
      <c r="T96" s="145"/>
      <c r="U96" s="145"/>
      <c r="V96" s="241"/>
      <c r="W96" s="241"/>
      <c r="X96" s="241"/>
      <c r="Y96" s="241"/>
      <c r="Z96" s="76"/>
      <c r="AA96" s="76"/>
      <c r="AB96" s="76"/>
      <c r="AC96" s="76"/>
    </row>
    <row r="97" spans="1:29" ht="39.950000000000003" customHeight="1" x14ac:dyDescent="0.25">
      <c r="A97" s="268"/>
      <c r="B97" s="271"/>
      <c r="C97" s="47">
        <v>94</v>
      </c>
      <c r="D97" s="102" t="s">
        <v>98</v>
      </c>
      <c r="E97" s="103" t="s">
        <v>49</v>
      </c>
      <c r="F97" s="103" t="s">
        <v>13</v>
      </c>
      <c r="G97" s="103" t="s">
        <v>22</v>
      </c>
      <c r="H97" s="105">
        <v>5.0999999999999996</v>
      </c>
      <c r="I97" s="18">
        <v>4</v>
      </c>
      <c r="J97" s="24">
        <f t="shared" si="2"/>
        <v>4</v>
      </c>
      <c r="K97" s="25" t="str">
        <f t="shared" si="3"/>
        <v>OK</v>
      </c>
      <c r="L97" s="201"/>
      <c r="M97" s="201"/>
      <c r="N97" s="201"/>
      <c r="O97" s="201"/>
      <c r="P97" s="170"/>
      <c r="Q97" s="169"/>
      <c r="R97" s="201"/>
      <c r="S97" s="201"/>
      <c r="T97" s="145"/>
      <c r="U97" s="145"/>
      <c r="V97" s="241"/>
      <c r="W97" s="241"/>
      <c r="X97" s="241"/>
      <c r="Y97" s="241"/>
      <c r="Z97" s="76"/>
      <c r="AA97" s="76"/>
      <c r="AB97" s="76"/>
      <c r="AC97" s="76"/>
    </row>
    <row r="98" spans="1:29" ht="39.950000000000003" customHeight="1" x14ac:dyDescent="0.25">
      <c r="A98" s="268"/>
      <c r="B98" s="271"/>
      <c r="C98" s="47">
        <v>95</v>
      </c>
      <c r="D98" s="102" t="s">
        <v>99</v>
      </c>
      <c r="E98" s="103" t="s">
        <v>49</v>
      </c>
      <c r="F98" s="103" t="s">
        <v>100</v>
      </c>
      <c r="G98" s="103" t="s">
        <v>15</v>
      </c>
      <c r="H98" s="105">
        <v>18</v>
      </c>
      <c r="I98" s="18">
        <v>2</v>
      </c>
      <c r="J98" s="24">
        <f t="shared" si="2"/>
        <v>0</v>
      </c>
      <c r="K98" s="25" t="str">
        <f t="shared" si="3"/>
        <v>OK</v>
      </c>
      <c r="L98" s="201"/>
      <c r="M98" s="201"/>
      <c r="N98" s="201"/>
      <c r="O98" s="201"/>
      <c r="P98" s="170"/>
      <c r="Q98" s="169"/>
      <c r="R98" s="201"/>
      <c r="S98" s="201"/>
      <c r="T98" s="145"/>
      <c r="U98" s="145"/>
      <c r="V98" s="241"/>
      <c r="W98" s="241"/>
      <c r="X98" s="163">
        <v>2</v>
      </c>
      <c r="Y98" s="241"/>
      <c r="Z98" s="76"/>
      <c r="AA98" s="76"/>
      <c r="AB98" s="76"/>
      <c r="AC98" s="76"/>
    </row>
    <row r="99" spans="1:29" ht="39.950000000000003" customHeight="1" x14ac:dyDescent="0.25">
      <c r="A99" s="268"/>
      <c r="B99" s="271"/>
      <c r="C99" s="47">
        <v>96</v>
      </c>
      <c r="D99" s="102" t="s">
        <v>110</v>
      </c>
      <c r="E99" s="103" t="s">
        <v>49</v>
      </c>
      <c r="F99" s="103" t="s">
        <v>13</v>
      </c>
      <c r="G99" s="103" t="s">
        <v>22</v>
      </c>
      <c r="H99" s="105">
        <v>2.0099999999999998</v>
      </c>
      <c r="I99" s="18">
        <v>1</v>
      </c>
      <c r="J99" s="24">
        <f t="shared" si="2"/>
        <v>1</v>
      </c>
      <c r="K99" s="25" t="str">
        <f t="shared" si="3"/>
        <v>OK</v>
      </c>
      <c r="L99" s="201"/>
      <c r="M99" s="201"/>
      <c r="N99" s="201"/>
      <c r="O99" s="201"/>
      <c r="P99" s="170"/>
      <c r="Q99" s="169"/>
      <c r="R99" s="201"/>
      <c r="S99" s="201"/>
      <c r="T99" s="145"/>
      <c r="U99" s="145"/>
      <c r="V99" s="241"/>
      <c r="W99" s="241"/>
      <c r="X99" s="241"/>
      <c r="Y99" s="241"/>
      <c r="Z99" s="76"/>
      <c r="AA99" s="76"/>
      <c r="AB99" s="76"/>
      <c r="AC99" s="76"/>
    </row>
    <row r="100" spans="1:29" ht="39.950000000000003" customHeight="1" x14ac:dyDescent="0.25">
      <c r="A100" s="268"/>
      <c r="B100" s="271"/>
      <c r="C100" s="47">
        <v>97</v>
      </c>
      <c r="D100" s="102" t="s">
        <v>250</v>
      </c>
      <c r="E100" s="103" t="s">
        <v>49</v>
      </c>
      <c r="F100" s="103" t="s">
        <v>27</v>
      </c>
      <c r="G100" s="103" t="s">
        <v>22</v>
      </c>
      <c r="H100" s="105">
        <v>36</v>
      </c>
      <c r="I100" s="18">
        <v>1</v>
      </c>
      <c r="J100" s="24">
        <f t="shared" si="2"/>
        <v>0</v>
      </c>
      <c r="K100" s="25" t="str">
        <f t="shared" si="3"/>
        <v>OK</v>
      </c>
      <c r="L100" s="201"/>
      <c r="M100" s="201"/>
      <c r="N100" s="201"/>
      <c r="O100" s="201"/>
      <c r="P100" s="170"/>
      <c r="Q100" s="169"/>
      <c r="R100" s="201"/>
      <c r="S100" s="201"/>
      <c r="T100" s="145"/>
      <c r="U100" s="145"/>
      <c r="V100" s="241"/>
      <c r="W100" s="241"/>
      <c r="X100" s="163">
        <v>1</v>
      </c>
      <c r="Y100" s="241"/>
      <c r="Z100" s="76"/>
      <c r="AA100" s="76"/>
      <c r="AB100" s="76"/>
      <c r="AC100" s="76"/>
    </row>
    <row r="101" spans="1:29" ht="39.950000000000003" customHeight="1" x14ac:dyDescent="0.25">
      <c r="A101" s="268"/>
      <c r="B101" s="271"/>
      <c r="C101" s="47">
        <v>98</v>
      </c>
      <c r="D101" s="102" t="s">
        <v>101</v>
      </c>
      <c r="E101" s="103" t="s">
        <v>49</v>
      </c>
      <c r="F101" s="103" t="s">
        <v>13</v>
      </c>
      <c r="G101" s="103" t="s">
        <v>22</v>
      </c>
      <c r="H101" s="105">
        <v>42</v>
      </c>
      <c r="I101" s="18">
        <v>1</v>
      </c>
      <c r="J101" s="24">
        <f t="shared" si="2"/>
        <v>0</v>
      </c>
      <c r="K101" s="25" t="str">
        <f t="shared" si="3"/>
        <v>OK</v>
      </c>
      <c r="L101" s="201"/>
      <c r="M101" s="201"/>
      <c r="N101" s="201"/>
      <c r="O101" s="201"/>
      <c r="P101" s="170"/>
      <c r="Q101" s="169"/>
      <c r="R101" s="201"/>
      <c r="S101" s="201"/>
      <c r="T101" s="145"/>
      <c r="U101" s="145"/>
      <c r="V101" s="241"/>
      <c r="W101" s="241"/>
      <c r="X101" s="163">
        <v>1</v>
      </c>
      <c r="Y101" s="241"/>
      <c r="Z101" s="76"/>
      <c r="AA101" s="76"/>
      <c r="AB101" s="76"/>
      <c r="AC101" s="76"/>
    </row>
    <row r="102" spans="1:29" ht="39.950000000000003"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201"/>
      <c r="M102" s="201"/>
      <c r="N102" s="201"/>
      <c r="O102" s="201"/>
      <c r="P102" s="170"/>
      <c r="Q102" s="169"/>
      <c r="R102" s="201"/>
      <c r="S102" s="201"/>
      <c r="T102" s="145"/>
      <c r="U102" s="145"/>
      <c r="V102" s="241"/>
      <c r="W102" s="241"/>
      <c r="X102" s="241"/>
      <c r="Y102" s="241"/>
      <c r="Z102" s="76"/>
      <c r="AA102" s="76"/>
      <c r="AB102" s="76"/>
      <c r="AC102" s="76"/>
    </row>
    <row r="103" spans="1:29" ht="216.75" x14ac:dyDescent="0.25">
      <c r="A103" s="276">
        <v>5</v>
      </c>
      <c r="B103" s="277" t="s">
        <v>183</v>
      </c>
      <c r="C103" s="46">
        <v>100</v>
      </c>
      <c r="D103" s="95" t="s">
        <v>111</v>
      </c>
      <c r="E103" s="96" t="s">
        <v>177</v>
      </c>
      <c r="F103" s="96" t="s">
        <v>13</v>
      </c>
      <c r="G103" s="96" t="s">
        <v>28</v>
      </c>
      <c r="H103" s="101">
        <v>93.23</v>
      </c>
      <c r="I103" s="18"/>
      <c r="J103" s="24">
        <f t="shared" si="2"/>
        <v>0</v>
      </c>
      <c r="K103" s="25" t="str">
        <f t="shared" si="3"/>
        <v>OK</v>
      </c>
      <c r="L103" s="201"/>
      <c r="M103" s="201"/>
      <c r="N103" s="201"/>
      <c r="O103" s="201"/>
      <c r="P103" s="170"/>
      <c r="Q103" s="169"/>
      <c r="R103" s="201"/>
      <c r="S103" s="201"/>
      <c r="T103" s="145"/>
      <c r="U103" s="145"/>
      <c r="V103" s="241"/>
      <c r="W103" s="241"/>
      <c r="X103" s="241"/>
      <c r="Y103" s="241"/>
      <c r="Z103" s="76"/>
      <c r="AA103" s="76"/>
      <c r="AB103" s="76"/>
      <c r="AC103" s="76"/>
    </row>
    <row r="104" spans="1:29" ht="39.950000000000003" customHeight="1" x14ac:dyDescent="0.25">
      <c r="A104" s="276"/>
      <c r="B104" s="277"/>
      <c r="C104" s="46">
        <v>101</v>
      </c>
      <c r="D104" s="95" t="s">
        <v>112</v>
      </c>
      <c r="E104" s="96" t="s">
        <v>172</v>
      </c>
      <c r="F104" s="96" t="s">
        <v>3</v>
      </c>
      <c r="G104" s="96" t="s">
        <v>57</v>
      </c>
      <c r="H104" s="101">
        <v>28</v>
      </c>
      <c r="I104" s="18"/>
      <c r="J104" s="24">
        <f t="shared" si="2"/>
        <v>0</v>
      </c>
      <c r="K104" s="25" t="str">
        <f t="shared" si="3"/>
        <v>OK</v>
      </c>
      <c r="L104" s="201"/>
      <c r="M104" s="201"/>
      <c r="N104" s="201"/>
      <c r="O104" s="201"/>
      <c r="P104" s="170"/>
      <c r="Q104" s="169"/>
      <c r="R104" s="201"/>
      <c r="S104" s="201"/>
      <c r="T104" s="145"/>
      <c r="U104" s="145"/>
      <c r="V104" s="241"/>
      <c r="W104" s="241"/>
      <c r="X104" s="241"/>
      <c r="Y104" s="241"/>
      <c r="Z104" s="76"/>
      <c r="AA104" s="76"/>
      <c r="AB104" s="76"/>
      <c r="AC104" s="76"/>
    </row>
    <row r="105" spans="1:29" ht="39.950000000000003" customHeight="1" x14ac:dyDescent="0.25">
      <c r="A105" s="276"/>
      <c r="B105" s="277"/>
      <c r="C105" s="46">
        <v>102</v>
      </c>
      <c r="D105" s="95" t="s">
        <v>113</v>
      </c>
      <c r="E105" s="96" t="s">
        <v>252</v>
      </c>
      <c r="F105" s="96" t="s">
        <v>3</v>
      </c>
      <c r="G105" s="96" t="s">
        <v>22</v>
      </c>
      <c r="H105" s="101">
        <v>286.5</v>
      </c>
      <c r="I105" s="18"/>
      <c r="J105" s="24">
        <f t="shared" si="2"/>
        <v>0</v>
      </c>
      <c r="K105" s="25" t="str">
        <f t="shared" si="3"/>
        <v>OK</v>
      </c>
      <c r="L105" s="201"/>
      <c r="M105" s="201"/>
      <c r="N105" s="201"/>
      <c r="O105" s="201"/>
      <c r="P105" s="170"/>
      <c r="Q105" s="169"/>
      <c r="R105" s="201"/>
      <c r="S105" s="201"/>
      <c r="T105" s="145"/>
      <c r="U105" s="145"/>
      <c r="V105" s="241"/>
      <c r="W105" s="241"/>
      <c r="X105" s="241"/>
      <c r="Y105" s="241"/>
      <c r="Z105" s="76"/>
      <c r="AA105" s="76"/>
      <c r="AB105" s="76"/>
      <c r="AC105" s="76"/>
    </row>
    <row r="106" spans="1:29" ht="39.950000000000003" customHeight="1" x14ac:dyDescent="0.25">
      <c r="A106" s="273">
        <v>6</v>
      </c>
      <c r="B106" s="270" t="s">
        <v>253</v>
      </c>
      <c r="C106" s="47">
        <v>103</v>
      </c>
      <c r="D106" s="102" t="s">
        <v>84</v>
      </c>
      <c r="E106" s="103" t="s">
        <v>254</v>
      </c>
      <c r="F106" s="103" t="s">
        <v>13</v>
      </c>
      <c r="G106" s="103" t="s">
        <v>15</v>
      </c>
      <c r="H106" s="105">
        <v>56.36</v>
      </c>
      <c r="I106" s="18">
        <v>10</v>
      </c>
      <c r="J106" s="24">
        <f t="shared" si="2"/>
        <v>3</v>
      </c>
      <c r="K106" s="25" t="str">
        <f t="shared" si="3"/>
        <v>OK</v>
      </c>
      <c r="L106" s="201"/>
      <c r="M106" s="201">
        <v>3</v>
      </c>
      <c r="N106" s="201"/>
      <c r="O106" s="201"/>
      <c r="P106" s="170"/>
      <c r="Q106" s="169"/>
      <c r="R106" s="201"/>
      <c r="S106" s="201"/>
      <c r="T106" s="145"/>
      <c r="U106" s="145"/>
      <c r="V106" s="241"/>
      <c r="W106" s="163">
        <v>7</v>
      </c>
      <c r="X106" s="241"/>
      <c r="Y106" s="241"/>
      <c r="Z106" s="76"/>
      <c r="AA106" s="76"/>
      <c r="AB106" s="76"/>
      <c r="AC106" s="76"/>
    </row>
    <row r="107" spans="1:29" ht="306" x14ac:dyDescent="0.25">
      <c r="A107" s="274"/>
      <c r="B107" s="271"/>
      <c r="C107" s="47">
        <v>104</v>
      </c>
      <c r="D107" s="102" t="s">
        <v>255</v>
      </c>
      <c r="E107" s="103" t="s">
        <v>256</v>
      </c>
      <c r="F107" s="103" t="s">
        <v>13</v>
      </c>
      <c r="G107" s="103" t="s">
        <v>15</v>
      </c>
      <c r="H107" s="105">
        <v>150</v>
      </c>
      <c r="I107" s="18"/>
      <c r="J107" s="24">
        <f t="shared" si="2"/>
        <v>0</v>
      </c>
      <c r="K107" s="25" t="str">
        <f t="shared" si="3"/>
        <v>OK</v>
      </c>
      <c r="L107" s="201"/>
      <c r="M107" s="201"/>
      <c r="N107" s="201"/>
      <c r="O107" s="201"/>
      <c r="P107" s="170"/>
      <c r="Q107" s="169"/>
      <c r="R107" s="201"/>
      <c r="S107" s="201"/>
      <c r="T107" s="145"/>
      <c r="U107" s="145"/>
      <c r="V107" s="241"/>
      <c r="W107" s="241"/>
      <c r="X107" s="241"/>
      <c r="Y107" s="241"/>
      <c r="Z107" s="76"/>
      <c r="AA107" s="76"/>
      <c r="AB107" s="76"/>
      <c r="AC107" s="76"/>
    </row>
    <row r="108" spans="1:29" ht="39.950000000000003" customHeight="1" x14ac:dyDescent="0.25">
      <c r="A108" s="274"/>
      <c r="B108" s="271"/>
      <c r="C108" s="47">
        <v>105</v>
      </c>
      <c r="D108" s="102" t="s">
        <v>257</v>
      </c>
      <c r="E108" s="103" t="s">
        <v>258</v>
      </c>
      <c r="F108" s="103" t="s">
        <v>248</v>
      </c>
      <c r="G108" s="103" t="s">
        <v>15</v>
      </c>
      <c r="H108" s="105">
        <v>72</v>
      </c>
      <c r="I108" s="18">
        <f>0+10</f>
        <v>10</v>
      </c>
      <c r="J108" s="24">
        <f t="shared" si="2"/>
        <v>10</v>
      </c>
      <c r="K108" s="25" t="str">
        <f t="shared" si="3"/>
        <v>OK</v>
      </c>
      <c r="L108" s="201"/>
      <c r="M108" s="201">
        <v>10</v>
      </c>
      <c r="N108" s="201"/>
      <c r="O108" s="201"/>
      <c r="P108" s="170"/>
      <c r="Q108" s="169"/>
      <c r="R108" s="201"/>
      <c r="S108" s="201"/>
      <c r="T108" s="145"/>
      <c r="U108" s="145"/>
      <c r="V108" s="241"/>
      <c r="W108" s="241"/>
      <c r="X108" s="241"/>
      <c r="Y108" s="241"/>
      <c r="Z108" s="76"/>
      <c r="AA108" s="76"/>
      <c r="AB108" s="76"/>
      <c r="AC108" s="76"/>
    </row>
    <row r="109" spans="1:29" ht="39.950000000000003"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201"/>
      <c r="M109" s="201"/>
      <c r="N109" s="201"/>
      <c r="O109" s="201"/>
      <c r="P109" s="170"/>
      <c r="Q109" s="169"/>
      <c r="R109" s="201"/>
      <c r="S109" s="201"/>
      <c r="T109" s="145"/>
      <c r="U109" s="145"/>
      <c r="V109" s="241"/>
      <c r="W109" s="241"/>
      <c r="X109" s="241"/>
      <c r="Y109" s="241"/>
      <c r="Z109" s="76"/>
      <c r="AA109" s="76"/>
      <c r="AB109" s="76"/>
      <c r="AC109" s="76"/>
    </row>
    <row r="110" spans="1:29" ht="39.950000000000003"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201"/>
      <c r="M110" s="201"/>
      <c r="N110" s="201"/>
      <c r="O110" s="201"/>
      <c r="P110" s="170"/>
      <c r="Q110" s="169"/>
      <c r="R110" s="201"/>
      <c r="S110" s="201"/>
      <c r="T110" s="145"/>
      <c r="U110" s="145"/>
      <c r="V110" s="241"/>
      <c r="W110" s="241"/>
      <c r="X110" s="241"/>
      <c r="Y110" s="241"/>
      <c r="Z110" s="76"/>
      <c r="AA110" s="76"/>
      <c r="AB110" s="76"/>
      <c r="AC110" s="76"/>
    </row>
    <row r="111" spans="1:29" ht="39.950000000000003"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201"/>
      <c r="M111" s="201"/>
      <c r="N111" s="201"/>
      <c r="O111" s="201"/>
      <c r="P111" s="170"/>
      <c r="Q111" s="169"/>
      <c r="R111" s="201"/>
      <c r="S111" s="201"/>
      <c r="T111" s="145"/>
      <c r="U111" s="145"/>
      <c r="V111" s="241"/>
      <c r="W111" s="241"/>
      <c r="X111" s="241"/>
      <c r="Y111" s="241"/>
      <c r="Z111" s="76"/>
      <c r="AA111" s="76"/>
      <c r="AB111" s="76"/>
      <c r="AC111" s="76"/>
    </row>
    <row r="112" spans="1:29" ht="39.950000000000003" customHeight="1" x14ac:dyDescent="0.25">
      <c r="A112" s="259">
        <v>7</v>
      </c>
      <c r="B112" s="262" t="s">
        <v>265</v>
      </c>
      <c r="C112" s="46">
        <v>109</v>
      </c>
      <c r="D112" s="95" t="s">
        <v>266</v>
      </c>
      <c r="E112" s="112" t="s">
        <v>267</v>
      </c>
      <c r="F112" s="96" t="s">
        <v>13</v>
      </c>
      <c r="G112" s="33" t="s">
        <v>15</v>
      </c>
      <c r="H112" s="52">
        <v>19.329999999999998</v>
      </c>
      <c r="I112" s="18">
        <v>10</v>
      </c>
      <c r="J112" s="24">
        <f t="shared" si="2"/>
        <v>0</v>
      </c>
      <c r="K112" s="25" t="str">
        <f t="shared" si="3"/>
        <v>OK</v>
      </c>
      <c r="L112" s="201"/>
      <c r="M112" s="201"/>
      <c r="N112" s="201"/>
      <c r="O112" s="201"/>
      <c r="P112" s="170">
        <v>5</v>
      </c>
      <c r="Q112" s="169"/>
      <c r="R112" s="201"/>
      <c r="S112" s="201"/>
      <c r="T112" s="145"/>
      <c r="U112" s="208">
        <v>5</v>
      </c>
      <c r="V112" s="241"/>
      <c r="W112" s="241"/>
      <c r="X112" s="241"/>
      <c r="Y112" s="241"/>
      <c r="Z112" s="76"/>
      <c r="AA112" s="76"/>
      <c r="AB112" s="76"/>
      <c r="AC112" s="76"/>
    </row>
    <row r="113" spans="1:29" ht="39.950000000000003" customHeight="1" x14ac:dyDescent="0.25">
      <c r="A113" s="260"/>
      <c r="B113" s="263"/>
      <c r="C113" s="46">
        <v>110</v>
      </c>
      <c r="D113" s="95" t="s">
        <v>50</v>
      </c>
      <c r="E113" s="112" t="s">
        <v>268</v>
      </c>
      <c r="F113" s="96" t="s">
        <v>21</v>
      </c>
      <c r="G113" s="33" t="s">
        <v>15</v>
      </c>
      <c r="H113" s="52">
        <v>4.9400000000000004</v>
      </c>
      <c r="I113" s="18">
        <v>4</v>
      </c>
      <c r="J113" s="24">
        <f t="shared" si="2"/>
        <v>0</v>
      </c>
      <c r="K113" s="25" t="str">
        <f t="shared" si="3"/>
        <v>OK</v>
      </c>
      <c r="L113" s="201"/>
      <c r="M113" s="201"/>
      <c r="N113" s="201"/>
      <c r="O113" s="201"/>
      <c r="P113" s="170"/>
      <c r="Q113" s="169"/>
      <c r="R113" s="201"/>
      <c r="S113" s="201"/>
      <c r="T113" s="145"/>
      <c r="U113" s="145"/>
      <c r="V113" s="241"/>
      <c r="W113" s="241"/>
      <c r="X113" s="241"/>
      <c r="Y113" s="163">
        <v>4</v>
      </c>
      <c r="Z113" s="76"/>
      <c r="AA113" s="76"/>
      <c r="AB113" s="76"/>
      <c r="AC113" s="76"/>
    </row>
    <row r="114" spans="1:29" ht="39.950000000000003" customHeight="1" x14ac:dyDescent="0.25">
      <c r="A114" s="260"/>
      <c r="B114" s="263"/>
      <c r="C114" s="46">
        <v>111</v>
      </c>
      <c r="D114" s="95" t="s">
        <v>269</v>
      </c>
      <c r="E114" s="112" t="s">
        <v>270</v>
      </c>
      <c r="F114" s="96" t="s">
        <v>13</v>
      </c>
      <c r="G114" s="33" t="s">
        <v>15</v>
      </c>
      <c r="H114" s="52">
        <v>23.5</v>
      </c>
      <c r="I114" s="18">
        <v>2</v>
      </c>
      <c r="J114" s="24">
        <f t="shared" si="2"/>
        <v>2</v>
      </c>
      <c r="K114" s="25" t="str">
        <f t="shared" si="3"/>
        <v>OK</v>
      </c>
      <c r="L114" s="201"/>
      <c r="M114" s="201"/>
      <c r="N114" s="201"/>
      <c r="O114" s="201"/>
      <c r="P114" s="170"/>
      <c r="Q114" s="169"/>
      <c r="R114" s="201"/>
      <c r="S114" s="201"/>
      <c r="T114" s="145"/>
      <c r="U114" s="145"/>
      <c r="V114" s="241"/>
      <c r="W114" s="241"/>
      <c r="X114" s="241"/>
      <c r="Y114" s="241"/>
      <c r="Z114" s="76"/>
      <c r="AA114" s="76"/>
      <c r="AB114" s="76"/>
      <c r="AC114" s="76"/>
    </row>
    <row r="115" spans="1:29" ht="39.950000000000003" customHeight="1" x14ac:dyDescent="0.25">
      <c r="A115" s="260"/>
      <c r="B115" s="263"/>
      <c r="C115" s="46">
        <v>112</v>
      </c>
      <c r="D115" s="95" t="s">
        <v>51</v>
      </c>
      <c r="E115" s="112" t="s">
        <v>52</v>
      </c>
      <c r="F115" s="96" t="s">
        <v>13</v>
      </c>
      <c r="G115" s="33" t="s">
        <v>15</v>
      </c>
      <c r="H115" s="52">
        <v>9.91</v>
      </c>
      <c r="I115" s="18">
        <v>10</v>
      </c>
      <c r="J115" s="24">
        <f t="shared" si="2"/>
        <v>0</v>
      </c>
      <c r="K115" s="25" t="str">
        <f t="shared" si="3"/>
        <v>OK</v>
      </c>
      <c r="L115" s="201"/>
      <c r="M115" s="201"/>
      <c r="N115" s="201"/>
      <c r="O115" s="201"/>
      <c r="P115" s="170"/>
      <c r="Q115" s="169"/>
      <c r="R115" s="201"/>
      <c r="S115" s="201"/>
      <c r="T115" s="145"/>
      <c r="U115" s="145"/>
      <c r="V115" s="241"/>
      <c r="W115" s="241"/>
      <c r="X115" s="241"/>
      <c r="Y115" s="163">
        <v>10</v>
      </c>
      <c r="Z115" s="76"/>
      <c r="AA115" s="76"/>
      <c r="AB115" s="76"/>
      <c r="AC115" s="76"/>
    </row>
    <row r="116" spans="1:29" ht="39.950000000000003" customHeight="1" x14ac:dyDescent="0.25">
      <c r="A116" s="260"/>
      <c r="B116" s="263"/>
      <c r="C116" s="46">
        <v>113</v>
      </c>
      <c r="D116" s="95" t="s">
        <v>53</v>
      </c>
      <c r="E116" s="112" t="s">
        <v>45</v>
      </c>
      <c r="F116" s="96" t="s">
        <v>13</v>
      </c>
      <c r="G116" s="33" t="s">
        <v>15</v>
      </c>
      <c r="H116" s="52">
        <v>6.5</v>
      </c>
      <c r="I116" s="18">
        <v>4</v>
      </c>
      <c r="J116" s="24">
        <f t="shared" si="2"/>
        <v>0</v>
      </c>
      <c r="K116" s="25" t="str">
        <f t="shared" si="3"/>
        <v>OK</v>
      </c>
      <c r="L116" s="201"/>
      <c r="M116" s="201"/>
      <c r="N116" s="201"/>
      <c r="O116" s="201"/>
      <c r="P116" s="170">
        <v>4</v>
      </c>
      <c r="Q116" s="169"/>
      <c r="R116" s="201"/>
      <c r="S116" s="201"/>
      <c r="T116" s="145"/>
      <c r="U116" s="145"/>
      <c r="V116" s="241"/>
      <c r="W116" s="241"/>
      <c r="X116" s="241"/>
      <c r="Y116" s="241"/>
      <c r="Z116" s="76"/>
      <c r="AA116" s="76"/>
      <c r="AB116" s="76"/>
      <c r="AC116" s="76"/>
    </row>
    <row r="117" spans="1:29" ht="39.950000000000003" customHeight="1" x14ac:dyDescent="0.25">
      <c r="A117" s="260"/>
      <c r="B117" s="263"/>
      <c r="C117" s="46">
        <v>114</v>
      </c>
      <c r="D117" s="95" t="s">
        <v>54</v>
      </c>
      <c r="E117" s="112" t="s">
        <v>271</v>
      </c>
      <c r="F117" s="96" t="s">
        <v>13</v>
      </c>
      <c r="G117" s="33" t="s">
        <v>57</v>
      </c>
      <c r="H117" s="52">
        <v>27.55</v>
      </c>
      <c r="I117" s="18">
        <v>1</v>
      </c>
      <c r="J117" s="24">
        <f t="shared" si="2"/>
        <v>1</v>
      </c>
      <c r="K117" s="25" t="str">
        <f t="shared" si="3"/>
        <v>OK</v>
      </c>
      <c r="L117" s="201"/>
      <c r="M117" s="201"/>
      <c r="N117" s="201"/>
      <c r="O117" s="201"/>
      <c r="P117" s="170"/>
      <c r="Q117" s="169"/>
      <c r="R117" s="201"/>
      <c r="S117" s="201"/>
      <c r="T117" s="145"/>
      <c r="U117" s="145"/>
      <c r="V117" s="241"/>
      <c r="W117" s="241"/>
      <c r="X117" s="241"/>
      <c r="Y117" s="241"/>
      <c r="Z117" s="76"/>
      <c r="AA117" s="76"/>
      <c r="AB117" s="76"/>
      <c r="AC117" s="76"/>
    </row>
    <row r="118" spans="1:29" ht="39.950000000000003" customHeight="1" x14ac:dyDescent="0.25">
      <c r="A118" s="260"/>
      <c r="B118" s="263"/>
      <c r="C118" s="46">
        <v>115</v>
      </c>
      <c r="D118" s="95" t="s">
        <v>72</v>
      </c>
      <c r="E118" s="112" t="s">
        <v>160</v>
      </c>
      <c r="F118" s="96" t="s">
        <v>13</v>
      </c>
      <c r="G118" s="33" t="s">
        <v>15</v>
      </c>
      <c r="H118" s="52">
        <v>19.899999999999999</v>
      </c>
      <c r="I118" s="18">
        <v>2</v>
      </c>
      <c r="J118" s="24">
        <f t="shared" si="2"/>
        <v>0</v>
      </c>
      <c r="K118" s="25" t="str">
        <f t="shared" si="3"/>
        <v>OK</v>
      </c>
      <c r="L118" s="201"/>
      <c r="M118" s="201"/>
      <c r="N118" s="201"/>
      <c r="O118" s="201"/>
      <c r="P118" s="170"/>
      <c r="Q118" s="169"/>
      <c r="R118" s="201"/>
      <c r="S118" s="201"/>
      <c r="T118" s="145"/>
      <c r="U118" s="145"/>
      <c r="V118" s="241"/>
      <c r="W118" s="241"/>
      <c r="X118" s="241"/>
      <c r="Y118" s="163">
        <v>2</v>
      </c>
      <c r="Z118" s="76"/>
      <c r="AA118" s="76"/>
      <c r="AB118" s="76"/>
      <c r="AC118" s="76"/>
    </row>
    <row r="119" spans="1:29" ht="39.950000000000003" customHeight="1" x14ac:dyDescent="0.25">
      <c r="A119" s="260"/>
      <c r="B119" s="263"/>
      <c r="C119" s="46">
        <v>116</v>
      </c>
      <c r="D119" s="95" t="s">
        <v>79</v>
      </c>
      <c r="E119" s="112" t="s">
        <v>45</v>
      </c>
      <c r="F119" s="96" t="s">
        <v>13</v>
      </c>
      <c r="G119" s="33" t="s">
        <v>15</v>
      </c>
      <c r="H119" s="52">
        <v>11</v>
      </c>
      <c r="I119" s="18">
        <v>7</v>
      </c>
      <c r="J119" s="24">
        <f t="shared" si="2"/>
        <v>7</v>
      </c>
      <c r="K119" s="25" t="str">
        <f t="shared" si="3"/>
        <v>OK</v>
      </c>
      <c r="L119" s="201"/>
      <c r="M119" s="201"/>
      <c r="N119" s="201"/>
      <c r="O119" s="201"/>
      <c r="P119" s="170"/>
      <c r="Q119" s="169"/>
      <c r="R119" s="201"/>
      <c r="S119" s="201"/>
      <c r="T119" s="145"/>
      <c r="U119" s="145"/>
      <c r="V119" s="241"/>
      <c r="W119" s="241"/>
      <c r="X119" s="241"/>
      <c r="Y119" s="241"/>
      <c r="Z119" s="76"/>
      <c r="AA119" s="76"/>
      <c r="AB119" s="76"/>
      <c r="AC119" s="76"/>
    </row>
    <row r="120" spans="1:29" ht="39.950000000000003"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201"/>
      <c r="M120" s="70"/>
      <c r="N120" s="201"/>
      <c r="O120" s="201"/>
      <c r="P120" s="170"/>
      <c r="Q120" s="169"/>
      <c r="R120" s="201"/>
      <c r="S120" s="201"/>
      <c r="T120" s="145"/>
      <c r="U120" s="145"/>
      <c r="V120" s="241"/>
      <c r="W120" s="241"/>
      <c r="X120" s="241"/>
      <c r="Y120" s="241"/>
      <c r="Z120" s="76"/>
      <c r="AA120" s="76"/>
      <c r="AB120" s="76"/>
      <c r="AC120" s="76"/>
    </row>
    <row r="121" spans="1:29" ht="39.950000000000003"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201"/>
      <c r="M121" s="70"/>
      <c r="N121" s="201"/>
      <c r="O121" s="201"/>
      <c r="P121" s="170"/>
      <c r="Q121" s="169"/>
      <c r="R121" s="201"/>
      <c r="S121" s="201"/>
      <c r="T121" s="145"/>
      <c r="U121" s="145"/>
      <c r="V121" s="241"/>
      <c r="W121" s="241"/>
      <c r="X121" s="241"/>
      <c r="Y121" s="241"/>
      <c r="Z121" s="76"/>
      <c r="AA121" s="76"/>
      <c r="AB121" s="76"/>
      <c r="AC121" s="76"/>
    </row>
    <row r="122" spans="1:29" ht="293.25"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201"/>
      <c r="M122" s="70"/>
      <c r="N122" s="201"/>
      <c r="O122" s="201"/>
      <c r="P122" s="170"/>
      <c r="Q122" s="169"/>
      <c r="R122" s="201"/>
      <c r="S122" s="201"/>
      <c r="T122" s="145"/>
      <c r="U122" s="145"/>
      <c r="V122" s="241"/>
      <c r="W122" s="241"/>
      <c r="X122" s="241"/>
      <c r="Y122" s="241"/>
      <c r="Z122" s="76"/>
      <c r="AA122" s="76"/>
      <c r="AB122" s="76"/>
      <c r="AC122" s="76"/>
    </row>
    <row r="123" spans="1:29" ht="39.950000000000003"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201"/>
      <c r="M123" s="70"/>
      <c r="N123" s="201"/>
      <c r="O123" s="201"/>
      <c r="P123" s="170"/>
      <c r="Q123" s="169"/>
      <c r="R123" s="201"/>
      <c r="S123" s="201"/>
      <c r="T123" s="145"/>
      <c r="U123" s="145"/>
      <c r="V123" s="241"/>
      <c r="W123" s="241"/>
      <c r="X123" s="241"/>
      <c r="Y123" s="241"/>
      <c r="Z123" s="76"/>
      <c r="AA123" s="76"/>
      <c r="AB123" s="76"/>
      <c r="AC123" s="76"/>
    </row>
    <row r="124" spans="1:29" ht="39.950000000000003"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201"/>
      <c r="M124" s="201"/>
      <c r="N124" s="201"/>
      <c r="O124" s="201"/>
      <c r="P124" s="170"/>
      <c r="Q124" s="169"/>
      <c r="R124" s="201"/>
      <c r="S124" s="201"/>
      <c r="T124" s="145"/>
      <c r="U124" s="145"/>
      <c r="V124" s="241"/>
      <c r="W124" s="241"/>
      <c r="X124" s="241"/>
      <c r="Y124" s="241"/>
      <c r="Z124" s="76"/>
      <c r="AA124" s="76"/>
      <c r="AB124" s="76"/>
      <c r="AC124" s="76"/>
    </row>
    <row r="125" spans="1:29" ht="210"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201"/>
      <c r="M125" s="201"/>
      <c r="N125" s="201"/>
      <c r="O125" s="201"/>
      <c r="P125" s="170"/>
      <c r="Q125" s="169"/>
      <c r="R125" s="201"/>
      <c r="S125" s="201"/>
      <c r="T125" s="145"/>
      <c r="U125" s="145"/>
      <c r="V125" s="241"/>
      <c r="W125" s="241"/>
      <c r="X125" s="241"/>
      <c r="Y125" s="241"/>
      <c r="Z125" s="76"/>
      <c r="AA125" s="76"/>
      <c r="AB125" s="76"/>
      <c r="AC125" s="76"/>
    </row>
    <row r="126" spans="1:29" ht="39.950000000000003" customHeight="1" x14ac:dyDescent="0.25">
      <c r="A126" s="259">
        <v>11</v>
      </c>
      <c r="B126" s="262" t="s">
        <v>284</v>
      </c>
      <c r="C126" s="86">
        <v>123</v>
      </c>
      <c r="D126" s="95" t="s">
        <v>288</v>
      </c>
      <c r="E126" s="112" t="s">
        <v>285</v>
      </c>
      <c r="F126" s="96" t="s">
        <v>13</v>
      </c>
      <c r="G126" s="33" t="s">
        <v>292</v>
      </c>
      <c r="H126" s="52">
        <v>2220.17</v>
      </c>
      <c r="I126" s="18"/>
      <c r="J126" s="24">
        <f t="shared" si="2"/>
        <v>0</v>
      </c>
      <c r="K126" s="25" t="str">
        <f t="shared" si="3"/>
        <v>OK</v>
      </c>
      <c r="L126" s="201"/>
      <c r="M126" s="201"/>
      <c r="N126" s="201"/>
      <c r="O126" s="201"/>
      <c r="P126" s="170"/>
      <c r="Q126" s="169"/>
      <c r="R126" s="201"/>
      <c r="S126" s="201"/>
      <c r="T126" s="145"/>
      <c r="U126" s="145"/>
      <c r="V126" s="241"/>
      <c r="W126" s="241"/>
      <c r="X126" s="241"/>
      <c r="Y126" s="241"/>
      <c r="Z126" s="76"/>
      <c r="AA126" s="76"/>
      <c r="AB126" s="76"/>
      <c r="AC126" s="76"/>
    </row>
    <row r="127" spans="1:29" ht="39.950000000000003"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201"/>
      <c r="M127" s="201"/>
      <c r="N127" s="201"/>
      <c r="O127" s="201"/>
      <c r="P127" s="170"/>
      <c r="Q127" s="169"/>
      <c r="R127" s="201"/>
      <c r="S127" s="201"/>
      <c r="T127" s="145"/>
      <c r="U127" s="145"/>
      <c r="V127" s="241"/>
      <c r="W127" s="241"/>
      <c r="X127" s="241"/>
      <c r="Y127" s="241"/>
      <c r="Z127" s="76"/>
      <c r="AA127" s="76"/>
      <c r="AB127" s="76"/>
      <c r="AC127" s="76"/>
    </row>
    <row r="128" spans="1:29" ht="39.950000000000003"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201"/>
      <c r="M128" s="201"/>
      <c r="N128" s="201"/>
      <c r="O128" s="201"/>
      <c r="P128" s="170"/>
      <c r="Q128" s="169"/>
      <c r="R128" s="201"/>
      <c r="S128" s="201"/>
      <c r="T128" s="145"/>
      <c r="U128" s="145"/>
      <c r="V128" s="241"/>
      <c r="W128" s="241"/>
      <c r="X128" s="241"/>
      <c r="Y128" s="241"/>
      <c r="Z128" s="76"/>
      <c r="AA128" s="76"/>
      <c r="AB128" s="76"/>
      <c r="AC128" s="76"/>
    </row>
    <row r="129" spans="1:29" ht="39.950000000000003"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201"/>
      <c r="M129" s="201"/>
      <c r="N129" s="201"/>
      <c r="O129" s="201"/>
      <c r="P129" s="170"/>
      <c r="Q129" s="169"/>
      <c r="R129" s="201"/>
      <c r="S129" s="201"/>
      <c r="T129" s="145"/>
      <c r="U129" s="145"/>
      <c r="V129" s="241"/>
      <c r="W129" s="241"/>
      <c r="X129" s="241"/>
      <c r="Y129" s="241"/>
      <c r="Z129" s="76"/>
      <c r="AA129" s="76"/>
      <c r="AB129" s="76"/>
      <c r="AC129" s="76"/>
    </row>
    <row r="130" spans="1:29" ht="39.950000000000003"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201"/>
      <c r="M130" s="201"/>
      <c r="N130" s="201"/>
      <c r="O130" s="201"/>
      <c r="P130" s="170"/>
      <c r="Q130" s="169"/>
      <c r="R130" s="201"/>
      <c r="S130" s="201"/>
      <c r="T130" s="145"/>
      <c r="U130" s="145"/>
      <c r="V130" s="241"/>
      <c r="W130" s="241"/>
      <c r="X130" s="241"/>
      <c r="Y130" s="241"/>
      <c r="Z130" s="76"/>
      <c r="AA130" s="76"/>
      <c r="AB130" s="76"/>
      <c r="AC130" s="76"/>
    </row>
    <row r="131" spans="1:29" ht="39.950000000000003" customHeight="1" x14ac:dyDescent="0.25">
      <c r="A131" s="274"/>
      <c r="B131" s="271"/>
      <c r="C131" s="47">
        <v>131</v>
      </c>
      <c r="D131" s="115" t="s">
        <v>301</v>
      </c>
      <c r="E131" s="116" t="s">
        <v>296</v>
      </c>
      <c r="F131" s="104" t="s">
        <v>13</v>
      </c>
      <c r="G131" s="35" t="s">
        <v>292</v>
      </c>
      <c r="H131" s="53">
        <v>2699.33</v>
      </c>
      <c r="I131" s="18"/>
      <c r="J131" s="24">
        <f t="shared" si="2"/>
        <v>0</v>
      </c>
      <c r="K131" s="25" t="str">
        <f t="shared" si="3"/>
        <v>OK</v>
      </c>
      <c r="L131" s="201"/>
      <c r="M131" s="201"/>
      <c r="N131" s="201"/>
      <c r="O131" s="201"/>
      <c r="P131" s="170"/>
      <c r="Q131" s="169"/>
      <c r="R131" s="201"/>
      <c r="S131" s="201"/>
      <c r="T131" s="145"/>
      <c r="U131" s="145"/>
      <c r="V131" s="241"/>
      <c r="W131" s="241"/>
      <c r="X131" s="241"/>
      <c r="Y131" s="241"/>
      <c r="Z131" s="76"/>
      <c r="AA131" s="76"/>
      <c r="AB131" s="76"/>
      <c r="AC131" s="76"/>
    </row>
    <row r="132" spans="1:29" ht="39.950000000000003" customHeight="1" x14ac:dyDescent="0.25">
      <c r="A132" s="274"/>
      <c r="B132" s="271"/>
      <c r="C132" s="48">
        <v>132</v>
      </c>
      <c r="D132" s="115" t="s">
        <v>302</v>
      </c>
      <c r="E132" s="116" t="s">
        <v>297</v>
      </c>
      <c r="F132" s="104" t="s">
        <v>13</v>
      </c>
      <c r="G132" s="35" t="s">
        <v>292</v>
      </c>
      <c r="H132" s="53">
        <v>3000</v>
      </c>
      <c r="I132" s="18"/>
      <c r="J132" s="24">
        <f t="shared" ref="J132:J195" si="4">I132-(SUM(N132:AC132))</f>
        <v>0</v>
      </c>
      <c r="K132" s="25" t="str">
        <f t="shared" si="3"/>
        <v>OK</v>
      </c>
      <c r="L132" s="201"/>
      <c r="M132" s="201"/>
      <c r="N132" s="201"/>
      <c r="O132" s="201"/>
      <c r="P132" s="170"/>
      <c r="Q132" s="169"/>
      <c r="R132" s="201"/>
      <c r="S132" s="201"/>
      <c r="T132" s="145"/>
      <c r="U132" s="145"/>
      <c r="V132" s="241"/>
      <c r="W132" s="241"/>
      <c r="X132" s="241"/>
      <c r="Y132" s="241"/>
      <c r="Z132" s="76"/>
      <c r="AA132" s="76"/>
      <c r="AB132" s="76"/>
      <c r="AC132" s="76"/>
    </row>
    <row r="133" spans="1:29" ht="39.950000000000003" customHeight="1" x14ac:dyDescent="0.25">
      <c r="A133" s="274"/>
      <c r="B133" s="271"/>
      <c r="C133" s="48">
        <v>133</v>
      </c>
      <c r="D133" s="115" t="s">
        <v>303</v>
      </c>
      <c r="E133" s="116" t="s">
        <v>298</v>
      </c>
      <c r="F133" s="104" t="s">
        <v>13</v>
      </c>
      <c r="G133" s="35" t="s">
        <v>292</v>
      </c>
      <c r="H133" s="53">
        <v>3144.66</v>
      </c>
      <c r="I133" s="18"/>
      <c r="J133" s="24">
        <f t="shared" si="4"/>
        <v>0</v>
      </c>
      <c r="K133" s="25" t="str">
        <f t="shared" ref="K133:K196" si="5">IF(J133&lt;0,"ATENÇÃO","OK")</f>
        <v>OK</v>
      </c>
      <c r="L133" s="201"/>
      <c r="M133" s="201"/>
      <c r="N133" s="201"/>
      <c r="O133" s="201"/>
      <c r="P133" s="170"/>
      <c r="Q133" s="169"/>
      <c r="R133" s="201"/>
      <c r="S133" s="201"/>
      <c r="T133" s="145"/>
      <c r="U133" s="145"/>
      <c r="V133" s="241"/>
      <c r="W133" s="241"/>
      <c r="X133" s="241"/>
      <c r="Y133" s="241"/>
      <c r="Z133" s="76"/>
      <c r="AA133" s="76"/>
      <c r="AB133" s="76"/>
      <c r="AC133" s="76"/>
    </row>
    <row r="134" spans="1:29" ht="39.950000000000003"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201"/>
      <c r="M134" s="201"/>
      <c r="N134" s="201"/>
      <c r="O134" s="201"/>
      <c r="P134" s="170"/>
      <c r="Q134" s="169"/>
      <c r="R134" s="201"/>
      <c r="S134" s="201"/>
      <c r="T134" s="145"/>
      <c r="U134" s="145"/>
      <c r="V134" s="241"/>
      <c r="W134" s="241"/>
      <c r="X134" s="241"/>
      <c r="Y134" s="241"/>
      <c r="Z134" s="76"/>
      <c r="AA134" s="76"/>
      <c r="AB134" s="76"/>
      <c r="AC134" s="76"/>
    </row>
    <row r="135" spans="1:29" ht="39.950000000000003" customHeight="1" x14ac:dyDescent="0.25">
      <c r="A135" s="275"/>
      <c r="B135" s="272"/>
      <c r="C135" s="48">
        <v>135</v>
      </c>
      <c r="D135" s="115" t="s">
        <v>305</v>
      </c>
      <c r="E135" s="116" t="s">
        <v>300</v>
      </c>
      <c r="F135" s="104" t="s">
        <v>13</v>
      </c>
      <c r="G135" s="35" t="s">
        <v>292</v>
      </c>
      <c r="H135" s="53">
        <v>1200</v>
      </c>
      <c r="I135" s="18"/>
      <c r="J135" s="24">
        <f t="shared" si="4"/>
        <v>0</v>
      </c>
      <c r="K135" s="25" t="str">
        <f t="shared" si="5"/>
        <v>OK</v>
      </c>
      <c r="L135" s="201"/>
      <c r="M135" s="201"/>
      <c r="N135" s="201"/>
      <c r="O135" s="201"/>
      <c r="P135" s="170"/>
      <c r="Q135" s="169"/>
      <c r="R135" s="201"/>
      <c r="S135" s="201"/>
      <c r="T135" s="145"/>
      <c r="U135" s="145"/>
      <c r="V135" s="241"/>
      <c r="W135" s="241"/>
      <c r="X135" s="241"/>
      <c r="Y135" s="241"/>
      <c r="Z135" s="76"/>
      <c r="AA135" s="76"/>
      <c r="AB135" s="76"/>
      <c r="AC135" s="76"/>
    </row>
    <row r="136" spans="1:29" ht="39.950000000000003"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201"/>
      <c r="M136" s="201"/>
      <c r="N136" s="201"/>
      <c r="O136" s="201"/>
      <c r="P136" s="170"/>
      <c r="Q136" s="169"/>
      <c r="R136" s="201"/>
      <c r="S136" s="201"/>
      <c r="T136" s="145"/>
      <c r="U136" s="145"/>
      <c r="V136" s="241"/>
      <c r="W136" s="241"/>
      <c r="X136" s="241"/>
      <c r="Y136" s="241"/>
      <c r="Z136" s="76"/>
      <c r="AA136" s="76"/>
      <c r="AB136" s="76"/>
      <c r="AC136" s="76"/>
    </row>
    <row r="137" spans="1:29" ht="39.950000000000003"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201"/>
      <c r="M137" s="201"/>
      <c r="N137" s="201"/>
      <c r="O137" s="201"/>
      <c r="P137" s="170"/>
      <c r="Q137" s="169"/>
      <c r="R137" s="201"/>
      <c r="S137" s="201"/>
      <c r="T137" s="145"/>
      <c r="U137" s="145"/>
      <c r="V137" s="241"/>
      <c r="W137" s="241"/>
      <c r="X137" s="241"/>
      <c r="Y137" s="241"/>
      <c r="Z137" s="76"/>
      <c r="AA137" s="76"/>
      <c r="AB137" s="76"/>
      <c r="AC137" s="76"/>
    </row>
    <row r="138" spans="1:29" ht="39.950000000000003" customHeight="1" x14ac:dyDescent="0.25">
      <c r="A138" s="273">
        <v>15</v>
      </c>
      <c r="B138" s="270" t="s">
        <v>249</v>
      </c>
      <c r="C138" s="47">
        <v>138</v>
      </c>
      <c r="D138" s="90" t="s">
        <v>60</v>
      </c>
      <c r="E138" s="35" t="s">
        <v>312</v>
      </c>
      <c r="F138" s="35" t="s">
        <v>13</v>
      </c>
      <c r="G138" s="35" t="s">
        <v>22</v>
      </c>
      <c r="H138" s="53">
        <v>11</v>
      </c>
      <c r="I138" s="18">
        <v>2</v>
      </c>
      <c r="J138" s="24">
        <f t="shared" si="4"/>
        <v>0</v>
      </c>
      <c r="K138" s="25" t="str">
        <f t="shared" si="5"/>
        <v>OK</v>
      </c>
      <c r="L138" s="201"/>
      <c r="M138" s="201"/>
      <c r="N138" s="201"/>
      <c r="O138" s="201">
        <v>2</v>
      </c>
      <c r="P138" s="170"/>
      <c r="Q138" s="169"/>
      <c r="R138" s="201"/>
      <c r="S138" s="201"/>
      <c r="T138" s="145"/>
      <c r="U138" s="145"/>
      <c r="V138" s="241"/>
      <c r="W138" s="241"/>
      <c r="X138" s="241"/>
      <c r="Y138" s="241"/>
      <c r="Z138" s="76"/>
      <c r="AA138" s="76"/>
      <c r="AB138" s="76"/>
      <c r="AC138" s="76"/>
    </row>
    <row r="139" spans="1:29" ht="39.950000000000003" customHeight="1" x14ac:dyDescent="0.25">
      <c r="A139" s="274"/>
      <c r="B139" s="271"/>
      <c r="C139" s="47">
        <v>139</v>
      </c>
      <c r="D139" s="90" t="s">
        <v>61</v>
      </c>
      <c r="E139" s="118" t="s">
        <v>313</v>
      </c>
      <c r="F139" s="35" t="s">
        <v>13</v>
      </c>
      <c r="G139" s="35" t="s">
        <v>22</v>
      </c>
      <c r="H139" s="53">
        <v>51.6</v>
      </c>
      <c r="I139" s="18">
        <v>1</v>
      </c>
      <c r="J139" s="24">
        <f t="shared" si="4"/>
        <v>0</v>
      </c>
      <c r="K139" s="25" t="str">
        <f t="shared" si="5"/>
        <v>OK</v>
      </c>
      <c r="L139" s="202"/>
      <c r="M139" s="206"/>
      <c r="N139" s="204"/>
      <c r="O139" s="201">
        <v>1</v>
      </c>
      <c r="P139" s="171"/>
      <c r="Q139" s="171"/>
      <c r="R139" s="205"/>
      <c r="S139" s="206"/>
      <c r="T139" s="238"/>
      <c r="U139" s="238"/>
      <c r="V139" s="241"/>
      <c r="W139" s="241"/>
      <c r="X139" s="241"/>
      <c r="Y139" s="241"/>
      <c r="Z139" s="76"/>
      <c r="AA139" s="76"/>
      <c r="AB139" s="76"/>
      <c r="AC139" s="76"/>
    </row>
    <row r="140" spans="1:29" ht="39.950000000000003" customHeight="1" x14ac:dyDescent="0.25">
      <c r="A140" s="274"/>
      <c r="B140" s="271"/>
      <c r="C140" s="47">
        <v>140</v>
      </c>
      <c r="D140" s="90" t="s">
        <v>63</v>
      </c>
      <c r="E140" s="35" t="s">
        <v>314</v>
      </c>
      <c r="F140" s="35" t="s">
        <v>13</v>
      </c>
      <c r="G140" s="35" t="s">
        <v>22</v>
      </c>
      <c r="H140" s="53">
        <v>29.4</v>
      </c>
      <c r="I140" s="18">
        <v>1</v>
      </c>
      <c r="J140" s="24">
        <f t="shared" si="4"/>
        <v>0</v>
      </c>
      <c r="K140" s="25" t="str">
        <f t="shared" si="5"/>
        <v>OK</v>
      </c>
      <c r="L140" s="202"/>
      <c r="M140" s="206"/>
      <c r="N140" s="205"/>
      <c r="O140" s="201">
        <v>1</v>
      </c>
      <c r="P140" s="171"/>
      <c r="Q140" s="171"/>
      <c r="R140" s="205"/>
      <c r="S140" s="205"/>
      <c r="T140" s="238"/>
      <c r="U140" s="238"/>
      <c r="V140" s="241"/>
      <c r="W140" s="241"/>
      <c r="X140" s="241"/>
      <c r="Y140" s="241"/>
      <c r="Z140" s="76"/>
      <c r="AA140" s="76"/>
      <c r="AB140" s="76"/>
      <c r="AC140" s="76"/>
    </row>
    <row r="141" spans="1:29" ht="39.950000000000003" customHeight="1" x14ac:dyDescent="0.25">
      <c r="A141" s="274"/>
      <c r="B141" s="271"/>
      <c r="C141" s="47">
        <v>141</v>
      </c>
      <c r="D141" s="90" t="s">
        <v>64</v>
      </c>
      <c r="E141" s="35" t="s">
        <v>315</v>
      </c>
      <c r="F141" s="35" t="s">
        <v>13</v>
      </c>
      <c r="G141" s="35" t="s">
        <v>22</v>
      </c>
      <c r="H141" s="53">
        <v>35</v>
      </c>
      <c r="I141" s="18">
        <v>1</v>
      </c>
      <c r="J141" s="24">
        <f t="shared" si="4"/>
        <v>0</v>
      </c>
      <c r="K141" s="25" t="str">
        <f t="shared" si="5"/>
        <v>OK</v>
      </c>
      <c r="L141" s="202"/>
      <c r="M141" s="206"/>
      <c r="N141" s="205"/>
      <c r="O141" s="201">
        <v>1</v>
      </c>
      <c r="P141" s="171"/>
      <c r="Q141" s="171"/>
      <c r="R141" s="205"/>
      <c r="S141" s="205"/>
      <c r="T141" s="238"/>
      <c r="U141" s="238"/>
      <c r="V141" s="241"/>
      <c r="W141" s="241"/>
      <c r="X141" s="241"/>
      <c r="Y141" s="241"/>
      <c r="Z141" s="76"/>
      <c r="AA141" s="76"/>
      <c r="AB141" s="76"/>
      <c r="AC141" s="76"/>
    </row>
    <row r="142" spans="1:29" ht="39.950000000000003" customHeight="1" x14ac:dyDescent="0.25">
      <c r="A142" s="274"/>
      <c r="B142" s="271"/>
      <c r="C142" s="47">
        <v>142</v>
      </c>
      <c r="D142" s="90" t="s">
        <v>78</v>
      </c>
      <c r="E142" s="118" t="s">
        <v>313</v>
      </c>
      <c r="F142" s="35" t="s">
        <v>13</v>
      </c>
      <c r="G142" s="35" t="s">
        <v>22</v>
      </c>
      <c r="H142" s="53">
        <v>16.8</v>
      </c>
      <c r="I142" s="18"/>
      <c r="J142" s="24">
        <f t="shared" si="4"/>
        <v>0</v>
      </c>
      <c r="K142" s="25" t="str">
        <f t="shared" si="5"/>
        <v>OK</v>
      </c>
      <c r="L142" s="202"/>
      <c r="M142" s="206"/>
      <c r="N142" s="205"/>
      <c r="O142" s="205"/>
      <c r="P142" s="171"/>
      <c r="Q142" s="171"/>
      <c r="R142" s="205"/>
      <c r="S142" s="205"/>
      <c r="T142" s="238"/>
      <c r="U142" s="238"/>
      <c r="V142" s="241"/>
      <c r="W142" s="241"/>
      <c r="X142" s="241"/>
      <c r="Y142" s="241"/>
      <c r="Z142" s="76"/>
      <c r="AA142" s="76"/>
      <c r="AB142" s="76"/>
      <c r="AC142" s="76"/>
    </row>
    <row r="143" spans="1:29" ht="39.950000000000003"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202"/>
      <c r="M143" s="206"/>
      <c r="N143" s="205"/>
      <c r="O143" s="205"/>
      <c r="P143" s="171"/>
      <c r="Q143" s="171"/>
      <c r="R143" s="205"/>
      <c r="S143" s="205"/>
      <c r="T143" s="238"/>
      <c r="U143" s="238"/>
      <c r="V143" s="241"/>
      <c r="W143" s="241"/>
      <c r="X143" s="241"/>
      <c r="Y143" s="241"/>
      <c r="Z143" s="76"/>
      <c r="AA143" s="76"/>
      <c r="AB143" s="76"/>
      <c r="AC143" s="76"/>
    </row>
    <row r="144" spans="1:29" ht="39.950000000000003"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202"/>
      <c r="M144" s="206"/>
      <c r="N144" s="204"/>
      <c r="O144" s="205"/>
      <c r="P144" s="171"/>
      <c r="Q144" s="171"/>
      <c r="R144" s="205"/>
      <c r="S144" s="205"/>
      <c r="T144" s="238"/>
      <c r="U144" s="238"/>
      <c r="V144" s="241"/>
      <c r="W144" s="241"/>
      <c r="X144" s="241"/>
      <c r="Y144" s="241"/>
      <c r="Z144" s="76"/>
      <c r="AA144" s="76"/>
      <c r="AB144" s="76"/>
      <c r="AC144" s="76"/>
    </row>
    <row r="145" spans="1:29" ht="39.950000000000003"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202"/>
      <c r="M145" s="206"/>
      <c r="N145" s="205"/>
      <c r="O145" s="205"/>
      <c r="P145" s="171"/>
      <c r="Q145" s="171"/>
      <c r="R145" s="205"/>
      <c r="S145" s="205"/>
      <c r="T145" s="238"/>
      <c r="U145" s="238"/>
      <c r="V145" s="241"/>
      <c r="W145" s="241"/>
      <c r="X145" s="241"/>
      <c r="Y145" s="241"/>
      <c r="Z145" s="76"/>
      <c r="AA145" s="76"/>
      <c r="AB145" s="76"/>
      <c r="AC145" s="76"/>
    </row>
    <row r="146" spans="1:29" ht="39.950000000000003"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202"/>
      <c r="M146" s="206"/>
      <c r="N146" s="205"/>
      <c r="O146" s="205"/>
      <c r="P146" s="171"/>
      <c r="Q146" s="171"/>
      <c r="R146" s="205"/>
      <c r="S146" s="205"/>
      <c r="T146" s="238"/>
      <c r="U146" s="238"/>
      <c r="V146" s="241"/>
      <c r="W146" s="241"/>
      <c r="X146" s="241"/>
      <c r="Y146" s="241"/>
      <c r="Z146" s="76"/>
      <c r="AA146" s="76"/>
      <c r="AB146" s="76"/>
      <c r="AC146" s="76"/>
    </row>
    <row r="147" spans="1:29" ht="39.950000000000003" customHeight="1" x14ac:dyDescent="0.25">
      <c r="A147" s="259">
        <v>17</v>
      </c>
      <c r="B147" s="262" t="s">
        <v>249</v>
      </c>
      <c r="C147" s="43">
        <v>159</v>
      </c>
      <c r="D147" s="119" t="s">
        <v>88</v>
      </c>
      <c r="E147" s="120" t="s">
        <v>45</v>
      </c>
      <c r="F147" s="120" t="s">
        <v>3</v>
      </c>
      <c r="G147" s="34" t="s">
        <v>30</v>
      </c>
      <c r="H147" s="51">
        <v>147.5</v>
      </c>
      <c r="I147" s="18">
        <v>7</v>
      </c>
      <c r="J147" s="24">
        <f t="shared" si="4"/>
        <v>0</v>
      </c>
      <c r="K147" s="25" t="str">
        <f t="shared" si="5"/>
        <v>OK</v>
      </c>
      <c r="L147" s="202"/>
      <c r="M147" s="206"/>
      <c r="N147" s="205"/>
      <c r="O147" s="206"/>
      <c r="P147" s="171"/>
      <c r="Q147" s="171"/>
      <c r="R147" s="205"/>
      <c r="S147" s="205"/>
      <c r="T147" s="238"/>
      <c r="U147" s="238"/>
      <c r="V147" s="241"/>
      <c r="W147" s="241"/>
      <c r="X147" s="163">
        <v>7</v>
      </c>
      <c r="Y147" s="241"/>
      <c r="Z147" s="76"/>
      <c r="AA147" s="76"/>
      <c r="AB147" s="76"/>
      <c r="AC147" s="76"/>
    </row>
    <row r="148" spans="1:29" ht="39.950000000000003"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202"/>
      <c r="M148" s="206"/>
      <c r="N148" s="205"/>
      <c r="O148" s="206"/>
      <c r="P148" s="171"/>
      <c r="Q148" s="171"/>
      <c r="R148" s="205"/>
      <c r="S148" s="205"/>
      <c r="T148" s="238"/>
      <c r="U148" s="238"/>
      <c r="V148" s="241"/>
      <c r="W148" s="241"/>
      <c r="X148" s="241"/>
      <c r="Y148" s="241"/>
      <c r="Z148" s="76"/>
      <c r="AA148" s="76"/>
      <c r="AB148" s="76"/>
      <c r="AC148" s="76"/>
    </row>
    <row r="149" spans="1:29" ht="39.950000000000003"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202"/>
      <c r="M149" s="206"/>
      <c r="N149" s="205"/>
      <c r="O149" s="206"/>
      <c r="P149" s="171"/>
      <c r="Q149" s="171"/>
      <c r="R149" s="205"/>
      <c r="S149" s="205"/>
      <c r="T149" s="238"/>
      <c r="U149" s="238"/>
      <c r="V149" s="241"/>
      <c r="W149" s="241"/>
      <c r="X149" s="241"/>
      <c r="Y149" s="241"/>
      <c r="Z149" s="76"/>
      <c r="AA149" s="76"/>
      <c r="AB149" s="76"/>
      <c r="AC149" s="76"/>
    </row>
    <row r="150" spans="1:29" ht="39.950000000000003"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202"/>
      <c r="M150" s="206"/>
      <c r="N150" s="205"/>
      <c r="O150" s="206"/>
      <c r="P150" s="171"/>
      <c r="Q150" s="171"/>
      <c r="R150" s="205"/>
      <c r="S150" s="205"/>
      <c r="T150" s="238"/>
      <c r="U150" s="238"/>
      <c r="V150" s="241"/>
      <c r="W150" s="241"/>
      <c r="X150" s="241"/>
      <c r="Y150" s="241"/>
      <c r="Z150" s="76"/>
      <c r="AA150" s="76"/>
      <c r="AB150" s="76"/>
      <c r="AC150" s="76"/>
    </row>
    <row r="151" spans="1:29" ht="39.950000000000003"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202"/>
      <c r="M151" s="206"/>
      <c r="N151" s="205"/>
      <c r="O151" s="206"/>
      <c r="P151" s="171"/>
      <c r="Q151" s="171"/>
      <c r="R151" s="205"/>
      <c r="S151" s="205"/>
      <c r="T151" s="238"/>
      <c r="U151" s="238"/>
      <c r="V151" s="241"/>
      <c r="W151" s="241"/>
      <c r="X151" s="241"/>
      <c r="Y151" s="241"/>
      <c r="Z151" s="76"/>
      <c r="AA151" s="76"/>
      <c r="AB151" s="76"/>
      <c r="AC151" s="76"/>
    </row>
    <row r="152" spans="1:29" ht="39.950000000000003"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202"/>
      <c r="M152" s="206"/>
      <c r="N152" s="205"/>
      <c r="O152" s="206"/>
      <c r="P152" s="171"/>
      <c r="Q152" s="171"/>
      <c r="R152" s="205"/>
      <c r="S152" s="205"/>
      <c r="T152" s="238"/>
      <c r="U152" s="238"/>
      <c r="V152" s="241"/>
      <c r="W152" s="241"/>
      <c r="X152" s="241"/>
      <c r="Y152" s="241"/>
      <c r="Z152" s="76"/>
      <c r="AA152" s="76"/>
      <c r="AB152" s="76"/>
      <c r="AC152" s="76"/>
    </row>
    <row r="153" spans="1:29" ht="39.950000000000003"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202"/>
      <c r="M153" s="206"/>
      <c r="N153" s="205"/>
      <c r="O153" s="206"/>
      <c r="P153" s="171"/>
      <c r="Q153" s="171"/>
      <c r="R153" s="205"/>
      <c r="S153" s="205"/>
      <c r="T153" s="238"/>
      <c r="U153" s="238"/>
      <c r="V153" s="241"/>
      <c r="W153" s="241"/>
      <c r="X153" s="241"/>
      <c r="Y153" s="241"/>
      <c r="Z153" s="76"/>
      <c r="AA153" s="76"/>
      <c r="AB153" s="76"/>
      <c r="AC153" s="76"/>
    </row>
    <row r="154" spans="1:29" ht="39.950000000000003"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202"/>
      <c r="M154" s="206"/>
      <c r="N154" s="205"/>
      <c r="O154" s="206"/>
      <c r="P154" s="171"/>
      <c r="Q154" s="171"/>
      <c r="R154" s="205"/>
      <c r="S154" s="206"/>
      <c r="T154" s="238"/>
      <c r="U154" s="238"/>
      <c r="V154" s="241"/>
      <c r="W154" s="241"/>
      <c r="X154" s="241"/>
      <c r="Y154" s="241"/>
      <c r="Z154" s="76"/>
      <c r="AA154" s="76"/>
      <c r="AB154" s="76"/>
      <c r="AC154" s="76"/>
    </row>
    <row r="155" spans="1:29" ht="39.950000000000003"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202"/>
      <c r="M155" s="206"/>
      <c r="N155" s="205"/>
      <c r="O155" s="206"/>
      <c r="P155" s="171"/>
      <c r="Q155" s="171"/>
      <c r="R155" s="205"/>
      <c r="S155" s="206"/>
      <c r="T155" s="238"/>
      <c r="U155" s="238"/>
      <c r="V155" s="241"/>
      <c r="W155" s="241"/>
      <c r="X155" s="241"/>
      <c r="Y155" s="241"/>
      <c r="Z155" s="76"/>
      <c r="AA155" s="76"/>
      <c r="AB155" s="76"/>
      <c r="AC155" s="76"/>
    </row>
    <row r="156" spans="1:29" ht="39.950000000000003"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202"/>
      <c r="M156" s="206"/>
      <c r="N156" s="205"/>
      <c r="O156" s="206"/>
      <c r="P156" s="171"/>
      <c r="Q156" s="171"/>
      <c r="R156" s="205"/>
      <c r="S156" s="205"/>
      <c r="T156" s="238"/>
      <c r="U156" s="238"/>
      <c r="V156" s="241"/>
      <c r="W156" s="241"/>
      <c r="X156" s="241"/>
      <c r="Y156" s="241"/>
      <c r="Z156" s="76"/>
      <c r="AA156" s="76"/>
      <c r="AB156" s="76"/>
      <c r="AC156" s="76"/>
    </row>
    <row r="157" spans="1:29" ht="39.950000000000003"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202"/>
      <c r="M157" s="206"/>
      <c r="N157" s="205"/>
      <c r="O157" s="205"/>
      <c r="P157" s="171"/>
      <c r="Q157" s="171"/>
      <c r="R157" s="205"/>
      <c r="S157" s="205"/>
      <c r="T157" s="238"/>
      <c r="U157" s="238"/>
      <c r="V157" s="241"/>
      <c r="W157" s="241"/>
      <c r="X157" s="241"/>
      <c r="Y157" s="241"/>
      <c r="Z157" s="76"/>
      <c r="AA157" s="76"/>
      <c r="AB157" s="76"/>
      <c r="AC157" s="76"/>
    </row>
    <row r="158" spans="1:29" ht="39.950000000000003"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202"/>
      <c r="M158" s="206"/>
      <c r="N158" s="204"/>
      <c r="O158" s="205"/>
      <c r="P158" s="171"/>
      <c r="Q158" s="171"/>
      <c r="R158" s="205"/>
      <c r="S158" s="205"/>
      <c r="T158" s="238"/>
      <c r="U158" s="238"/>
      <c r="V158" s="241"/>
      <c r="W158" s="241"/>
      <c r="X158" s="241"/>
      <c r="Y158" s="241"/>
      <c r="Z158" s="76"/>
      <c r="AA158" s="76"/>
      <c r="AB158" s="76"/>
      <c r="AC158" s="76"/>
    </row>
    <row r="159" spans="1:29" ht="39.950000000000003"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202"/>
      <c r="M159" s="206"/>
      <c r="N159" s="205"/>
      <c r="O159" s="206"/>
      <c r="P159" s="171"/>
      <c r="Q159" s="171"/>
      <c r="R159" s="205"/>
      <c r="S159" s="205"/>
      <c r="T159" s="238"/>
      <c r="U159" s="238"/>
      <c r="V159" s="241"/>
      <c r="W159" s="241"/>
      <c r="X159" s="241"/>
      <c r="Y159" s="241"/>
      <c r="Z159" s="76"/>
      <c r="AA159" s="76"/>
      <c r="AB159" s="76"/>
      <c r="AC159" s="76"/>
    </row>
    <row r="160" spans="1:29" ht="39.950000000000003"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202"/>
      <c r="M160" s="206"/>
      <c r="N160" s="205"/>
      <c r="O160" s="206"/>
      <c r="P160" s="171"/>
      <c r="Q160" s="171"/>
      <c r="R160" s="205"/>
      <c r="S160" s="205"/>
      <c r="T160" s="238"/>
      <c r="U160" s="238"/>
      <c r="V160" s="241"/>
      <c r="W160" s="241"/>
      <c r="X160" s="241"/>
      <c r="Y160" s="241"/>
      <c r="Z160" s="76"/>
      <c r="AA160" s="76"/>
      <c r="AB160" s="76"/>
      <c r="AC160" s="76"/>
    </row>
    <row r="161" spans="1:29" ht="39.950000000000003" customHeight="1" x14ac:dyDescent="0.25">
      <c r="A161" s="273">
        <v>18</v>
      </c>
      <c r="B161" s="270" t="s">
        <v>183</v>
      </c>
      <c r="C161" s="48">
        <v>173</v>
      </c>
      <c r="D161" s="90" t="s">
        <v>85</v>
      </c>
      <c r="E161" s="35" t="s">
        <v>340</v>
      </c>
      <c r="F161" s="35" t="s">
        <v>13</v>
      </c>
      <c r="G161" s="36" t="s">
        <v>15</v>
      </c>
      <c r="H161" s="54">
        <v>110.9</v>
      </c>
      <c r="I161" s="18">
        <v>4</v>
      </c>
      <c r="J161" s="24">
        <f t="shared" si="4"/>
        <v>4</v>
      </c>
      <c r="K161" s="25" t="str">
        <f t="shared" si="5"/>
        <v>OK</v>
      </c>
      <c r="L161" s="202"/>
      <c r="M161" s="206"/>
      <c r="N161" s="205"/>
      <c r="O161" s="206"/>
      <c r="P161" s="171"/>
      <c r="Q161" s="171"/>
      <c r="R161" s="205"/>
      <c r="S161" s="205"/>
      <c r="T161" s="238"/>
      <c r="U161" s="238"/>
      <c r="V161" s="241"/>
      <c r="W161" s="241"/>
      <c r="X161" s="241"/>
      <c r="Y161" s="241"/>
      <c r="Z161" s="76"/>
      <c r="AA161" s="76"/>
      <c r="AB161" s="76"/>
      <c r="AC161" s="76"/>
    </row>
    <row r="162" spans="1:29" ht="39.950000000000003" customHeight="1" x14ac:dyDescent="0.25">
      <c r="A162" s="274"/>
      <c r="B162" s="271"/>
      <c r="C162" s="48">
        <v>174</v>
      </c>
      <c r="D162" s="90" t="s">
        <v>86</v>
      </c>
      <c r="E162" s="35" t="s">
        <v>340</v>
      </c>
      <c r="F162" s="35" t="s">
        <v>13</v>
      </c>
      <c r="G162" s="36" t="s">
        <v>15</v>
      </c>
      <c r="H162" s="54">
        <v>221.8</v>
      </c>
      <c r="I162" s="18">
        <v>4</v>
      </c>
      <c r="J162" s="24">
        <f t="shared" si="4"/>
        <v>4</v>
      </c>
      <c r="K162" s="25" t="str">
        <f t="shared" si="5"/>
        <v>OK</v>
      </c>
      <c r="L162" s="202"/>
      <c r="M162" s="206"/>
      <c r="N162" s="205"/>
      <c r="O162" s="206"/>
      <c r="P162" s="171"/>
      <c r="Q162" s="171"/>
      <c r="R162" s="205"/>
      <c r="S162" s="205"/>
      <c r="T162" s="238"/>
      <c r="U162" s="238"/>
      <c r="V162" s="241"/>
      <c r="W162" s="241"/>
      <c r="X162" s="241"/>
      <c r="Y162" s="241"/>
      <c r="Z162" s="76"/>
      <c r="AA162" s="76"/>
      <c r="AB162" s="76"/>
      <c r="AC162" s="76"/>
    </row>
    <row r="163" spans="1:29" ht="39.950000000000003" customHeight="1" x14ac:dyDescent="0.25">
      <c r="A163" s="274"/>
      <c r="B163" s="271"/>
      <c r="C163" s="48">
        <v>175</v>
      </c>
      <c r="D163" s="90" t="s">
        <v>87</v>
      </c>
      <c r="E163" s="35" t="s">
        <v>340</v>
      </c>
      <c r="F163" s="35" t="s">
        <v>13</v>
      </c>
      <c r="G163" s="36" t="s">
        <v>15</v>
      </c>
      <c r="H163" s="54">
        <v>147.86000000000001</v>
      </c>
      <c r="I163" s="18">
        <v>15</v>
      </c>
      <c r="J163" s="24">
        <f t="shared" si="4"/>
        <v>15</v>
      </c>
      <c r="K163" s="25" t="str">
        <f t="shared" si="5"/>
        <v>OK</v>
      </c>
      <c r="L163" s="202"/>
      <c r="M163" s="206"/>
      <c r="N163" s="205"/>
      <c r="O163" s="206"/>
      <c r="P163" s="171"/>
      <c r="Q163" s="171"/>
      <c r="R163" s="205"/>
      <c r="S163" s="205"/>
      <c r="T163" s="238"/>
      <c r="U163" s="238"/>
      <c r="V163" s="241"/>
      <c r="W163" s="241"/>
      <c r="X163" s="241"/>
      <c r="Y163" s="241"/>
      <c r="Z163" s="76"/>
      <c r="AA163" s="76"/>
      <c r="AB163" s="76"/>
      <c r="AC163" s="76"/>
    </row>
    <row r="164" spans="1:29" ht="39.950000000000003"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202"/>
      <c r="M164" s="206"/>
      <c r="N164" s="205"/>
      <c r="O164" s="206"/>
      <c r="P164" s="171"/>
      <c r="Q164" s="171"/>
      <c r="R164" s="205"/>
      <c r="S164" s="205"/>
      <c r="T164" s="238"/>
      <c r="U164" s="238"/>
      <c r="V164" s="241"/>
      <c r="W164" s="241"/>
      <c r="X164" s="241"/>
      <c r="Y164" s="241"/>
      <c r="Z164" s="76"/>
      <c r="AA164" s="76"/>
      <c r="AB164" s="76"/>
      <c r="AC164" s="76"/>
    </row>
    <row r="165" spans="1:29" ht="39.950000000000003"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202"/>
      <c r="M165" s="206"/>
      <c r="N165" s="205"/>
      <c r="O165" s="206"/>
      <c r="P165" s="171"/>
      <c r="Q165" s="171"/>
      <c r="R165" s="205"/>
      <c r="S165" s="205"/>
      <c r="T165" s="238"/>
      <c r="U165" s="238"/>
      <c r="V165" s="241"/>
      <c r="W165" s="241"/>
      <c r="X165" s="241"/>
      <c r="Y165" s="241"/>
      <c r="Z165" s="76"/>
      <c r="AA165" s="76"/>
      <c r="AB165" s="76"/>
      <c r="AC165" s="76"/>
    </row>
    <row r="166" spans="1:29" ht="39.950000000000003" customHeight="1" x14ac:dyDescent="0.25">
      <c r="A166" s="259">
        <v>19</v>
      </c>
      <c r="B166" s="262" t="s">
        <v>284</v>
      </c>
      <c r="C166" s="43">
        <v>178</v>
      </c>
      <c r="D166" s="117" t="s">
        <v>343</v>
      </c>
      <c r="E166" s="33" t="s">
        <v>344</v>
      </c>
      <c r="F166" s="33" t="s">
        <v>23</v>
      </c>
      <c r="G166" s="34" t="s">
        <v>15</v>
      </c>
      <c r="H166" s="51">
        <v>137.68</v>
      </c>
      <c r="I166" s="18"/>
      <c r="J166" s="24">
        <f t="shared" si="4"/>
        <v>0</v>
      </c>
      <c r="K166" s="25" t="str">
        <f t="shared" si="5"/>
        <v>OK</v>
      </c>
      <c r="L166" s="202"/>
      <c r="M166" s="206"/>
      <c r="N166" s="205"/>
      <c r="O166" s="205"/>
      <c r="P166" s="171"/>
      <c r="Q166" s="171"/>
      <c r="R166" s="205"/>
      <c r="S166" s="205"/>
      <c r="T166" s="238"/>
      <c r="U166" s="238"/>
      <c r="V166" s="241"/>
      <c r="W166" s="241"/>
      <c r="X166" s="241"/>
      <c r="Y166" s="241"/>
      <c r="Z166" s="76"/>
      <c r="AA166" s="76"/>
      <c r="AB166" s="76"/>
      <c r="AC166" s="76"/>
    </row>
    <row r="167" spans="1:29" ht="39.950000000000003" customHeight="1" x14ac:dyDescent="0.25">
      <c r="A167" s="260"/>
      <c r="B167" s="263"/>
      <c r="C167" s="43">
        <v>179</v>
      </c>
      <c r="D167" s="117" t="s">
        <v>345</v>
      </c>
      <c r="E167" s="33" t="s">
        <v>346</v>
      </c>
      <c r="F167" s="33" t="s">
        <v>23</v>
      </c>
      <c r="G167" s="34" t="s">
        <v>28</v>
      </c>
      <c r="H167" s="51">
        <v>130.83000000000001</v>
      </c>
      <c r="I167" s="18">
        <f>0+6</f>
        <v>6</v>
      </c>
      <c r="J167" s="24">
        <f t="shared" si="4"/>
        <v>0</v>
      </c>
      <c r="K167" s="25" t="str">
        <f t="shared" si="5"/>
        <v>OK</v>
      </c>
      <c r="L167" s="202"/>
      <c r="M167" s="206"/>
      <c r="N167" s="205"/>
      <c r="O167" s="205"/>
      <c r="P167" s="171"/>
      <c r="Q167" s="171"/>
      <c r="R167" s="205"/>
      <c r="S167" s="205"/>
      <c r="T167" s="208">
        <v>6</v>
      </c>
      <c r="U167" s="238"/>
      <c r="V167" s="241"/>
      <c r="W167" s="241"/>
      <c r="X167" s="241"/>
      <c r="Y167" s="241"/>
      <c r="Z167" s="76"/>
      <c r="AA167" s="76"/>
      <c r="AB167" s="76"/>
      <c r="AC167" s="76"/>
    </row>
    <row r="168" spans="1:29" ht="39.950000000000003" customHeight="1" x14ac:dyDescent="0.25">
      <c r="A168" s="260"/>
      <c r="B168" s="263"/>
      <c r="C168" s="46">
        <v>180</v>
      </c>
      <c r="D168" s="117" t="s">
        <v>347</v>
      </c>
      <c r="E168" s="33" t="s">
        <v>348</v>
      </c>
      <c r="F168" s="33" t="s">
        <v>3</v>
      </c>
      <c r="G168" s="34" t="s">
        <v>15</v>
      </c>
      <c r="H168" s="51">
        <v>1.29</v>
      </c>
      <c r="I168" s="18">
        <v>2000</v>
      </c>
      <c r="J168" s="24">
        <f t="shared" si="4"/>
        <v>0</v>
      </c>
      <c r="K168" s="25" t="str">
        <f t="shared" si="5"/>
        <v>OK</v>
      </c>
      <c r="L168" s="202"/>
      <c r="M168" s="206"/>
      <c r="N168" s="205"/>
      <c r="O168" s="205"/>
      <c r="P168" s="171"/>
      <c r="Q168" s="171"/>
      <c r="R168" s="205"/>
      <c r="S168" s="208">
        <v>2000</v>
      </c>
      <c r="T168" s="238"/>
      <c r="U168" s="238"/>
      <c r="V168" s="241"/>
      <c r="W168" s="241"/>
      <c r="X168" s="241"/>
      <c r="Y168" s="241"/>
      <c r="Z168" s="76"/>
      <c r="AA168" s="76"/>
      <c r="AB168" s="76"/>
      <c r="AC168" s="76"/>
    </row>
    <row r="169" spans="1:29" ht="39.950000000000003" customHeight="1" x14ac:dyDescent="0.25">
      <c r="A169" s="260"/>
      <c r="B169" s="263"/>
      <c r="C169" s="46">
        <v>181</v>
      </c>
      <c r="D169" s="117" t="s">
        <v>67</v>
      </c>
      <c r="E169" s="33" t="s">
        <v>346</v>
      </c>
      <c r="F169" s="33" t="s">
        <v>23</v>
      </c>
      <c r="G169" s="34" t="s">
        <v>15</v>
      </c>
      <c r="H169" s="51">
        <v>131.62</v>
      </c>
      <c r="I169" s="18">
        <v>13</v>
      </c>
      <c r="J169" s="24">
        <f t="shared" si="4"/>
        <v>10</v>
      </c>
      <c r="K169" s="25" t="str">
        <f t="shared" si="5"/>
        <v>OK</v>
      </c>
      <c r="L169" s="208">
        <v>10</v>
      </c>
      <c r="M169" s="206"/>
      <c r="N169" s="205"/>
      <c r="O169" s="205"/>
      <c r="P169" s="171"/>
      <c r="Q169" s="171"/>
      <c r="R169" s="205"/>
      <c r="S169" s="208">
        <v>3</v>
      </c>
      <c r="T169" s="238"/>
      <c r="U169" s="238"/>
      <c r="V169" s="241"/>
      <c r="W169" s="241"/>
      <c r="X169" s="241"/>
      <c r="Y169" s="241"/>
      <c r="Z169" s="76"/>
      <c r="AA169" s="76"/>
      <c r="AB169" s="76"/>
      <c r="AC169" s="76"/>
    </row>
    <row r="170" spans="1:29" ht="39.950000000000003" customHeight="1" x14ac:dyDescent="0.25">
      <c r="A170" s="260"/>
      <c r="B170" s="263"/>
      <c r="C170" s="46">
        <v>182</v>
      </c>
      <c r="D170" s="117" t="s">
        <v>68</v>
      </c>
      <c r="E170" s="33" t="s">
        <v>349</v>
      </c>
      <c r="F170" s="33" t="s">
        <v>24</v>
      </c>
      <c r="G170" s="34" t="s">
        <v>15</v>
      </c>
      <c r="H170" s="51">
        <v>12.1</v>
      </c>
      <c r="I170" s="18">
        <v>15</v>
      </c>
      <c r="J170" s="24">
        <f t="shared" si="4"/>
        <v>5</v>
      </c>
      <c r="K170" s="25" t="str">
        <f t="shared" si="5"/>
        <v>OK</v>
      </c>
      <c r="L170" s="208">
        <v>5</v>
      </c>
      <c r="M170" s="206"/>
      <c r="N170" s="205"/>
      <c r="O170" s="205"/>
      <c r="P170" s="171"/>
      <c r="Q170" s="171"/>
      <c r="R170" s="205"/>
      <c r="S170" s="208">
        <v>10</v>
      </c>
      <c r="T170" s="238"/>
      <c r="U170" s="238"/>
      <c r="V170" s="241"/>
      <c r="W170" s="241"/>
      <c r="X170" s="241"/>
      <c r="Y170" s="241"/>
      <c r="Z170" s="76"/>
      <c r="AA170" s="76"/>
      <c r="AB170" s="76"/>
      <c r="AC170" s="76"/>
    </row>
    <row r="171" spans="1:29" ht="39.950000000000003" customHeight="1" x14ac:dyDescent="0.25">
      <c r="A171" s="260"/>
      <c r="B171" s="263"/>
      <c r="C171" s="46">
        <v>183</v>
      </c>
      <c r="D171" s="117" t="s">
        <v>74</v>
      </c>
      <c r="E171" s="33" t="s">
        <v>350</v>
      </c>
      <c r="F171" s="33" t="s">
        <v>24</v>
      </c>
      <c r="G171" s="34" t="s">
        <v>15</v>
      </c>
      <c r="H171" s="51">
        <v>37.93</v>
      </c>
      <c r="I171" s="18">
        <v>20</v>
      </c>
      <c r="J171" s="24">
        <f t="shared" si="4"/>
        <v>5</v>
      </c>
      <c r="K171" s="25" t="str">
        <f t="shared" si="5"/>
        <v>OK</v>
      </c>
      <c r="L171" s="208">
        <v>5</v>
      </c>
      <c r="M171" s="206"/>
      <c r="N171" s="205"/>
      <c r="O171" s="205"/>
      <c r="P171" s="171"/>
      <c r="Q171" s="173">
        <v>10</v>
      </c>
      <c r="R171" s="205"/>
      <c r="S171" s="208">
        <v>5</v>
      </c>
      <c r="T171" s="238"/>
      <c r="U171" s="238"/>
      <c r="V171" s="241"/>
      <c r="W171" s="241"/>
      <c r="X171" s="241"/>
      <c r="Y171" s="241"/>
      <c r="Z171" s="76"/>
      <c r="AA171" s="76"/>
      <c r="AB171" s="76"/>
      <c r="AC171" s="76"/>
    </row>
    <row r="172" spans="1:29" ht="39.950000000000003" customHeight="1" x14ac:dyDescent="0.25">
      <c r="A172" s="261"/>
      <c r="B172" s="264"/>
      <c r="C172" s="46">
        <v>184</v>
      </c>
      <c r="D172" s="117" t="s">
        <v>164</v>
      </c>
      <c r="E172" s="33" t="s">
        <v>351</v>
      </c>
      <c r="F172" s="33" t="s">
        <v>24</v>
      </c>
      <c r="G172" s="34" t="s">
        <v>15</v>
      </c>
      <c r="H172" s="51">
        <v>17.149999999999999</v>
      </c>
      <c r="I172" s="18">
        <v>2</v>
      </c>
      <c r="J172" s="24">
        <f t="shared" si="4"/>
        <v>0</v>
      </c>
      <c r="K172" s="25" t="str">
        <f t="shared" si="5"/>
        <v>OK</v>
      </c>
      <c r="L172" s="202"/>
      <c r="M172" s="206"/>
      <c r="N172" s="205"/>
      <c r="O172" s="205"/>
      <c r="P172" s="171"/>
      <c r="Q172" s="171"/>
      <c r="R172" s="205"/>
      <c r="S172" s="208">
        <v>2</v>
      </c>
      <c r="T172" s="238"/>
      <c r="U172" s="238"/>
      <c r="V172" s="241"/>
      <c r="W172" s="241"/>
      <c r="X172" s="241"/>
      <c r="Y172" s="241"/>
      <c r="Z172" s="76"/>
      <c r="AA172" s="76"/>
      <c r="AB172" s="76"/>
      <c r="AC172" s="76"/>
    </row>
    <row r="173" spans="1:29" ht="39.950000000000003" customHeight="1" x14ac:dyDescent="0.25">
      <c r="A173" s="273">
        <v>20</v>
      </c>
      <c r="B173" s="270" t="s">
        <v>183</v>
      </c>
      <c r="C173" s="47">
        <v>185</v>
      </c>
      <c r="D173" s="90" t="s">
        <v>73</v>
      </c>
      <c r="E173" s="35" t="s">
        <v>352</v>
      </c>
      <c r="F173" s="35" t="s">
        <v>24</v>
      </c>
      <c r="G173" s="35" t="s">
        <v>15</v>
      </c>
      <c r="H173" s="53">
        <v>23.77</v>
      </c>
      <c r="I173" s="18">
        <f>15-10</f>
        <v>5</v>
      </c>
      <c r="J173" s="24">
        <f t="shared" si="4"/>
        <v>5</v>
      </c>
      <c r="K173" s="25" t="str">
        <f t="shared" si="5"/>
        <v>OK</v>
      </c>
      <c r="L173" s="202"/>
      <c r="M173" s="206"/>
      <c r="N173" s="205"/>
      <c r="O173" s="205"/>
      <c r="P173" s="172"/>
      <c r="Q173" s="171"/>
      <c r="R173" s="205"/>
      <c r="S173" s="205"/>
      <c r="T173" s="238"/>
      <c r="U173" s="238"/>
      <c r="V173" s="241"/>
      <c r="W173" s="241"/>
      <c r="X173" s="241"/>
      <c r="Y173" s="241"/>
      <c r="Z173" s="76"/>
      <c r="AA173" s="76"/>
      <c r="AB173" s="76"/>
      <c r="AC173" s="76"/>
    </row>
    <row r="174" spans="1:29" ht="39.950000000000003"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202"/>
      <c r="M174" s="206"/>
      <c r="N174" s="205"/>
      <c r="O174" s="205"/>
      <c r="P174" s="171"/>
      <c r="Q174" s="171"/>
      <c r="R174" s="205"/>
      <c r="S174" s="205"/>
      <c r="T174" s="238"/>
      <c r="U174" s="238"/>
      <c r="V174" s="241"/>
      <c r="W174" s="241"/>
      <c r="X174" s="241"/>
      <c r="Y174" s="241"/>
      <c r="Z174" s="76"/>
      <c r="AA174" s="76"/>
      <c r="AB174" s="76"/>
      <c r="AC174" s="76"/>
    </row>
    <row r="175" spans="1:29" ht="39.950000000000003" customHeight="1" x14ac:dyDescent="0.25">
      <c r="A175" s="274"/>
      <c r="B175" s="271"/>
      <c r="C175" s="47">
        <v>187</v>
      </c>
      <c r="D175" s="90" t="s">
        <v>354</v>
      </c>
      <c r="E175" s="35" t="s">
        <v>355</v>
      </c>
      <c r="F175" s="35" t="s">
        <v>13</v>
      </c>
      <c r="G175" s="35" t="s">
        <v>378</v>
      </c>
      <c r="H175" s="53">
        <v>71.91</v>
      </c>
      <c r="I175" s="18"/>
      <c r="J175" s="24">
        <f t="shared" si="4"/>
        <v>0</v>
      </c>
      <c r="K175" s="25" t="str">
        <f t="shared" si="5"/>
        <v>OK</v>
      </c>
      <c r="L175" s="202"/>
      <c r="M175" s="206"/>
      <c r="N175" s="205"/>
      <c r="O175" s="205"/>
      <c r="P175" s="171"/>
      <c r="Q175" s="171"/>
      <c r="R175" s="205"/>
      <c r="S175" s="205"/>
      <c r="T175" s="238"/>
      <c r="U175" s="238"/>
      <c r="V175" s="241"/>
      <c r="W175" s="241"/>
      <c r="X175" s="241"/>
      <c r="Y175" s="241"/>
      <c r="Z175" s="76"/>
      <c r="AA175" s="76"/>
      <c r="AB175" s="76"/>
      <c r="AC175" s="76"/>
    </row>
    <row r="176" spans="1:29" ht="39.950000000000003" customHeight="1" x14ac:dyDescent="0.25">
      <c r="A176" s="274"/>
      <c r="B176" s="271"/>
      <c r="C176" s="47">
        <v>188</v>
      </c>
      <c r="D176" s="90" t="s">
        <v>356</v>
      </c>
      <c r="E176" s="35" t="s">
        <v>357</v>
      </c>
      <c r="F176" s="35" t="s">
        <v>13</v>
      </c>
      <c r="G176" s="35" t="s">
        <v>14</v>
      </c>
      <c r="H176" s="53">
        <v>1.58</v>
      </c>
      <c r="I176" s="18"/>
      <c r="J176" s="24">
        <f t="shared" si="4"/>
        <v>0</v>
      </c>
      <c r="K176" s="25" t="str">
        <f t="shared" si="5"/>
        <v>OK</v>
      </c>
      <c r="L176" s="202"/>
      <c r="M176" s="206"/>
      <c r="N176" s="205"/>
      <c r="O176" s="205"/>
      <c r="P176" s="171"/>
      <c r="Q176" s="171"/>
      <c r="R176" s="205"/>
      <c r="S176" s="205"/>
      <c r="T176" s="238"/>
      <c r="U176" s="238"/>
      <c r="V176" s="241"/>
      <c r="W176" s="241"/>
      <c r="X176" s="241"/>
      <c r="Y176" s="241"/>
      <c r="Z176" s="76"/>
      <c r="AA176" s="76"/>
      <c r="AB176" s="76"/>
      <c r="AC176" s="76"/>
    </row>
    <row r="177" spans="1:29" ht="39.950000000000003" customHeight="1" x14ac:dyDescent="0.25">
      <c r="A177" s="274"/>
      <c r="B177" s="271"/>
      <c r="C177" s="47">
        <v>189</v>
      </c>
      <c r="D177" s="90" t="s">
        <v>358</v>
      </c>
      <c r="E177" s="35" t="s">
        <v>359</v>
      </c>
      <c r="F177" s="35" t="s">
        <v>13</v>
      </c>
      <c r="G177" s="35" t="s">
        <v>379</v>
      </c>
      <c r="H177" s="53">
        <v>197.77</v>
      </c>
      <c r="I177" s="18"/>
      <c r="J177" s="24">
        <f t="shared" si="4"/>
        <v>0</v>
      </c>
      <c r="K177" s="25" t="str">
        <f t="shared" si="5"/>
        <v>OK</v>
      </c>
      <c r="L177" s="202"/>
      <c r="M177" s="206"/>
      <c r="N177" s="205"/>
      <c r="O177" s="205"/>
      <c r="P177" s="171"/>
      <c r="Q177" s="171"/>
      <c r="R177" s="205"/>
      <c r="S177" s="205"/>
      <c r="T177" s="238"/>
      <c r="U177" s="238"/>
      <c r="V177" s="241"/>
      <c r="W177" s="241"/>
      <c r="X177" s="241"/>
      <c r="Y177" s="241"/>
      <c r="Z177" s="76"/>
      <c r="AA177" s="76"/>
      <c r="AB177" s="76"/>
      <c r="AC177" s="76"/>
    </row>
    <row r="178" spans="1:29" ht="39.950000000000003" customHeight="1" x14ac:dyDescent="0.25">
      <c r="A178" s="274"/>
      <c r="B178" s="271"/>
      <c r="C178" s="47">
        <v>190</v>
      </c>
      <c r="D178" s="90" t="s">
        <v>360</v>
      </c>
      <c r="E178" s="35" t="s">
        <v>361</v>
      </c>
      <c r="F178" s="35" t="s">
        <v>13</v>
      </c>
      <c r="G178" s="35" t="s">
        <v>380</v>
      </c>
      <c r="H178" s="53">
        <v>1.99</v>
      </c>
      <c r="I178" s="18"/>
      <c r="J178" s="24">
        <f t="shared" si="4"/>
        <v>0</v>
      </c>
      <c r="K178" s="25" t="str">
        <f t="shared" si="5"/>
        <v>OK</v>
      </c>
      <c r="L178" s="202"/>
      <c r="M178" s="206"/>
      <c r="N178" s="205"/>
      <c r="O178" s="205"/>
      <c r="P178" s="171"/>
      <c r="Q178" s="171"/>
      <c r="R178" s="205"/>
      <c r="S178" s="205"/>
      <c r="T178" s="238"/>
      <c r="U178" s="238"/>
      <c r="V178" s="241"/>
      <c r="W178" s="241"/>
      <c r="X178" s="241"/>
      <c r="Y178" s="241"/>
      <c r="Z178" s="76"/>
      <c r="AA178" s="76"/>
      <c r="AB178" s="76"/>
      <c r="AC178" s="76"/>
    </row>
    <row r="179" spans="1:29" ht="39.950000000000003" customHeight="1" x14ac:dyDescent="0.25">
      <c r="A179" s="274"/>
      <c r="B179" s="271"/>
      <c r="C179" s="47">
        <v>191</v>
      </c>
      <c r="D179" s="90" t="s">
        <v>362</v>
      </c>
      <c r="E179" s="35" t="s">
        <v>363</v>
      </c>
      <c r="F179" s="35" t="s">
        <v>364</v>
      </c>
      <c r="G179" s="35" t="s">
        <v>15</v>
      </c>
      <c r="H179" s="53">
        <v>30.55</v>
      </c>
      <c r="I179" s="18">
        <v>40</v>
      </c>
      <c r="J179" s="24">
        <f t="shared" si="4"/>
        <v>28</v>
      </c>
      <c r="K179" s="25" t="str">
        <f t="shared" si="5"/>
        <v>OK</v>
      </c>
      <c r="L179" s="202"/>
      <c r="M179" s="206"/>
      <c r="N179" s="205"/>
      <c r="O179" s="205"/>
      <c r="P179" s="171"/>
      <c r="Q179" s="171"/>
      <c r="R179" s="208">
        <v>12</v>
      </c>
      <c r="S179" s="205"/>
      <c r="T179" s="238"/>
      <c r="U179" s="238"/>
      <c r="V179" s="241"/>
      <c r="W179" s="241"/>
      <c r="X179" s="241"/>
      <c r="Y179" s="241"/>
      <c r="Z179" s="76"/>
      <c r="AA179" s="76"/>
      <c r="AB179" s="76"/>
      <c r="AC179" s="76"/>
    </row>
    <row r="180" spans="1:29" ht="39.950000000000003" customHeight="1" x14ac:dyDescent="0.25">
      <c r="A180" s="274"/>
      <c r="B180" s="271"/>
      <c r="C180" s="47">
        <v>192</v>
      </c>
      <c r="D180" s="90" t="s">
        <v>365</v>
      </c>
      <c r="E180" s="35" t="s">
        <v>366</v>
      </c>
      <c r="F180" s="35" t="s">
        <v>364</v>
      </c>
      <c r="G180" s="35" t="s">
        <v>15</v>
      </c>
      <c r="H180" s="53">
        <v>25.84</v>
      </c>
      <c r="I180" s="18">
        <v>60</v>
      </c>
      <c r="J180" s="24">
        <f t="shared" si="4"/>
        <v>10</v>
      </c>
      <c r="K180" s="25" t="str">
        <f t="shared" si="5"/>
        <v>OK</v>
      </c>
      <c r="L180" s="202"/>
      <c r="M180" s="206"/>
      <c r="N180" s="205"/>
      <c r="O180" s="205"/>
      <c r="P180" s="171"/>
      <c r="Q180" s="171"/>
      <c r="R180" s="208">
        <v>50</v>
      </c>
      <c r="S180" s="205"/>
      <c r="T180" s="238"/>
      <c r="U180" s="238"/>
      <c r="V180" s="241"/>
      <c r="W180" s="241"/>
      <c r="X180" s="241"/>
      <c r="Y180" s="241"/>
      <c r="Z180" s="76"/>
      <c r="AA180" s="76"/>
      <c r="AB180" s="76"/>
      <c r="AC180" s="76"/>
    </row>
    <row r="181" spans="1:29" ht="39.950000000000003" customHeight="1" x14ac:dyDescent="0.25">
      <c r="A181" s="274"/>
      <c r="B181" s="271"/>
      <c r="C181" s="47">
        <v>193</v>
      </c>
      <c r="D181" s="113" t="s">
        <v>367</v>
      </c>
      <c r="E181" s="114" t="s">
        <v>172</v>
      </c>
      <c r="F181" s="114" t="s">
        <v>13</v>
      </c>
      <c r="G181" s="35" t="s">
        <v>22</v>
      </c>
      <c r="H181" s="53">
        <v>25.94</v>
      </c>
      <c r="I181" s="18"/>
      <c r="J181" s="24">
        <f t="shared" si="4"/>
        <v>0</v>
      </c>
      <c r="K181" s="25" t="str">
        <f t="shared" si="5"/>
        <v>OK</v>
      </c>
      <c r="L181" s="202"/>
      <c r="M181" s="206"/>
      <c r="N181" s="204"/>
      <c r="O181" s="205"/>
      <c r="P181" s="171"/>
      <c r="Q181" s="171"/>
      <c r="R181" s="205"/>
      <c r="S181" s="205"/>
      <c r="T181" s="238"/>
      <c r="U181" s="238"/>
      <c r="V181" s="241"/>
      <c r="W181" s="241"/>
      <c r="X181" s="241"/>
      <c r="Y181" s="241"/>
      <c r="Z181" s="76"/>
      <c r="AA181" s="76"/>
      <c r="AB181" s="76"/>
      <c r="AC181" s="76"/>
    </row>
    <row r="182" spans="1:29" ht="39.950000000000003" customHeight="1" x14ac:dyDescent="0.25">
      <c r="A182" s="274"/>
      <c r="B182" s="271"/>
      <c r="C182" s="47">
        <v>194</v>
      </c>
      <c r="D182" s="113" t="s">
        <v>368</v>
      </c>
      <c r="E182" s="114" t="s">
        <v>196</v>
      </c>
      <c r="F182" s="114" t="s">
        <v>13</v>
      </c>
      <c r="G182" s="35" t="s">
        <v>22</v>
      </c>
      <c r="H182" s="53">
        <v>30.28</v>
      </c>
      <c r="I182" s="18"/>
      <c r="J182" s="24">
        <f t="shared" si="4"/>
        <v>0</v>
      </c>
      <c r="K182" s="25" t="str">
        <f t="shared" si="5"/>
        <v>OK</v>
      </c>
      <c r="L182" s="202"/>
      <c r="M182" s="206"/>
      <c r="N182" s="204"/>
      <c r="O182" s="205"/>
      <c r="P182" s="171"/>
      <c r="Q182" s="171"/>
      <c r="R182" s="205"/>
      <c r="S182" s="205"/>
      <c r="T182" s="238"/>
      <c r="U182" s="238"/>
      <c r="V182" s="241"/>
      <c r="W182" s="241"/>
      <c r="X182" s="241"/>
      <c r="Y182" s="241"/>
      <c r="Z182" s="76"/>
      <c r="AA182" s="76"/>
      <c r="AB182" s="76"/>
      <c r="AC182" s="76"/>
    </row>
    <row r="183" spans="1:29" ht="39.950000000000003" customHeight="1" x14ac:dyDescent="0.25">
      <c r="A183" s="274"/>
      <c r="B183" s="271"/>
      <c r="C183" s="47">
        <v>195</v>
      </c>
      <c r="D183" s="90" t="s">
        <v>66</v>
      </c>
      <c r="E183" s="35" t="s">
        <v>369</v>
      </c>
      <c r="F183" s="35" t="s">
        <v>16</v>
      </c>
      <c r="G183" s="35" t="s">
        <v>15</v>
      </c>
      <c r="H183" s="53">
        <v>26.17</v>
      </c>
      <c r="I183" s="18">
        <v>3</v>
      </c>
      <c r="J183" s="24">
        <f t="shared" si="4"/>
        <v>3</v>
      </c>
      <c r="K183" s="25" t="str">
        <f t="shared" si="5"/>
        <v>OK</v>
      </c>
      <c r="L183" s="202"/>
      <c r="M183" s="206"/>
      <c r="N183" s="204"/>
      <c r="O183" s="205"/>
      <c r="P183" s="171"/>
      <c r="Q183" s="171"/>
      <c r="R183" s="205"/>
      <c r="S183" s="206"/>
      <c r="T183" s="238"/>
      <c r="U183" s="238"/>
      <c r="V183" s="241"/>
      <c r="W183" s="241"/>
      <c r="X183" s="241"/>
      <c r="Y183" s="241"/>
      <c r="Z183" s="76"/>
      <c r="AA183" s="76"/>
      <c r="AB183" s="76"/>
      <c r="AC183" s="76"/>
    </row>
    <row r="184" spans="1:29" ht="39.950000000000003" customHeight="1" x14ac:dyDescent="0.25">
      <c r="A184" s="274"/>
      <c r="B184" s="271"/>
      <c r="C184" s="47">
        <v>196</v>
      </c>
      <c r="D184" s="90" t="s">
        <v>69</v>
      </c>
      <c r="E184" s="35" t="s">
        <v>352</v>
      </c>
      <c r="F184" s="35" t="s">
        <v>16</v>
      </c>
      <c r="G184" s="35" t="s">
        <v>15</v>
      </c>
      <c r="H184" s="53">
        <v>4.3600000000000003</v>
      </c>
      <c r="I184" s="18">
        <v>5</v>
      </c>
      <c r="J184" s="24">
        <f t="shared" si="4"/>
        <v>5</v>
      </c>
      <c r="K184" s="25" t="str">
        <f t="shared" si="5"/>
        <v>OK</v>
      </c>
      <c r="L184" s="202"/>
      <c r="M184" s="206"/>
      <c r="N184" s="204"/>
      <c r="O184" s="205"/>
      <c r="P184" s="171"/>
      <c r="Q184" s="171"/>
      <c r="R184" s="205"/>
      <c r="S184" s="205"/>
      <c r="T184" s="238"/>
      <c r="U184" s="238"/>
      <c r="V184" s="241"/>
      <c r="W184" s="241"/>
      <c r="X184" s="241"/>
      <c r="Y184" s="241"/>
      <c r="Z184" s="76"/>
      <c r="AA184" s="76"/>
      <c r="AB184" s="76"/>
      <c r="AC184" s="76"/>
    </row>
    <row r="185" spans="1:29" ht="39.950000000000003" customHeight="1" x14ac:dyDescent="0.25">
      <c r="A185" s="274"/>
      <c r="B185" s="271"/>
      <c r="C185" s="47">
        <v>197</v>
      </c>
      <c r="D185" s="90" t="s">
        <v>70</v>
      </c>
      <c r="E185" s="35" t="s">
        <v>370</v>
      </c>
      <c r="F185" s="35" t="s">
        <v>13</v>
      </c>
      <c r="G185" s="35" t="s">
        <v>15</v>
      </c>
      <c r="H185" s="53">
        <v>44.37</v>
      </c>
      <c r="I185" s="18">
        <v>10</v>
      </c>
      <c r="J185" s="24">
        <f t="shared" si="4"/>
        <v>10</v>
      </c>
      <c r="K185" s="25" t="str">
        <f t="shared" si="5"/>
        <v>OK</v>
      </c>
      <c r="L185" s="202"/>
      <c r="M185" s="206"/>
      <c r="N185" s="204"/>
      <c r="O185" s="205"/>
      <c r="P185" s="171"/>
      <c r="Q185" s="171"/>
      <c r="R185" s="205"/>
      <c r="S185" s="205"/>
      <c r="T185" s="238"/>
      <c r="U185" s="238"/>
      <c r="V185" s="241"/>
      <c r="W185" s="241"/>
      <c r="X185" s="241"/>
      <c r="Y185" s="241"/>
      <c r="Z185" s="76"/>
      <c r="AA185" s="76"/>
      <c r="AB185" s="76"/>
      <c r="AC185" s="76"/>
    </row>
    <row r="186" spans="1:29" ht="39.950000000000003"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202"/>
      <c r="M186" s="206"/>
      <c r="N186" s="204"/>
      <c r="O186" s="205"/>
      <c r="P186" s="171"/>
      <c r="Q186" s="171"/>
      <c r="R186" s="205"/>
      <c r="S186" s="206"/>
      <c r="T186" s="238"/>
      <c r="U186" s="238"/>
      <c r="V186" s="241"/>
      <c r="W186" s="241"/>
      <c r="X186" s="241"/>
      <c r="Y186" s="241"/>
      <c r="Z186" s="76"/>
      <c r="AA186" s="76"/>
      <c r="AB186" s="76"/>
      <c r="AC186" s="76"/>
    </row>
    <row r="187" spans="1:29" ht="39.950000000000003"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202"/>
      <c r="M187" s="206"/>
      <c r="N187" s="204"/>
      <c r="O187" s="205"/>
      <c r="P187" s="171"/>
      <c r="Q187" s="171"/>
      <c r="R187" s="205"/>
      <c r="S187" s="206"/>
      <c r="T187" s="238"/>
      <c r="U187" s="238"/>
      <c r="V187" s="241"/>
      <c r="W187" s="241"/>
      <c r="X187" s="241"/>
      <c r="Y187" s="241"/>
      <c r="Z187" s="76"/>
      <c r="AA187" s="76"/>
      <c r="AB187" s="76"/>
      <c r="AC187" s="76"/>
    </row>
    <row r="188" spans="1:29" ht="39.950000000000003"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202"/>
      <c r="M188" s="206"/>
      <c r="N188" s="204"/>
      <c r="O188" s="205"/>
      <c r="P188" s="171"/>
      <c r="Q188" s="171"/>
      <c r="R188" s="205"/>
      <c r="S188" s="205"/>
      <c r="T188" s="238"/>
      <c r="U188" s="238"/>
      <c r="V188" s="241"/>
      <c r="W188" s="241"/>
      <c r="X188" s="241"/>
      <c r="Y188" s="241"/>
      <c r="Z188" s="76"/>
      <c r="AA188" s="76"/>
      <c r="AB188" s="76"/>
      <c r="AC188" s="76"/>
    </row>
    <row r="189" spans="1:29" ht="39.950000000000003" customHeight="1" x14ac:dyDescent="0.25">
      <c r="A189" s="274"/>
      <c r="B189" s="271"/>
      <c r="C189" s="47">
        <v>201</v>
      </c>
      <c r="D189" s="90" t="s">
        <v>114</v>
      </c>
      <c r="E189" s="35" t="s">
        <v>376</v>
      </c>
      <c r="F189" s="36" t="s">
        <v>13</v>
      </c>
      <c r="G189" s="35" t="s">
        <v>15</v>
      </c>
      <c r="H189" s="53">
        <v>52.42</v>
      </c>
      <c r="I189" s="18">
        <v>1</v>
      </c>
      <c r="J189" s="24">
        <f t="shared" si="4"/>
        <v>1</v>
      </c>
      <c r="K189" s="25" t="str">
        <f t="shared" si="5"/>
        <v>OK</v>
      </c>
      <c r="L189" s="202"/>
      <c r="M189" s="206"/>
      <c r="N189" s="204"/>
      <c r="O189" s="205"/>
      <c r="P189" s="171"/>
      <c r="Q189" s="171"/>
      <c r="R189" s="205"/>
      <c r="S189" s="205"/>
      <c r="T189" s="238"/>
      <c r="U189" s="238"/>
      <c r="V189" s="241"/>
      <c r="W189" s="241"/>
      <c r="X189" s="241"/>
      <c r="Y189" s="241"/>
      <c r="Z189" s="76"/>
      <c r="AA189" s="76"/>
      <c r="AB189" s="76"/>
      <c r="AC189" s="76"/>
    </row>
    <row r="190" spans="1:29" ht="39.950000000000003" customHeight="1" x14ac:dyDescent="0.25">
      <c r="A190" s="275"/>
      <c r="B190" s="272"/>
      <c r="C190" s="47">
        <v>202</v>
      </c>
      <c r="D190" s="90" t="s">
        <v>166</v>
      </c>
      <c r="E190" s="118" t="s">
        <v>377</v>
      </c>
      <c r="F190" s="35" t="s">
        <v>13</v>
      </c>
      <c r="G190" s="35" t="s">
        <v>31</v>
      </c>
      <c r="H190" s="53">
        <v>188.94</v>
      </c>
      <c r="I190" s="18">
        <v>4</v>
      </c>
      <c r="J190" s="24">
        <f t="shared" si="4"/>
        <v>4</v>
      </c>
      <c r="K190" s="25" t="str">
        <f t="shared" si="5"/>
        <v>OK</v>
      </c>
      <c r="L190" s="202"/>
      <c r="M190" s="206"/>
      <c r="N190" s="204"/>
      <c r="O190" s="205"/>
      <c r="P190" s="171"/>
      <c r="Q190" s="171"/>
      <c r="R190" s="205"/>
      <c r="S190" s="205"/>
      <c r="T190" s="238"/>
      <c r="U190" s="238"/>
      <c r="V190" s="241"/>
      <c r="W190" s="241"/>
      <c r="X190" s="241"/>
      <c r="Y190" s="241"/>
      <c r="Z190" s="76"/>
      <c r="AA190" s="76"/>
      <c r="AB190" s="76"/>
      <c r="AC190" s="76"/>
    </row>
    <row r="191" spans="1:29" ht="39.950000000000003" customHeight="1" x14ac:dyDescent="0.25">
      <c r="A191" s="259">
        <v>21</v>
      </c>
      <c r="B191" s="262" t="s">
        <v>284</v>
      </c>
      <c r="C191" s="46">
        <v>203</v>
      </c>
      <c r="D191" s="119" t="s">
        <v>71</v>
      </c>
      <c r="E191" s="120" t="s">
        <v>381</v>
      </c>
      <c r="F191" s="120" t="s">
        <v>25</v>
      </c>
      <c r="G191" s="33" t="s">
        <v>15</v>
      </c>
      <c r="H191" s="52">
        <v>201.41</v>
      </c>
      <c r="I191" s="18">
        <v>6</v>
      </c>
      <c r="J191" s="24">
        <f t="shared" si="4"/>
        <v>6</v>
      </c>
      <c r="K191" s="25" t="str">
        <f t="shared" si="5"/>
        <v>OK</v>
      </c>
      <c r="L191" s="202"/>
      <c r="M191" s="206"/>
      <c r="N191" s="204"/>
      <c r="O191" s="205"/>
      <c r="P191" s="171"/>
      <c r="Q191" s="171"/>
      <c r="R191" s="205"/>
      <c r="S191" s="205"/>
      <c r="T191" s="238"/>
      <c r="U191" s="238"/>
      <c r="V191" s="241"/>
      <c r="W191" s="241"/>
      <c r="X191" s="241"/>
      <c r="Y191" s="241"/>
      <c r="Z191" s="76"/>
      <c r="AA191" s="76"/>
      <c r="AB191" s="76"/>
      <c r="AC191" s="76"/>
    </row>
    <row r="192" spans="1:29" ht="39.950000000000003" customHeight="1" x14ac:dyDescent="0.25">
      <c r="A192" s="260"/>
      <c r="B192" s="263"/>
      <c r="C192" s="46">
        <v>204</v>
      </c>
      <c r="D192" s="125" t="s">
        <v>81</v>
      </c>
      <c r="E192" s="123" t="s">
        <v>382</v>
      </c>
      <c r="F192" s="123" t="s">
        <v>13</v>
      </c>
      <c r="G192" s="33" t="s">
        <v>15</v>
      </c>
      <c r="H192" s="52">
        <v>194.99</v>
      </c>
      <c r="I192" s="18">
        <v>6</v>
      </c>
      <c r="J192" s="24">
        <f t="shared" si="4"/>
        <v>6</v>
      </c>
      <c r="K192" s="25" t="str">
        <f t="shared" si="5"/>
        <v>OK</v>
      </c>
      <c r="L192" s="202"/>
      <c r="M192" s="206"/>
      <c r="N192" s="204"/>
      <c r="O192" s="205"/>
      <c r="P192" s="171"/>
      <c r="Q192" s="171"/>
      <c r="R192" s="205"/>
      <c r="S192" s="205"/>
      <c r="T192" s="238"/>
      <c r="U192" s="238"/>
      <c r="V192" s="241"/>
      <c r="W192" s="241"/>
      <c r="X192" s="241"/>
      <c r="Y192" s="241"/>
      <c r="Z192" s="76"/>
      <c r="AA192" s="76"/>
      <c r="AB192" s="76"/>
      <c r="AC192" s="76"/>
    </row>
    <row r="193" spans="1:29" ht="39.950000000000003"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202"/>
      <c r="M193" s="206"/>
      <c r="N193" s="205"/>
      <c r="O193" s="205"/>
      <c r="P193" s="171"/>
      <c r="Q193" s="171"/>
      <c r="R193" s="205"/>
      <c r="S193" s="205"/>
      <c r="T193" s="238"/>
      <c r="U193" s="238"/>
      <c r="V193" s="241"/>
      <c r="W193" s="241"/>
      <c r="X193" s="241"/>
      <c r="Y193" s="241"/>
      <c r="Z193" s="76"/>
      <c r="AA193" s="76"/>
      <c r="AB193" s="76"/>
      <c r="AC193" s="76"/>
    </row>
    <row r="194" spans="1:29" ht="39.950000000000003"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202"/>
      <c r="M194" s="206"/>
      <c r="N194" s="205"/>
      <c r="O194" s="205"/>
      <c r="P194" s="171"/>
      <c r="Q194" s="171"/>
      <c r="R194" s="205"/>
      <c r="S194" s="205"/>
      <c r="T194" s="238"/>
      <c r="U194" s="238"/>
      <c r="V194" s="241"/>
      <c r="W194" s="241"/>
      <c r="X194" s="241"/>
      <c r="Y194" s="241"/>
      <c r="Z194" s="76"/>
      <c r="AA194" s="76"/>
      <c r="AB194" s="76"/>
      <c r="AC194" s="76"/>
    </row>
    <row r="195" spans="1:29" ht="39.950000000000003"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202"/>
      <c r="M195" s="206"/>
      <c r="N195" s="205"/>
      <c r="O195" s="205"/>
      <c r="P195" s="171"/>
      <c r="Q195" s="171"/>
      <c r="R195" s="205"/>
      <c r="S195" s="205"/>
      <c r="T195" s="238"/>
      <c r="U195" s="238"/>
      <c r="V195" s="241"/>
      <c r="W195" s="241"/>
      <c r="X195" s="241"/>
      <c r="Y195" s="241"/>
      <c r="Z195" s="76"/>
      <c r="AA195" s="76"/>
      <c r="AB195" s="76"/>
      <c r="AC195" s="76"/>
    </row>
    <row r="196" spans="1:29" ht="39.950000000000003" customHeight="1" x14ac:dyDescent="0.25">
      <c r="A196" s="274"/>
      <c r="B196" s="271"/>
      <c r="C196" s="47">
        <v>208</v>
      </c>
      <c r="D196" s="90" t="s">
        <v>388</v>
      </c>
      <c r="E196" s="35" t="s">
        <v>387</v>
      </c>
      <c r="F196" s="36" t="s">
        <v>13</v>
      </c>
      <c r="G196" s="35" t="s">
        <v>394</v>
      </c>
      <c r="H196" s="53">
        <v>1003.68</v>
      </c>
      <c r="I196" s="18"/>
      <c r="J196" s="24">
        <f t="shared" ref="J196:J248" si="6">I196-(SUM(N196:AC196))</f>
        <v>0</v>
      </c>
      <c r="K196" s="25" t="str">
        <f t="shared" si="5"/>
        <v>OK</v>
      </c>
      <c r="L196" s="202"/>
      <c r="M196" s="206"/>
      <c r="N196" s="205"/>
      <c r="O196" s="205"/>
      <c r="P196" s="171"/>
      <c r="Q196" s="171"/>
      <c r="R196" s="205"/>
      <c r="S196" s="205"/>
      <c r="T196" s="238"/>
      <c r="U196" s="238"/>
      <c r="V196" s="241"/>
      <c r="W196" s="241"/>
      <c r="X196" s="241"/>
      <c r="Y196" s="241"/>
      <c r="Z196" s="76"/>
      <c r="AA196" s="76"/>
      <c r="AB196" s="76"/>
      <c r="AC196" s="76"/>
    </row>
    <row r="197" spans="1:29" ht="39.950000000000003" customHeight="1" x14ac:dyDescent="0.25">
      <c r="A197" s="274"/>
      <c r="B197" s="271"/>
      <c r="C197" s="47">
        <v>209</v>
      </c>
      <c r="D197" s="90" t="s">
        <v>389</v>
      </c>
      <c r="E197" s="35" t="s">
        <v>387</v>
      </c>
      <c r="F197" s="36" t="s">
        <v>13</v>
      </c>
      <c r="G197" s="35" t="s">
        <v>394</v>
      </c>
      <c r="H197" s="53">
        <v>981.94</v>
      </c>
      <c r="I197" s="18"/>
      <c r="J197" s="24">
        <f t="shared" si="6"/>
        <v>0</v>
      </c>
      <c r="K197" s="25" t="str">
        <f t="shared" ref="K197:K248" si="7">IF(J197&lt;0,"ATENÇÃO","OK")</f>
        <v>OK</v>
      </c>
      <c r="L197" s="202"/>
      <c r="M197" s="206"/>
      <c r="N197" s="205"/>
      <c r="O197" s="205"/>
      <c r="P197" s="171"/>
      <c r="Q197" s="171"/>
      <c r="R197" s="205"/>
      <c r="S197" s="205"/>
      <c r="T197" s="238"/>
      <c r="U197" s="238"/>
      <c r="V197" s="241"/>
      <c r="W197" s="241"/>
      <c r="X197" s="241"/>
      <c r="Y197" s="241"/>
      <c r="Z197" s="76"/>
      <c r="AA197" s="76"/>
      <c r="AB197" s="76"/>
      <c r="AC197" s="76"/>
    </row>
    <row r="198" spans="1:29" ht="39.950000000000003"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202"/>
      <c r="M198" s="206"/>
      <c r="N198" s="205"/>
      <c r="O198" s="205"/>
      <c r="P198" s="171"/>
      <c r="Q198" s="171"/>
      <c r="R198" s="205"/>
      <c r="S198" s="205"/>
      <c r="T198" s="238"/>
      <c r="U198" s="238"/>
      <c r="V198" s="241"/>
      <c r="W198" s="241"/>
      <c r="X198" s="241"/>
      <c r="Y198" s="241"/>
      <c r="Z198" s="76"/>
      <c r="AA198" s="76"/>
      <c r="AB198" s="76"/>
      <c r="AC198" s="76"/>
    </row>
    <row r="199" spans="1:29" ht="39.950000000000003"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202"/>
      <c r="M199" s="206"/>
      <c r="N199" s="205"/>
      <c r="O199" s="205"/>
      <c r="P199" s="171"/>
      <c r="Q199" s="171"/>
      <c r="R199" s="205"/>
      <c r="S199" s="205"/>
      <c r="T199" s="238"/>
      <c r="U199" s="238"/>
      <c r="V199" s="241"/>
      <c r="W199" s="241"/>
      <c r="X199" s="241"/>
      <c r="Y199" s="241"/>
      <c r="Z199" s="76"/>
      <c r="AA199" s="76"/>
      <c r="AB199" s="76"/>
      <c r="AC199" s="76"/>
    </row>
    <row r="200" spans="1:29" ht="39.950000000000003"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202"/>
      <c r="M200" s="206"/>
      <c r="N200" s="205"/>
      <c r="O200" s="205"/>
      <c r="P200" s="171"/>
      <c r="Q200" s="171"/>
      <c r="R200" s="205"/>
      <c r="S200" s="205"/>
      <c r="T200" s="238"/>
      <c r="U200" s="238"/>
      <c r="V200" s="241"/>
      <c r="W200" s="241"/>
      <c r="X200" s="241"/>
      <c r="Y200" s="241"/>
      <c r="Z200" s="76"/>
      <c r="AA200" s="76"/>
      <c r="AB200" s="76"/>
      <c r="AC200" s="76"/>
    </row>
    <row r="201" spans="1:29" ht="39.950000000000003" customHeight="1" x14ac:dyDescent="0.25">
      <c r="A201" s="259">
        <v>23</v>
      </c>
      <c r="B201" s="262" t="s">
        <v>183</v>
      </c>
      <c r="C201" s="46">
        <v>213</v>
      </c>
      <c r="D201" s="119" t="s">
        <v>55</v>
      </c>
      <c r="E201" s="120" t="s">
        <v>177</v>
      </c>
      <c r="F201" s="120" t="s">
        <v>13</v>
      </c>
      <c r="G201" s="33" t="s">
        <v>15</v>
      </c>
      <c r="H201" s="52">
        <v>19.14</v>
      </c>
      <c r="I201" s="18">
        <v>30</v>
      </c>
      <c r="J201" s="24">
        <f t="shared" si="6"/>
        <v>30</v>
      </c>
      <c r="K201" s="25" t="str">
        <f t="shared" si="7"/>
        <v>OK</v>
      </c>
      <c r="L201" s="202"/>
      <c r="M201" s="206"/>
      <c r="N201" s="205"/>
      <c r="O201" s="205"/>
      <c r="P201" s="171"/>
      <c r="Q201" s="171"/>
      <c r="R201" s="205"/>
      <c r="S201" s="205"/>
      <c r="T201" s="238"/>
      <c r="U201" s="238"/>
      <c r="V201" s="241"/>
      <c r="W201" s="241"/>
      <c r="X201" s="241"/>
      <c r="Y201" s="241"/>
      <c r="Z201" s="76"/>
      <c r="AA201" s="76"/>
      <c r="AB201" s="76"/>
      <c r="AC201" s="76"/>
    </row>
    <row r="202" spans="1:29" ht="39.950000000000003" customHeight="1" x14ac:dyDescent="0.25">
      <c r="A202" s="260"/>
      <c r="B202" s="263"/>
      <c r="C202" s="46">
        <v>214</v>
      </c>
      <c r="D202" s="119" t="s">
        <v>56</v>
      </c>
      <c r="E202" s="120" t="s">
        <v>395</v>
      </c>
      <c r="F202" s="120" t="s">
        <v>13</v>
      </c>
      <c r="G202" s="33" t="s">
        <v>58</v>
      </c>
      <c r="H202" s="52">
        <v>64.239999999999995</v>
      </c>
      <c r="I202" s="18">
        <v>1</v>
      </c>
      <c r="J202" s="24">
        <f t="shared" si="6"/>
        <v>1</v>
      </c>
      <c r="K202" s="25" t="str">
        <f t="shared" si="7"/>
        <v>OK</v>
      </c>
      <c r="L202" s="202"/>
      <c r="M202" s="206"/>
      <c r="N202" s="205"/>
      <c r="O202" s="205"/>
      <c r="P202" s="171"/>
      <c r="Q202" s="171"/>
      <c r="R202" s="205"/>
      <c r="S202" s="205"/>
      <c r="T202" s="238"/>
      <c r="U202" s="238"/>
      <c r="V202" s="241"/>
      <c r="W202" s="241"/>
      <c r="X202" s="241"/>
      <c r="Y202" s="241"/>
      <c r="Z202" s="76"/>
      <c r="AA202" s="76"/>
      <c r="AB202" s="76"/>
      <c r="AC202" s="76"/>
    </row>
    <row r="203" spans="1:29" ht="39.950000000000003"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202"/>
      <c r="M203" s="206"/>
      <c r="N203" s="205"/>
      <c r="O203" s="205"/>
      <c r="P203" s="171"/>
      <c r="Q203" s="171"/>
      <c r="R203" s="205"/>
      <c r="S203" s="205"/>
      <c r="T203" s="238"/>
      <c r="U203" s="238"/>
      <c r="V203" s="241"/>
      <c r="W203" s="241"/>
      <c r="X203" s="241"/>
      <c r="Y203" s="241"/>
      <c r="Z203" s="76"/>
      <c r="AA203" s="76"/>
      <c r="AB203" s="76"/>
      <c r="AC203" s="76"/>
    </row>
    <row r="204" spans="1:29" ht="39.950000000000003" customHeight="1" x14ac:dyDescent="0.25">
      <c r="A204" s="260"/>
      <c r="B204" s="263"/>
      <c r="C204" s="46">
        <v>216</v>
      </c>
      <c r="D204" s="119" t="s">
        <v>48</v>
      </c>
      <c r="E204" s="120" t="s">
        <v>172</v>
      </c>
      <c r="F204" s="120" t="s">
        <v>12</v>
      </c>
      <c r="G204" s="33" t="s">
        <v>15</v>
      </c>
      <c r="H204" s="52">
        <v>15.33</v>
      </c>
      <c r="I204" s="18">
        <v>2</v>
      </c>
      <c r="J204" s="24">
        <f t="shared" si="6"/>
        <v>2</v>
      </c>
      <c r="K204" s="25" t="str">
        <f t="shared" si="7"/>
        <v>OK</v>
      </c>
      <c r="L204" s="202"/>
      <c r="M204" s="206"/>
      <c r="N204" s="205"/>
      <c r="O204" s="205"/>
      <c r="P204" s="171"/>
      <c r="Q204" s="171"/>
      <c r="R204" s="205"/>
      <c r="S204" s="205"/>
      <c r="T204" s="238"/>
      <c r="U204" s="238"/>
      <c r="V204" s="241"/>
      <c r="W204" s="241"/>
      <c r="X204" s="241"/>
      <c r="Y204" s="241"/>
      <c r="Z204" s="76"/>
      <c r="AA204" s="76"/>
      <c r="AB204" s="76"/>
      <c r="AC204" s="76"/>
    </row>
    <row r="205" spans="1:29" ht="39.950000000000003" customHeight="1" x14ac:dyDescent="0.25">
      <c r="A205" s="260"/>
      <c r="B205" s="263"/>
      <c r="C205" s="46">
        <v>217</v>
      </c>
      <c r="D205" s="119" t="s">
        <v>102</v>
      </c>
      <c r="E205" s="120" t="s">
        <v>177</v>
      </c>
      <c r="F205" s="120" t="s">
        <v>104</v>
      </c>
      <c r="G205" s="33" t="s">
        <v>15</v>
      </c>
      <c r="H205" s="52">
        <v>13.96</v>
      </c>
      <c r="I205" s="18">
        <v>1</v>
      </c>
      <c r="J205" s="24">
        <f t="shared" si="6"/>
        <v>1</v>
      </c>
      <c r="K205" s="25" t="str">
        <f t="shared" si="7"/>
        <v>OK</v>
      </c>
      <c r="L205" s="202"/>
      <c r="M205" s="206"/>
      <c r="N205" s="205"/>
      <c r="O205" s="205"/>
      <c r="P205" s="171"/>
      <c r="Q205" s="171"/>
      <c r="R205" s="205"/>
      <c r="S205" s="205"/>
      <c r="T205" s="238"/>
      <c r="U205" s="238"/>
      <c r="V205" s="241"/>
      <c r="W205" s="241"/>
      <c r="X205" s="241"/>
      <c r="Y205" s="241"/>
      <c r="Z205" s="76"/>
      <c r="AA205" s="76"/>
      <c r="AB205" s="76"/>
      <c r="AC205" s="76"/>
    </row>
    <row r="206" spans="1:29" ht="39.950000000000003" customHeight="1" x14ac:dyDescent="0.25">
      <c r="A206" s="260"/>
      <c r="B206" s="263"/>
      <c r="C206" s="46">
        <v>218</v>
      </c>
      <c r="D206" s="119" t="s">
        <v>105</v>
      </c>
      <c r="E206" s="120" t="s">
        <v>177</v>
      </c>
      <c r="F206" s="120" t="s">
        <v>104</v>
      </c>
      <c r="G206" s="33" t="s">
        <v>15</v>
      </c>
      <c r="H206" s="52">
        <v>21.9</v>
      </c>
      <c r="I206" s="18">
        <v>1</v>
      </c>
      <c r="J206" s="24">
        <f t="shared" si="6"/>
        <v>1</v>
      </c>
      <c r="K206" s="25" t="str">
        <f t="shared" si="7"/>
        <v>OK</v>
      </c>
      <c r="L206" s="202"/>
      <c r="M206" s="206"/>
      <c r="N206" s="205"/>
      <c r="O206" s="205"/>
      <c r="P206" s="171"/>
      <c r="Q206" s="171"/>
      <c r="R206" s="205"/>
      <c r="S206" s="205"/>
      <c r="T206" s="238"/>
      <c r="U206" s="238"/>
      <c r="V206" s="241"/>
      <c r="W206" s="241"/>
      <c r="X206" s="241"/>
      <c r="Y206" s="241"/>
      <c r="Z206" s="76"/>
      <c r="AA206" s="76"/>
      <c r="AB206" s="76"/>
      <c r="AC206" s="76"/>
    </row>
    <row r="207" spans="1:29" ht="39.950000000000003" customHeight="1" x14ac:dyDescent="0.25">
      <c r="A207" s="260"/>
      <c r="B207" s="263"/>
      <c r="C207" s="46">
        <v>219</v>
      </c>
      <c r="D207" s="119" t="s">
        <v>107</v>
      </c>
      <c r="E207" s="120" t="s">
        <v>397</v>
      </c>
      <c r="F207" s="120" t="s">
        <v>16</v>
      </c>
      <c r="G207" s="33" t="s">
        <v>15</v>
      </c>
      <c r="H207" s="52">
        <v>74.61</v>
      </c>
      <c r="I207" s="18">
        <v>2</v>
      </c>
      <c r="J207" s="24">
        <f t="shared" si="6"/>
        <v>2</v>
      </c>
      <c r="K207" s="25" t="str">
        <f t="shared" si="7"/>
        <v>OK</v>
      </c>
      <c r="L207" s="202"/>
      <c r="M207" s="206"/>
      <c r="N207" s="205"/>
      <c r="O207" s="205"/>
      <c r="P207" s="171"/>
      <c r="Q207" s="171"/>
      <c r="R207" s="205"/>
      <c r="S207" s="205"/>
      <c r="T207" s="238"/>
      <c r="U207" s="238"/>
      <c r="V207" s="241"/>
      <c r="W207" s="241"/>
      <c r="X207" s="241"/>
      <c r="Y207" s="241"/>
      <c r="Z207" s="76"/>
      <c r="AA207" s="76"/>
      <c r="AB207" s="76"/>
      <c r="AC207" s="76"/>
    </row>
    <row r="208" spans="1:29" ht="39.950000000000003" customHeight="1" x14ac:dyDescent="0.25">
      <c r="A208" s="260"/>
      <c r="B208" s="263"/>
      <c r="C208" s="46">
        <v>220</v>
      </c>
      <c r="D208" s="119" t="s">
        <v>108</v>
      </c>
      <c r="E208" s="120" t="s">
        <v>397</v>
      </c>
      <c r="F208" s="120" t="s">
        <v>16</v>
      </c>
      <c r="G208" s="33" t="s">
        <v>15</v>
      </c>
      <c r="H208" s="52">
        <v>48.79</v>
      </c>
      <c r="I208" s="18">
        <v>2</v>
      </c>
      <c r="J208" s="24">
        <f t="shared" si="6"/>
        <v>2</v>
      </c>
      <c r="K208" s="25" t="str">
        <f t="shared" si="7"/>
        <v>OK</v>
      </c>
      <c r="L208" s="202"/>
      <c r="M208" s="206"/>
      <c r="N208" s="205"/>
      <c r="O208" s="205"/>
      <c r="P208" s="171"/>
      <c r="Q208" s="171"/>
      <c r="R208" s="205"/>
      <c r="S208" s="205"/>
      <c r="T208" s="238"/>
      <c r="U208" s="238"/>
      <c r="V208" s="241"/>
      <c r="W208" s="241"/>
      <c r="X208" s="241"/>
      <c r="Y208" s="241"/>
      <c r="Z208" s="76"/>
      <c r="AA208" s="76"/>
      <c r="AB208" s="76"/>
      <c r="AC208" s="76"/>
    </row>
    <row r="209" spans="1:29" ht="39.950000000000003" customHeight="1" x14ac:dyDescent="0.25">
      <c r="A209" s="260"/>
      <c r="B209" s="263"/>
      <c r="C209" s="46">
        <v>221</v>
      </c>
      <c r="D209" s="119" t="s">
        <v>109</v>
      </c>
      <c r="E209" s="120" t="s">
        <v>397</v>
      </c>
      <c r="F209" s="120" t="s">
        <v>16</v>
      </c>
      <c r="G209" s="33" t="s">
        <v>15</v>
      </c>
      <c r="H209" s="52">
        <v>49.95</v>
      </c>
      <c r="I209" s="18">
        <v>2</v>
      </c>
      <c r="J209" s="24">
        <f t="shared" si="6"/>
        <v>2</v>
      </c>
      <c r="K209" s="25" t="str">
        <f t="shared" si="7"/>
        <v>OK</v>
      </c>
      <c r="L209" s="202"/>
      <c r="M209" s="206"/>
      <c r="N209" s="205"/>
      <c r="O209" s="205"/>
      <c r="P209" s="171"/>
      <c r="Q209" s="171"/>
      <c r="R209" s="205"/>
      <c r="S209" s="205"/>
      <c r="T209" s="238"/>
      <c r="U209" s="238"/>
      <c r="V209" s="241"/>
      <c r="W209" s="241"/>
      <c r="X209" s="241"/>
      <c r="Y209" s="241"/>
      <c r="Z209" s="76"/>
      <c r="AA209" s="76"/>
      <c r="AB209" s="76"/>
      <c r="AC209" s="76"/>
    </row>
    <row r="210" spans="1:29" ht="39.950000000000003"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202"/>
      <c r="M210" s="206"/>
      <c r="N210" s="205"/>
      <c r="O210" s="205"/>
      <c r="P210" s="171"/>
      <c r="Q210" s="171"/>
      <c r="R210" s="205"/>
      <c r="S210" s="205"/>
      <c r="T210" s="238"/>
      <c r="U210" s="238"/>
      <c r="V210" s="241"/>
      <c r="W210" s="241"/>
      <c r="X210" s="241"/>
      <c r="Y210" s="241"/>
      <c r="Z210" s="76"/>
      <c r="AA210" s="76"/>
      <c r="AB210" s="76"/>
      <c r="AC210" s="76"/>
    </row>
    <row r="211" spans="1:29" ht="39.950000000000003" customHeight="1" x14ac:dyDescent="0.25">
      <c r="A211" s="260"/>
      <c r="B211" s="263"/>
      <c r="C211" s="46">
        <v>223</v>
      </c>
      <c r="D211" s="121" t="s">
        <v>399</v>
      </c>
      <c r="E211" s="122" t="s">
        <v>400</v>
      </c>
      <c r="F211" s="122" t="s">
        <v>12</v>
      </c>
      <c r="G211" s="33" t="s">
        <v>15</v>
      </c>
      <c r="H211" s="52">
        <v>33.229999999999997</v>
      </c>
      <c r="I211" s="18"/>
      <c r="J211" s="24">
        <f t="shared" si="6"/>
        <v>0</v>
      </c>
      <c r="K211" s="25" t="str">
        <f t="shared" si="7"/>
        <v>OK</v>
      </c>
      <c r="L211" s="202"/>
      <c r="M211" s="206"/>
      <c r="N211" s="205"/>
      <c r="O211" s="205"/>
      <c r="P211" s="171"/>
      <c r="Q211" s="171"/>
      <c r="R211" s="205"/>
      <c r="S211" s="205"/>
      <c r="T211" s="238"/>
      <c r="U211" s="238"/>
      <c r="V211" s="241"/>
      <c r="W211" s="241"/>
      <c r="X211" s="241"/>
      <c r="Y211" s="241"/>
      <c r="Z211" s="76"/>
      <c r="AA211" s="76"/>
      <c r="AB211" s="76"/>
      <c r="AC211" s="76"/>
    </row>
    <row r="212" spans="1:29" ht="39.950000000000003" customHeight="1" x14ac:dyDescent="0.25">
      <c r="A212" s="260"/>
      <c r="B212" s="263"/>
      <c r="C212" s="46">
        <v>224</v>
      </c>
      <c r="D212" s="121" t="s">
        <v>401</v>
      </c>
      <c r="E212" s="122" t="s">
        <v>140</v>
      </c>
      <c r="F212" s="122" t="s">
        <v>12</v>
      </c>
      <c r="G212" s="33" t="s">
        <v>15</v>
      </c>
      <c r="H212" s="52">
        <v>32.409999999999997</v>
      </c>
      <c r="I212" s="18"/>
      <c r="J212" s="24">
        <f t="shared" si="6"/>
        <v>0</v>
      </c>
      <c r="K212" s="25" t="str">
        <f t="shared" si="7"/>
        <v>OK</v>
      </c>
      <c r="L212" s="202"/>
      <c r="M212" s="206"/>
      <c r="N212" s="205"/>
      <c r="O212" s="205"/>
      <c r="P212" s="171"/>
      <c r="Q212" s="171"/>
      <c r="R212" s="205"/>
      <c r="S212" s="205"/>
      <c r="T212" s="238"/>
      <c r="U212" s="238"/>
      <c r="V212" s="241"/>
      <c r="W212" s="241"/>
      <c r="X212" s="241"/>
      <c r="Y212" s="241"/>
      <c r="Z212" s="76"/>
      <c r="AA212" s="76"/>
      <c r="AB212" s="76"/>
      <c r="AC212" s="76"/>
    </row>
    <row r="213" spans="1:29" ht="39.950000000000003"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202"/>
      <c r="M213" s="206"/>
      <c r="N213" s="205"/>
      <c r="O213" s="205"/>
      <c r="P213" s="171"/>
      <c r="Q213" s="171"/>
      <c r="R213" s="205"/>
      <c r="S213" s="205"/>
      <c r="T213" s="238"/>
      <c r="U213" s="238"/>
      <c r="V213" s="241"/>
      <c r="W213" s="241"/>
      <c r="X213" s="241"/>
      <c r="Y213" s="241"/>
      <c r="Z213" s="76"/>
      <c r="AA213" s="76"/>
      <c r="AB213" s="76"/>
      <c r="AC213" s="76"/>
    </row>
    <row r="214" spans="1:29" ht="39.950000000000003"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202"/>
      <c r="M214" s="206"/>
      <c r="N214" s="205"/>
      <c r="O214" s="205"/>
      <c r="P214" s="171"/>
      <c r="Q214" s="171"/>
      <c r="R214" s="205"/>
      <c r="S214" s="205"/>
      <c r="T214" s="238"/>
      <c r="U214" s="238"/>
      <c r="V214" s="241"/>
      <c r="W214" s="241"/>
      <c r="X214" s="241"/>
      <c r="Y214" s="241"/>
      <c r="Z214" s="76"/>
      <c r="AA214" s="76"/>
      <c r="AB214" s="76"/>
      <c r="AC214" s="76"/>
    </row>
    <row r="215" spans="1:29" ht="39.950000000000003" customHeight="1" x14ac:dyDescent="0.25">
      <c r="A215" s="260"/>
      <c r="B215" s="263"/>
      <c r="C215" s="46">
        <v>227</v>
      </c>
      <c r="D215" s="121" t="s">
        <v>406</v>
      </c>
      <c r="E215" s="122" t="s">
        <v>160</v>
      </c>
      <c r="F215" s="122" t="s">
        <v>12</v>
      </c>
      <c r="G215" s="33" t="s">
        <v>15</v>
      </c>
      <c r="H215" s="52">
        <v>56.14</v>
      </c>
      <c r="I215" s="18"/>
      <c r="J215" s="24">
        <f t="shared" si="6"/>
        <v>0</v>
      </c>
      <c r="K215" s="25" t="str">
        <f t="shared" si="7"/>
        <v>OK</v>
      </c>
      <c r="L215" s="202"/>
      <c r="M215" s="206"/>
      <c r="N215" s="205"/>
      <c r="O215" s="205"/>
      <c r="P215" s="171"/>
      <c r="Q215" s="171"/>
      <c r="R215" s="205"/>
      <c r="S215" s="205"/>
      <c r="T215" s="238"/>
      <c r="U215" s="238"/>
      <c r="V215" s="241"/>
      <c r="W215" s="241"/>
      <c r="X215" s="241"/>
      <c r="Y215" s="241"/>
      <c r="Z215" s="76"/>
      <c r="AA215" s="76"/>
      <c r="AB215" s="76"/>
      <c r="AC215" s="76"/>
    </row>
    <row r="216" spans="1:29" ht="39.950000000000003" customHeight="1" x14ac:dyDescent="0.25">
      <c r="A216" s="260"/>
      <c r="B216" s="263"/>
      <c r="C216" s="46">
        <v>228</v>
      </c>
      <c r="D216" s="126" t="s">
        <v>407</v>
      </c>
      <c r="E216" s="86" t="s">
        <v>140</v>
      </c>
      <c r="F216" s="120" t="s">
        <v>100</v>
      </c>
      <c r="G216" s="33" t="s">
        <v>15</v>
      </c>
      <c r="H216" s="52">
        <v>30.35</v>
      </c>
      <c r="I216" s="18"/>
      <c r="J216" s="24">
        <f t="shared" si="6"/>
        <v>0</v>
      </c>
      <c r="K216" s="25" t="str">
        <f t="shared" si="7"/>
        <v>OK</v>
      </c>
      <c r="L216" s="202"/>
      <c r="M216" s="206"/>
      <c r="N216" s="205"/>
      <c r="O216" s="205"/>
      <c r="P216" s="171"/>
      <c r="Q216" s="171"/>
      <c r="R216" s="205"/>
      <c r="S216" s="205"/>
      <c r="T216" s="238"/>
      <c r="U216" s="238"/>
      <c r="V216" s="241"/>
      <c r="W216" s="241"/>
      <c r="X216" s="241"/>
      <c r="Y216" s="241"/>
      <c r="Z216" s="76"/>
      <c r="AA216" s="76"/>
      <c r="AB216" s="76"/>
      <c r="AC216" s="76"/>
    </row>
    <row r="217" spans="1:29" ht="39.950000000000003"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202"/>
      <c r="M217" s="206"/>
      <c r="N217" s="205"/>
      <c r="O217" s="205"/>
      <c r="P217" s="171"/>
      <c r="Q217" s="171"/>
      <c r="R217" s="205"/>
      <c r="S217" s="205"/>
      <c r="T217" s="238"/>
      <c r="U217" s="238"/>
      <c r="V217" s="241"/>
      <c r="W217" s="241"/>
      <c r="X217" s="241"/>
      <c r="Y217" s="241"/>
      <c r="Z217" s="76"/>
      <c r="AA217" s="76"/>
      <c r="AB217" s="76"/>
      <c r="AC217" s="76"/>
    </row>
    <row r="218" spans="1:29" ht="183.75"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202"/>
      <c r="M218" s="206"/>
      <c r="N218" s="205"/>
      <c r="O218" s="205"/>
      <c r="P218" s="171"/>
      <c r="Q218" s="171"/>
      <c r="R218" s="205"/>
      <c r="S218" s="205"/>
      <c r="T218" s="238"/>
      <c r="U218" s="238"/>
      <c r="V218" s="241"/>
      <c r="W218" s="241"/>
      <c r="X218" s="241"/>
      <c r="Y218" s="241"/>
      <c r="Z218" s="76"/>
      <c r="AA218" s="76"/>
      <c r="AB218" s="76"/>
      <c r="AC218" s="76"/>
    </row>
    <row r="219" spans="1:29" ht="94.5" customHeight="1" x14ac:dyDescent="0.25">
      <c r="A219" s="265">
        <v>25</v>
      </c>
      <c r="B219" s="262" t="s">
        <v>253</v>
      </c>
      <c r="C219" s="211">
        <v>231</v>
      </c>
      <c r="D219" s="119" t="s">
        <v>479</v>
      </c>
      <c r="E219" s="120" t="s">
        <v>413</v>
      </c>
      <c r="F219" s="86" t="s">
        <v>13</v>
      </c>
      <c r="G219" s="33" t="s">
        <v>28</v>
      </c>
      <c r="H219" s="52">
        <v>355.14</v>
      </c>
      <c r="I219" s="18">
        <f>0+2</f>
        <v>2</v>
      </c>
      <c r="J219" s="24">
        <f t="shared" si="6"/>
        <v>0</v>
      </c>
      <c r="K219" s="25" t="str">
        <f t="shared" si="7"/>
        <v>OK</v>
      </c>
      <c r="L219" s="202"/>
      <c r="M219" s="206"/>
      <c r="N219" s="205"/>
      <c r="O219" s="205"/>
      <c r="P219" s="171"/>
      <c r="Q219" s="171"/>
      <c r="R219" s="205"/>
      <c r="S219" s="205"/>
      <c r="T219" s="238"/>
      <c r="U219" s="238"/>
      <c r="V219" s="242">
        <v>2</v>
      </c>
      <c r="W219" s="241"/>
      <c r="X219" s="241"/>
      <c r="Y219" s="241"/>
      <c r="Z219" s="76"/>
      <c r="AA219" s="76"/>
      <c r="AB219" s="76"/>
      <c r="AC219" s="76"/>
    </row>
    <row r="220" spans="1:29" ht="47.65" customHeight="1" x14ac:dyDescent="0.25">
      <c r="A220" s="266"/>
      <c r="B220" s="264"/>
      <c r="C220" s="212">
        <v>232</v>
      </c>
      <c r="D220" s="119" t="s">
        <v>480</v>
      </c>
      <c r="E220" s="120" t="s">
        <v>413</v>
      </c>
      <c r="F220" s="86" t="s">
        <v>13</v>
      </c>
      <c r="G220" s="34" t="s">
        <v>28</v>
      </c>
      <c r="H220" s="51">
        <v>348</v>
      </c>
      <c r="I220" s="18">
        <f>0+2</f>
        <v>2</v>
      </c>
      <c r="J220" s="24">
        <f t="shared" si="6"/>
        <v>0</v>
      </c>
      <c r="K220" s="25" t="str">
        <f t="shared" si="7"/>
        <v>OK</v>
      </c>
      <c r="L220" s="202"/>
      <c r="M220" s="206"/>
      <c r="N220" s="205"/>
      <c r="O220" s="205"/>
      <c r="P220" s="171"/>
      <c r="Q220" s="171"/>
      <c r="R220" s="205"/>
      <c r="S220" s="205"/>
      <c r="T220" s="238"/>
      <c r="U220" s="238"/>
      <c r="V220" s="242">
        <v>2</v>
      </c>
      <c r="W220" s="241"/>
      <c r="X220" s="241"/>
      <c r="Y220" s="241"/>
      <c r="Z220" s="76"/>
      <c r="AA220" s="76"/>
      <c r="AB220" s="76"/>
      <c r="AC220" s="76"/>
    </row>
    <row r="221" spans="1:29" ht="72.75" customHeight="1"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202"/>
      <c r="M221" s="206"/>
      <c r="N221" s="205"/>
      <c r="O221" s="205"/>
      <c r="P221" s="171"/>
      <c r="Q221" s="171"/>
      <c r="R221" s="205"/>
      <c r="S221" s="205"/>
      <c r="T221" s="238"/>
      <c r="U221" s="238"/>
      <c r="V221" s="241"/>
      <c r="W221" s="241"/>
      <c r="X221" s="241"/>
      <c r="Y221" s="241"/>
      <c r="Z221" s="76"/>
      <c r="AA221" s="76"/>
      <c r="AB221" s="76"/>
      <c r="AC221" s="76"/>
    </row>
    <row r="222" spans="1:29" ht="80.45"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202"/>
      <c r="M222" s="206"/>
      <c r="N222" s="205"/>
      <c r="O222" s="205"/>
      <c r="P222" s="171"/>
      <c r="Q222" s="171"/>
      <c r="R222" s="205"/>
      <c r="S222" s="205"/>
      <c r="T222" s="238"/>
      <c r="U222" s="238"/>
      <c r="V222" s="241"/>
      <c r="W222" s="241"/>
      <c r="X222" s="241"/>
      <c r="Y222" s="241"/>
      <c r="Z222" s="76"/>
      <c r="AA222" s="76"/>
      <c r="AB222" s="76"/>
      <c r="AC222" s="76"/>
    </row>
    <row r="223" spans="1:29" ht="36" customHeight="1" x14ac:dyDescent="0.25">
      <c r="A223" s="267">
        <v>30</v>
      </c>
      <c r="B223" s="270" t="s">
        <v>265</v>
      </c>
      <c r="C223" s="47">
        <v>241</v>
      </c>
      <c r="D223" s="90" t="s">
        <v>143</v>
      </c>
      <c r="E223" s="35" t="s">
        <v>144</v>
      </c>
      <c r="F223" s="35" t="s">
        <v>20</v>
      </c>
      <c r="G223" s="36" t="s">
        <v>15</v>
      </c>
      <c r="H223" s="54">
        <v>5.95</v>
      </c>
      <c r="I223" s="18">
        <v>10</v>
      </c>
      <c r="J223" s="24">
        <f t="shared" si="6"/>
        <v>0</v>
      </c>
      <c r="K223" s="25" t="str">
        <f t="shared" si="7"/>
        <v>OK</v>
      </c>
      <c r="L223" s="202"/>
      <c r="M223" s="206"/>
      <c r="N223" s="205"/>
      <c r="O223" s="205"/>
      <c r="P223" s="171"/>
      <c r="Q223" s="171"/>
      <c r="R223" s="205"/>
      <c r="S223" s="205"/>
      <c r="T223" s="238"/>
      <c r="U223" s="208">
        <v>10</v>
      </c>
      <c r="V223" s="241"/>
      <c r="W223" s="241"/>
      <c r="X223" s="241"/>
      <c r="Y223" s="241"/>
      <c r="Z223" s="76"/>
      <c r="AA223" s="76"/>
      <c r="AB223" s="76"/>
      <c r="AC223" s="76"/>
    </row>
    <row r="224" spans="1:29" ht="42" customHeight="1" x14ac:dyDescent="0.25">
      <c r="A224" s="268"/>
      <c r="B224" s="271"/>
      <c r="C224" s="47">
        <v>242</v>
      </c>
      <c r="D224" s="90" t="s">
        <v>145</v>
      </c>
      <c r="E224" s="35" t="s">
        <v>134</v>
      </c>
      <c r="F224" s="35" t="s">
        <v>13</v>
      </c>
      <c r="G224" s="36" t="s">
        <v>15</v>
      </c>
      <c r="H224" s="54">
        <v>4.9000000000000004</v>
      </c>
      <c r="I224" s="18">
        <v>13</v>
      </c>
      <c r="J224" s="24">
        <f t="shared" si="6"/>
        <v>0</v>
      </c>
      <c r="K224" s="25" t="str">
        <f t="shared" si="7"/>
        <v>OK</v>
      </c>
      <c r="L224" s="202"/>
      <c r="M224" s="206"/>
      <c r="N224" s="205"/>
      <c r="O224" s="205"/>
      <c r="P224" s="173">
        <v>13</v>
      </c>
      <c r="Q224" s="171"/>
      <c r="R224" s="205"/>
      <c r="S224" s="205"/>
      <c r="T224" s="238"/>
      <c r="U224" s="238"/>
      <c r="V224" s="241"/>
      <c r="W224" s="241"/>
      <c r="X224" s="241"/>
      <c r="Y224" s="241"/>
      <c r="Z224" s="76"/>
      <c r="AA224" s="76"/>
      <c r="AB224" s="76"/>
      <c r="AC224" s="76"/>
    </row>
    <row r="225" spans="1:29" ht="32.25" customHeight="1" x14ac:dyDescent="0.25">
      <c r="A225" s="268"/>
      <c r="B225" s="271"/>
      <c r="C225" s="47">
        <v>243</v>
      </c>
      <c r="D225" s="90" t="s">
        <v>146</v>
      </c>
      <c r="E225" s="35" t="s">
        <v>134</v>
      </c>
      <c r="F225" s="35" t="s">
        <v>13</v>
      </c>
      <c r="G225" s="36" t="s">
        <v>15</v>
      </c>
      <c r="H225" s="54">
        <v>18.899999999999999</v>
      </c>
      <c r="I225" s="18">
        <v>23</v>
      </c>
      <c r="J225" s="24">
        <f t="shared" si="6"/>
        <v>0</v>
      </c>
      <c r="K225" s="25" t="str">
        <f t="shared" si="7"/>
        <v>OK</v>
      </c>
      <c r="L225" s="202"/>
      <c r="M225" s="206"/>
      <c r="N225" s="205"/>
      <c r="O225" s="205"/>
      <c r="P225" s="173">
        <v>23</v>
      </c>
      <c r="Q225" s="171"/>
      <c r="R225" s="205"/>
      <c r="S225" s="205"/>
      <c r="T225" s="238"/>
      <c r="U225" s="238"/>
      <c r="V225" s="241"/>
      <c r="W225" s="241"/>
      <c r="X225" s="241"/>
      <c r="Y225" s="241"/>
      <c r="Z225" s="76"/>
      <c r="AA225" s="76"/>
      <c r="AB225" s="76"/>
      <c r="AC225" s="76"/>
    </row>
    <row r="226" spans="1:29" ht="32.25" customHeight="1" x14ac:dyDescent="0.25">
      <c r="A226" s="268"/>
      <c r="B226" s="271"/>
      <c r="C226" s="47">
        <v>244</v>
      </c>
      <c r="D226" s="90" t="s">
        <v>147</v>
      </c>
      <c r="E226" s="35" t="s">
        <v>134</v>
      </c>
      <c r="F226" s="35" t="s">
        <v>13</v>
      </c>
      <c r="G226" s="36" t="s">
        <v>15</v>
      </c>
      <c r="H226" s="54">
        <v>30</v>
      </c>
      <c r="I226" s="18">
        <v>13</v>
      </c>
      <c r="J226" s="24">
        <f t="shared" si="6"/>
        <v>0</v>
      </c>
      <c r="K226" s="25" t="str">
        <f t="shared" si="7"/>
        <v>OK</v>
      </c>
      <c r="L226" s="202"/>
      <c r="M226" s="206"/>
      <c r="N226" s="205"/>
      <c r="O226" s="205"/>
      <c r="P226" s="173">
        <v>13</v>
      </c>
      <c r="Q226" s="171"/>
      <c r="R226" s="205"/>
      <c r="S226" s="205"/>
      <c r="T226" s="238"/>
      <c r="U226" s="238"/>
      <c r="V226" s="241"/>
      <c r="W226" s="241"/>
      <c r="X226" s="241"/>
      <c r="Y226" s="241"/>
      <c r="Z226" s="76"/>
      <c r="AA226" s="76"/>
      <c r="AB226" s="76"/>
      <c r="AC226" s="76"/>
    </row>
    <row r="227" spans="1:29" ht="32.25" customHeight="1" x14ac:dyDescent="0.25">
      <c r="A227" s="268"/>
      <c r="B227" s="271"/>
      <c r="C227" s="47">
        <v>245</v>
      </c>
      <c r="D227" s="90" t="s">
        <v>148</v>
      </c>
      <c r="E227" s="35" t="s">
        <v>134</v>
      </c>
      <c r="F227" s="35" t="s">
        <v>13</v>
      </c>
      <c r="G227" s="36" t="s">
        <v>15</v>
      </c>
      <c r="H227" s="54">
        <v>35</v>
      </c>
      <c r="I227" s="18">
        <v>13</v>
      </c>
      <c r="J227" s="24">
        <f t="shared" si="6"/>
        <v>0</v>
      </c>
      <c r="K227" s="25" t="str">
        <f t="shared" si="7"/>
        <v>OK</v>
      </c>
      <c r="L227" s="202"/>
      <c r="M227" s="206"/>
      <c r="N227" s="205"/>
      <c r="O227" s="205"/>
      <c r="P227" s="173">
        <v>13</v>
      </c>
      <c r="Q227" s="171"/>
      <c r="R227" s="205"/>
      <c r="S227" s="205"/>
      <c r="T227" s="238"/>
      <c r="U227" s="238"/>
      <c r="V227" s="241"/>
      <c r="W227" s="241"/>
      <c r="X227" s="241"/>
      <c r="Y227" s="241"/>
      <c r="Z227" s="76"/>
      <c r="AA227" s="76"/>
      <c r="AB227" s="76"/>
      <c r="AC227" s="76"/>
    </row>
    <row r="228" spans="1:29" ht="32.25" customHeight="1" x14ac:dyDescent="0.25">
      <c r="A228" s="268"/>
      <c r="B228" s="271"/>
      <c r="C228" s="47">
        <v>246</v>
      </c>
      <c r="D228" s="90" t="s">
        <v>149</v>
      </c>
      <c r="E228" s="35" t="s">
        <v>153</v>
      </c>
      <c r="F228" s="35" t="s">
        <v>18</v>
      </c>
      <c r="G228" s="36" t="s">
        <v>15</v>
      </c>
      <c r="H228" s="54">
        <v>19.5</v>
      </c>
      <c r="I228" s="18">
        <v>13</v>
      </c>
      <c r="J228" s="24">
        <f t="shared" si="6"/>
        <v>0</v>
      </c>
      <c r="K228" s="25" t="str">
        <f t="shared" si="7"/>
        <v>OK</v>
      </c>
      <c r="L228" s="202"/>
      <c r="M228" s="206"/>
      <c r="N228" s="205"/>
      <c r="O228" s="205"/>
      <c r="P228" s="173">
        <v>5</v>
      </c>
      <c r="Q228" s="171"/>
      <c r="R228" s="205"/>
      <c r="S228" s="205"/>
      <c r="T228" s="238"/>
      <c r="U228" s="208">
        <v>8</v>
      </c>
      <c r="V228" s="241"/>
      <c r="W228" s="241"/>
      <c r="X228" s="241"/>
      <c r="Y228" s="241"/>
      <c r="Z228" s="76"/>
      <c r="AA228" s="76"/>
      <c r="AB228" s="76"/>
      <c r="AC228" s="76"/>
    </row>
    <row r="229" spans="1:29" ht="32.25" customHeight="1" x14ac:dyDescent="0.25">
      <c r="A229" s="268"/>
      <c r="B229" s="271"/>
      <c r="C229" s="47">
        <v>247</v>
      </c>
      <c r="D229" s="90" t="s">
        <v>150</v>
      </c>
      <c r="E229" s="35" t="s">
        <v>418</v>
      </c>
      <c r="F229" s="35" t="s">
        <v>13</v>
      </c>
      <c r="G229" s="36" t="s">
        <v>15</v>
      </c>
      <c r="H229" s="54">
        <v>18.899999999999999</v>
      </c>
      <c r="I229" s="18">
        <v>10</v>
      </c>
      <c r="J229" s="24">
        <f t="shared" si="6"/>
        <v>5</v>
      </c>
      <c r="K229" s="25" t="str">
        <f t="shared" si="7"/>
        <v>OK</v>
      </c>
      <c r="L229" s="202"/>
      <c r="M229" s="206"/>
      <c r="N229" s="205"/>
      <c r="O229" s="205"/>
      <c r="P229" s="173">
        <v>5</v>
      </c>
      <c r="Q229" s="171"/>
      <c r="R229" s="205"/>
      <c r="S229" s="205"/>
      <c r="T229" s="238"/>
      <c r="U229" s="238"/>
      <c r="V229" s="241"/>
      <c r="W229" s="241"/>
      <c r="X229" s="241"/>
      <c r="Y229" s="241"/>
      <c r="Z229" s="76"/>
      <c r="AA229" s="76"/>
      <c r="AB229" s="76"/>
      <c r="AC229" s="76"/>
    </row>
    <row r="230" spans="1:29" ht="32.25" customHeight="1" x14ac:dyDescent="0.25">
      <c r="A230" s="268"/>
      <c r="B230" s="271"/>
      <c r="C230" s="47">
        <v>248</v>
      </c>
      <c r="D230" s="90" t="s">
        <v>151</v>
      </c>
      <c r="E230" s="35" t="s">
        <v>418</v>
      </c>
      <c r="F230" s="35" t="s">
        <v>13</v>
      </c>
      <c r="G230" s="36" t="s">
        <v>15</v>
      </c>
      <c r="H230" s="54">
        <v>105</v>
      </c>
      <c r="I230" s="18">
        <v>0</v>
      </c>
      <c r="J230" s="24">
        <f t="shared" si="6"/>
        <v>0</v>
      </c>
      <c r="K230" s="25" t="str">
        <f t="shared" si="7"/>
        <v>OK</v>
      </c>
      <c r="L230" s="202"/>
      <c r="M230" s="206"/>
      <c r="N230" s="205"/>
      <c r="O230" s="205"/>
      <c r="P230" s="171"/>
      <c r="Q230" s="171"/>
      <c r="R230" s="205"/>
      <c r="S230" s="205"/>
      <c r="T230" s="238"/>
      <c r="U230" s="238"/>
      <c r="V230" s="241"/>
      <c r="W230" s="241"/>
      <c r="X230" s="241"/>
      <c r="Y230" s="241"/>
      <c r="Z230" s="76"/>
      <c r="AA230" s="76"/>
      <c r="AB230" s="76"/>
      <c r="AC230" s="76"/>
    </row>
    <row r="231" spans="1:29" ht="32.25" customHeight="1" x14ac:dyDescent="0.25">
      <c r="A231" s="268"/>
      <c r="B231" s="271"/>
      <c r="C231" s="47">
        <v>249</v>
      </c>
      <c r="D231" s="90" t="s">
        <v>152</v>
      </c>
      <c r="E231" s="35" t="s">
        <v>153</v>
      </c>
      <c r="F231" s="35" t="s">
        <v>17</v>
      </c>
      <c r="G231" s="36" t="s">
        <v>15</v>
      </c>
      <c r="H231" s="54">
        <v>69</v>
      </c>
      <c r="I231" s="18">
        <v>22</v>
      </c>
      <c r="J231" s="24">
        <f t="shared" si="6"/>
        <v>0</v>
      </c>
      <c r="K231" s="25" t="str">
        <f t="shared" si="7"/>
        <v>OK</v>
      </c>
      <c r="L231" s="202"/>
      <c r="M231" s="206"/>
      <c r="N231" s="205"/>
      <c r="O231" s="205"/>
      <c r="P231" s="171"/>
      <c r="Q231" s="171"/>
      <c r="R231" s="205"/>
      <c r="S231" s="205"/>
      <c r="T231" s="238"/>
      <c r="U231" s="208">
        <v>22</v>
      </c>
      <c r="V231" s="241"/>
      <c r="W231" s="241"/>
      <c r="X231" s="241"/>
      <c r="Y231" s="241"/>
      <c r="Z231" s="76"/>
      <c r="AA231" s="76"/>
      <c r="AB231" s="76"/>
      <c r="AC231" s="76"/>
    </row>
    <row r="232" spans="1:29" ht="32.25" customHeight="1" x14ac:dyDescent="0.25">
      <c r="A232" s="268"/>
      <c r="B232" s="271"/>
      <c r="C232" s="47">
        <v>250</v>
      </c>
      <c r="D232" s="90" t="s">
        <v>154</v>
      </c>
      <c r="E232" s="35" t="s">
        <v>153</v>
      </c>
      <c r="F232" s="35" t="s">
        <v>17</v>
      </c>
      <c r="G232" s="36" t="s">
        <v>15</v>
      </c>
      <c r="H232" s="54">
        <v>258</v>
      </c>
      <c r="I232" s="18"/>
      <c r="J232" s="24">
        <f t="shared" si="6"/>
        <v>0</v>
      </c>
      <c r="K232" s="25" t="str">
        <f t="shared" si="7"/>
        <v>OK</v>
      </c>
      <c r="L232" s="202"/>
      <c r="M232" s="206"/>
      <c r="N232" s="205"/>
      <c r="O232" s="205"/>
      <c r="P232" s="171"/>
      <c r="Q232" s="171"/>
      <c r="R232" s="205"/>
      <c r="S232" s="205"/>
      <c r="T232" s="238"/>
      <c r="U232" s="238"/>
      <c r="V232" s="241"/>
      <c r="W232" s="241"/>
      <c r="X232" s="241"/>
      <c r="Y232" s="241"/>
      <c r="Z232" s="76"/>
      <c r="AA232" s="76"/>
      <c r="AB232" s="76"/>
      <c r="AC232" s="76"/>
    </row>
    <row r="233" spans="1:29" ht="32.25" customHeight="1" x14ac:dyDescent="0.25">
      <c r="A233" s="268"/>
      <c r="B233" s="271"/>
      <c r="C233" s="47">
        <v>251</v>
      </c>
      <c r="D233" s="90" t="s">
        <v>155</v>
      </c>
      <c r="E233" s="35" t="s">
        <v>153</v>
      </c>
      <c r="F233" s="35" t="s">
        <v>17</v>
      </c>
      <c r="G233" s="36" t="s">
        <v>15</v>
      </c>
      <c r="H233" s="54">
        <v>404</v>
      </c>
      <c r="I233" s="18">
        <v>2</v>
      </c>
      <c r="J233" s="24">
        <f t="shared" si="6"/>
        <v>0</v>
      </c>
      <c r="K233" s="25" t="str">
        <f t="shared" si="7"/>
        <v>OK</v>
      </c>
      <c r="L233" s="202"/>
      <c r="M233" s="206"/>
      <c r="N233" s="205"/>
      <c r="O233" s="205"/>
      <c r="P233" s="171"/>
      <c r="Q233" s="171"/>
      <c r="R233" s="205"/>
      <c r="S233" s="205"/>
      <c r="T233" s="238"/>
      <c r="U233" s="208">
        <v>1</v>
      </c>
      <c r="V233" s="241"/>
      <c r="W233" s="241"/>
      <c r="X233" s="241"/>
      <c r="Y233" s="163">
        <v>1</v>
      </c>
      <c r="Z233" s="76"/>
      <c r="AA233" s="76"/>
      <c r="AB233" s="76"/>
      <c r="AC233" s="76"/>
    </row>
    <row r="234" spans="1:29" ht="32.25" customHeight="1" x14ac:dyDescent="0.25">
      <c r="A234" s="268"/>
      <c r="B234" s="271"/>
      <c r="C234" s="47">
        <v>252</v>
      </c>
      <c r="D234" s="90" t="s">
        <v>156</v>
      </c>
      <c r="E234" s="35" t="s">
        <v>153</v>
      </c>
      <c r="F234" s="35" t="s">
        <v>17</v>
      </c>
      <c r="G234" s="36" t="s">
        <v>15</v>
      </c>
      <c r="H234" s="54">
        <v>258</v>
      </c>
      <c r="I234" s="18">
        <v>2</v>
      </c>
      <c r="J234" s="24">
        <f t="shared" si="6"/>
        <v>2</v>
      </c>
      <c r="K234" s="25" t="str">
        <f t="shared" si="7"/>
        <v>OK</v>
      </c>
      <c r="L234" s="202"/>
      <c r="M234" s="206"/>
      <c r="N234" s="205"/>
      <c r="O234" s="205"/>
      <c r="P234" s="171"/>
      <c r="Q234" s="171"/>
      <c r="R234" s="205"/>
      <c r="S234" s="205"/>
      <c r="T234" s="238"/>
      <c r="U234" s="238"/>
      <c r="V234" s="241"/>
      <c r="W234" s="241"/>
      <c r="X234" s="241"/>
      <c r="Y234" s="241"/>
      <c r="Z234" s="76"/>
      <c r="AA234" s="76"/>
      <c r="AB234" s="76"/>
      <c r="AC234" s="76"/>
    </row>
    <row r="235" spans="1:29" ht="32.25" customHeight="1" x14ac:dyDescent="0.25">
      <c r="A235" s="268"/>
      <c r="B235" s="271"/>
      <c r="C235" s="47">
        <v>253</v>
      </c>
      <c r="D235" s="90" t="s">
        <v>157</v>
      </c>
      <c r="E235" s="35" t="s">
        <v>153</v>
      </c>
      <c r="F235" s="35" t="s">
        <v>17</v>
      </c>
      <c r="G235" s="36" t="s">
        <v>15</v>
      </c>
      <c r="H235" s="54">
        <v>95</v>
      </c>
      <c r="I235" s="18">
        <v>4</v>
      </c>
      <c r="J235" s="24">
        <f t="shared" si="6"/>
        <v>0</v>
      </c>
      <c r="K235" s="25" t="str">
        <f t="shared" si="7"/>
        <v>OK</v>
      </c>
      <c r="L235" s="202"/>
      <c r="M235" s="206"/>
      <c r="N235" s="205"/>
      <c r="O235" s="205"/>
      <c r="P235" s="171"/>
      <c r="Q235" s="171"/>
      <c r="R235" s="205"/>
      <c r="S235" s="205"/>
      <c r="T235" s="238"/>
      <c r="U235" s="208">
        <v>4</v>
      </c>
      <c r="V235" s="241"/>
      <c r="W235" s="241"/>
      <c r="X235" s="241"/>
      <c r="Y235" s="226"/>
      <c r="Z235" s="76"/>
      <c r="AA235" s="76"/>
      <c r="AB235" s="76"/>
      <c r="AC235" s="76"/>
    </row>
    <row r="236" spans="1:29" ht="32.25" customHeight="1" x14ac:dyDescent="0.25">
      <c r="A236" s="268"/>
      <c r="B236" s="271"/>
      <c r="C236" s="47">
        <v>254</v>
      </c>
      <c r="D236" s="90" t="s">
        <v>158</v>
      </c>
      <c r="E236" s="35" t="s">
        <v>153</v>
      </c>
      <c r="F236" s="35" t="s">
        <v>17</v>
      </c>
      <c r="G236" s="36" t="s">
        <v>15</v>
      </c>
      <c r="H236" s="54">
        <v>95</v>
      </c>
      <c r="I236" s="18">
        <v>4</v>
      </c>
      <c r="J236" s="24">
        <f t="shared" si="6"/>
        <v>0</v>
      </c>
      <c r="K236" s="25" t="str">
        <f t="shared" si="7"/>
        <v>OK</v>
      </c>
      <c r="L236" s="202"/>
      <c r="M236" s="206"/>
      <c r="N236" s="205"/>
      <c r="O236" s="205"/>
      <c r="P236" s="171"/>
      <c r="Q236" s="171"/>
      <c r="R236" s="205"/>
      <c r="S236" s="205"/>
      <c r="T236" s="238"/>
      <c r="U236" s="208">
        <v>4</v>
      </c>
      <c r="V236" s="241"/>
      <c r="W236" s="241"/>
      <c r="X236" s="241"/>
      <c r="Y236" s="241"/>
      <c r="Z236" s="76"/>
      <c r="AA236" s="76"/>
      <c r="AB236" s="76"/>
      <c r="AC236" s="76"/>
    </row>
    <row r="237" spans="1:29" ht="32.25" customHeight="1" x14ac:dyDescent="0.25">
      <c r="A237" s="268"/>
      <c r="B237" s="271"/>
      <c r="C237" s="47">
        <v>255</v>
      </c>
      <c r="D237" s="90" t="s">
        <v>159</v>
      </c>
      <c r="E237" s="35" t="s">
        <v>153</v>
      </c>
      <c r="F237" s="35" t="s">
        <v>13</v>
      </c>
      <c r="G237" s="36" t="s">
        <v>15</v>
      </c>
      <c r="H237" s="54">
        <v>14.5</v>
      </c>
      <c r="I237" s="18">
        <v>10</v>
      </c>
      <c r="J237" s="24">
        <f t="shared" si="6"/>
        <v>0</v>
      </c>
      <c r="K237" s="25" t="str">
        <f t="shared" si="7"/>
        <v>OK</v>
      </c>
      <c r="L237" s="202"/>
      <c r="M237" s="206"/>
      <c r="N237" s="205"/>
      <c r="O237" s="205"/>
      <c r="P237" s="171"/>
      <c r="Q237" s="171"/>
      <c r="R237" s="205"/>
      <c r="S237" s="205"/>
      <c r="T237" s="238"/>
      <c r="U237" s="208">
        <v>10</v>
      </c>
      <c r="V237" s="241"/>
      <c r="W237" s="241"/>
      <c r="X237" s="241"/>
      <c r="Y237" s="241"/>
      <c r="Z237" s="76"/>
      <c r="AA237" s="76"/>
      <c r="AB237" s="76"/>
      <c r="AC237" s="76"/>
    </row>
    <row r="238" spans="1:29" ht="32.25" customHeight="1" x14ac:dyDescent="0.25">
      <c r="A238" s="268"/>
      <c r="B238" s="271"/>
      <c r="C238" s="47">
        <v>256</v>
      </c>
      <c r="D238" s="90" t="s">
        <v>161</v>
      </c>
      <c r="E238" s="35" t="s">
        <v>153</v>
      </c>
      <c r="F238" s="35" t="s">
        <v>19</v>
      </c>
      <c r="G238" s="36" t="s">
        <v>15</v>
      </c>
      <c r="H238" s="54">
        <v>28.5</v>
      </c>
      <c r="I238" s="18">
        <v>6</v>
      </c>
      <c r="J238" s="24">
        <f t="shared" si="6"/>
        <v>0</v>
      </c>
      <c r="K238" s="25" t="str">
        <f t="shared" si="7"/>
        <v>OK</v>
      </c>
      <c r="L238" s="202"/>
      <c r="M238" s="206"/>
      <c r="N238" s="205"/>
      <c r="O238" s="205"/>
      <c r="P238" s="171"/>
      <c r="Q238" s="171"/>
      <c r="R238" s="205"/>
      <c r="S238" s="205"/>
      <c r="T238" s="238"/>
      <c r="U238" s="208">
        <v>6</v>
      </c>
      <c r="V238" s="241"/>
      <c r="W238" s="241"/>
      <c r="X238" s="241"/>
      <c r="Y238" s="241"/>
      <c r="Z238" s="76"/>
      <c r="AA238" s="76"/>
      <c r="AB238" s="76"/>
      <c r="AC238" s="76"/>
    </row>
    <row r="239" spans="1:29" ht="32.25" customHeight="1" x14ac:dyDescent="0.25">
      <c r="A239" s="268"/>
      <c r="B239" s="271"/>
      <c r="C239" s="47">
        <v>257</v>
      </c>
      <c r="D239" s="90" t="s">
        <v>162</v>
      </c>
      <c r="E239" s="35" t="s">
        <v>134</v>
      </c>
      <c r="F239" s="35" t="s">
        <v>13</v>
      </c>
      <c r="G239" s="36" t="s">
        <v>15</v>
      </c>
      <c r="H239" s="54">
        <v>6</v>
      </c>
      <c r="I239" s="18">
        <v>12</v>
      </c>
      <c r="J239" s="24">
        <f t="shared" si="6"/>
        <v>0</v>
      </c>
      <c r="K239" s="25" t="str">
        <f t="shared" si="7"/>
        <v>OK</v>
      </c>
      <c r="L239" s="202"/>
      <c r="M239" s="206"/>
      <c r="N239" s="205"/>
      <c r="O239" s="205"/>
      <c r="P239" s="171"/>
      <c r="Q239" s="171"/>
      <c r="R239" s="205"/>
      <c r="S239" s="205"/>
      <c r="T239" s="238"/>
      <c r="U239" s="238"/>
      <c r="V239" s="241"/>
      <c r="W239" s="241"/>
      <c r="X239" s="241"/>
      <c r="Y239" s="163">
        <v>12</v>
      </c>
      <c r="Z239" s="76"/>
      <c r="AA239" s="76"/>
      <c r="AB239" s="76"/>
      <c r="AC239" s="76"/>
    </row>
    <row r="240" spans="1:29" ht="32.25" customHeight="1" x14ac:dyDescent="0.25">
      <c r="A240" s="268"/>
      <c r="B240" s="271"/>
      <c r="C240" s="47">
        <v>258</v>
      </c>
      <c r="D240" s="90" t="s">
        <v>163</v>
      </c>
      <c r="E240" s="35" t="s">
        <v>134</v>
      </c>
      <c r="F240" s="35" t="s">
        <v>13</v>
      </c>
      <c r="G240" s="36" t="s">
        <v>15</v>
      </c>
      <c r="H240" s="54">
        <v>9</v>
      </c>
      <c r="I240" s="18">
        <v>12</v>
      </c>
      <c r="J240" s="24">
        <f t="shared" si="6"/>
        <v>0</v>
      </c>
      <c r="K240" s="25" t="str">
        <f t="shared" si="7"/>
        <v>OK</v>
      </c>
      <c r="L240" s="202"/>
      <c r="M240" s="206"/>
      <c r="N240" s="205"/>
      <c r="O240" s="205"/>
      <c r="P240" s="171"/>
      <c r="Q240" s="171"/>
      <c r="R240" s="205"/>
      <c r="S240" s="205"/>
      <c r="T240" s="238"/>
      <c r="U240" s="208">
        <v>12</v>
      </c>
      <c r="V240" s="241"/>
      <c r="W240" s="241"/>
      <c r="X240" s="241"/>
      <c r="Y240" s="241"/>
      <c r="Z240" s="76"/>
      <c r="AA240" s="76"/>
      <c r="AB240" s="76"/>
      <c r="AC240" s="76"/>
    </row>
    <row r="241" spans="1:29" ht="32.25" customHeight="1" x14ac:dyDescent="0.25">
      <c r="A241" s="268"/>
      <c r="B241" s="271"/>
      <c r="C241" s="47">
        <v>259</v>
      </c>
      <c r="D241" s="90" t="s">
        <v>165</v>
      </c>
      <c r="E241" s="35" t="s">
        <v>153</v>
      </c>
      <c r="F241" s="35" t="s">
        <v>17</v>
      </c>
      <c r="G241" s="36" t="s">
        <v>15</v>
      </c>
      <c r="H241" s="54">
        <v>40</v>
      </c>
      <c r="I241" s="18">
        <v>5</v>
      </c>
      <c r="J241" s="24">
        <f t="shared" si="6"/>
        <v>5</v>
      </c>
      <c r="K241" s="25" t="str">
        <f t="shared" si="7"/>
        <v>OK</v>
      </c>
      <c r="L241" s="202"/>
      <c r="M241" s="206"/>
      <c r="N241" s="205"/>
      <c r="O241" s="205"/>
      <c r="P241" s="171"/>
      <c r="Q241" s="171"/>
      <c r="R241" s="205"/>
      <c r="S241" s="205"/>
      <c r="T241" s="238"/>
      <c r="U241" s="238"/>
      <c r="V241" s="241"/>
      <c r="W241" s="241"/>
      <c r="X241" s="241"/>
      <c r="Y241" s="241"/>
      <c r="Z241" s="76"/>
      <c r="AA241" s="76"/>
      <c r="AB241" s="76"/>
      <c r="AC241" s="76"/>
    </row>
    <row r="242" spans="1:29" ht="32.25" customHeight="1" x14ac:dyDescent="0.25">
      <c r="A242" s="268"/>
      <c r="B242" s="271"/>
      <c r="C242" s="47">
        <v>260</v>
      </c>
      <c r="D242" s="90" t="s">
        <v>419</v>
      </c>
      <c r="E242" s="35" t="s">
        <v>153</v>
      </c>
      <c r="F242" s="35" t="s">
        <v>17</v>
      </c>
      <c r="G242" s="36" t="s">
        <v>15</v>
      </c>
      <c r="H242" s="54">
        <v>110</v>
      </c>
      <c r="I242" s="18"/>
      <c r="J242" s="24">
        <f t="shared" si="6"/>
        <v>0</v>
      </c>
      <c r="K242" s="25" t="str">
        <f t="shared" si="7"/>
        <v>OK</v>
      </c>
      <c r="L242" s="202"/>
      <c r="M242" s="206"/>
      <c r="N242" s="205"/>
      <c r="O242" s="205"/>
      <c r="P242" s="171"/>
      <c r="Q242" s="171"/>
      <c r="R242" s="205"/>
      <c r="S242" s="205"/>
      <c r="T242" s="238"/>
      <c r="U242" s="238"/>
      <c r="V242" s="241"/>
      <c r="W242" s="241"/>
      <c r="X242" s="241"/>
      <c r="Y242" s="241"/>
      <c r="Z242" s="76"/>
      <c r="AA242" s="76"/>
      <c r="AB242" s="76"/>
      <c r="AC242" s="76"/>
    </row>
    <row r="243" spans="1:29" ht="32.25"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202"/>
      <c r="M243" s="206"/>
      <c r="N243" s="205"/>
      <c r="O243" s="205"/>
      <c r="P243" s="171"/>
      <c r="Q243" s="171"/>
      <c r="R243" s="205"/>
      <c r="S243" s="205"/>
      <c r="T243" s="238"/>
      <c r="U243" s="238"/>
      <c r="V243" s="241"/>
      <c r="W243" s="241"/>
      <c r="X243" s="241"/>
      <c r="Y243" s="241"/>
      <c r="Z243" s="76"/>
      <c r="AA243" s="76"/>
      <c r="AB243" s="76"/>
      <c r="AC243" s="76"/>
    </row>
    <row r="244" spans="1:29" ht="32.25"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202"/>
      <c r="M244" s="206"/>
      <c r="N244" s="205"/>
      <c r="O244" s="205"/>
      <c r="P244" s="171"/>
      <c r="Q244" s="171"/>
      <c r="R244" s="205"/>
      <c r="S244" s="205"/>
      <c r="T244" s="238"/>
      <c r="U244" s="238"/>
      <c r="V244" s="241"/>
      <c r="W244" s="241"/>
      <c r="X244" s="241"/>
      <c r="Y244" s="241"/>
      <c r="Z244" s="76"/>
      <c r="AA244" s="76"/>
      <c r="AB244" s="76"/>
      <c r="AC244" s="76"/>
    </row>
    <row r="245" spans="1:29" ht="32.25"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202"/>
      <c r="M245" s="206"/>
      <c r="N245" s="205"/>
      <c r="O245" s="205"/>
      <c r="P245" s="171"/>
      <c r="Q245" s="171"/>
      <c r="R245" s="205"/>
      <c r="S245" s="205"/>
      <c r="T245" s="238"/>
      <c r="U245" s="238"/>
      <c r="V245" s="241"/>
      <c r="W245" s="241"/>
      <c r="X245" s="241"/>
      <c r="Y245" s="241"/>
      <c r="Z245" s="76"/>
      <c r="AA245" s="76"/>
      <c r="AB245" s="76"/>
      <c r="AC245" s="76"/>
    </row>
    <row r="246" spans="1:29" ht="32.25" customHeight="1" x14ac:dyDescent="0.25">
      <c r="A246" s="268"/>
      <c r="B246" s="271"/>
      <c r="C246" s="47">
        <v>264</v>
      </c>
      <c r="D246" s="113" t="s">
        <v>423</v>
      </c>
      <c r="E246" s="114" t="s">
        <v>424</v>
      </c>
      <c r="F246" s="114" t="s">
        <v>13</v>
      </c>
      <c r="G246" s="36" t="s">
        <v>22</v>
      </c>
      <c r="H246" s="54">
        <v>34.93</v>
      </c>
      <c r="I246" s="18"/>
      <c r="J246" s="24">
        <f t="shared" si="6"/>
        <v>0</v>
      </c>
      <c r="K246" s="25" t="str">
        <f t="shared" si="7"/>
        <v>OK</v>
      </c>
      <c r="L246" s="202"/>
      <c r="M246" s="206"/>
      <c r="N246" s="205"/>
      <c r="O246" s="205"/>
      <c r="P246" s="171"/>
      <c r="Q246" s="171"/>
      <c r="R246" s="205"/>
      <c r="S246" s="205"/>
      <c r="T246" s="238"/>
      <c r="U246" s="238"/>
      <c r="V246" s="241"/>
      <c r="W246" s="241"/>
      <c r="X246" s="241"/>
      <c r="Y246" s="241"/>
      <c r="Z246" s="76"/>
      <c r="AA246" s="76"/>
      <c r="AB246" s="76"/>
      <c r="AC246" s="76"/>
    </row>
    <row r="247" spans="1:29" ht="32.25"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202"/>
      <c r="M247" s="206"/>
      <c r="N247" s="205"/>
      <c r="O247" s="205"/>
      <c r="P247" s="171"/>
      <c r="Q247" s="171"/>
      <c r="R247" s="205"/>
      <c r="S247" s="205"/>
      <c r="T247" s="238"/>
      <c r="U247" s="238"/>
      <c r="V247" s="241"/>
      <c r="W247" s="241"/>
      <c r="X247" s="241"/>
      <c r="Y247" s="241"/>
      <c r="Z247" s="76"/>
      <c r="AA247" s="76"/>
      <c r="AB247" s="76"/>
      <c r="AC247" s="76"/>
    </row>
    <row r="248" spans="1:29" ht="39.950000000000003"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202"/>
      <c r="M248" s="206"/>
      <c r="N248" s="204"/>
      <c r="O248" s="205"/>
      <c r="P248" s="171"/>
      <c r="Q248" s="171"/>
      <c r="R248" s="205"/>
      <c r="S248" s="205"/>
      <c r="T248" s="238"/>
      <c r="U248" s="238"/>
      <c r="V248" s="241"/>
      <c r="W248" s="241"/>
      <c r="X248" s="241"/>
      <c r="Y248" s="241"/>
      <c r="Z248" s="76"/>
      <c r="AA248" s="76"/>
      <c r="AB248" s="76"/>
      <c r="AC248" s="76"/>
    </row>
    <row r="249" spans="1:29" ht="17.649999999999999" customHeight="1" x14ac:dyDescent="0.25">
      <c r="L249" s="62">
        <f>SUMPRODUCT($H$4:$H$248,L4:L248)</f>
        <v>1566.3500000000001</v>
      </c>
      <c r="M249" s="62">
        <f t="shared" ref="M249:O249" si="8">SUMPRODUCT($H$4:$H$248,M4:M248)</f>
        <v>889.07999999999993</v>
      </c>
      <c r="N249" s="62">
        <f t="shared" si="8"/>
        <v>1249.8600000000001</v>
      </c>
      <c r="O249" s="62">
        <f t="shared" si="8"/>
        <v>138</v>
      </c>
      <c r="P249" s="214">
        <f>SUMPRODUCT($H$4:$H$248,P4:P248)</f>
        <v>1658.05</v>
      </c>
      <c r="Q249" s="214">
        <f>SUMPRODUCT($H$4:$H$248,Q4:Q248)</f>
        <v>379.3</v>
      </c>
      <c r="R249" s="62">
        <f t="shared" ref="R249:Y249" si="9">SUMPRODUCT($H$4:$H$248,R4:R248)</f>
        <v>1658.6</v>
      </c>
      <c r="S249" s="62">
        <f t="shared" si="9"/>
        <v>3319.8100000000004</v>
      </c>
      <c r="T249" s="62">
        <f t="shared" si="9"/>
        <v>784.98</v>
      </c>
      <c r="U249" s="62">
        <f t="shared" si="9"/>
        <v>3418.15</v>
      </c>
      <c r="V249" s="62">
        <f t="shared" si="9"/>
        <v>1406.28</v>
      </c>
      <c r="W249" s="62">
        <f t="shared" si="9"/>
        <v>394.52</v>
      </c>
      <c r="X249" s="62">
        <f t="shared" si="9"/>
        <v>1146.5</v>
      </c>
      <c r="Y249" s="62">
        <f t="shared" si="9"/>
        <v>634.66</v>
      </c>
      <c r="Z249" s="214">
        <f t="shared" ref="Z249:AC249" si="10">SUMPRODUCT($H$4:$H$248,Z4:Z248)</f>
        <v>0</v>
      </c>
      <c r="AA249" s="214">
        <f t="shared" si="10"/>
        <v>0</v>
      </c>
      <c r="AB249" s="214">
        <f t="shared" si="10"/>
        <v>0</v>
      </c>
      <c r="AC249" s="214">
        <f t="shared" si="10"/>
        <v>0</v>
      </c>
    </row>
    <row r="250" spans="1:29" ht="39.950000000000003" customHeight="1" x14ac:dyDescent="0.25">
      <c r="Y250" s="61">
        <f>SUM(L249:Y249)</f>
        <v>18644.14</v>
      </c>
    </row>
  </sheetData>
  <mergeCells count="64">
    <mergeCell ref="A88:A102"/>
    <mergeCell ref="B88:B102"/>
    <mergeCell ref="A103:A105"/>
    <mergeCell ref="B103:B105"/>
    <mergeCell ref="A106:A111"/>
    <mergeCell ref="B106:B111"/>
    <mergeCell ref="AB1:AB2"/>
    <mergeCell ref="AC1:AC2"/>
    <mergeCell ref="W1:W2"/>
    <mergeCell ref="X1:X2"/>
    <mergeCell ref="I1:K1"/>
    <mergeCell ref="S1:S2"/>
    <mergeCell ref="A2:K2"/>
    <mergeCell ref="R1:R2"/>
    <mergeCell ref="A1:C1"/>
    <mergeCell ref="Z1:Z2"/>
    <mergeCell ref="AA1:AA2"/>
    <mergeCell ref="D1:H1"/>
    <mergeCell ref="O1:O2"/>
    <mergeCell ref="Y1:Y2"/>
    <mergeCell ref="T1:T2"/>
    <mergeCell ref="U1:U2"/>
    <mergeCell ref="V1:V2"/>
    <mergeCell ref="A4:A11"/>
    <mergeCell ref="B4:B11"/>
    <mergeCell ref="Q1:Q2"/>
    <mergeCell ref="P1:P2"/>
    <mergeCell ref="N1:N2"/>
    <mergeCell ref="M1:M2"/>
    <mergeCell ref="L1:L2"/>
    <mergeCell ref="A12:A13"/>
    <mergeCell ref="B12:B13"/>
    <mergeCell ref="A14:A87"/>
    <mergeCell ref="B14:B87"/>
    <mergeCell ref="A138:A146"/>
    <mergeCell ref="B138:B146"/>
    <mergeCell ref="A112:A121"/>
    <mergeCell ref="B112:B121"/>
    <mergeCell ref="A123:A124"/>
    <mergeCell ref="B123:B124"/>
    <mergeCell ref="A126:A129"/>
    <mergeCell ref="B126:B129"/>
    <mergeCell ref="A130:A135"/>
    <mergeCell ref="B130:B135"/>
    <mergeCell ref="A136:A137"/>
    <mergeCell ref="B136:B137"/>
    <mergeCell ref="A223:A248"/>
    <mergeCell ref="B223:B248"/>
    <mergeCell ref="A173:A190"/>
    <mergeCell ref="B173:B190"/>
    <mergeCell ref="A191:A194"/>
    <mergeCell ref="B191:B194"/>
    <mergeCell ref="A195:A200"/>
    <mergeCell ref="B195:B200"/>
    <mergeCell ref="A201:A217"/>
    <mergeCell ref="B201:B217"/>
    <mergeCell ref="A219:A220"/>
    <mergeCell ref="B219:B220"/>
    <mergeCell ref="A147:A160"/>
    <mergeCell ref="B147:B160"/>
    <mergeCell ref="A161:A165"/>
    <mergeCell ref="B161:B165"/>
    <mergeCell ref="A166:A172"/>
    <mergeCell ref="B166:B172"/>
  </mergeCells>
  <conditionalFormatting sqref="P4:Q138">
    <cfRule type="cellIs" dxfId="27" priority="22" stopIfTrue="1" operator="greaterThan">
      <formula>0</formula>
    </cfRule>
    <cfRule type="cellIs" dxfId="26" priority="23" stopIfTrue="1" operator="greaterThan">
      <formula>0</formula>
    </cfRule>
    <cfRule type="cellIs" dxfId="25" priority="24" stopIfTrue="1" operator="greaterThan">
      <formula>0</formula>
    </cfRule>
  </conditionalFormatting>
  <conditionalFormatting sqref="L4:O138">
    <cfRule type="cellIs" dxfId="24" priority="10" stopIfTrue="1" operator="greaterThan">
      <formula>0</formula>
    </cfRule>
    <cfRule type="cellIs" dxfId="23" priority="11" stopIfTrue="1" operator="greaterThan">
      <formula>0</formula>
    </cfRule>
    <cfRule type="cellIs" dxfId="22" priority="12" stopIfTrue="1" operator="greaterThan">
      <formula>0</formula>
    </cfRule>
  </conditionalFormatting>
  <conditionalFormatting sqref="O139:O141">
    <cfRule type="cellIs" dxfId="21" priority="7" stopIfTrue="1" operator="greaterThan">
      <formula>0</formula>
    </cfRule>
    <cfRule type="cellIs" dxfId="20" priority="8" stopIfTrue="1" operator="greaterThan">
      <formula>0</formula>
    </cfRule>
    <cfRule type="cellIs" dxfId="19" priority="9" stopIfTrue="1" operator="greaterThan">
      <formula>0</formula>
    </cfRule>
  </conditionalFormatting>
  <conditionalFormatting sqref="R4:S138">
    <cfRule type="cellIs" dxfId="18" priority="4" stopIfTrue="1" operator="greaterThan">
      <formula>0</formula>
    </cfRule>
    <cfRule type="cellIs" dxfId="17" priority="5" stopIfTrue="1" operator="greaterThan">
      <formula>0</formula>
    </cfRule>
    <cfRule type="cellIs" dxfId="16" priority="6" stopIfTrue="1" operator="greaterThan">
      <formula>0</formula>
    </cfRule>
  </conditionalFormatting>
  <conditionalFormatting sqref="T4:U111 T112 T113:U138">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59" r:id="rId1" display="https://www.havan.com.br/mangueira-para-gas-de-cozinha-glp-1-20m-durin-05207.html" xr:uid="{7198970D-112A-482E-8159-14DAA7C83EDC}"/>
  </hyperlinks>
  <pageMargins left="0.511811024" right="0.511811024" top="0.78740157499999996" bottom="0.78740157499999996" header="0.31496062000000002" footer="0.31496062000000002"/>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FFC000"/>
  </sheetPr>
  <dimension ref="A1:AM251"/>
  <sheetViews>
    <sheetView zoomScale="80" zoomScaleNormal="80" workbookViewId="0">
      <pane xSplit="11" topLeftCell="L1" activePane="topRight" state="frozen"/>
      <selection pane="topRight" activeCell="D255" sqref="D255"/>
    </sheetView>
  </sheetViews>
  <sheetFormatPr defaultColWidth="9.7109375" defaultRowHeight="39.950000000000003" customHeight="1" x14ac:dyDescent="0.25"/>
  <cols>
    <col min="1" max="1" width="7" style="38" customWidth="1"/>
    <col min="2" max="2" width="18.140625" style="1" customWidth="1"/>
    <col min="3" max="3" width="9.5703125" style="37" customWidth="1"/>
    <col min="4" max="4" width="28" style="50" customWidth="1"/>
    <col min="5" max="5" width="19.4257812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4" width="13.7109375" style="6" customWidth="1"/>
    <col min="15" max="15" width="14" style="6" customWidth="1"/>
    <col min="16" max="16" width="15.7109375" style="6" customWidth="1"/>
    <col min="17" max="20" width="13.7109375" style="6" customWidth="1"/>
    <col min="21" max="21" width="12.42578125" style="6" customWidth="1"/>
    <col min="22" max="22" width="13.7109375" style="6" customWidth="1"/>
    <col min="23" max="23" width="15.140625" style="2" customWidth="1"/>
    <col min="24" max="24" width="16.42578125" style="2" customWidth="1"/>
    <col min="25" max="25" width="18" style="2" customWidth="1"/>
    <col min="26" max="26" width="16.28515625" style="2" customWidth="1"/>
    <col min="27" max="27" width="18.7109375" style="2" customWidth="1"/>
    <col min="28" max="28" width="17.42578125" style="2" customWidth="1"/>
    <col min="29" max="29" width="15.7109375" style="2" customWidth="1"/>
    <col min="30" max="30" width="18.5703125" style="2" customWidth="1"/>
    <col min="31" max="31" width="14.85546875" style="2" customWidth="1"/>
    <col min="32" max="39" width="13.7109375" style="2" customWidth="1"/>
    <col min="40" max="16384" width="9.7109375" style="2"/>
  </cols>
  <sheetData>
    <row r="1" spans="1:39" ht="39.950000000000003" customHeight="1" x14ac:dyDescent="0.25">
      <c r="A1" s="285" t="s">
        <v>167</v>
      </c>
      <c r="B1" s="285"/>
      <c r="C1" s="285"/>
      <c r="D1" s="285" t="s">
        <v>168</v>
      </c>
      <c r="E1" s="285"/>
      <c r="F1" s="285"/>
      <c r="G1" s="285"/>
      <c r="H1" s="285"/>
      <c r="I1" s="285" t="s">
        <v>169</v>
      </c>
      <c r="J1" s="285"/>
      <c r="K1" s="285"/>
      <c r="L1" s="280" t="s">
        <v>450</v>
      </c>
      <c r="M1" s="280" t="s">
        <v>451</v>
      </c>
      <c r="N1" s="280" t="s">
        <v>452</v>
      </c>
      <c r="O1" s="280" t="s">
        <v>453</v>
      </c>
      <c r="P1" s="280" t="s">
        <v>454</v>
      </c>
      <c r="Q1" s="280" t="s">
        <v>455</v>
      </c>
      <c r="R1" s="280" t="s">
        <v>456</v>
      </c>
      <c r="S1" s="280" t="s">
        <v>457</v>
      </c>
      <c r="T1" s="280" t="s">
        <v>534</v>
      </c>
      <c r="U1" s="280" t="s">
        <v>535</v>
      </c>
      <c r="V1" s="280" t="s">
        <v>458</v>
      </c>
      <c r="W1" s="294" t="s">
        <v>536</v>
      </c>
      <c r="X1" s="291" t="s">
        <v>537</v>
      </c>
      <c r="Y1" s="291" t="s">
        <v>538</v>
      </c>
      <c r="Z1" s="291" t="s">
        <v>539</v>
      </c>
      <c r="AA1" s="291" t="s">
        <v>540</v>
      </c>
      <c r="AB1" s="291" t="s">
        <v>541</v>
      </c>
      <c r="AC1" s="291" t="s">
        <v>542</v>
      </c>
      <c r="AD1" s="291" t="s">
        <v>543</v>
      </c>
      <c r="AE1" s="292" t="s">
        <v>544</v>
      </c>
      <c r="AF1" s="289" t="s">
        <v>545</v>
      </c>
      <c r="AG1" s="289" t="s">
        <v>546</v>
      </c>
      <c r="AH1" s="289" t="s">
        <v>547</v>
      </c>
      <c r="AI1" s="289" t="s">
        <v>548</v>
      </c>
      <c r="AJ1" s="289" t="s">
        <v>549</v>
      </c>
      <c r="AK1" s="289" t="s">
        <v>550</v>
      </c>
      <c r="AL1" s="289" t="s">
        <v>551</v>
      </c>
      <c r="AM1" s="289" t="s">
        <v>552</v>
      </c>
    </row>
    <row r="2" spans="1:39" ht="39.950000000000003" customHeight="1" x14ac:dyDescent="0.25">
      <c r="A2" s="295" t="s">
        <v>576</v>
      </c>
      <c r="B2" s="285"/>
      <c r="C2" s="285"/>
      <c r="D2" s="285"/>
      <c r="E2" s="285"/>
      <c r="F2" s="285"/>
      <c r="G2" s="285"/>
      <c r="H2" s="285"/>
      <c r="I2" s="285"/>
      <c r="J2" s="285"/>
      <c r="K2" s="285"/>
      <c r="L2" s="280"/>
      <c r="M2" s="280"/>
      <c r="N2" s="280"/>
      <c r="O2" s="280"/>
      <c r="P2" s="280"/>
      <c r="Q2" s="280"/>
      <c r="R2" s="280"/>
      <c r="S2" s="280"/>
      <c r="T2" s="280"/>
      <c r="U2" s="280"/>
      <c r="V2" s="280"/>
      <c r="W2" s="294"/>
      <c r="X2" s="291"/>
      <c r="Y2" s="291"/>
      <c r="Z2" s="291"/>
      <c r="AA2" s="291"/>
      <c r="AB2" s="291"/>
      <c r="AC2" s="291"/>
      <c r="AD2" s="291"/>
      <c r="AE2" s="293"/>
      <c r="AF2" s="290"/>
      <c r="AG2" s="290"/>
      <c r="AH2" s="290"/>
      <c r="AI2" s="290"/>
      <c r="AJ2" s="290"/>
      <c r="AK2" s="290"/>
      <c r="AL2" s="290"/>
      <c r="AM2" s="290"/>
    </row>
    <row r="3" spans="1:39"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13">
        <v>45041</v>
      </c>
      <c r="M3" s="213">
        <v>45041</v>
      </c>
      <c r="N3" s="213">
        <v>45049</v>
      </c>
      <c r="O3" s="213">
        <v>45082</v>
      </c>
      <c r="P3" s="213">
        <v>45093</v>
      </c>
      <c r="Q3" s="213">
        <v>45104</v>
      </c>
      <c r="R3" s="213">
        <v>45117</v>
      </c>
      <c r="S3" s="213">
        <v>45117</v>
      </c>
      <c r="T3" s="213">
        <v>45148</v>
      </c>
      <c r="U3" s="213">
        <v>45148</v>
      </c>
      <c r="V3" s="213">
        <v>45166</v>
      </c>
      <c r="W3" s="213">
        <v>45238</v>
      </c>
      <c r="X3" s="213">
        <v>45246</v>
      </c>
      <c r="Y3" s="213">
        <v>45252</v>
      </c>
      <c r="Z3" s="213">
        <v>45252</v>
      </c>
      <c r="AA3" s="213">
        <v>45252</v>
      </c>
      <c r="AB3" s="213">
        <v>45253</v>
      </c>
      <c r="AC3" s="213">
        <v>45253</v>
      </c>
      <c r="AD3" s="213">
        <v>45253</v>
      </c>
      <c r="AE3" s="207">
        <v>45326</v>
      </c>
      <c r="AF3" s="207">
        <v>45356</v>
      </c>
      <c r="AG3" s="207">
        <v>45356</v>
      </c>
      <c r="AH3" s="207">
        <v>45376</v>
      </c>
      <c r="AI3" s="207">
        <v>45376</v>
      </c>
      <c r="AJ3" s="207">
        <v>45377</v>
      </c>
      <c r="AK3" s="207">
        <v>45399</v>
      </c>
      <c r="AL3" s="207">
        <v>45399</v>
      </c>
      <c r="AM3" s="207">
        <v>45399</v>
      </c>
    </row>
    <row r="4" spans="1:39" ht="39.950000000000003" hidden="1" customHeight="1" x14ac:dyDescent="0.25">
      <c r="A4" s="282">
        <v>1</v>
      </c>
      <c r="B4" s="281" t="s">
        <v>183</v>
      </c>
      <c r="C4" s="43">
        <v>1</v>
      </c>
      <c r="D4" s="91" t="s">
        <v>62</v>
      </c>
      <c r="E4" s="92" t="s">
        <v>172</v>
      </c>
      <c r="F4" s="92" t="s">
        <v>13</v>
      </c>
      <c r="G4" s="99" t="s">
        <v>22</v>
      </c>
      <c r="H4" s="100">
        <v>6.58</v>
      </c>
      <c r="I4" s="18">
        <v>5</v>
      </c>
      <c r="J4" s="24">
        <f>I4-(SUM(L4:AC4))</f>
        <v>0</v>
      </c>
      <c r="K4" s="25" t="str">
        <f>IF(J4&lt;0,"ATENÇÃO","OK")</f>
        <v>OK</v>
      </c>
      <c r="L4" s="176"/>
      <c r="M4" s="177"/>
      <c r="N4" s="176"/>
      <c r="O4" s="176"/>
      <c r="P4" s="176"/>
      <c r="Q4" s="174"/>
      <c r="R4" s="174"/>
      <c r="S4" s="174"/>
      <c r="T4" s="174">
        <v>5</v>
      </c>
      <c r="U4" s="174"/>
      <c r="V4" s="174"/>
      <c r="W4" s="161"/>
      <c r="X4" s="161"/>
      <c r="Y4" s="161"/>
      <c r="Z4" s="161"/>
      <c r="AA4" s="161"/>
      <c r="AB4" s="161"/>
      <c r="AC4" s="161"/>
      <c r="AD4" s="161"/>
      <c r="AE4" s="161"/>
      <c r="AF4" s="161"/>
      <c r="AG4" s="161"/>
      <c r="AH4" s="161"/>
      <c r="AI4" s="161"/>
      <c r="AJ4" s="161"/>
      <c r="AK4" s="161"/>
      <c r="AL4" s="161"/>
      <c r="AM4" s="161"/>
    </row>
    <row r="5" spans="1:39" ht="39.950000000000003" hidden="1" customHeight="1" x14ac:dyDescent="0.25">
      <c r="A5" s="282"/>
      <c r="B5" s="281"/>
      <c r="C5" s="45">
        <v>2</v>
      </c>
      <c r="D5" s="93" t="s">
        <v>65</v>
      </c>
      <c r="E5" s="94" t="s">
        <v>173</v>
      </c>
      <c r="F5" s="94" t="s">
        <v>13</v>
      </c>
      <c r="G5" s="99" t="s">
        <v>28</v>
      </c>
      <c r="H5" s="101">
        <v>16.89</v>
      </c>
      <c r="I5" s="18">
        <v>10</v>
      </c>
      <c r="J5" s="24">
        <f t="shared" ref="J5:J68" si="0">I5-(SUM(L5:AC5))</f>
        <v>0</v>
      </c>
      <c r="K5" s="25" t="str">
        <f t="shared" ref="K5:K68" si="1">IF(J5&lt;0,"ATENÇÃO","OK")</f>
        <v>OK</v>
      </c>
      <c r="L5" s="176">
        <v>5</v>
      </c>
      <c r="M5" s="177"/>
      <c r="N5" s="176"/>
      <c r="O5" s="176"/>
      <c r="P5" s="176"/>
      <c r="Q5" s="174"/>
      <c r="R5" s="178"/>
      <c r="S5" s="174"/>
      <c r="T5" s="174"/>
      <c r="U5" s="174"/>
      <c r="V5" s="174"/>
      <c r="W5" s="161"/>
      <c r="X5" s="161"/>
      <c r="Y5" s="165">
        <v>5</v>
      </c>
      <c r="Z5" s="161"/>
      <c r="AA5" s="161"/>
      <c r="AB5" s="161"/>
      <c r="AC5" s="161"/>
      <c r="AD5" s="161"/>
      <c r="AE5" s="161"/>
      <c r="AF5" s="161"/>
      <c r="AG5" s="161"/>
      <c r="AH5" s="161"/>
      <c r="AI5" s="161"/>
      <c r="AJ5" s="161"/>
      <c r="AK5" s="161"/>
      <c r="AL5" s="161"/>
      <c r="AM5" s="161"/>
    </row>
    <row r="6" spans="1:39" ht="39.950000000000003" hidden="1" customHeight="1" x14ac:dyDescent="0.25">
      <c r="A6" s="282"/>
      <c r="B6" s="281"/>
      <c r="C6" s="45">
        <v>3</v>
      </c>
      <c r="D6" s="93" t="s">
        <v>75</v>
      </c>
      <c r="E6" s="94" t="s">
        <v>174</v>
      </c>
      <c r="F6" s="94" t="s">
        <v>76</v>
      </c>
      <c r="G6" s="99" t="s">
        <v>28</v>
      </c>
      <c r="H6" s="101">
        <v>2.36</v>
      </c>
      <c r="I6" s="18">
        <v>30</v>
      </c>
      <c r="J6" s="24">
        <f t="shared" si="0"/>
        <v>0</v>
      </c>
      <c r="K6" s="25" t="str">
        <f t="shared" si="1"/>
        <v>OK</v>
      </c>
      <c r="L6" s="176"/>
      <c r="M6" s="177"/>
      <c r="N6" s="176"/>
      <c r="O6" s="176">
        <v>30</v>
      </c>
      <c r="P6" s="176"/>
      <c r="Q6" s="174"/>
      <c r="R6" s="178"/>
      <c r="S6" s="174"/>
      <c r="T6" s="174"/>
      <c r="U6" s="174"/>
      <c r="V6" s="174"/>
      <c r="W6" s="161"/>
      <c r="X6" s="161"/>
      <c r="Y6" s="161"/>
      <c r="Z6" s="161"/>
      <c r="AA6" s="161"/>
      <c r="AB6" s="161"/>
      <c r="AC6" s="161"/>
      <c r="AD6" s="161"/>
      <c r="AE6" s="161"/>
      <c r="AF6" s="161"/>
      <c r="AG6" s="161"/>
      <c r="AH6" s="161"/>
      <c r="AI6" s="161"/>
      <c r="AJ6" s="161"/>
      <c r="AK6" s="161"/>
      <c r="AL6" s="161"/>
      <c r="AM6" s="161"/>
    </row>
    <row r="7" spans="1:39" ht="39.950000000000003" hidden="1" customHeight="1" x14ac:dyDescent="0.25">
      <c r="A7" s="282"/>
      <c r="B7" s="281"/>
      <c r="C7" s="45">
        <v>4</v>
      </c>
      <c r="D7" s="93" t="s">
        <v>77</v>
      </c>
      <c r="E7" s="94" t="s">
        <v>175</v>
      </c>
      <c r="F7" s="94" t="s">
        <v>26</v>
      </c>
      <c r="G7" s="99" t="s">
        <v>15</v>
      </c>
      <c r="H7" s="101">
        <v>5.94</v>
      </c>
      <c r="I7" s="18">
        <v>650</v>
      </c>
      <c r="J7" s="24">
        <f t="shared" si="0"/>
        <v>410</v>
      </c>
      <c r="K7" s="25" t="str">
        <f t="shared" si="1"/>
        <v>OK</v>
      </c>
      <c r="L7" s="176"/>
      <c r="M7" s="177"/>
      <c r="N7" s="176">
        <v>240</v>
      </c>
      <c r="O7" s="176"/>
      <c r="P7" s="176"/>
      <c r="Q7" s="174"/>
      <c r="R7" s="178"/>
      <c r="S7" s="174"/>
      <c r="T7" s="174"/>
      <c r="U7" s="174"/>
      <c r="V7" s="174"/>
      <c r="W7" s="161"/>
      <c r="X7" s="161"/>
      <c r="Y7" s="161"/>
      <c r="Z7" s="161"/>
      <c r="AA7" s="161"/>
      <c r="AB7" s="161"/>
      <c r="AC7" s="161"/>
      <c r="AD7" s="161"/>
      <c r="AE7" s="161"/>
      <c r="AF7" s="161"/>
      <c r="AG7" s="161"/>
      <c r="AH7" s="161"/>
      <c r="AI7" s="161"/>
      <c r="AJ7" s="161"/>
      <c r="AK7" s="161"/>
      <c r="AL7" s="161"/>
      <c r="AM7" s="161"/>
    </row>
    <row r="8" spans="1:39" ht="39.950000000000003" hidden="1" customHeight="1" x14ac:dyDescent="0.25">
      <c r="A8" s="282"/>
      <c r="B8" s="281"/>
      <c r="C8" s="45">
        <v>5</v>
      </c>
      <c r="D8" s="93" t="s">
        <v>176</v>
      </c>
      <c r="E8" s="94" t="s">
        <v>177</v>
      </c>
      <c r="F8" s="94" t="s">
        <v>3</v>
      </c>
      <c r="G8" s="99" t="s">
        <v>22</v>
      </c>
      <c r="H8" s="101">
        <v>12.21</v>
      </c>
      <c r="I8" s="18">
        <v>12</v>
      </c>
      <c r="J8" s="24">
        <f t="shared" si="0"/>
        <v>0</v>
      </c>
      <c r="K8" s="25" t="str">
        <f t="shared" si="1"/>
        <v>OK</v>
      </c>
      <c r="L8" s="176"/>
      <c r="M8" s="177"/>
      <c r="N8" s="176"/>
      <c r="O8" s="176"/>
      <c r="P8" s="176"/>
      <c r="Q8" s="174"/>
      <c r="R8" s="178"/>
      <c r="S8" s="174"/>
      <c r="T8" s="174">
        <v>12</v>
      </c>
      <c r="U8" s="174"/>
      <c r="V8" s="174"/>
      <c r="W8" s="161"/>
      <c r="X8" s="161"/>
      <c r="Y8" s="161"/>
      <c r="Z8" s="161"/>
      <c r="AA8" s="161"/>
      <c r="AB8" s="161"/>
      <c r="AC8" s="161"/>
      <c r="AD8" s="161"/>
      <c r="AE8" s="161"/>
      <c r="AF8" s="161"/>
      <c r="AG8" s="161"/>
      <c r="AH8" s="161"/>
      <c r="AI8" s="161"/>
      <c r="AJ8" s="161"/>
      <c r="AK8" s="161"/>
      <c r="AL8" s="161"/>
      <c r="AM8" s="161"/>
    </row>
    <row r="9" spans="1:39" ht="39.950000000000003" hidden="1" customHeight="1" x14ac:dyDescent="0.25">
      <c r="A9" s="282"/>
      <c r="B9" s="281"/>
      <c r="C9" s="45">
        <v>6</v>
      </c>
      <c r="D9" s="93" t="s">
        <v>136</v>
      </c>
      <c r="E9" s="94" t="s">
        <v>178</v>
      </c>
      <c r="F9" s="92" t="s">
        <v>13</v>
      </c>
      <c r="G9" s="99" t="s">
        <v>15</v>
      </c>
      <c r="H9" s="100">
        <v>80.37</v>
      </c>
      <c r="I9" s="18">
        <v>2</v>
      </c>
      <c r="J9" s="24">
        <f t="shared" si="0"/>
        <v>2</v>
      </c>
      <c r="K9" s="25" t="str">
        <f t="shared" si="1"/>
        <v>OK</v>
      </c>
      <c r="L9" s="176"/>
      <c r="M9" s="177"/>
      <c r="N9" s="176"/>
      <c r="O9" s="176"/>
      <c r="P9" s="176"/>
      <c r="Q9" s="174"/>
      <c r="R9" s="178"/>
      <c r="S9" s="174"/>
      <c r="T9" s="174"/>
      <c r="U9" s="174"/>
      <c r="V9" s="174"/>
      <c r="W9" s="161"/>
      <c r="X9" s="161"/>
      <c r="Y9" s="161"/>
      <c r="Z9" s="161"/>
      <c r="AA9" s="161"/>
      <c r="AB9" s="161"/>
      <c r="AC9" s="161"/>
      <c r="AD9" s="161"/>
      <c r="AE9" s="161"/>
      <c r="AF9" s="161"/>
      <c r="AG9" s="161"/>
      <c r="AH9" s="161"/>
      <c r="AI9" s="161"/>
      <c r="AJ9" s="161"/>
      <c r="AK9" s="161"/>
      <c r="AL9" s="161"/>
      <c r="AM9" s="161"/>
    </row>
    <row r="10" spans="1:39" ht="39.950000000000003" hidden="1" customHeight="1" x14ac:dyDescent="0.25">
      <c r="A10" s="282"/>
      <c r="B10" s="281"/>
      <c r="C10" s="43">
        <v>7</v>
      </c>
      <c r="D10" s="95" t="s">
        <v>179</v>
      </c>
      <c r="E10" s="96" t="s">
        <v>180</v>
      </c>
      <c r="F10" s="96" t="s">
        <v>13</v>
      </c>
      <c r="G10" s="99" t="s">
        <v>15</v>
      </c>
      <c r="H10" s="101">
        <v>53.05</v>
      </c>
      <c r="I10" s="18"/>
      <c r="J10" s="24">
        <f t="shared" si="0"/>
        <v>0</v>
      </c>
      <c r="K10" s="25" t="str">
        <f t="shared" si="1"/>
        <v>OK</v>
      </c>
      <c r="L10" s="176"/>
      <c r="M10" s="177"/>
      <c r="N10" s="176"/>
      <c r="O10" s="176"/>
      <c r="P10" s="176"/>
      <c r="Q10" s="174"/>
      <c r="R10" s="174"/>
      <c r="S10" s="174"/>
      <c r="T10" s="174"/>
      <c r="U10" s="174"/>
      <c r="V10" s="174"/>
      <c r="W10" s="161"/>
      <c r="X10" s="161"/>
      <c r="Y10" s="161"/>
      <c r="Z10" s="161"/>
      <c r="AA10" s="161"/>
      <c r="AB10" s="161"/>
      <c r="AC10" s="161"/>
      <c r="AD10" s="161"/>
      <c r="AE10" s="161"/>
      <c r="AF10" s="161"/>
      <c r="AG10" s="161"/>
      <c r="AH10" s="161"/>
      <c r="AI10" s="161"/>
      <c r="AJ10" s="161"/>
      <c r="AK10" s="161"/>
      <c r="AL10" s="161"/>
      <c r="AM10" s="161"/>
    </row>
    <row r="11" spans="1:39" ht="39.950000000000003" hidden="1" customHeight="1" x14ac:dyDescent="0.25">
      <c r="A11" s="282"/>
      <c r="B11" s="281"/>
      <c r="C11" s="43">
        <v>8</v>
      </c>
      <c r="D11" s="95" t="s">
        <v>181</v>
      </c>
      <c r="E11" s="96" t="s">
        <v>182</v>
      </c>
      <c r="F11" s="96" t="s">
        <v>11</v>
      </c>
      <c r="G11" s="99" t="s">
        <v>15</v>
      </c>
      <c r="H11" s="101">
        <v>105</v>
      </c>
      <c r="I11" s="18">
        <v>5</v>
      </c>
      <c r="J11" s="24">
        <f t="shared" si="0"/>
        <v>0</v>
      </c>
      <c r="K11" s="25" t="str">
        <f t="shared" si="1"/>
        <v>OK</v>
      </c>
      <c r="L11" s="176"/>
      <c r="M11" s="177"/>
      <c r="N11" s="176"/>
      <c r="O11" s="176">
        <v>5</v>
      </c>
      <c r="P11" s="176"/>
      <c r="Q11" s="174"/>
      <c r="R11" s="174"/>
      <c r="S11" s="174"/>
      <c r="T11" s="174"/>
      <c r="U11" s="174"/>
      <c r="V11" s="174"/>
      <c r="W11" s="161"/>
      <c r="X11" s="161"/>
      <c r="Y11" s="161"/>
      <c r="Z11" s="161"/>
      <c r="AA11" s="161"/>
      <c r="AB11" s="161"/>
      <c r="AC11" s="161"/>
      <c r="AD11" s="161"/>
      <c r="AE11" s="161"/>
      <c r="AF11" s="161"/>
      <c r="AG11" s="161"/>
      <c r="AH11" s="161"/>
      <c r="AI11" s="161"/>
      <c r="AJ11" s="161"/>
      <c r="AK11" s="161"/>
      <c r="AL11" s="161"/>
      <c r="AM11" s="161"/>
    </row>
    <row r="12" spans="1:39" ht="39.950000000000003" hidden="1"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176"/>
      <c r="M12" s="177"/>
      <c r="N12" s="176"/>
      <c r="O12" s="176"/>
      <c r="P12" s="176"/>
      <c r="Q12" s="174"/>
      <c r="R12" s="174"/>
      <c r="S12" s="174"/>
      <c r="T12" s="174"/>
      <c r="U12" s="174"/>
      <c r="V12" s="174"/>
      <c r="W12" s="161"/>
      <c r="X12" s="161"/>
      <c r="Y12" s="161"/>
      <c r="Z12" s="161"/>
      <c r="AA12" s="161"/>
      <c r="AB12" s="161"/>
      <c r="AC12" s="161"/>
      <c r="AD12" s="161"/>
      <c r="AE12" s="161"/>
      <c r="AF12" s="161"/>
      <c r="AG12" s="161"/>
      <c r="AH12" s="161"/>
      <c r="AI12" s="161"/>
      <c r="AJ12" s="161"/>
      <c r="AK12" s="161"/>
      <c r="AL12" s="161"/>
      <c r="AM12" s="161"/>
    </row>
    <row r="13" spans="1:39" ht="39.950000000000003" hidden="1" customHeight="1" x14ac:dyDescent="0.25">
      <c r="A13" s="284"/>
      <c r="B13" s="272"/>
      <c r="C13" s="47">
        <v>10</v>
      </c>
      <c r="D13" s="102" t="s">
        <v>186</v>
      </c>
      <c r="E13" s="103" t="s">
        <v>185</v>
      </c>
      <c r="F13" s="104" t="s">
        <v>13</v>
      </c>
      <c r="G13" s="103" t="s">
        <v>15</v>
      </c>
      <c r="H13" s="105">
        <v>62.46</v>
      </c>
      <c r="I13" s="18"/>
      <c r="J13" s="24">
        <f t="shared" si="0"/>
        <v>0</v>
      </c>
      <c r="K13" s="25" t="str">
        <f t="shared" si="1"/>
        <v>OK</v>
      </c>
      <c r="L13" s="176"/>
      <c r="M13" s="176"/>
      <c r="N13" s="176"/>
      <c r="O13" s="176"/>
      <c r="P13" s="176"/>
      <c r="Q13" s="174"/>
      <c r="R13" s="174"/>
      <c r="S13" s="174"/>
      <c r="T13" s="174"/>
      <c r="U13" s="174"/>
      <c r="V13" s="174"/>
      <c r="W13" s="161"/>
      <c r="X13" s="161"/>
      <c r="Y13" s="161"/>
      <c r="Z13" s="161"/>
      <c r="AA13" s="161"/>
      <c r="AB13" s="161"/>
      <c r="AC13" s="161"/>
      <c r="AD13" s="161"/>
      <c r="AE13" s="161"/>
      <c r="AF13" s="161"/>
      <c r="AG13" s="161"/>
      <c r="AH13" s="161"/>
      <c r="AI13" s="161"/>
      <c r="AJ13" s="161"/>
      <c r="AK13" s="161"/>
      <c r="AL13" s="161"/>
      <c r="AM13" s="161"/>
    </row>
    <row r="14" spans="1:39" ht="39.950000000000003" hidden="1" customHeight="1" x14ac:dyDescent="0.25">
      <c r="A14" s="259">
        <v>3</v>
      </c>
      <c r="B14" s="262" t="s">
        <v>183</v>
      </c>
      <c r="C14" s="46">
        <v>11</v>
      </c>
      <c r="D14" s="95" t="s">
        <v>82</v>
      </c>
      <c r="E14" s="96" t="s">
        <v>187</v>
      </c>
      <c r="F14" s="96" t="s">
        <v>13</v>
      </c>
      <c r="G14" s="96" t="s">
        <v>15</v>
      </c>
      <c r="H14" s="101">
        <v>61</v>
      </c>
      <c r="I14" s="18">
        <v>60</v>
      </c>
      <c r="J14" s="24">
        <f t="shared" si="0"/>
        <v>0</v>
      </c>
      <c r="K14" s="25" t="str">
        <f t="shared" si="1"/>
        <v>OK</v>
      </c>
      <c r="L14" s="176">
        <v>20</v>
      </c>
      <c r="M14" s="176"/>
      <c r="N14" s="176"/>
      <c r="O14" s="176"/>
      <c r="P14" s="176"/>
      <c r="Q14" s="174"/>
      <c r="R14" s="174"/>
      <c r="S14" s="174"/>
      <c r="T14" s="174"/>
      <c r="U14" s="174"/>
      <c r="V14" s="174"/>
      <c r="W14" s="161"/>
      <c r="X14" s="161"/>
      <c r="Y14" s="165">
        <v>40</v>
      </c>
      <c r="Z14" s="161"/>
      <c r="AA14" s="161"/>
      <c r="AB14" s="161"/>
      <c r="AC14" s="161"/>
      <c r="AD14" s="161"/>
      <c r="AE14" s="161"/>
      <c r="AF14" s="161"/>
      <c r="AG14" s="161"/>
      <c r="AH14" s="161"/>
      <c r="AI14" s="161"/>
      <c r="AJ14" s="161"/>
      <c r="AK14" s="161"/>
      <c r="AL14" s="161"/>
      <c r="AM14" s="161"/>
    </row>
    <row r="15" spans="1:39" ht="39.950000000000003" hidden="1" customHeight="1" x14ac:dyDescent="0.25">
      <c r="A15" s="260"/>
      <c r="B15" s="263"/>
      <c r="C15" s="46">
        <v>12</v>
      </c>
      <c r="D15" s="95" t="s">
        <v>83</v>
      </c>
      <c r="E15" s="96" t="s">
        <v>188</v>
      </c>
      <c r="F15" s="96" t="s">
        <v>13</v>
      </c>
      <c r="G15" s="96" t="s">
        <v>15</v>
      </c>
      <c r="H15" s="101">
        <v>135.04</v>
      </c>
      <c r="I15" s="18">
        <v>2</v>
      </c>
      <c r="J15" s="24">
        <f t="shared" si="0"/>
        <v>0</v>
      </c>
      <c r="K15" s="25" t="str">
        <f t="shared" si="1"/>
        <v>OK</v>
      </c>
      <c r="L15" s="176"/>
      <c r="M15" s="176"/>
      <c r="N15" s="176"/>
      <c r="O15" s="176"/>
      <c r="P15" s="176"/>
      <c r="Q15" s="174"/>
      <c r="R15" s="174"/>
      <c r="S15" s="174"/>
      <c r="T15" s="174"/>
      <c r="U15" s="174"/>
      <c r="V15" s="174"/>
      <c r="W15" s="161"/>
      <c r="X15" s="161"/>
      <c r="Y15" s="165">
        <v>2</v>
      </c>
      <c r="Z15" s="161"/>
      <c r="AA15" s="161"/>
      <c r="AB15" s="161"/>
      <c r="AC15" s="161"/>
      <c r="AD15" s="161"/>
      <c r="AE15" s="161"/>
      <c r="AF15" s="161"/>
      <c r="AG15" s="161"/>
      <c r="AH15" s="161"/>
      <c r="AI15" s="161"/>
      <c r="AJ15" s="161"/>
      <c r="AK15" s="161"/>
      <c r="AL15" s="161"/>
      <c r="AM15" s="161"/>
    </row>
    <row r="16" spans="1:39" ht="39.950000000000003" hidden="1" customHeight="1" x14ac:dyDescent="0.25">
      <c r="A16" s="260"/>
      <c r="B16" s="263"/>
      <c r="C16" s="46">
        <v>13</v>
      </c>
      <c r="D16" s="95" t="s">
        <v>106</v>
      </c>
      <c r="E16" s="96" t="s">
        <v>189</v>
      </c>
      <c r="F16" s="96" t="s">
        <v>29</v>
      </c>
      <c r="G16" s="96" t="s">
        <v>15</v>
      </c>
      <c r="H16" s="101">
        <v>5.82</v>
      </c>
      <c r="I16" s="18"/>
      <c r="J16" s="24">
        <f t="shared" si="0"/>
        <v>0</v>
      </c>
      <c r="K16" s="25" t="str">
        <f t="shared" si="1"/>
        <v>OK</v>
      </c>
      <c r="L16" s="176"/>
      <c r="M16" s="176"/>
      <c r="N16" s="176"/>
      <c r="O16" s="176"/>
      <c r="P16" s="176"/>
      <c r="Q16" s="174"/>
      <c r="R16" s="174"/>
      <c r="S16" s="174"/>
      <c r="T16" s="174"/>
      <c r="U16" s="174"/>
      <c r="V16" s="174"/>
      <c r="W16" s="161"/>
      <c r="X16" s="161"/>
      <c r="Y16" s="161"/>
      <c r="Z16" s="161"/>
      <c r="AA16" s="161"/>
      <c r="AB16" s="161"/>
      <c r="AC16" s="161"/>
      <c r="AD16" s="161"/>
      <c r="AE16" s="161"/>
      <c r="AF16" s="161"/>
      <c r="AG16" s="161"/>
      <c r="AH16" s="161"/>
      <c r="AI16" s="161"/>
      <c r="AJ16" s="161"/>
      <c r="AK16" s="161"/>
      <c r="AL16" s="161"/>
      <c r="AM16" s="161"/>
    </row>
    <row r="17" spans="1:39" ht="39.950000000000003" hidden="1" customHeight="1" x14ac:dyDescent="0.25">
      <c r="A17" s="260"/>
      <c r="B17" s="263"/>
      <c r="C17" s="46">
        <v>14</v>
      </c>
      <c r="D17" s="95" t="s">
        <v>115</v>
      </c>
      <c r="E17" s="96" t="s">
        <v>190</v>
      </c>
      <c r="F17" s="96" t="s">
        <v>13</v>
      </c>
      <c r="G17" s="96" t="s">
        <v>15</v>
      </c>
      <c r="H17" s="101">
        <v>5.31</v>
      </c>
      <c r="I17" s="18">
        <v>10</v>
      </c>
      <c r="J17" s="24">
        <f t="shared" si="0"/>
        <v>10</v>
      </c>
      <c r="K17" s="25" t="str">
        <f t="shared" si="1"/>
        <v>OK</v>
      </c>
      <c r="L17" s="176"/>
      <c r="M17" s="176"/>
      <c r="N17" s="176"/>
      <c r="O17" s="176"/>
      <c r="P17" s="176"/>
      <c r="Q17" s="174"/>
      <c r="R17" s="174"/>
      <c r="S17" s="174"/>
      <c r="T17" s="174"/>
      <c r="U17" s="174"/>
      <c r="V17" s="174"/>
      <c r="W17" s="161"/>
      <c r="X17" s="161"/>
      <c r="Y17" s="161"/>
      <c r="Z17" s="161"/>
      <c r="AA17" s="161"/>
      <c r="AB17" s="161"/>
      <c r="AC17" s="161"/>
      <c r="AD17" s="161"/>
      <c r="AE17" s="161"/>
      <c r="AF17" s="161"/>
      <c r="AG17" s="161"/>
      <c r="AH17" s="161"/>
      <c r="AI17" s="161"/>
      <c r="AJ17" s="161"/>
      <c r="AK17" s="161"/>
      <c r="AL17" s="161"/>
      <c r="AM17" s="161"/>
    </row>
    <row r="18" spans="1:39" ht="39.950000000000003" hidden="1" customHeight="1" x14ac:dyDescent="0.25">
      <c r="A18" s="260"/>
      <c r="B18" s="263"/>
      <c r="C18" s="46">
        <v>15</v>
      </c>
      <c r="D18" s="95" t="s">
        <v>116</v>
      </c>
      <c r="E18" s="96" t="s">
        <v>191</v>
      </c>
      <c r="F18" s="96" t="s">
        <v>13</v>
      </c>
      <c r="G18" s="96" t="s">
        <v>15</v>
      </c>
      <c r="H18" s="101">
        <v>3.98</v>
      </c>
      <c r="I18" s="18">
        <v>5</v>
      </c>
      <c r="J18" s="24">
        <f t="shared" si="0"/>
        <v>5</v>
      </c>
      <c r="K18" s="25" t="str">
        <f t="shared" si="1"/>
        <v>OK</v>
      </c>
      <c r="L18" s="176"/>
      <c r="M18" s="176"/>
      <c r="N18" s="176"/>
      <c r="O18" s="176"/>
      <c r="P18" s="176"/>
      <c r="Q18" s="174"/>
      <c r="R18" s="174"/>
      <c r="S18" s="174"/>
      <c r="T18" s="174"/>
      <c r="U18" s="174"/>
      <c r="V18" s="174"/>
      <c r="W18" s="161"/>
      <c r="X18" s="161"/>
      <c r="Y18" s="161"/>
      <c r="Z18" s="161"/>
      <c r="AA18" s="161"/>
      <c r="AB18" s="161"/>
      <c r="AC18" s="161"/>
      <c r="AD18" s="161"/>
      <c r="AE18" s="161"/>
      <c r="AF18" s="161"/>
      <c r="AG18" s="161"/>
      <c r="AH18" s="161"/>
      <c r="AI18" s="161"/>
      <c r="AJ18" s="161"/>
      <c r="AK18" s="161"/>
      <c r="AL18" s="161"/>
      <c r="AM18" s="161"/>
    </row>
    <row r="19" spans="1:39" ht="39.950000000000003" hidden="1" customHeight="1" x14ac:dyDescent="0.25">
      <c r="A19" s="260"/>
      <c r="B19" s="263"/>
      <c r="C19" s="46">
        <v>16</v>
      </c>
      <c r="D19" s="95" t="s">
        <v>117</v>
      </c>
      <c r="E19" s="96" t="s">
        <v>190</v>
      </c>
      <c r="F19" s="96" t="s">
        <v>13</v>
      </c>
      <c r="G19" s="96" t="s">
        <v>15</v>
      </c>
      <c r="H19" s="101">
        <v>27.31</v>
      </c>
      <c r="I19" s="18">
        <v>10</v>
      </c>
      <c r="J19" s="24">
        <f t="shared" si="0"/>
        <v>10</v>
      </c>
      <c r="K19" s="25" t="str">
        <f t="shared" si="1"/>
        <v>OK</v>
      </c>
      <c r="L19" s="176"/>
      <c r="M19" s="176"/>
      <c r="N19" s="176"/>
      <c r="O19" s="176"/>
      <c r="P19" s="176"/>
      <c r="Q19" s="174"/>
      <c r="R19" s="174"/>
      <c r="S19" s="174"/>
      <c r="T19" s="174"/>
      <c r="U19" s="174"/>
      <c r="V19" s="174"/>
      <c r="W19" s="161"/>
      <c r="X19" s="161"/>
      <c r="Y19" s="161"/>
      <c r="Z19" s="161"/>
      <c r="AA19" s="161"/>
      <c r="AB19" s="161"/>
      <c r="AC19" s="161"/>
      <c r="AD19" s="161"/>
      <c r="AE19" s="161"/>
      <c r="AF19" s="161"/>
      <c r="AG19" s="161"/>
      <c r="AH19" s="161"/>
      <c r="AI19" s="161"/>
      <c r="AJ19" s="161"/>
      <c r="AK19" s="161"/>
      <c r="AL19" s="161"/>
      <c r="AM19" s="161"/>
    </row>
    <row r="20" spans="1:39" ht="39.950000000000003" hidden="1" customHeight="1" x14ac:dyDescent="0.25">
      <c r="A20" s="260"/>
      <c r="B20" s="263"/>
      <c r="C20" s="46">
        <v>17</v>
      </c>
      <c r="D20" s="95" t="s">
        <v>118</v>
      </c>
      <c r="E20" s="96" t="s">
        <v>191</v>
      </c>
      <c r="F20" s="96" t="s">
        <v>13</v>
      </c>
      <c r="G20" s="96" t="s">
        <v>15</v>
      </c>
      <c r="H20" s="101">
        <v>4.47</v>
      </c>
      <c r="I20" s="18">
        <v>10</v>
      </c>
      <c r="J20" s="24">
        <f t="shared" si="0"/>
        <v>10</v>
      </c>
      <c r="K20" s="25" t="str">
        <f t="shared" si="1"/>
        <v>OK</v>
      </c>
      <c r="L20" s="176"/>
      <c r="M20" s="176"/>
      <c r="N20" s="176"/>
      <c r="O20" s="176"/>
      <c r="P20" s="176"/>
      <c r="Q20" s="174"/>
      <c r="R20" s="174"/>
      <c r="S20" s="174"/>
      <c r="T20" s="174"/>
      <c r="U20" s="174"/>
      <c r="V20" s="174"/>
      <c r="W20" s="161"/>
      <c r="X20" s="161"/>
      <c r="Y20" s="161"/>
      <c r="Z20" s="161"/>
      <c r="AA20" s="161"/>
      <c r="AB20" s="161"/>
      <c r="AC20" s="161"/>
      <c r="AD20" s="161"/>
      <c r="AE20" s="161"/>
      <c r="AF20" s="161"/>
      <c r="AG20" s="161"/>
      <c r="AH20" s="161"/>
      <c r="AI20" s="161"/>
      <c r="AJ20" s="161"/>
      <c r="AK20" s="161"/>
      <c r="AL20" s="161"/>
      <c r="AM20" s="161"/>
    </row>
    <row r="21" spans="1:39" ht="39.950000000000003" hidden="1" customHeight="1" x14ac:dyDescent="0.25">
      <c r="A21" s="260"/>
      <c r="B21" s="263"/>
      <c r="C21" s="46">
        <v>18</v>
      </c>
      <c r="D21" s="95" t="s">
        <v>119</v>
      </c>
      <c r="E21" s="96" t="s">
        <v>190</v>
      </c>
      <c r="F21" s="96" t="s">
        <v>13</v>
      </c>
      <c r="G21" s="96" t="s">
        <v>15</v>
      </c>
      <c r="H21" s="101">
        <v>0.52</v>
      </c>
      <c r="I21" s="18">
        <v>10</v>
      </c>
      <c r="J21" s="24">
        <f t="shared" si="0"/>
        <v>0</v>
      </c>
      <c r="K21" s="25" t="str">
        <f t="shared" si="1"/>
        <v>OK</v>
      </c>
      <c r="L21" s="176"/>
      <c r="M21" s="176"/>
      <c r="N21" s="176"/>
      <c r="O21" s="176"/>
      <c r="P21" s="176"/>
      <c r="Q21" s="174"/>
      <c r="R21" s="174"/>
      <c r="S21" s="174"/>
      <c r="T21" s="174"/>
      <c r="U21" s="174"/>
      <c r="V21" s="174"/>
      <c r="W21" s="161"/>
      <c r="X21" s="161"/>
      <c r="Y21" s="165">
        <v>10</v>
      </c>
      <c r="Z21" s="161"/>
      <c r="AA21" s="161"/>
      <c r="AB21" s="161"/>
      <c r="AC21" s="161"/>
      <c r="AD21" s="161"/>
      <c r="AE21" s="161"/>
      <c r="AF21" s="161"/>
      <c r="AG21" s="161"/>
      <c r="AH21" s="161"/>
      <c r="AI21" s="161"/>
      <c r="AJ21" s="161"/>
      <c r="AK21" s="161"/>
      <c r="AL21" s="161"/>
      <c r="AM21" s="161"/>
    </row>
    <row r="22" spans="1:39" ht="39.950000000000003" hidden="1" customHeight="1" x14ac:dyDescent="0.25">
      <c r="A22" s="260"/>
      <c r="B22" s="263"/>
      <c r="C22" s="46">
        <v>19</v>
      </c>
      <c r="D22" s="95" t="s">
        <v>120</v>
      </c>
      <c r="E22" s="96" t="s">
        <v>191</v>
      </c>
      <c r="F22" s="96" t="s">
        <v>13</v>
      </c>
      <c r="G22" s="96" t="s">
        <v>15</v>
      </c>
      <c r="H22" s="101">
        <v>32.03</v>
      </c>
      <c r="I22" s="18">
        <v>10</v>
      </c>
      <c r="J22" s="24">
        <f t="shared" si="0"/>
        <v>0</v>
      </c>
      <c r="K22" s="25" t="str">
        <f t="shared" si="1"/>
        <v>OK</v>
      </c>
      <c r="L22" s="176"/>
      <c r="M22" s="176"/>
      <c r="N22" s="176"/>
      <c r="O22" s="176"/>
      <c r="P22" s="176"/>
      <c r="Q22" s="174"/>
      <c r="R22" s="174"/>
      <c r="S22" s="174"/>
      <c r="T22" s="174"/>
      <c r="U22" s="174"/>
      <c r="V22" s="174"/>
      <c r="W22" s="161"/>
      <c r="X22" s="161"/>
      <c r="Y22" s="165">
        <v>10</v>
      </c>
      <c r="Z22" s="161"/>
      <c r="AA22" s="161"/>
      <c r="AB22" s="161"/>
      <c r="AC22" s="161"/>
      <c r="AD22" s="161"/>
      <c r="AE22" s="161"/>
      <c r="AF22" s="161"/>
      <c r="AG22" s="161"/>
      <c r="AH22" s="161"/>
      <c r="AI22" s="161"/>
      <c r="AJ22" s="161"/>
      <c r="AK22" s="161"/>
      <c r="AL22" s="161"/>
      <c r="AM22" s="161"/>
    </row>
    <row r="23" spans="1:39" ht="39.950000000000003" hidden="1" customHeight="1" x14ac:dyDescent="0.25">
      <c r="A23" s="260"/>
      <c r="B23" s="263"/>
      <c r="C23" s="46">
        <v>20</v>
      </c>
      <c r="D23" s="95" t="s">
        <v>121</v>
      </c>
      <c r="E23" s="96" t="s">
        <v>190</v>
      </c>
      <c r="F23" s="96" t="s">
        <v>13</v>
      </c>
      <c r="G23" s="96" t="s">
        <v>15</v>
      </c>
      <c r="H23" s="101">
        <v>17.03</v>
      </c>
      <c r="I23" s="18">
        <v>10</v>
      </c>
      <c r="J23" s="24">
        <f t="shared" si="0"/>
        <v>8</v>
      </c>
      <c r="K23" s="25" t="str">
        <f t="shared" si="1"/>
        <v>OK</v>
      </c>
      <c r="L23" s="176"/>
      <c r="M23" s="176"/>
      <c r="N23" s="176"/>
      <c r="O23" s="176"/>
      <c r="P23" s="176"/>
      <c r="Q23" s="174"/>
      <c r="R23" s="174"/>
      <c r="S23" s="174"/>
      <c r="T23" s="174"/>
      <c r="U23" s="174"/>
      <c r="V23" s="174"/>
      <c r="W23" s="161"/>
      <c r="X23" s="161"/>
      <c r="Y23" s="165">
        <v>2</v>
      </c>
      <c r="Z23" s="161"/>
      <c r="AA23" s="161"/>
      <c r="AB23" s="161"/>
      <c r="AC23" s="161"/>
      <c r="AD23" s="161"/>
      <c r="AE23" s="161"/>
      <c r="AF23" s="161"/>
      <c r="AG23" s="161"/>
      <c r="AH23" s="161"/>
      <c r="AI23" s="161"/>
      <c r="AJ23" s="161"/>
      <c r="AK23" s="161">
        <v>4</v>
      </c>
      <c r="AL23" s="161"/>
      <c r="AM23" s="161"/>
    </row>
    <row r="24" spans="1:39" ht="39.950000000000003" hidden="1" customHeight="1" x14ac:dyDescent="0.25">
      <c r="A24" s="260"/>
      <c r="B24" s="263"/>
      <c r="C24" s="46">
        <v>21</v>
      </c>
      <c r="D24" s="95" t="s">
        <v>122</v>
      </c>
      <c r="E24" s="96" t="s">
        <v>190</v>
      </c>
      <c r="F24" s="96" t="s">
        <v>13</v>
      </c>
      <c r="G24" s="96" t="s">
        <v>15</v>
      </c>
      <c r="H24" s="101">
        <v>0.79</v>
      </c>
      <c r="I24" s="18">
        <v>10</v>
      </c>
      <c r="J24" s="24">
        <f t="shared" si="0"/>
        <v>10</v>
      </c>
      <c r="K24" s="25" t="str">
        <f t="shared" si="1"/>
        <v>OK</v>
      </c>
      <c r="L24" s="176"/>
      <c r="M24" s="176"/>
      <c r="N24" s="176"/>
      <c r="O24" s="176"/>
      <c r="P24" s="176"/>
      <c r="Q24" s="174"/>
      <c r="R24" s="174"/>
      <c r="S24" s="174"/>
      <c r="T24" s="174"/>
      <c r="U24" s="174"/>
      <c r="V24" s="174"/>
      <c r="W24" s="161"/>
      <c r="X24" s="161"/>
      <c r="Y24" s="161"/>
      <c r="Z24" s="161"/>
      <c r="AA24" s="161"/>
      <c r="AB24" s="161"/>
      <c r="AC24" s="161"/>
      <c r="AD24" s="161"/>
      <c r="AE24" s="161"/>
      <c r="AF24" s="161"/>
      <c r="AG24" s="161"/>
      <c r="AH24" s="161"/>
      <c r="AI24" s="161"/>
      <c r="AJ24" s="161"/>
      <c r="AK24" s="161"/>
      <c r="AL24" s="161"/>
      <c r="AM24" s="161"/>
    </row>
    <row r="25" spans="1:39" ht="39.950000000000003" hidden="1" customHeight="1" x14ac:dyDescent="0.25">
      <c r="A25" s="260"/>
      <c r="B25" s="263"/>
      <c r="C25" s="46">
        <v>22</v>
      </c>
      <c r="D25" s="95" t="s">
        <v>123</v>
      </c>
      <c r="E25" s="96" t="s">
        <v>190</v>
      </c>
      <c r="F25" s="96" t="s">
        <v>13</v>
      </c>
      <c r="G25" s="96" t="s">
        <v>15</v>
      </c>
      <c r="H25" s="101">
        <v>2.46</v>
      </c>
      <c r="I25" s="18">
        <v>10</v>
      </c>
      <c r="J25" s="24">
        <f t="shared" si="0"/>
        <v>10</v>
      </c>
      <c r="K25" s="25" t="str">
        <f t="shared" si="1"/>
        <v>OK</v>
      </c>
      <c r="L25" s="176"/>
      <c r="M25" s="176"/>
      <c r="N25" s="176"/>
      <c r="O25" s="176"/>
      <c r="P25" s="176"/>
      <c r="Q25" s="174"/>
      <c r="R25" s="174"/>
      <c r="S25" s="174"/>
      <c r="T25" s="174"/>
      <c r="U25" s="174"/>
      <c r="V25" s="174"/>
      <c r="W25" s="161"/>
      <c r="X25" s="161"/>
      <c r="Y25" s="161"/>
      <c r="Z25" s="161"/>
      <c r="AA25" s="161"/>
      <c r="AB25" s="161"/>
      <c r="AC25" s="161"/>
      <c r="AD25" s="161"/>
      <c r="AE25" s="161"/>
      <c r="AF25" s="161"/>
      <c r="AG25" s="161"/>
      <c r="AH25" s="161"/>
      <c r="AI25" s="161"/>
      <c r="AJ25" s="161"/>
      <c r="AK25" s="161"/>
      <c r="AL25" s="161"/>
      <c r="AM25" s="161"/>
    </row>
    <row r="26" spans="1:39" ht="39.950000000000003" hidden="1" customHeight="1" x14ac:dyDescent="0.25">
      <c r="A26" s="260"/>
      <c r="B26" s="263"/>
      <c r="C26" s="46">
        <v>23</v>
      </c>
      <c r="D26" s="95" t="s">
        <v>124</v>
      </c>
      <c r="E26" s="96" t="s">
        <v>192</v>
      </c>
      <c r="F26" s="96" t="s">
        <v>13</v>
      </c>
      <c r="G26" s="96" t="s">
        <v>15</v>
      </c>
      <c r="H26" s="101">
        <v>4.55</v>
      </c>
      <c r="I26" s="18">
        <v>10</v>
      </c>
      <c r="J26" s="24">
        <f t="shared" si="0"/>
        <v>10</v>
      </c>
      <c r="K26" s="25" t="str">
        <f t="shared" si="1"/>
        <v>OK</v>
      </c>
      <c r="L26" s="176"/>
      <c r="M26" s="176"/>
      <c r="N26" s="176"/>
      <c r="O26" s="176"/>
      <c r="P26" s="176"/>
      <c r="Q26" s="174"/>
      <c r="R26" s="174"/>
      <c r="S26" s="174"/>
      <c r="T26" s="174"/>
      <c r="U26" s="174"/>
      <c r="V26" s="174"/>
      <c r="W26" s="161"/>
      <c r="X26" s="161"/>
      <c r="Y26" s="161"/>
      <c r="Z26" s="161"/>
      <c r="AA26" s="161"/>
      <c r="AB26" s="161"/>
      <c r="AC26" s="161"/>
      <c r="AD26" s="161"/>
      <c r="AE26" s="161"/>
      <c r="AF26" s="161"/>
      <c r="AG26" s="161"/>
      <c r="AH26" s="161"/>
      <c r="AI26" s="161"/>
      <c r="AJ26" s="161"/>
      <c r="AK26" s="161"/>
      <c r="AL26" s="161"/>
      <c r="AM26" s="161"/>
    </row>
    <row r="27" spans="1:39" ht="39.950000000000003" hidden="1" customHeight="1" x14ac:dyDescent="0.25">
      <c r="A27" s="260"/>
      <c r="B27" s="263"/>
      <c r="C27" s="46">
        <v>24</v>
      </c>
      <c r="D27" s="95" t="s">
        <v>125</v>
      </c>
      <c r="E27" s="96" t="s">
        <v>191</v>
      </c>
      <c r="F27" s="96" t="s">
        <v>13</v>
      </c>
      <c r="G27" s="96" t="s">
        <v>15</v>
      </c>
      <c r="H27" s="101">
        <v>0.54</v>
      </c>
      <c r="I27" s="18">
        <v>10</v>
      </c>
      <c r="J27" s="24">
        <f t="shared" si="0"/>
        <v>0</v>
      </c>
      <c r="K27" s="25" t="str">
        <f t="shared" si="1"/>
        <v>OK</v>
      </c>
      <c r="L27" s="176"/>
      <c r="M27" s="176"/>
      <c r="N27" s="176"/>
      <c r="O27" s="176"/>
      <c r="P27" s="176"/>
      <c r="Q27" s="174"/>
      <c r="R27" s="174"/>
      <c r="S27" s="174"/>
      <c r="T27" s="174"/>
      <c r="U27" s="174"/>
      <c r="V27" s="174"/>
      <c r="W27" s="161"/>
      <c r="X27" s="161"/>
      <c r="Y27" s="165">
        <v>10</v>
      </c>
      <c r="Z27" s="161"/>
      <c r="AA27" s="161"/>
      <c r="AB27" s="161"/>
      <c r="AC27" s="161"/>
      <c r="AD27" s="161"/>
      <c r="AE27" s="161"/>
      <c r="AF27" s="161"/>
      <c r="AG27" s="161"/>
      <c r="AH27" s="161"/>
      <c r="AI27" s="161"/>
      <c r="AJ27" s="161"/>
      <c r="AK27" s="161"/>
      <c r="AL27" s="161"/>
      <c r="AM27" s="161"/>
    </row>
    <row r="28" spans="1:39" ht="39.950000000000003" hidden="1" customHeight="1" x14ac:dyDescent="0.25">
      <c r="A28" s="260"/>
      <c r="B28" s="263"/>
      <c r="C28" s="46">
        <v>25</v>
      </c>
      <c r="D28" s="95" t="s">
        <v>126</v>
      </c>
      <c r="E28" s="96" t="s">
        <v>191</v>
      </c>
      <c r="F28" s="96" t="s">
        <v>13</v>
      </c>
      <c r="G28" s="96" t="s">
        <v>15</v>
      </c>
      <c r="H28" s="101">
        <v>0.54</v>
      </c>
      <c r="I28" s="18">
        <v>10</v>
      </c>
      <c r="J28" s="24">
        <f t="shared" si="0"/>
        <v>0</v>
      </c>
      <c r="K28" s="25" t="str">
        <f t="shared" si="1"/>
        <v>OK</v>
      </c>
      <c r="L28" s="176"/>
      <c r="M28" s="176"/>
      <c r="N28" s="176"/>
      <c r="O28" s="176">
        <v>10</v>
      </c>
      <c r="P28" s="176"/>
      <c r="Q28" s="174"/>
      <c r="R28" s="174"/>
      <c r="S28" s="174"/>
      <c r="T28" s="174"/>
      <c r="U28" s="174"/>
      <c r="V28" s="174"/>
      <c r="W28" s="161"/>
      <c r="X28" s="161"/>
      <c r="Y28" s="161"/>
      <c r="Z28" s="161"/>
      <c r="AA28" s="161"/>
      <c r="AB28" s="161"/>
      <c r="AC28" s="161"/>
      <c r="AD28" s="161"/>
      <c r="AE28" s="161"/>
      <c r="AF28" s="161"/>
      <c r="AG28" s="161"/>
      <c r="AH28" s="161"/>
      <c r="AI28" s="161"/>
      <c r="AJ28" s="161"/>
      <c r="AK28" s="161"/>
      <c r="AL28" s="161"/>
      <c r="AM28" s="161"/>
    </row>
    <row r="29" spans="1:39" ht="39.950000000000003" hidden="1" customHeight="1" x14ac:dyDescent="0.25">
      <c r="A29" s="260"/>
      <c r="B29" s="263"/>
      <c r="C29" s="46">
        <v>26</v>
      </c>
      <c r="D29" s="95" t="s">
        <v>127</v>
      </c>
      <c r="E29" s="96" t="s">
        <v>190</v>
      </c>
      <c r="F29" s="96" t="s">
        <v>13</v>
      </c>
      <c r="G29" s="96" t="s">
        <v>15</v>
      </c>
      <c r="H29" s="101">
        <v>0.99</v>
      </c>
      <c r="I29" s="18">
        <v>10</v>
      </c>
      <c r="J29" s="24">
        <f t="shared" si="0"/>
        <v>0</v>
      </c>
      <c r="K29" s="25" t="str">
        <f t="shared" si="1"/>
        <v>OK</v>
      </c>
      <c r="L29" s="176"/>
      <c r="M29" s="176"/>
      <c r="N29" s="176"/>
      <c r="O29" s="176">
        <v>10</v>
      </c>
      <c r="P29" s="176"/>
      <c r="Q29" s="174"/>
      <c r="R29" s="174"/>
      <c r="S29" s="174"/>
      <c r="T29" s="174"/>
      <c r="U29" s="174"/>
      <c r="V29" s="174"/>
      <c r="W29" s="161"/>
      <c r="X29" s="161"/>
      <c r="Y29" s="161"/>
      <c r="Z29" s="161"/>
      <c r="AA29" s="161"/>
      <c r="AB29" s="161"/>
      <c r="AC29" s="161"/>
      <c r="AD29" s="161"/>
      <c r="AE29" s="161"/>
      <c r="AF29" s="161"/>
      <c r="AG29" s="161"/>
      <c r="AH29" s="161"/>
      <c r="AI29" s="161"/>
      <c r="AJ29" s="161"/>
      <c r="AK29" s="161"/>
      <c r="AL29" s="161"/>
      <c r="AM29" s="161"/>
    </row>
    <row r="30" spans="1:39" ht="39.950000000000003" hidden="1" customHeight="1" x14ac:dyDescent="0.25">
      <c r="A30" s="260"/>
      <c r="B30" s="263"/>
      <c r="C30" s="46">
        <v>27</v>
      </c>
      <c r="D30" s="95" t="s">
        <v>128</v>
      </c>
      <c r="E30" s="96" t="s">
        <v>190</v>
      </c>
      <c r="F30" s="96" t="s">
        <v>13</v>
      </c>
      <c r="G30" s="96" t="s">
        <v>15</v>
      </c>
      <c r="H30" s="101">
        <v>16.39</v>
      </c>
      <c r="I30" s="18">
        <v>10</v>
      </c>
      <c r="J30" s="24">
        <f t="shared" si="0"/>
        <v>10</v>
      </c>
      <c r="K30" s="25" t="str">
        <f t="shared" si="1"/>
        <v>OK</v>
      </c>
      <c r="L30" s="176"/>
      <c r="M30" s="176"/>
      <c r="N30" s="176"/>
      <c r="O30" s="176"/>
      <c r="P30" s="176"/>
      <c r="Q30" s="174"/>
      <c r="R30" s="174"/>
      <c r="S30" s="174"/>
      <c r="T30" s="174"/>
      <c r="U30" s="174"/>
      <c r="V30" s="174"/>
      <c r="W30" s="161"/>
      <c r="X30" s="161"/>
      <c r="Y30" s="161"/>
      <c r="Z30" s="161"/>
      <c r="AA30" s="161"/>
      <c r="AB30" s="161"/>
      <c r="AC30" s="161"/>
      <c r="AD30" s="161"/>
      <c r="AE30" s="161"/>
      <c r="AF30" s="161"/>
      <c r="AG30" s="161"/>
      <c r="AH30" s="161"/>
      <c r="AI30" s="161"/>
      <c r="AJ30" s="161"/>
      <c r="AK30" s="161"/>
      <c r="AL30" s="161"/>
      <c r="AM30" s="161"/>
    </row>
    <row r="31" spans="1:39" ht="39.950000000000003" hidden="1" customHeight="1" x14ac:dyDescent="0.25">
      <c r="A31" s="260"/>
      <c r="B31" s="263"/>
      <c r="C31" s="46">
        <v>28</v>
      </c>
      <c r="D31" s="95" t="s">
        <v>129</v>
      </c>
      <c r="E31" s="96" t="s">
        <v>191</v>
      </c>
      <c r="F31" s="96" t="s">
        <v>13</v>
      </c>
      <c r="G31" s="96" t="s">
        <v>15</v>
      </c>
      <c r="H31" s="101">
        <v>5.04</v>
      </c>
      <c r="I31" s="18">
        <f>30-10</f>
        <v>20</v>
      </c>
      <c r="J31" s="24">
        <f t="shared" si="0"/>
        <v>0</v>
      </c>
      <c r="K31" s="25" t="str">
        <f t="shared" si="1"/>
        <v>OK</v>
      </c>
      <c r="L31" s="176"/>
      <c r="M31" s="176"/>
      <c r="N31" s="176"/>
      <c r="O31" s="176">
        <v>10</v>
      </c>
      <c r="P31" s="176"/>
      <c r="Q31" s="174"/>
      <c r="R31" s="174"/>
      <c r="S31" s="174"/>
      <c r="T31" s="174"/>
      <c r="U31" s="174"/>
      <c r="V31" s="174"/>
      <c r="W31" s="161"/>
      <c r="X31" s="161"/>
      <c r="Y31" s="165">
        <v>10</v>
      </c>
      <c r="Z31" s="161"/>
      <c r="AA31" s="161"/>
      <c r="AB31" s="161"/>
      <c r="AC31" s="161"/>
      <c r="AD31" s="161"/>
      <c r="AE31" s="161"/>
      <c r="AF31" s="161"/>
      <c r="AG31" s="161"/>
      <c r="AH31" s="161"/>
      <c r="AI31" s="161"/>
      <c r="AJ31" s="161"/>
      <c r="AK31" s="161"/>
      <c r="AL31" s="161"/>
      <c r="AM31" s="161"/>
    </row>
    <row r="32" spans="1:39" ht="39.950000000000003" hidden="1" customHeight="1" x14ac:dyDescent="0.25">
      <c r="A32" s="260"/>
      <c r="B32" s="263"/>
      <c r="C32" s="46">
        <v>29</v>
      </c>
      <c r="D32" s="95" t="s">
        <v>130</v>
      </c>
      <c r="E32" s="96" t="s">
        <v>193</v>
      </c>
      <c r="F32" s="96" t="s">
        <v>13</v>
      </c>
      <c r="G32" s="96" t="s">
        <v>15</v>
      </c>
      <c r="H32" s="101">
        <v>20.59</v>
      </c>
      <c r="I32" s="18">
        <v>10</v>
      </c>
      <c r="J32" s="24">
        <f t="shared" si="0"/>
        <v>0</v>
      </c>
      <c r="K32" s="25" t="str">
        <f t="shared" si="1"/>
        <v>OK</v>
      </c>
      <c r="L32" s="176"/>
      <c r="M32" s="176"/>
      <c r="N32" s="176"/>
      <c r="O32" s="176"/>
      <c r="P32" s="176"/>
      <c r="Q32" s="174"/>
      <c r="R32" s="174"/>
      <c r="S32" s="174"/>
      <c r="T32" s="174"/>
      <c r="U32" s="174"/>
      <c r="V32" s="174"/>
      <c r="W32" s="161"/>
      <c r="X32" s="161"/>
      <c r="Y32" s="165">
        <v>10</v>
      </c>
      <c r="Z32" s="161"/>
      <c r="AA32" s="161"/>
      <c r="AB32" s="161"/>
      <c r="AC32" s="161"/>
      <c r="AD32" s="161"/>
      <c r="AE32" s="161"/>
      <c r="AF32" s="161"/>
      <c r="AG32" s="161"/>
      <c r="AH32" s="161"/>
      <c r="AI32" s="161"/>
      <c r="AJ32" s="161"/>
      <c r="AK32" s="161"/>
      <c r="AL32" s="161"/>
      <c r="AM32" s="161"/>
    </row>
    <row r="33" spans="1:39" ht="39.950000000000003" hidden="1" customHeight="1" x14ac:dyDescent="0.25">
      <c r="A33" s="260"/>
      <c r="B33" s="263"/>
      <c r="C33" s="46">
        <v>30</v>
      </c>
      <c r="D33" s="95" t="s">
        <v>131</v>
      </c>
      <c r="E33" s="96" t="s">
        <v>190</v>
      </c>
      <c r="F33" s="96" t="s">
        <v>13</v>
      </c>
      <c r="G33" s="96" t="s">
        <v>15</v>
      </c>
      <c r="H33" s="101">
        <v>28</v>
      </c>
      <c r="I33" s="18">
        <v>30</v>
      </c>
      <c r="J33" s="24">
        <f t="shared" si="0"/>
        <v>30</v>
      </c>
      <c r="K33" s="25" t="str">
        <f t="shared" si="1"/>
        <v>OK</v>
      </c>
      <c r="L33" s="176"/>
      <c r="M33" s="176"/>
      <c r="N33" s="176"/>
      <c r="O33" s="176"/>
      <c r="P33" s="176"/>
      <c r="Q33" s="174"/>
      <c r="R33" s="174"/>
      <c r="S33" s="174"/>
      <c r="T33" s="174"/>
      <c r="U33" s="174"/>
      <c r="V33" s="174"/>
      <c r="W33" s="161"/>
      <c r="X33" s="161"/>
      <c r="Y33" s="161"/>
      <c r="Z33" s="161"/>
      <c r="AA33" s="161"/>
      <c r="AB33" s="161"/>
      <c r="AC33" s="161"/>
      <c r="AD33" s="161"/>
      <c r="AE33" s="161"/>
      <c r="AF33" s="161"/>
      <c r="AG33" s="161"/>
      <c r="AH33" s="161"/>
      <c r="AI33" s="161"/>
      <c r="AJ33" s="161"/>
      <c r="AK33" s="161"/>
      <c r="AL33" s="161"/>
      <c r="AM33" s="161"/>
    </row>
    <row r="34" spans="1:39" ht="39.950000000000003" hidden="1" customHeight="1" x14ac:dyDescent="0.25">
      <c r="A34" s="260"/>
      <c r="B34" s="263"/>
      <c r="C34" s="46">
        <v>31</v>
      </c>
      <c r="D34" s="95" t="s">
        <v>132</v>
      </c>
      <c r="E34" s="96" t="s">
        <v>190</v>
      </c>
      <c r="F34" s="96" t="s">
        <v>13</v>
      </c>
      <c r="G34" s="96" t="s">
        <v>15</v>
      </c>
      <c r="H34" s="101">
        <v>45</v>
      </c>
      <c r="I34" s="18">
        <v>10</v>
      </c>
      <c r="J34" s="24">
        <f t="shared" si="0"/>
        <v>10</v>
      </c>
      <c r="K34" s="25" t="str">
        <f t="shared" si="1"/>
        <v>OK</v>
      </c>
      <c r="L34" s="176"/>
      <c r="M34" s="176"/>
      <c r="N34" s="176"/>
      <c r="O34" s="176"/>
      <c r="P34" s="176"/>
      <c r="Q34" s="174"/>
      <c r="R34" s="174"/>
      <c r="S34" s="174"/>
      <c r="T34" s="174"/>
      <c r="U34" s="174"/>
      <c r="V34" s="174"/>
      <c r="W34" s="161"/>
      <c r="X34" s="161"/>
      <c r="Y34" s="161"/>
      <c r="Z34" s="161"/>
      <c r="AA34" s="161"/>
      <c r="AB34" s="161"/>
      <c r="AC34" s="161"/>
      <c r="AD34" s="161"/>
      <c r="AE34" s="161"/>
      <c r="AF34" s="161"/>
      <c r="AG34" s="161"/>
      <c r="AH34" s="161"/>
      <c r="AI34" s="161"/>
      <c r="AJ34" s="161"/>
      <c r="AK34" s="161"/>
      <c r="AL34" s="161"/>
      <c r="AM34" s="161"/>
    </row>
    <row r="35" spans="1:39" ht="39.950000000000003" hidden="1" customHeight="1" x14ac:dyDescent="0.25">
      <c r="A35" s="260"/>
      <c r="B35" s="263"/>
      <c r="C35" s="46">
        <v>32</v>
      </c>
      <c r="D35" s="95" t="s">
        <v>133</v>
      </c>
      <c r="E35" s="96" t="s">
        <v>191</v>
      </c>
      <c r="F35" s="96" t="s">
        <v>13</v>
      </c>
      <c r="G35" s="96" t="s">
        <v>15</v>
      </c>
      <c r="H35" s="101">
        <v>5.88</v>
      </c>
      <c r="I35" s="18">
        <v>40</v>
      </c>
      <c r="J35" s="24">
        <f t="shared" si="0"/>
        <v>0</v>
      </c>
      <c r="K35" s="25" t="str">
        <f t="shared" si="1"/>
        <v>OK</v>
      </c>
      <c r="L35" s="176"/>
      <c r="M35" s="176"/>
      <c r="N35" s="176"/>
      <c r="O35" s="176">
        <v>10</v>
      </c>
      <c r="P35" s="176"/>
      <c r="Q35" s="174"/>
      <c r="R35" s="174"/>
      <c r="S35" s="174"/>
      <c r="T35" s="174"/>
      <c r="U35" s="174"/>
      <c r="V35" s="174"/>
      <c r="W35" s="161"/>
      <c r="X35" s="161"/>
      <c r="Y35" s="165">
        <v>30</v>
      </c>
      <c r="Z35" s="161"/>
      <c r="AA35" s="161"/>
      <c r="AB35" s="161"/>
      <c r="AC35" s="161"/>
      <c r="AD35" s="161"/>
      <c r="AE35" s="161"/>
      <c r="AF35" s="161"/>
      <c r="AG35" s="161"/>
      <c r="AH35" s="161"/>
      <c r="AI35" s="161"/>
      <c r="AJ35" s="161"/>
      <c r="AK35" s="161"/>
      <c r="AL35" s="161"/>
      <c r="AM35" s="161"/>
    </row>
    <row r="36" spans="1:39" ht="39.950000000000003" hidden="1" customHeight="1" x14ac:dyDescent="0.25">
      <c r="A36" s="260"/>
      <c r="B36" s="263"/>
      <c r="C36" s="46">
        <v>33</v>
      </c>
      <c r="D36" s="95" t="s">
        <v>135</v>
      </c>
      <c r="E36" s="96" t="s">
        <v>194</v>
      </c>
      <c r="F36" s="96" t="s">
        <v>13</v>
      </c>
      <c r="G36" s="96" t="s">
        <v>15</v>
      </c>
      <c r="H36" s="101">
        <v>49.33</v>
      </c>
      <c r="I36" s="18">
        <v>5</v>
      </c>
      <c r="J36" s="24">
        <f t="shared" si="0"/>
        <v>0</v>
      </c>
      <c r="K36" s="25" t="str">
        <f t="shared" si="1"/>
        <v>OK</v>
      </c>
      <c r="L36" s="176"/>
      <c r="M36" s="176"/>
      <c r="N36" s="176"/>
      <c r="O36" s="176"/>
      <c r="P36" s="176"/>
      <c r="Q36" s="174"/>
      <c r="R36" s="174"/>
      <c r="S36" s="174"/>
      <c r="T36" s="174"/>
      <c r="U36" s="174"/>
      <c r="V36" s="174"/>
      <c r="W36" s="161"/>
      <c r="X36" s="161"/>
      <c r="Y36" s="165">
        <v>5</v>
      </c>
      <c r="Z36" s="161"/>
      <c r="AA36" s="161"/>
      <c r="AB36" s="161"/>
      <c r="AC36" s="161"/>
      <c r="AD36" s="161"/>
      <c r="AE36" s="161"/>
      <c r="AF36" s="161"/>
      <c r="AG36" s="161"/>
      <c r="AH36" s="161"/>
      <c r="AI36" s="161"/>
      <c r="AJ36" s="161"/>
      <c r="AK36" s="161"/>
      <c r="AL36" s="161"/>
      <c r="AM36" s="161"/>
    </row>
    <row r="37" spans="1:39" ht="39.950000000000003" hidden="1" customHeight="1" x14ac:dyDescent="0.25">
      <c r="A37" s="260"/>
      <c r="B37" s="263"/>
      <c r="C37" s="46">
        <v>34</v>
      </c>
      <c r="D37" s="95" t="s">
        <v>137</v>
      </c>
      <c r="E37" s="96" t="s">
        <v>195</v>
      </c>
      <c r="F37" s="96" t="s">
        <v>13</v>
      </c>
      <c r="G37" s="96" t="s">
        <v>15</v>
      </c>
      <c r="H37" s="101">
        <v>43.94</v>
      </c>
      <c r="I37" s="18">
        <v>10</v>
      </c>
      <c r="J37" s="24">
        <f t="shared" si="0"/>
        <v>0</v>
      </c>
      <c r="K37" s="25" t="str">
        <f t="shared" si="1"/>
        <v>OK</v>
      </c>
      <c r="L37" s="176">
        <v>5</v>
      </c>
      <c r="M37" s="176"/>
      <c r="N37" s="176"/>
      <c r="O37" s="176"/>
      <c r="P37" s="176"/>
      <c r="Q37" s="174"/>
      <c r="R37" s="174"/>
      <c r="S37" s="174"/>
      <c r="T37" s="174"/>
      <c r="U37" s="174"/>
      <c r="V37" s="174"/>
      <c r="W37" s="161"/>
      <c r="X37" s="161"/>
      <c r="Y37" s="165">
        <v>5</v>
      </c>
      <c r="Z37" s="161"/>
      <c r="AA37" s="161"/>
      <c r="AB37" s="161"/>
      <c r="AC37" s="161"/>
      <c r="AD37" s="161"/>
      <c r="AE37" s="161"/>
      <c r="AF37" s="161"/>
      <c r="AG37" s="161"/>
      <c r="AH37" s="161"/>
      <c r="AI37" s="161"/>
      <c r="AJ37" s="161"/>
      <c r="AK37" s="161"/>
      <c r="AL37" s="161"/>
      <c r="AM37" s="161"/>
    </row>
    <row r="38" spans="1:39" ht="39.950000000000003" hidden="1" customHeight="1" x14ac:dyDescent="0.25">
      <c r="A38" s="260"/>
      <c r="B38" s="263"/>
      <c r="C38" s="46">
        <v>35</v>
      </c>
      <c r="D38" s="95" t="s">
        <v>138</v>
      </c>
      <c r="E38" s="96" t="s">
        <v>193</v>
      </c>
      <c r="F38" s="96" t="s">
        <v>13</v>
      </c>
      <c r="G38" s="96" t="s">
        <v>15</v>
      </c>
      <c r="H38" s="101">
        <v>67.16</v>
      </c>
      <c r="I38" s="18">
        <v>1</v>
      </c>
      <c r="J38" s="24">
        <f t="shared" si="0"/>
        <v>1</v>
      </c>
      <c r="K38" s="25" t="str">
        <f t="shared" si="1"/>
        <v>OK</v>
      </c>
      <c r="L38" s="176"/>
      <c r="M38" s="176"/>
      <c r="N38" s="176"/>
      <c r="O38" s="176"/>
      <c r="P38" s="176"/>
      <c r="Q38" s="174"/>
      <c r="R38" s="174"/>
      <c r="S38" s="174"/>
      <c r="T38" s="174"/>
      <c r="U38" s="174"/>
      <c r="V38" s="174"/>
      <c r="W38" s="161"/>
      <c r="X38" s="161"/>
      <c r="Y38" s="161"/>
      <c r="Z38" s="161"/>
      <c r="AA38" s="161"/>
      <c r="AB38" s="161"/>
      <c r="AC38" s="161"/>
      <c r="AD38" s="161"/>
      <c r="AE38" s="161"/>
      <c r="AF38" s="161"/>
      <c r="AG38" s="161"/>
      <c r="AH38" s="161"/>
      <c r="AI38" s="161"/>
      <c r="AJ38" s="161"/>
      <c r="AK38" s="161"/>
      <c r="AL38" s="161"/>
      <c r="AM38" s="161"/>
    </row>
    <row r="39" spans="1:39" ht="39.950000000000003" hidden="1" customHeight="1" x14ac:dyDescent="0.25">
      <c r="A39" s="260"/>
      <c r="B39" s="263"/>
      <c r="C39" s="46">
        <v>36</v>
      </c>
      <c r="D39" s="95" t="s">
        <v>139</v>
      </c>
      <c r="E39" s="96" t="s">
        <v>196</v>
      </c>
      <c r="F39" s="96" t="s">
        <v>13</v>
      </c>
      <c r="G39" s="96" t="s">
        <v>15</v>
      </c>
      <c r="H39" s="101">
        <v>1.89</v>
      </c>
      <c r="I39" s="18">
        <v>40</v>
      </c>
      <c r="J39" s="24">
        <f t="shared" si="0"/>
        <v>0</v>
      </c>
      <c r="K39" s="25" t="str">
        <f t="shared" si="1"/>
        <v>OK</v>
      </c>
      <c r="L39" s="176">
        <v>20</v>
      </c>
      <c r="M39" s="176"/>
      <c r="N39" s="176"/>
      <c r="O39" s="176"/>
      <c r="P39" s="176"/>
      <c r="Q39" s="174"/>
      <c r="R39" s="174"/>
      <c r="S39" s="174"/>
      <c r="T39" s="174"/>
      <c r="U39" s="174"/>
      <c r="V39" s="174"/>
      <c r="W39" s="161"/>
      <c r="X39" s="161"/>
      <c r="Y39" s="165">
        <v>20</v>
      </c>
      <c r="Z39" s="161"/>
      <c r="AA39" s="161"/>
      <c r="AB39" s="161"/>
      <c r="AC39" s="161"/>
      <c r="AD39" s="161"/>
      <c r="AE39" s="161"/>
      <c r="AF39" s="161"/>
      <c r="AG39" s="161"/>
      <c r="AH39" s="161"/>
      <c r="AI39" s="161"/>
      <c r="AJ39" s="161"/>
      <c r="AK39" s="161"/>
      <c r="AL39" s="161"/>
      <c r="AM39" s="161"/>
    </row>
    <row r="40" spans="1:39" ht="39.950000000000003" hidden="1" customHeight="1" x14ac:dyDescent="0.25">
      <c r="A40" s="260"/>
      <c r="B40" s="263"/>
      <c r="C40" s="46">
        <v>37</v>
      </c>
      <c r="D40" s="95" t="s">
        <v>141</v>
      </c>
      <c r="E40" s="96" t="s">
        <v>195</v>
      </c>
      <c r="F40" s="96" t="s">
        <v>13</v>
      </c>
      <c r="G40" s="96" t="s">
        <v>15</v>
      </c>
      <c r="H40" s="101">
        <v>112.67</v>
      </c>
      <c r="I40" s="18">
        <v>10</v>
      </c>
      <c r="J40" s="24">
        <f t="shared" si="0"/>
        <v>0</v>
      </c>
      <c r="K40" s="25" t="str">
        <f t="shared" si="1"/>
        <v>OK</v>
      </c>
      <c r="L40" s="176"/>
      <c r="M40" s="176"/>
      <c r="N40" s="176"/>
      <c r="O40" s="176"/>
      <c r="P40" s="176"/>
      <c r="Q40" s="174"/>
      <c r="R40" s="174"/>
      <c r="S40" s="174"/>
      <c r="T40" s="174">
        <v>5</v>
      </c>
      <c r="U40" s="174"/>
      <c r="V40" s="174"/>
      <c r="W40" s="161"/>
      <c r="X40" s="161"/>
      <c r="Y40" s="165">
        <v>5</v>
      </c>
      <c r="Z40" s="161"/>
      <c r="AA40" s="161"/>
      <c r="AB40" s="161"/>
      <c r="AC40" s="161"/>
      <c r="AD40" s="161"/>
      <c r="AE40" s="161"/>
      <c r="AF40" s="161"/>
      <c r="AG40" s="161"/>
      <c r="AH40" s="161"/>
      <c r="AI40" s="161"/>
      <c r="AJ40" s="161"/>
      <c r="AK40" s="161"/>
      <c r="AL40" s="161"/>
      <c r="AM40" s="161"/>
    </row>
    <row r="41" spans="1:39" ht="39.950000000000003" hidden="1" customHeight="1" x14ac:dyDescent="0.25">
      <c r="A41" s="260"/>
      <c r="B41" s="263"/>
      <c r="C41" s="46">
        <v>38</v>
      </c>
      <c r="D41" s="95" t="s">
        <v>197</v>
      </c>
      <c r="E41" s="96" t="s">
        <v>178</v>
      </c>
      <c r="F41" s="96" t="s">
        <v>13</v>
      </c>
      <c r="G41" s="96" t="s">
        <v>15</v>
      </c>
      <c r="H41" s="101">
        <v>71.13</v>
      </c>
      <c r="I41" s="18"/>
      <c r="J41" s="24">
        <f t="shared" si="0"/>
        <v>0</v>
      </c>
      <c r="K41" s="25" t="str">
        <f t="shared" si="1"/>
        <v>OK</v>
      </c>
      <c r="L41" s="176"/>
      <c r="M41" s="176"/>
      <c r="N41" s="176"/>
      <c r="O41" s="176"/>
      <c r="P41" s="176"/>
      <c r="Q41" s="174"/>
      <c r="R41" s="174"/>
      <c r="S41" s="174"/>
      <c r="T41" s="174"/>
      <c r="U41" s="174"/>
      <c r="V41" s="174"/>
      <c r="W41" s="161"/>
      <c r="X41" s="161"/>
      <c r="Y41" s="161"/>
      <c r="Z41" s="161"/>
      <c r="AA41" s="161"/>
      <c r="AB41" s="161"/>
      <c r="AC41" s="161"/>
      <c r="AD41" s="161"/>
      <c r="AE41" s="161"/>
      <c r="AF41" s="161"/>
      <c r="AG41" s="161"/>
      <c r="AH41" s="161"/>
      <c r="AI41" s="161"/>
      <c r="AJ41" s="161"/>
      <c r="AK41" s="161"/>
      <c r="AL41" s="161"/>
      <c r="AM41" s="161"/>
    </row>
    <row r="42" spans="1:39" ht="39.950000000000003" hidden="1"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176"/>
      <c r="M42" s="176"/>
      <c r="N42" s="176"/>
      <c r="O42" s="176"/>
      <c r="P42" s="176"/>
      <c r="Q42" s="174"/>
      <c r="R42" s="174"/>
      <c r="S42" s="174"/>
      <c r="T42" s="174"/>
      <c r="U42" s="174"/>
      <c r="V42" s="174"/>
      <c r="W42" s="161"/>
      <c r="X42" s="161"/>
      <c r="Y42" s="161"/>
      <c r="Z42" s="161"/>
      <c r="AA42" s="161"/>
      <c r="AB42" s="161"/>
      <c r="AC42" s="161"/>
      <c r="AD42" s="161"/>
      <c r="AE42" s="161"/>
      <c r="AF42" s="161"/>
      <c r="AG42" s="161"/>
      <c r="AH42" s="161"/>
      <c r="AI42" s="161"/>
      <c r="AJ42" s="161"/>
      <c r="AK42" s="161"/>
      <c r="AL42" s="161"/>
      <c r="AM42" s="161"/>
    </row>
    <row r="43" spans="1:39" ht="39.950000000000003" hidden="1" customHeight="1" x14ac:dyDescent="0.25">
      <c r="A43" s="260"/>
      <c r="B43" s="263"/>
      <c r="C43" s="46">
        <v>40</v>
      </c>
      <c r="D43" s="95" t="s">
        <v>200</v>
      </c>
      <c r="E43" s="96" t="s">
        <v>190</v>
      </c>
      <c r="F43" s="96" t="s">
        <v>13</v>
      </c>
      <c r="G43" s="96" t="s">
        <v>15</v>
      </c>
      <c r="H43" s="101">
        <v>1.1499999999999999</v>
      </c>
      <c r="I43" s="18"/>
      <c r="J43" s="24">
        <f t="shared" si="0"/>
        <v>0</v>
      </c>
      <c r="K43" s="25" t="str">
        <f t="shared" si="1"/>
        <v>OK</v>
      </c>
      <c r="L43" s="176"/>
      <c r="M43" s="176"/>
      <c r="N43" s="176"/>
      <c r="O43" s="176"/>
      <c r="P43" s="176"/>
      <c r="Q43" s="174"/>
      <c r="R43" s="174"/>
      <c r="S43" s="174"/>
      <c r="T43" s="174"/>
      <c r="U43" s="174"/>
      <c r="V43" s="174"/>
      <c r="W43" s="161"/>
      <c r="X43" s="161"/>
      <c r="Y43" s="161"/>
      <c r="Z43" s="161"/>
      <c r="AA43" s="161"/>
      <c r="AB43" s="161"/>
      <c r="AC43" s="161"/>
      <c r="AD43" s="161"/>
      <c r="AE43" s="161"/>
      <c r="AF43" s="161"/>
      <c r="AG43" s="161"/>
      <c r="AH43" s="161"/>
      <c r="AI43" s="161"/>
      <c r="AJ43" s="161"/>
      <c r="AK43" s="161"/>
      <c r="AL43" s="161"/>
      <c r="AM43" s="161"/>
    </row>
    <row r="44" spans="1:39" ht="39.950000000000003" hidden="1" customHeight="1" x14ac:dyDescent="0.25">
      <c r="A44" s="260"/>
      <c r="B44" s="263"/>
      <c r="C44" s="46">
        <v>41</v>
      </c>
      <c r="D44" s="95" t="s">
        <v>201</v>
      </c>
      <c r="E44" s="96" t="s">
        <v>188</v>
      </c>
      <c r="F44" s="96" t="s">
        <v>13</v>
      </c>
      <c r="G44" s="96" t="s">
        <v>15</v>
      </c>
      <c r="H44" s="101">
        <v>62.22</v>
      </c>
      <c r="I44" s="18">
        <f>0+5</f>
        <v>5</v>
      </c>
      <c r="J44" s="24">
        <f t="shared" si="0"/>
        <v>0</v>
      </c>
      <c r="K44" s="25" t="str">
        <f t="shared" si="1"/>
        <v>OK</v>
      </c>
      <c r="L44" s="176"/>
      <c r="M44" s="176"/>
      <c r="N44" s="176"/>
      <c r="O44" s="176"/>
      <c r="P44" s="176"/>
      <c r="Q44" s="174"/>
      <c r="R44" s="174"/>
      <c r="S44" s="174"/>
      <c r="T44" s="174"/>
      <c r="U44" s="174"/>
      <c r="V44" s="174">
        <v>5</v>
      </c>
      <c r="W44" s="161"/>
      <c r="X44" s="161"/>
      <c r="Y44" s="161"/>
      <c r="Z44" s="161"/>
      <c r="AA44" s="161"/>
      <c r="AB44" s="161"/>
      <c r="AC44" s="161"/>
      <c r="AD44" s="161"/>
      <c r="AE44" s="161"/>
      <c r="AF44" s="161"/>
      <c r="AG44" s="161"/>
      <c r="AH44" s="161"/>
      <c r="AI44" s="161"/>
      <c r="AJ44" s="161"/>
      <c r="AK44" s="161"/>
      <c r="AL44" s="161"/>
      <c r="AM44" s="161"/>
    </row>
    <row r="45" spans="1:39" ht="39.950000000000003" hidden="1" customHeight="1" x14ac:dyDescent="0.25">
      <c r="A45" s="260"/>
      <c r="B45" s="263"/>
      <c r="C45" s="46">
        <v>42</v>
      </c>
      <c r="D45" s="95" t="s">
        <v>202</v>
      </c>
      <c r="E45" s="96" t="s">
        <v>190</v>
      </c>
      <c r="F45" s="96" t="s">
        <v>13</v>
      </c>
      <c r="G45" s="96" t="s">
        <v>15</v>
      </c>
      <c r="H45" s="101">
        <v>1.1599999999999999</v>
      </c>
      <c r="I45" s="18"/>
      <c r="J45" s="24">
        <f t="shared" si="0"/>
        <v>0</v>
      </c>
      <c r="K45" s="25" t="str">
        <f t="shared" si="1"/>
        <v>OK</v>
      </c>
      <c r="L45" s="176"/>
      <c r="M45" s="176"/>
      <c r="N45" s="176"/>
      <c r="O45" s="176"/>
      <c r="P45" s="176"/>
      <c r="Q45" s="174"/>
      <c r="R45" s="174"/>
      <c r="S45" s="174"/>
      <c r="T45" s="174"/>
      <c r="U45" s="174"/>
      <c r="V45" s="174"/>
      <c r="W45" s="161"/>
      <c r="X45" s="161"/>
      <c r="Y45" s="161"/>
      <c r="Z45" s="161"/>
      <c r="AA45" s="161"/>
      <c r="AB45" s="161"/>
      <c r="AC45" s="161"/>
      <c r="AD45" s="161"/>
      <c r="AE45" s="161"/>
      <c r="AF45" s="161"/>
      <c r="AG45" s="161"/>
      <c r="AH45" s="161"/>
      <c r="AI45" s="161"/>
      <c r="AJ45" s="161"/>
      <c r="AK45" s="161"/>
      <c r="AL45" s="161"/>
      <c r="AM45" s="161"/>
    </row>
    <row r="46" spans="1:39" ht="39.950000000000003" hidden="1" customHeight="1" x14ac:dyDescent="0.25">
      <c r="A46" s="260"/>
      <c r="B46" s="263"/>
      <c r="C46" s="46">
        <v>43</v>
      </c>
      <c r="D46" s="95" t="s">
        <v>203</v>
      </c>
      <c r="E46" s="96" t="s">
        <v>190</v>
      </c>
      <c r="F46" s="96" t="s">
        <v>13</v>
      </c>
      <c r="G46" s="96" t="s">
        <v>15</v>
      </c>
      <c r="H46" s="101">
        <v>3.95</v>
      </c>
      <c r="I46" s="18"/>
      <c r="J46" s="24">
        <f t="shared" si="0"/>
        <v>0</v>
      </c>
      <c r="K46" s="25" t="str">
        <f t="shared" si="1"/>
        <v>OK</v>
      </c>
      <c r="L46" s="176"/>
      <c r="M46" s="176"/>
      <c r="N46" s="176"/>
      <c r="O46" s="176"/>
      <c r="P46" s="176"/>
      <c r="Q46" s="174"/>
      <c r="R46" s="174"/>
      <c r="S46" s="174"/>
      <c r="T46" s="174"/>
      <c r="U46" s="174"/>
      <c r="V46" s="174"/>
      <c r="W46" s="161"/>
      <c r="X46" s="161"/>
      <c r="Y46" s="161"/>
      <c r="Z46" s="161"/>
      <c r="AA46" s="161"/>
      <c r="AB46" s="161"/>
      <c r="AC46" s="161"/>
      <c r="AD46" s="161"/>
      <c r="AE46" s="161"/>
      <c r="AF46" s="161"/>
      <c r="AG46" s="161"/>
      <c r="AH46" s="161"/>
      <c r="AI46" s="161"/>
      <c r="AJ46" s="161"/>
      <c r="AK46" s="161"/>
      <c r="AL46" s="161"/>
      <c r="AM46" s="161"/>
    </row>
    <row r="47" spans="1:39" ht="39.950000000000003" hidden="1" customHeight="1" x14ac:dyDescent="0.25">
      <c r="A47" s="260"/>
      <c r="B47" s="263"/>
      <c r="C47" s="46">
        <v>44</v>
      </c>
      <c r="D47" s="95" t="s">
        <v>204</v>
      </c>
      <c r="E47" s="96" t="s">
        <v>190</v>
      </c>
      <c r="F47" s="96" t="s">
        <v>13</v>
      </c>
      <c r="G47" s="96" t="s">
        <v>15</v>
      </c>
      <c r="H47" s="101">
        <v>7.35</v>
      </c>
      <c r="I47" s="18"/>
      <c r="J47" s="24">
        <f t="shared" si="0"/>
        <v>0</v>
      </c>
      <c r="K47" s="25" t="str">
        <f t="shared" si="1"/>
        <v>OK</v>
      </c>
      <c r="L47" s="176"/>
      <c r="M47" s="176"/>
      <c r="N47" s="176"/>
      <c r="O47" s="176"/>
      <c r="P47" s="176"/>
      <c r="Q47" s="174"/>
      <c r="R47" s="174"/>
      <c r="S47" s="174"/>
      <c r="T47" s="174"/>
      <c r="U47" s="174"/>
      <c r="V47" s="174"/>
      <c r="W47" s="161"/>
      <c r="X47" s="161"/>
      <c r="Y47" s="161"/>
      <c r="Z47" s="161"/>
      <c r="AA47" s="161"/>
      <c r="AB47" s="161"/>
      <c r="AC47" s="161"/>
      <c r="AD47" s="161"/>
      <c r="AE47" s="161"/>
      <c r="AF47" s="161"/>
      <c r="AG47" s="161"/>
      <c r="AH47" s="161"/>
      <c r="AI47" s="161"/>
      <c r="AJ47" s="161"/>
      <c r="AK47" s="161"/>
      <c r="AL47" s="161"/>
      <c r="AM47" s="161"/>
    </row>
    <row r="48" spans="1:39" ht="39.950000000000003" hidden="1" customHeight="1" x14ac:dyDescent="0.25">
      <c r="A48" s="260"/>
      <c r="B48" s="263"/>
      <c r="C48" s="46">
        <v>45</v>
      </c>
      <c r="D48" s="95" t="s">
        <v>205</v>
      </c>
      <c r="E48" s="96" t="s">
        <v>191</v>
      </c>
      <c r="F48" s="96" t="s">
        <v>13</v>
      </c>
      <c r="G48" s="96" t="s">
        <v>15</v>
      </c>
      <c r="H48" s="101">
        <v>50.41</v>
      </c>
      <c r="I48" s="18"/>
      <c r="J48" s="24">
        <f t="shared" si="0"/>
        <v>0</v>
      </c>
      <c r="K48" s="25" t="str">
        <f t="shared" si="1"/>
        <v>OK</v>
      </c>
      <c r="L48" s="176"/>
      <c r="M48" s="176"/>
      <c r="N48" s="176"/>
      <c r="O48" s="176"/>
      <c r="P48" s="176"/>
      <c r="Q48" s="174"/>
      <c r="R48" s="174"/>
      <c r="S48" s="174"/>
      <c r="T48" s="174"/>
      <c r="U48" s="174"/>
      <c r="V48" s="174"/>
      <c r="W48" s="161"/>
      <c r="X48" s="161"/>
      <c r="Y48" s="161"/>
      <c r="Z48" s="161"/>
      <c r="AA48" s="161"/>
      <c r="AB48" s="161"/>
      <c r="AC48" s="161"/>
      <c r="AD48" s="161"/>
      <c r="AE48" s="161"/>
      <c r="AF48" s="161"/>
      <c r="AG48" s="161"/>
      <c r="AH48" s="161"/>
      <c r="AI48" s="161"/>
      <c r="AJ48" s="161"/>
      <c r="AK48" s="161"/>
      <c r="AL48" s="161"/>
      <c r="AM48" s="161"/>
    </row>
    <row r="49" spans="1:39" ht="39.950000000000003" hidden="1" customHeight="1" x14ac:dyDescent="0.25">
      <c r="A49" s="260"/>
      <c r="B49" s="263"/>
      <c r="C49" s="46">
        <v>46</v>
      </c>
      <c r="D49" s="95" t="s">
        <v>206</v>
      </c>
      <c r="E49" s="96" t="s">
        <v>191</v>
      </c>
      <c r="F49" s="96" t="s">
        <v>13</v>
      </c>
      <c r="G49" s="96" t="s">
        <v>15</v>
      </c>
      <c r="H49" s="101">
        <v>2.23</v>
      </c>
      <c r="I49" s="18"/>
      <c r="J49" s="24">
        <f t="shared" si="0"/>
        <v>0</v>
      </c>
      <c r="K49" s="25" t="str">
        <f t="shared" si="1"/>
        <v>OK</v>
      </c>
      <c r="L49" s="176"/>
      <c r="M49" s="176"/>
      <c r="N49" s="176"/>
      <c r="O49" s="176"/>
      <c r="P49" s="176"/>
      <c r="Q49" s="174"/>
      <c r="R49" s="174"/>
      <c r="S49" s="174"/>
      <c r="T49" s="174"/>
      <c r="U49" s="174"/>
      <c r="V49" s="174"/>
      <c r="W49" s="161"/>
      <c r="X49" s="161"/>
      <c r="Y49" s="161"/>
      <c r="Z49" s="161"/>
      <c r="AA49" s="161"/>
      <c r="AB49" s="161"/>
      <c r="AC49" s="161"/>
      <c r="AD49" s="161"/>
      <c r="AE49" s="161"/>
      <c r="AF49" s="161"/>
      <c r="AG49" s="161"/>
      <c r="AH49" s="161"/>
      <c r="AI49" s="161"/>
      <c r="AJ49" s="161"/>
      <c r="AK49" s="161"/>
      <c r="AL49" s="161"/>
      <c r="AM49" s="161"/>
    </row>
    <row r="50" spans="1:39" ht="39.950000000000003" hidden="1" customHeight="1" x14ac:dyDescent="0.25">
      <c r="A50" s="260"/>
      <c r="B50" s="263"/>
      <c r="C50" s="46">
        <v>47</v>
      </c>
      <c r="D50" s="95" t="s">
        <v>207</v>
      </c>
      <c r="E50" s="96" t="s">
        <v>191</v>
      </c>
      <c r="F50" s="96" t="s">
        <v>13</v>
      </c>
      <c r="G50" s="96" t="s">
        <v>15</v>
      </c>
      <c r="H50" s="101">
        <v>3.74</v>
      </c>
      <c r="I50" s="18"/>
      <c r="J50" s="24">
        <f t="shared" si="0"/>
        <v>0</v>
      </c>
      <c r="K50" s="25" t="str">
        <f t="shared" si="1"/>
        <v>OK</v>
      </c>
      <c r="L50" s="176"/>
      <c r="M50" s="176"/>
      <c r="N50" s="176"/>
      <c r="O50" s="176"/>
      <c r="P50" s="176"/>
      <c r="Q50" s="174"/>
      <c r="R50" s="174"/>
      <c r="S50" s="174"/>
      <c r="T50" s="174"/>
      <c r="U50" s="174"/>
      <c r="V50" s="174"/>
      <c r="W50" s="161"/>
      <c r="X50" s="161"/>
      <c r="Y50" s="161"/>
      <c r="Z50" s="161"/>
      <c r="AA50" s="161"/>
      <c r="AB50" s="161"/>
      <c r="AC50" s="161"/>
      <c r="AD50" s="161"/>
      <c r="AE50" s="161"/>
      <c r="AF50" s="161"/>
      <c r="AG50" s="161"/>
      <c r="AH50" s="161"/>
      <c r="AI50" s="161"/>
      <c r="AJ50" s="161"/>
      <c r="AK50" s="161"/>
      <c r="AL50" s="161"/>
      <c r="AM50" s="161"/>
    </row>
    <row r="51" spans="1:39" ht="39.950000000000003" hidden="1" customHeight="1" x14ac:dyDescent="0.25">
      <c r="A51" s="260"/>
      <c r="B51" s="263"/>
      <c r="C51" s="46">
        <v>48</v>
      </c>
      <c r="D51" s="95" t="s">
        <v>208</v>
      </c>
      <c r="E51" s="96" t="s">
        <v>190</v>
      </c>
      <c r="F51" s="96" t="s">
        <v>13</v>
      </c>
      <c r="G51" s="96" t="s">
        <v>15</v>
      </c>
      <c r="H51" s="101">
        <v>6.09</v>
      </c>
      <c r="I51" s="18"/>
      <c r="J51" s="24">
        <f t="shared" si="0"/>
        <v>0</v>
      </c>
      <c r="K51" s="25" t="str">
        <f t="shared" si="1"/>
        <v>OK</v>
      </c>
      <c r="L51" s="176"/>
      <c r="M51" s="176"/>
      <c r="N51" s="176"/>
      <c r="O51" s="176"/>
      <c r="P51" s="176"/>
      <c r="Q51" s="174"/>
      <c r="R51" s="174"/>
      <c r="S51" s="174"/>
      <c r="T51" s="174"/>
      <c r="U51" s="174"/>
      <c r="V51" s="174"/>
      <c r="W51" s="161"/>
      <c r="X51" s="161"/>
      <c r="Y51" s="161"/>
      <c r="Z51" s="161"/>
      <c r="AA51" s="161"/>
      <c r="AB51" s="161"/>
      <c r="AC51" s="161"/>
      <c r="AD51" s="161"/>
      <c r="AE51" s="161"/>
      <c r="AF51" s="161"/>
      <c r="AG51" s="161"/>
      <c r="AH51" s="161"/>
      <c r="AI51" s="161"/>
      <c r="AJ51" s="161"/>
      <c r="AK51" s="161"/>
      <c r="AL51" s="161"/>
      <c r="AM51" s="161"/>
    </row>
    <row r="52" spans="1:39" ht="39.950000000000003" hidden="1" customHeight="1" x14ac:dyDescent="0.25">
      <c r="A52" s="260"/>
      <c r="B52" s="263"/>
      <c r="C52" s="46">
        <v>49</v>
      </c>
      <c r="D52" s="95" t="s">
        <v>209</v>
      </c>
      <c r="E52" s="96" t="s">
        <v>190</v>
      </c>
      <c r="F52" s="96" t="s">
        <v>13</v>
      </c>
      <c r="G52" s="96" t="s">
        <v>15</v>
      </c>
      <c r="H52" s="101">
        <v>82.81</v>
      </c>
      <c r="I52" s="18"/>
      <c r="J52" s="24">
        <f t="shared" si="0"/>
        <v>0</v>
      </c>
      <c r="K52" s="25" t="str">
        <f t="shared" si="1"/>
        <v>OK</v>
      </c>
      <c r="L52" s="176"/>
      <c r="M52" s="176"/>
      <c r="N52" s="176"/>
      <c r="O52" s="176"/>
      <c r="P52" s="176"/>
      <c r="Q52" s="174"/>
      <c r="R52" s="174"/>
      <c r="S52" s="174"/>
      <c r="T52" s="174"/>
      <c r="U52" s="174"/>
      <c r="V52" s="174"/>
      <c r="W52" s="161"/>
      <c r="X52" s="161"/>
      <c r="Y52" s="161"/>
      <c r="Z52" s="161"/>
      <c r="AA52" s="161"/>
      <c r="AB52" s="161"/>
      <c r="AC52" s="161"/>
      <c r="AD52" s="161"/>
      <c r="AE52" s="161"/>
      <c r="AF52" s="161"/>
      <c r="AG52" s="161"/>
      <c r="AH52" s="161"/>
      <c r="AI52" s="161"/>
      <c r="AJ52" s="161"/>
      <c r="AK52" s="161"/>
      <c r="AL52" s="161"/>
      <c r="AM52" s="161"/>
    </row>
    <row r="53" spans="1:39" ht="39.950000000000003" hidden="1" customHeight="1" x14ac:dyDescent="0.25">
      <c r="A53" s="260"/>
      <c r="B53" s="263"/>
      <c r="C53" s="46">
        <v>50</v>
      </c>
      <c r="D53" s="95" t="s">
        <v>210</v>
      </c>
      <c r="E53" s="96" t="s">
        <v>190</v>
      </c>
      <c r="F53" s="96" t="s">
        <v>13</v>
      </c>
      <c r="G53" s="96" t="s">
        <v>15</v>
      </c>
      <c r="H53" s="101">
        <v>58.5</v>
      </c>
      <c r="I53" s="18"/>
      <c r="J53" s="24">
        <f t="shared" si="0"/>
        <v>0</v>
      </c>
      <c r="K53" s="25" t="str">
        <f t="shared" si="1"/>
        <v>OK</v>
      </c>
      <c r="L53" s="176"/>
      <c r="M53" s="176"/>
      <c r="N53" s="176"/>
      <c r="O53" s="176"/>
      <c r="P53" s="176"/>
      <c r="Q53" s="174"/>
      <c r="R53" s="174"/>
      <c r="S53" s="174"/>
      <c r="T53" s="174"/>
      <c r="U53" s="174"/>
      <c r="V53" s="174"/>
      <c r="W53" s="161"/>
      <c r="X53" s="161"/>
      <c r="Y53" s="161"/>
      <c r="Z53" s="161"/>
      <c r="AA53" s="161"/>
      <c r="AB53" s="161"/>
      <c r="AC53" s="161"/>
      <c r="AD53" s="161"/>
      <c r="AE53" s="161"/>
      <c r="AF53" s="161"/>
      <c r="AG53" s="161"/>
      <c r="AH53" s="161"/>
      <c r="AI53" s="161"/>
      <c r="AJ53" s="161"/>
      <c r="AK53" s="161"/>
      <c r="AL53" s="161"/>
      <c r="AM53" s="161"/>
    </row>
    <row r="54" spans="1:39" ht="39.950000000000003" hidden="1" customHeight="1" x14ac:dyDescent="0.25">
      <c r="A54" s="260"/>
      <c r="B54" s="263"/>
      <c r="C54" s="46">
        <v>51</v>
      </c>
      <c r="D54" s="95" t="s">
        <v>211</v>
      </c>
      <c r="E54" s="96" t="s">
        <v>190</v>
      </c>
      <c r="F54" s="96" t="s">
        <v>13</v>
      </c>
      <c r="G54" s="96" t="s">
        <v>15</v>
      </c>
      <c r="H54" s="101">
        <v>19.39</v>
      </c>
      <c r="I54" s="18"/>
      <c r="J54" s="24">
        <f t="shared" si="0"/>
        <v>0</v>
      </c>
      <c r="K54" s="25" t="str">
        <f t="shared" si="1"/>
        <v>OK</v>
      </c>
      <c r="L54" s="176"/>
      <c r="M54" s="176"/>
      <c r="N54" s="176"/>
      <c r="O54" s="176"/>
      <c r="P54" s="176"/>
      <c r="Q54" s="174"/>
      <c r="R54" s="174"/>
      <c r="S54" s="174"/>
      <c r="T54" s="174"/>
      <c r="U54" s="174"/>
      <c r="V54" s="174"/>
      <c r="W54" s="161"/>
      <c r="X54" s="161"/>
      <c r="Y54" s="161"/>
      <c r="Z54" s="161"/>
      <c r="AA54" s="161"/>
      <c r="AB54" s="161"/>
      <c r="AC54" s="161"/>
      <c r="AD54" s="161"/>
      <c r="AE54" s="161"/>
      <c r="AF54" s="161"/>
      <c r="AG54" s="161"/>
      <c r="AH54" s="161"/>
      <c r="AI54" s="161"/>
      <c r="AJ54" s="161"/>
      <c r="AK54" s="161"/>
      <c r="AL54" s="161"/>
      <c r="AM54" s="161"/>
    </row>
    <row r="55" spans="1:39" ht="39.950000000000003" hidden="1" customHeight="1" x14ac:dyDescent="0.25">
      <c r="A55" s="260"/>
      <c r="B55" s="263"/>
      <c r="C55" s="46">
        <v>52</v>
      </c>
      <c r="D55" s="95" t="s">
        <v>212</v>
      </c>
      <c r="E55" s="96" t="s">
        <v>190</v>
      </c>
      <c r="F55" s="96" t="s">
        <v>13</v>
      </c>
      <c r="G55" s="96" t="s">
        <v>15</v>
      </c>
      <c r="H55" s="101">
        <v>29.5</v>
      </c>
      <c r="I55" s="18"/>
      <c r="J55" s="24">
        <f t="shared" si="0"/>
        <v>0</v>
      </c>
      <c r="K55" s="25" t="str">
        <f t="shared" si="1"/>
        <v>OK</v>
      </c>
      <c r="L55" s="176"/>
      <c r="M55" s="176"/>
      <c r="N55" s="176"/>
      <c r="O55" s="176"/>
      <c r="P55" s="176"/>
      <c r="Q55" s="174"/>
      <c r="R55" s="174"/>
      <c r="S55" s="174"/>
      <c r="T55" s="174"/>
      <c r="U55" s="174"/>
      <c r="V55" s="174"/>
      <c r="W55" s="161"/>
      <c r="X55" s="161"/>
      <c r="Y55" s="161"/>
      <c r="Z55" s="161"/>
      <c r="AA55" s="161"/>
      <c r="AB55" s="161"/>
      <c r="AC55" s="161"/>
      <c r="AD55" s="161"/>
      <c r="AE55" s="161"/>
      <c r="AF55" s="161"/>
      <c r="AG55" s="161"/>
      <c r="AH55" s="161"/>
      <c r="AI55" s="161"/>
      <c r="AJ55" s="161"/>
      <c r="AK55" s="161"/>
      <c r="AL55" s="161"/>
      <c r="AM55" s="161"/>
    </row>
    <row r="56" spans="1:39" ht="39.950000000000003" hidden="1" customHeight="1" x14ac:dyDescent="0.25">
      <c r="A56" s="260"/>
      <c r="B56" s="263"/>
      <c r="C56" s="46">
        <v>53</v>
      </c>
      <c r="D56" s="95" t="s">
        <v>213</v>
      </c>
      <c r="E56" s="96" t="s">
        <v>190</v>
      </c>
      <c r="F56" s="96" t="s">
        <v>13</v>
      </c>
      <c r="G56" s="96" t="s">
        <v>15</v>
      </c>
      <c r="H56" s="101">
        <v>51.42</v>
      </c>
      <c r="I56" s="18"/>
      <c r="J56" s="24">
        <f t="shared" si="0"/>
        <v>0</v>
      </c>
      <c r="K56" s="25" t="str">
        <f t="shared" si="1"/>
        <v>OK</v>
      </c>
      <c r="L56" s="176"/>
      <c r="M56" s="176"/>
      <c r="N56" s="176"/>
      <c r="O56" s="176"/>
      <c r="P56" s="176"/>
      <c r="Q56" s="174"/>
      <c r="R56" s="174"/>
      <c r="S56" s="174"/>
      <c r="T56" s="174"/>
      <c r="U56" s="174"/>
      <c r="V56" s="174"/>
      <c r="W56" s="161"/>
      <c r="X56" s="161"/>
      <c r="Y56" s="161"/>
      <c r="Z56" s="161"/>
      <c r="AA56" s="161"/>
      <c r="AB56" s="161"/>
      <c r="AC56" s="161"/>
      <c r="AD56" s="161"/>
      <c r="AE56" s="161"/>
      <c r="AF56" s="161"/>
      <c r="AG56" s="161"/>
      <c r="AH56" s="161"/>
      <c r="AI56" s="161"/>
      <c r="AJ56" s="161"/>
      <c r="AK56" s="161"/>
      <c r="AL56" s="161"/>
      <c r="AM56" s="161"/>
    </row>
    <row r="57" spans="1:39" ht="39.950000000000003" hidden="1" customHeight="1" x14ac:dyDescent="0.25">
      <c r="A57" s="260"/>
      <c r="B57" s="263"/>
      <c r="C57" s="46">
        <v>54</v>
      </c>
      <c r="D57" s="95" t="s">
        <v>214</v>
      </c>
      <c r="E57" s="96" t="s">
        <v>215</v>
      </c>
      <c r="F57" s="96" t="s">
        <v>13</v>
      </c>
      <c r="G57" s="96" t="s">
        <v>28</v>
      </c>
      <c r="H57" s="101">
        <v>47.2</v>
      </c>
      <c r="I57" s="18"/>
      <c r="J57" s="24">
        <f t="shared" si="0"/>
        <v>0</v>
      </c>
      <c r="K57" s="25" t="str">
        <f t="shared" si="1"/>
        <v>OK</v>
      </c>
      <c r="L57" s="176"/>
      <c r="M57" s="176"/>
      <c r="N57" s="176"/>
      <c r="O57" s="176"/>
      <c r="P57" s="176"/>
      <c r="Q57" s="174"/>
      <c r="R57" s="174"/>
      <c r="S57" s="174"/>
      <c r="T57" s="174"/>
      <c r="U57" s="174"/>
      <c r="V57" s="174"/>
      <c r="W57" s="161"/>
      <c r="X57" s="161"/>
      <c r="Y57" s="161"/>
      <c r="Z57" s="161"/>
      <c r="AA57" s="161"/>
      <c r="AB57" s="161"/>
      <c r="AC57" s="161"/>
      <c r="AD57" s="161"/>
      <c r="AE57" s="161"/>
      <c r="AF57" s="161"/>
      <c r="AG57" s="161"/>
      <c r="AH57" s="161"/>
      <c r="AI57" s="161"/>
      <c r="AJ57" s="161"/>
      <c r="AK57" s="161"/>
      <c r="AL57" s="161"/>
      <c r="AM57" s="161"/>
    </row>
    <row r="58" spans="1:39" ht="39.950000000000003" hidden="1" customHeight="1" x14ac:dyDescent="0.25">
      <c r="A58" s="260"/>
      <c r="B58" s="263"/>
      <c r="C58" s="46">
        <v>55</v>
      </c>
      <c r="D58" s="95" t="s">
        <v>216</v>
      </c>
      <c r="E58" s="96" t="s">
        <v>193</v>
      </c>
      <c r="F58" s="96" t="s">
        <v>13</v>
      </c>
      <c r="G58" s="96" t="s">
        <v>28</v>
      </c>
      <c r="H58" s="101">
        <v>7.96</v>
      </c>
      <c r="I58" s="18"/>
      <c r="J58" s="24">
        <f t="shared" si="0"/>
        <v>0</v>
      </c>
      <c r="K58" s="25" t="str">
        <f t="shared" si="1"/>
        <v>OK</v>
      </c>
      <c r="L58" s="176"/>
      <c r="M58" s="176"/>
      <c r="N58" s="176"/>
      <c r="O58" s="176"/>
      <c r="P58" s="176"/>
      <c r="Q58" s="174"/>
      <c r="R58" s="174"/>
      <c r="S58" s="174"/>
      <c r="T58" s="174"/>
      <c r="U58" s="174"/>
      <c r="V58" s="174"/>
      <c r="W58" s="161"/>
      <c r="X58" s="161"/>
      <c r="Y58" s="161"/>
      <c r="Z58" s="161"/>
      <c r="AA58" s="161"/>
      <c r="AB58" s="161"/>
      <c r="AC58" s="161"/>
      <c r="AD58" s="161"/>
      <c r="AE58" s="161"/>
      <c r="AF58" s="161"/>
      <c r="AG58" s="161"/>
      <c r="AH58" s="161"/>
      <c r="AI58" s="161"/>
      <c r="AJ58" s="161"/>
      <c r="AK58" s="161"/>
      <c r="AL58" s="161"/>
      <c r="AM58" s="161"/>
    </row>
    <row r="59" spans="1:39" ht="39.950000000000003" hidden="1" customHeight="1" x14ac:dyDescent="0.25">
      <c r="A59" s="260"/>
      <c r="B59" s="263"/>
      <c r="C59" s="46">
        <v>56</v>
      </c>
      <c r="D59" s="95" t="s">
        <v>217</v>
      </c>
      <c r="E59" s="96" t="s">
        <v>191</v>
      </c>
      <c r="F59" s="96" t="s">
        <v>3</v>
      </c>
      <c r="G59" s="96" t="s">
        <v>15</v>
      </c>
      <c r="H59" s="101">
        <v>2.56</v>
      </c>
      <c r="I59" s="18"/>
      <c r="J59" s="24">
        <f t="shared" si="0"/>
        <v>0</v>
      </c>
      <c r="K59" s="25" t="str">
        <f t="shared" si="1"/>
        <v>OK</v>
      </c>
      <c r="L59" s="176"/>
      <c r="M59" s="176"/>
      <c r="N59" s="176"/>
      <c r="O59" s="176"/>
      <c r="P59" s="176"/>
      <c r="Q59" s="174"/>
      <c r="R59" s="174"/>
      <c r="S59" s="174"/>
      <c r="T59" s="174"/>
      <c r="U59" s="174"/>
      <c r="V59" s="174"/>
      <c r="W59" s="161"/>
      <c r="X59" s="161"/>
      <c r="Y59" s="161"/>
      <c r="Z59" s="161"/>
      <c r="AA59" s="161"/>
      <c r="AB59" s="161"/>
      <c r="AC59" s="161"/>
      <c r="AD59" s="161"/>
      <c r="AE59" s="161"/>
      <c r="AF59" s="161"/>
      <c r="AG59" s="161"/>
      <c r="AH59" s="161"/>
      <c r="AI59" s="161"/>
      <c r="AJ59" s="161"/>
      <c r="AK59" s="161"/>
      <c r="AL59" s="161"/>
      <c r="AM59" s="161"/>
    </row>
    <row r="60" spans="1:39" ht="39.950000000000003" hidden="1" customHeight="1" x14ac:dyDescent="0.25">
      <c r="A60" s="260"/>
      <c r="B60" s="263"/>
      <c r="C60" s="46">
        <v>57</v>
      </c>
      <c r="D60" s="95" t="s">
        <v>218</v>
      </c>
      <c r="E60" s="96" t="s">
        <v>191</v>
      </c>
      <c r="F60" s="96" t="s">
        <v>3</v>
      </c>
      <c r="G60" s="96" t="s">
        <v>28</v>
      </c>
      <c r="H60" s="101">
        <v>2.56</v>
      </c>
      <c r="I60" s="18"/>
      <c r="J60" s="24">
        <f t="shared" si="0"/>
        <v>0</v>
      </c>
      <c r="K60" s="25" t="str">
        <f t="shared" si="1"/>
        <v>OK</v>
      </c>
      <c r="L60" s="176"/>
      <c r="M60" s="176"/>
      <c r="N60" s="176"/>
      <c r="O60" s="176"/>
      <c r="P60" s="176"/>
      <c r="Q60" s="174"/>
      <c r="R60" s="174"/>
      <c r="S60" s="174"/>
      <c r="T60" s="174"/>
      <c r="U60" s="174"/>
      <c r="V60" s="174"/>
      <c r="W60" s="161"/>
      <c r="X60" s="161"/>
      <c r="Y60" s="161"/>
      <c r="Z60" s="161"/>
      <c r="AA60" s="161"/>
      <c r="AB60" s="161"/>
      <c r="AC60" s="161"/>
      <c r="AD60" s="161"/>
      <c r="AE60" s="161"/>
      <c r="AF60" s="161"/>
      <c r="AG60" s="161"/>
      <c r="AH60" s="161"/>
      <c r="AI60" s="161"/>
      <c r="AJ60" s="161"/>
      <c r="AK60" s="161"/>
      <c r="AL60" s="161"/>
      <c r="AM60" s="161"/>
    </row>
    <row r="61" spans="1:39" ht="39.950000000000003" hidden="1" customHeight="1" x14ac:dyDescent="0.25">
      <c r="A61" s="260"/>
      <c r="B61" s="263"/>
      <c r="C61" s="46">
        <v>58</v>
      </c>
      <c r="D61" s="106" t="s">
        <v>219</v>
      </c>
      <c r="E61" s="107" t="s">
        <v>191</v>
      </c>
      <c r="F61" s="96" t="s">
        <v>3</v>
      </c>
      <c r="G61" s="108" t="s">
        <v>28</v>
      </c>
      <c r="H61" s="101">
        <v>1.35</v>
      </c>
      <c r="I61" s="18"/>
      <c r="J61" s="24">
        <f t="shared" si="0"/>
        <v>0</v>
      </c>
      <c r="K61" s="25" t="str">
        <f t="shared" si="1"/>
        <v>OK</v>
      </c>
      <c r="L61" s="176"/>
      <c r="M61" s="176"/>
      <c r="N61" s="176"/>
      <c r="O61" s="176"/>
      <c r="P61" s="176"/>
      <c r="Q61" s="174"/>
      <c r="R61" s="174"/>
      <c r="S61" s="174"/>
      <c r="T61" s="174"/>
      <c r="U61" s="174"/>
      <c r="V61" s="174"/>
      <c r="W61" s="161"/>
      <c r="X61" s="161"/>
      <c r="Y61" s="161"/>
      <c r="Z61" s="161"/>
      <c r="AA61" s="161"/>
      <c r="AB61" s="161"/>
      <c r="AC61" s="161"/>
      <c r="AD61" s="161"/>
      <c r="AE61" s="161"/>
      <c r="AF61" s="161"/>
      <c r="AG61" s="161"/>
      <c r="AH61" s="161"/>
      <c r="AI61" s="161"/>
      <c r="AJ61" s="161"/>
      <c r="AK61" s="161"/>
      <c r="AL61" s="161"/>
      <c r="AM61" s="161"/>
    </row>
    <row r="62" spans="1:39" ht="39.950000000000003" hidden="1" customHeight="1" x14ac:dyDescent="0.25">
      <c r="A62" s="260"/>
      <c r="B62" s="263"/>
      <c r="C62" s="46">
        <v>59</v>
      </c>
      <c r="D62" s="109" t="s">
        <v>220</v>
      </c>
      <c r="E62" s="110" t="s">
        <v>190</v>
      </c>
      <c r="F62" s="96" t="s">
        <v>3</v>
      </c>
      <c r="G62" s="108" t="s">
        <v>15</v>
      </c>
      <c r="H62" s="101">
        <v>0.93</v>
      </c>
      <c r="I62" s="18"/>
      <c r="J62" s="24">
        <f t="shared" si="0"/>
        <v>0</v>
      </c>
      <c r="K62" s="25" t="str">
        <f t="shared" si="1"/>
        <v>OK</v>
      </c>
      <c r="L62" s="176"/>
      <c r="M62" s="176"/>
      <c r="N62" s="176"/>
      <c r="O62" s="176"/>
      <c r="P62" s="176"/>
      <c r="Q62" s="174"/>
      <c r="R62" s="174"/>
      <c r="S62" s="174"/>
      <c r="T62" s="174"/>
      <c r="U62" s="174"/>
      <c r="V62" s="174"/>
      <c r="W62" s="161"/>
      <c r="X62" s="161"/>
      <c r="Y62" s="161"/>
      <c r="Z62" s="161"/>
      <c r="AA62" s="161"/>
      <c r="AB62" s="161"/>
      <c r="AC62" s="161"/>
      <c r="AD62" s="161"/>
      <c r="AE62" s="161"/>
      <c r="AF62" s="161"/>
      <c r="AG62" s="161"/>
      <c r="AH62" s="161"/>
      <c r="AI62" s="161"/>
      <c r="AJ62" s="161"/>
      <c r="AK62" s="161"/>
      <c r="AL62" s="161"/>
      <c r="AM62" s="161"/>
    </row>
    <row r="63" spans="1:39" ht="39.950000000000003" hidden="1" customHeight="1" x14ac:dyDescent="0.25">
      <c r="A63" s="260"/>
      <c r="B63" s="263"/>
      <c r="C63" s="46">
        <v>60</v>
      </c>
      <c r="D63" s="109" t="s">
        <v>221</v>
      </c>
      <c r="E63" s="110" t="s">
        <v>191</v>
      </c>
      <c r="F63" s="96" t="s">
        <v>3</v>
      </c>
      <c r="G63" s="108" t="s">
        <v>15</v>
      </c>
      <c r="H63" s="101">
        <v>4.74</v>
      </c>
      <c r="I63" s="18"/>
      <c r="J63" s="24">
        <f t="shared" si="0"/>
        <v>0</v>
      </c>
      <c r="K63" s="25" t="str">
        <f t="shared" si="1"/>
        <v>OK</v>
      </c>
      <c r="L63" s="176"/>
      <c r="M63" s="176"/>
      <c r="N63" s="176"/>
      <c r="O63" s="176"/>
      <c r="P63" s="176"/>
      <c r="Q63" s="174"/>
      <c r="R63" s="174"/>
      <c r="S63" s="178"/>
      <c r="T63" s="174"/>
      <c r="U63" s="174"/>
      <c r="V63" s="174"/>
      <c r="W63" s="161"/>
      <c r="X63" s="161"/>
      <c r="Y63" s="161"/>
      <c r="Z63" s="161"/>
      <c r="AA63" s="161"/>
      <c r="AB63" s="161"/>
      <c r="AC63" s="161"/>
      <c r="AD63" s="161"/>
      <c r="AE63" s="161"/>
      <c r="AF63" s="161"/>
      <c r="AG63" s="161"/>
      <c r="AH63" s="161"/>
      <c r="AI63" s="161"/>
      <c r="AJ63" s="161"/>
      <c r="AK63" s="161"/>
      <c r="AL63" s="161"/>
      <c r="AM63" s="161"/>
    </row>
    <row r="64" spans="1:39" ht="39.950000000000003" hidden="1"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176"/>
      <c r="M64" s="176"/>
      <c r="N64" s="176"/>
      <c r="O64" s="176"/>
      <c r="P64" s="176"/>
      <c r="Q64" s="174"/>
      <c r="R64" s="174"/>
      <c r="S64" s="178"/>
      <c r="T64" s="174"/>
      <c r="U64" s="174"/>
      <c r="V64" s="174"/>
      <c r="W64" s="161"/>
      <c r="X64" s="161"/>
      <c r="Y64" s="161"/>
      <c r="Z64" s="161"/>
      <c r="AA64" s="161"/>
      <c r="AB64" s="161"/>
      <c r="AC64" s="161"/>
      <c r="AD64" s="161"/>
      <c r="AE64" s="161"/>
      <c r="AF64" s="161"/>
      <c r="AG64" s="161"/>
      <c r="AH64" s="161"/>
      <c r="AI64" s="161"/>
      <c r="AJ64" s="161"/>
      <c r="AK64" s="161"/>
      <c r="AL64" s="161"/>
      <c r="AM64" s="161"/>
    </row>
    <row r="65" spans="1:39" ht="39.950000000000003" hidden="1" customHeight="1" x14ac:dyDescent="0.25">
      <c r="A65" s="260"/>
      <c r="B65" s="263"/>
      <c r="C65" s="46">
        <v>62</v>
      </c>
      <c r="D65" s="109" t="s">
        <v>223</v>
      </c>
      <c r="E65" s="110" t="s">
        <v>190</v>
      </c>
      <c r="F65" s="96" t="s">
        <v>3</v>
      </c>
      <c r="G65" s="108" t="s">
        <v>15</v>
      </c>
      <c r="H65" s="101">
        <v>2.09</v>
      </c>
      <c r="I65" s="18"/>
      <c r="J65" s="24">
        <f t="shared" si="0"/>
        <v>0</v>
      </c>
      <c r="K65" s="25" t="str">
        <f t="shared" si="1"/>
        <v>OK</v>
      </c>
      <c r="L65" s="176"/>
      <c r="M65" s="176"/>
      <c r="N65" s="176"/>
      <c r="O65" s="176"/>
      <c r="P65" s="176"/>
      <c r="Q65" s="174"/>
      <c r="R65" s="174"/>
      <c r="S65" s="178"/>
      <c r="T65" s="174"/>
      <c r="U65" s="174"/>
      <c r="V65" s="174"/>
      <c r="W65" s="161"/>
      <c r="X65" s="161"/>
      <c r="Y65" s="161"/>
      <c r="Z65" s="161"/>
      <c r="AA65" s="161"/>
      <c r="AB65" s="161"/>
      <c r="AC65" s="161"/>
      <c r="AD65" s="161"/>
      <c r="AE65" s="161"/>
      <c r="AF65" s="161"/>
      <c r="AG65" s="161"/>
      <c r="AH65" s="161"/>
      <c r="AI65" s="161"/>
      <c r="AJ65" s="161"/>
      <c r="AK65" s="161"/>
      <c r="AL65" s="161"/>
      <c r="AM65" s="161"/>
    </row>
    <row r="66" spans="1:39" ht="39.950000000000003" hidden="1" customHeight="1" x14ac:dyDescent="0.25">
      <c r="A66" s="260"/>
      <c r="B66" s="263"/>
      <c r="C66" s="46">
        <v>63</v>
      </c>
      <c r="D66" s="109" t="s">
        <v>224</v>
      </c>
      <c r="E66" s="110" t="s">
        <v>191</v>
      </c>
      <c r="F66" s="96" t="s">
        <v>13</v>
      </c>
      <c r="G66" s="108" t="s">
        <v>15</v>
      </c>
      <c r="H66" s="101">
        <v>2.06</v>
      </c>
      <c r="I66" s="18"/>
      <c r="J66" s="24">
        <f t="shared" si="0"/>
        <v>0</v>
      </c>
      <c r="K66" s="25" t="str">
        <f t="shared" si="1"/>
        <v>OK</v>
      </c>
      <c r="L66" s="176"/>
      <c r="M66" s="176"/>
      <c r="N66" s="176"/>
      <c r="O66" s="176"/>
      <c r="P66" s="176"/>
      <c r="Q66" s="174"/>
      <c r="R66" s="174"/>
      <c r="S66" s="178"/>
      <c r="T66" s="174"/>
      <c r="U66" s="174"/>
      <c r="V66" s="174"/>
      <c r="W66" s="161"/>
      <c r="X66" s="161"/>
      <c r="Y66" s="161"/>
      <c r="Z66" s="161"/>
      <c r="AA66" s="161"/>
      <c r="AB66" s="161"/>
      <c r="AC66" s="161"/>
      <c r="AD66" s="161"/>
      <c r="AE66" s="161"/>
      <c r="AF66" s="161"/>
      <c r="AG66" s="161"/>
      <c r="AH66" s="161"/>
      <c r="AI66" s="161"/>
      <c r="AJ66" s="161"/>
      <c r="AK66" s="161"/>
      <c r="AL66" s="161"/>
      <c r="AM66" s="161"/>
    </row>
    <row r="67" spans="1:39" ht="39.950000000000003" hidden="1" customHeight="1" x14ac:dyDescent="0.25">
      <c r="A67" s="260"/>
      <c r="B67" s="263"/>
      <c r="C67" s="46">
        <v>64</v>
      </c>
      <c r="D67" s="109" t="s">
        <v>225</v>
      </c>
      <c r="E67" s="110" t="s">
        <v>193</v>
      </c>
      <c r="F67" s="96" t="s">
        <v>13</v>
      </c>
      <c r="G67" s="108" t="s">
        <v>15</v>
      </c>
      <c r="H67" s="101">
        <v>66.86</v>
      </c>
      <c r="I67" s="18"/>
      <c r="J67" s="24">
        <f t="shared" si="0"/>
        <v>0</v>
      </c>
      <c r="K67" s="25" t="str">
        <f t="shared" si="1"/>
        <v>OK</v>
      </c>
      <c r="L67" s="176"/>
      <c r="M67" s="176"/>
      <c r="N67" s="176"/>
      <c r="O67" s="176"/>
      <c r="P67" s="176"/>
      <c r="Q67" s="174"/>
      <c r="R67" s="174"/>
      <c r="S67" s="178"/>
      <c r="T67" s="174"/>
      <c r="U67" s="174"/>
      <c r="V67" s="174"/>
      <c r="W67" s="161"/>
      <c r="X67" s="161"/>
      <c r="Y67" s="161"/>
      <c r="Z67" s="161"/>
      <c r="AA67" s="161"/>
      <c r="AB67" s="161"/>
      <c r="AC67" s="161"/>
      <c r="AD67" s="161"/>
      <c r="AE67" s="161"/>
      <c r="AF67" s="161"/>
      <c r="AG67" s="161"/>
      <c r="AH67" s="161"/>
      <c r="AI67" s="161"/>
      <c r="AJ67" s="161"/>
      <c r="AK67" s="161"/>
      <c r="AL67" s="161"/>
      <c r="AM67" s="161"/>
    </row>
    <row r="68" spans="1:39" ht="39.950000000000003" hidden="1" customHeight="1" x14ac:dyDescent="0.25">
      <c r="A68" s="260"/>
      <c r="B68" s="263"/>
      <c r="C68" s="46">
        <v>65</v>
      </c>
      <c r="D68" s="109" t="s">
        <v>226</v>
      </c>
      <c r="E68" s="110" t="s">
        <v>191</v>
      </c>
      <c r="F68" s="96" t="s">
        <v>227</v>
      </c>
      <c r="G68" s="108" t="s">
        <v>15</v>
      </c>
      <c r="H68" s="101">
        <v>14.14</v>
      </c>
      <c r="I68" s="18"/>
      <c r="J68" s="24">
        <f t="shared" si="0"/>
        <v>0</v>
      </c>
      <c r="K68" s="25" t="str">
        <f t="shared" si="1"/>
        <v>OK</v>
      </c>
      <c r="L68" s="176"/>
      <c r="M68" s="176"/>
      <c r="N68" s="176"/>
      <c r="O68" s="176"/>
      <c r="P68" s="176"/>
      <c r="Q68" s="174"/>
      <c r="R68" s="174"/>
      <c r="S68" s="178"/>
      <c r="T68" s="174"/>
      <c r="U68" s="174"/>
      <c r="V68" s="174"/>
      <c r="W68" s="161"/>
      <c r="X68" s="161"/>
      <c r="Y68" s="161"/>
      <c r="Z68" s="161"/>
      <c r="AA68" s="161"/>
      <c r="AB68" s="161"/>
      <c r="AC68" s="161"/>
      <c r="AD68" s="161"/>
      <c r="AE68" s="161"/>
      <c r="AF68" s="161"/>
      <c r="AG68" s="161"/>
      <c r="AH68" s="161"/>
      <c r="AI68" s="161"/>
      <c r="AJ68" s="161"/>
      <c r="AK68" s="161"/>
      <c r="AL68" s="161"/>
      <c r="AM68" s="161"/>
    </row>
    <row r="69" spans="1:39" ht="39.950000000000003" hidden="1" customHeight="1" x14ac:dyDescent="0.25">
      <c r="A69" s="260"/>
      <c r="B69" s="263"/>
      <c r="C69" s="46">
        <v>66</v>
      </c>
      <c r="D69" s="109" t="s">
        <v>228</v>
      </c>
      <c r="E69" s="110" t="s">
        <v>190</v>
      </c>
      <c r="F69" s="96" t="s">
        <v>229</v>
      </c>
      <c r="G69" s="108" t="s">
        <v>15</v>
      </c>
      <c r="H69" s="101">
        <v>2.2000000000000002</v>
      </c>
      <c r="I69" s="18"/>
      <c r="J69" s="24">
        <f t="shared" ref="J69:J132" si="2">I69-(SUM(L69:AC69))</f>
        <v>0</v>
      </c>
      <c r="K69" s="25" t="str">
        <f t="shared" ref="K69:K132" si="3">IF(J69&lt;0,"ATENÇÃO","OK")</f>
        <v>OK</v>
      </c>
      <c r="L69" s="176"/>
      <c r="M69" s="176"/>
      <c r="N69" s="176"/>
      <c r="O69" s="176"/>
      <c r="P69" s="176"/>
      <c r="Q69" s="174"/>
      <c r="R69" s="174"/>
      <c r="S69" s="178"/>
      <c r="T69" s="174"/>
      <c r="U69" s="174"/>
      <c r="V69" s="174"/>
      <c r="W69" s="161"/>
      <c r="X69" s="161"/>
      <c r="Y69" s="161"/>
      <c r="Z69" s="161"/>
      <c r="AA69" s="161"/>
      <c r="AB69" s="161"/>
      <c r="AC69" s="161"/>
      <c r="AD69" s="161"/>
      <c r="AE69" s="161"/>
      <c r="AF69" s="161"/>
      <c r="AG69" s="161"/>
      <c r="AH69" s="161"/>
      <c r="AI69" s="161"/>
      <c r="AJ69" s="161"/>
      <c r="AK69" s="161"/>
      <c r="AL69" s="161"/>
      <c r="AM69" s="161"/>
    </row>
    <row r="70" spans="1:39" ht="39.950000000000003" hidden="1"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176"/>
      <c r="M70" s="176"/>
      <c r="N70" s="176"/>
      <c r="O70" s="176"/>
      <c r="P70" s="176"/>
      <c r="Q70" s="174"/>
      <c r="R70" s="174"/>
      <c r="S70" s="178"/>
      <c r="T70" s="174"/>
      <c r="U70" s="174"/>
      <c r="V70" s="174"/>
      <c r="W70" s="161"/>
      <c r="X70" s="161"/>
      <c r="Y70" s="161"/>
      <c r="Z70" s="161"/>
      <c r="AA70" s="161"/>
      <c r="AB70" s="161"/>
      <c r="AC70" s="161"/>
      <c r="AD70" s="161"/>
      <c r="AE70" s="161"/>
      <c r="AF70" s="161"/>
      <c r="AG70" s="161"/>
      <c r="AH70" s="161"/>
      <c r="AI70" s="161"/>
      <c r="AJ70" s="161"/>
      <c r="AK70" s="161"/>
      <c r="AL70" s="161"/>
      <c r="AM70" s="161"/>
    </row>
    <row r="71" spans="1:39" ht="39.950000000000003" hidden="1" customHeight="1" x14ac:dyDescent="0.25">
      <c r="A71" s="260"/>
      <c r="B71" s="263"/>
      <c r="C71" s="46">
        <v>68</v>
      </c>
      <c r="D71" s="109" t="s">
        <v>231</v>
      </c>
      <c r="E71" s="110" t="s">
        <v>191</v>
      </c>
      <c r="F71" s="96" t="s">
        <v>229</v>
      </c>
      <c r="G71" s="108" t="s">
        <v>15</v>
      </c>
      <c r="H71" s="101">
        <v>4.74</v>
      </c>
      <c r="I71" s="18"/>
      <c r="J71" s="24">
        <f t="shared" si="2"/>
        <v>0</v>
      </c>
      <c r="K71" s="25" t="str">
        <f t="shared" si="3"/>
        <v>OK</v>
      </c>
      <c r="L71" s="176"/>
      <c r="M71" s="176"/>
      <c r="N71" s="176"/>
      <c r="O71" s="176"/>
      <c r="P71" s="176"/>
      <c r="Q71" s="174"/>
      <c r="R71" s="174"/>
      <c r="S71" s="178"/>
      <c r="T71" s="174"/>
      <c r="U71" s="174"/>
      <c r="V71" s="174"/>
      <c r="W71" s="161"/>
      <c r="X71" s="161"/>
      <c r="Y71" s="161"/>
      <c r="Z71" s="161"/>
      <c r="AA71" s="161"/>
      <c r="AB71" s="161"/>
      <c r="AC71" s="161"/>
      <c r="AD71" s="161"/>
      <c r="AE71" s="161"/>
      <c r="AF71" s="161"/>
      <c r="AG71" s="161"/>
      <c r="AH71" s="161"/>
      <c r="AI71" s="161"/>
      <c r="AJ71" s="161"/>
      <c r="AK71" s="161"/>
      <c r="AL71" s="161"/>
      <c r="AM71" s="161"/>
    </row>
    <row r="72" spans="1:39" ht="39.950000000000003" hidden="1" customHeight="1" x14ac:dyDescent="0.25">
      <c r="A72" s="260"/>
      <c r="B72" s="263"/>
      <c r="C72" s="46">
        <v>69</v>
      </c>
      <c r="D72" s="109" t="s">
        <v>232</v>
      </c>
      <c r="E72" s="110" t="s">
        <v>190</v>
      </c>
      <c r="F72" s="96" t="s">
        <v>229</v>
      </c>
      <c r="G72" s="108" t="s">
        <v>15</v>
      </c>
      <c r="H72" s="101">
        <v>3.68</v>
      </c>
      <c r="I72" s="18"/>
      <c r="J72" s="24">
        <f t="shared" si="2"/>
        <v>0</v>
      </c>
      <c r="K72" s="25" t="str">
        <f t="shared" si="3"/>
        <v>OK</v>
      </c>
      <c r="L72" s="176"/>
      <c r="M72" s="176"/>
      <c r="N72" s="176"/>
      <c r="O72" s="176"/>
      <c r="P72" s="176"/>
      <c r="Q72" s="174"/>
      <c r="R72" s="174"/>
      <c r="S72" s="178"/>
      <c r="T72" s="174"/>
      <c r="U72" s="174"/>
      <c r="V72" s="174"/>
      <c r="W72" s="161"/>
      <c r="X72" s="161"/>
      <c r="Y72" s="161"/>
      <c r="Z72" s="161"/>
      <c r="AA72" s="161"/>
      <c r="AB72" s="161"/>
      <c r="AC72" s="161"/>
      <c r="AD72" s="161"/>
      <c r="AE72" s="161"/>
      <c r="AF72" s="161"/>
      <c r="AG72" s="161"/>
      <c r="AH72" s="161"/>
      <c r="AI72" s="161"/>
      <c r="AJ72" s="161"/>
      <c r="AK72" s="161"/>
      <c r="AL72" s="161"/>
      <c r="AM72" s="161"/>
    </row>
    <row r="73" spans="1:39" ht="39.950000000000003" hidden="1" customHeight="1" x14ac:dyDescent="0.25">
      <c r="A73" s="260"/>
      <c r="B73" s="263"/>
      <c r="C73" s="46">
        <v>70</v>
      </c>
      <c r="D73" s="109" t="s">
        <v>233</v>
      </c>
      <c r="E73" s="110" t="s">
        <v>191</v>
      </c>
      <c r="F73" s="96" t="s">
        <v>229</v>
      </c>
      <c r="G73" s="108" t="s">
        <v>15</v>
      </c>
      <c r="H73" s="101">
        <v>3.63</v>
      </c>
      <c r="I73" s="18"/>
      <c r="J73" s="24">
        <f t="shared" si="2"/>
        <v>0</v>
      </c>
      <c r="K73" s="25" t="str">
        <f t="shared" si="3"/>
        <v>OK</v>
      </c>
      <c r="L73" s="176"/>
      <c r="M73" s="176"/>
      <c r="N73" s="176"/>
      <c r="O73" s="176"/>
      <c r="P73" s="176"/>
      <c r="Q73" s="174"/>
      <c r="R73" s="174"/>
      <c r="S73" s="178"/>
      <c r="T73" s="174"/>
      <c r="U73" s="174"/>
      <c r="V73" s="174"/>
      <c r="W73" s="161"/>
      <c r="X73" s="161"/>
      <c r="Y73" s="161"/>
      <c r="Z73" s="161"/>
      <c r="AA73" s="161"/>
      <c r="AB73" s="161"/>
      <c r="AC73" s="161"/>
      <c r="AD73" s="161"/>
      <c r="AE73" s="161"/>
      <c r="AF73" s="161"/>
      <c r="AG73" s="161"/>
      <c r="AH73" s="161"/>
      <c r="AI73" s="161"/>
      <c r="AJ73" s="161"/>
      <c r="AK73" s="161"/>
      <c r="AL73" s="161"/>
      <c r="AM73" s="161"/>
    </row>
    <row r="74" spans="1:39" ht="39.950000000000003" hidden="1" customHeight="1" x14ac:dyDescent="0.25">
      <c r="A74" s="260"/>
      <c r="B74" s="263"/>
      <c r="C74" s="46">
        <v>71</v>
      </c>
      <c r="D74" s="109" t="s">
        <v>234</v>
      </c>
      <c r="E74" s="110" t="s">
        <v>190</v>
      </c>
      <c r="F74" s="96" t="s">
        <v>229</v>
      </c>
      <c r="G74" s="108" t="s">
        <v>15</v>
      </c>
      <c r="H74" s="101">
        <v>0.93</v>
      </c>
      <c r="I74" s="18"/>
      <c r="J74" s="24">
        <f t="shared" si="2"/>
        <v>0</v>
      </c>
      <c r="K74" s="25" t="str">
        <f t="shared" si="3"/>
        <v>OK</v>
      </c>
      <c r="L74" s="176"/>
      <c r="M74" s="176"/>
      <c r="N74" s="176"/>
      <c r="O74" s="176"/>
      <c r="P74" s="176"/>
      <c r="Q74" s="174"/>
      <c r="R74" s="174"/>
      <c r="S74" s="178"/>
      <c r="T74" s="174"/>
      <c r="U74" s="174"/>
      <c r="V74" s="174"/>
      <c r="W74" s="161"/>
      <c r="X74" s="161"/>
      <c r="Y74" s="161"/>
      <c r="Z74" s="161"/>
      <c r="AA74" s="161"/>
      <c r="AB74" s="161"/>
      <c r="AC74" s="161"/>
      <c r="AD74" s="161"/>
      <c r="AE74" s="161"/>
      <c r="AF74" s="161"/>
      <c r="AG74" s="161"/>
      <c r="AH74" s="161"/>
      <c r="AI74" s="161"/>
      <c r="AJ74" s="161"/>
      <c r="AK74" s="161"/>
      <c r="AL74" s="161"/>
      <c r="AM74" s="161"/>
    </row>
    <row r="75" spans="1:39" ht="39.950000000000003" hidden="1" customHeight="1" x14ac:dyDescent="0.25">
      <c r="A75" s="260"/>
      <c r="B75" s="263"/>
      <c r="C75" s="46">
        <v>72</v>
      </c>
      <c r="D75" s="109" t="s">
        <v>235</v>
      </c>
      <c r="E75" s="110" t="s">
        <v>190</v>
      </c>
      <c r="F75" s="96" t="s">
        <v>229</v>
      </c>
      <c r="G75" s="108" t="s">
        <v>15</v>
      </c>
      <c r="H75" s="101">
        <v>5.13</v>
      </c>
      <c r="I75" s="18"/>
      <c r="J75" s="24">
        <f t="shared" si="2"/>
        <v>0</v>
      </c>
      <c r="K75" s="25" t="str">
        <f t="shared" si="3"/>
        <v>OK</v>
      </c>
      <c r="L75" s="176"/>
      <c r="M75" s="176"/>
      <c r="N75" s="176"/>
      <c r="O75" s="176"/>
      <c r="P75" s="176"/>
      <c r="Q75" s="174"/>
      <c r="R75" s="174"/>
      <c r="S75" s="178"/>
      <c r="T75" s="174"/>
      <c r="U75" s="174"/>
      <c r="V75" s="174"/>
      <c r="W75" s="161"/>
      <c r="X75" s="161"/>
      <c r="Y75" s="161"/>
      <c r="Z75" s="161"/>
      <c r="AA75" s="161"/>
      <c r="AB75" s="161"/>
      <c r="AC75" s="161"/>
      <c r="AD75" s="161"/>
      <c r="AE75" s="161"/>
      <c r="AF75" s="161"/>
      <c r="AG75" s="161"/>
      <c r="AH75" s="161"/>
      <c r="AI75" s="161"/>
      <c r="AJ75" s="161"/>
      <c r="AK75" s="161"/>
      <c r="AL75" s="161"/>
      <c r="AM75" s="161"/>
    </row>
    <row r="76" spans="1:39" ht="39.950000000000003" hidden="1" customHeight="1" x14ac:dyDescent="0.25">
      <c r="A76" s="260"/>
      <c r="B76" s="263"/>
      <c r="C76" s="46">
        <v>73</v>
      </c>
      <c r="D76" s="109" t="s">
        <v>236</v>
      </c>
      <c r="E76" s="110" t="s">
        <v>190</v>
      </c>
      <c r="F76" s="96" t="s">
        <v>229</v>
      </c>
      <c r="G76" s="108" t="s">
        <v>15</v>
      </c>
      <c r="H76" s="101">
        <v>12.12</v>
      </c>
      <c r="I76" s="18"/>
      <c r="J76" s="24">
        <f t="shared" si="2"/>
        <v>0</v>
      </c>
      <c r="K76" s="25" t="str">
        <f t="shared" si="3"/>
        <v>OK</v>
      </c>
      <c r="L76" s="176"/>
      <c r="M76" s="176"/>
      <c r="N76" s="176"/>
      <c r="O76" s="176"/>
      <c r="P76" s="176"/>
      <c r="Q76" s="174"/>
      <c r="R76" s="174"/>
      <c r="S76" s="178"/>
      <c r="T76" s="174"/>
      <c r="U76" s="174"/>
      <c r="V76" s="174"/>
      <c r="W76" s="161"/>
      <c r="X76" s="161"/>
      <c r="Y76" s="161"/>
      <c r="Z76" s="161"/>
      <c r="AA76" s="161"/>
      <c r="AB76" s="161"/>
      <c r="AC76" s="161"/>
      <c r="AD76" s="161"/>
      <c r="AE76" s="161"/>
      <c r="AF76" s="161"/>
      <c r="AG76" s="161"/>
      <c r="AH76" s="161"/>
      <c r="AI76" s="161"/>
      <c r="AJ76" s="161"/>
      <c r="AK76" s="161"/>
      <c r="AL76" s="161"/>
      <c r="AM76" s="161"/>
    </row>
    <row r="77" spans="1:39" ht="39.950000000000003" hidden="1" customHeight="1" x14ac:dyDescent="0.25">
      <c r="A77" s="260"/>
      <c r="B77" s="263"/>
      <c r="C77" s="46">
        <v>74</v>
      </c>
      <c r="D77" s="109" t="s">
        <v>237</v>
      </c>
      <c r="E77" s="110" t="s">
        <v>190</v>
      </c>
      <c r="F77" s="96" t="s">
        <v>229</v>
      </c>
      <c r="G77" s="108" t="s">
        <v>15</v>
      </c>
      <c r="H77" s="101">
        <v>2.09</v>
      </c>
      <c r="I77" s="18"/>
      <c r="J77" s="24">
        <f t="shared" si="2"/>
        <v>0</v>
      </c>
      <c r="K77" s="25" t="str">
        <f t="shared" si="3"/>
        <v>OK</v>
      </c>
      <c r="L77" s="176"/>
      <c r="M77" s="176"/>
      <c r="N77" s="176"/>
      <c r="O77" s="176"/>
      <c r="P77" s="176"/>
      <c r="Q77" s="174"/>
      <c r="R77" s="174"/>
      <c r="S77" s="178"/>
      <c r="T77" s="174"/>
      <c r="U77" s="174"/>
      <c r="V77" s="174"/>
      <c r="W77" s="161"/>
      <c r="X77" s="161"/>
      <c r="Y77" s="161"/>
      <c r="Z77" s="161"/>
      <c r="AA77" s="161"/>
      <c r="AB77" s="161"/>
      <c r="AC77" s="161"/>
      <c r="AD77" s="161"/>
      <c r="AE77" s="161"/>
      <c r="AF77" s="161"/>
      <c r="AG77" s="161"/>
      <c r="AH77" s="161"/>
      <c r="AI77" s="161"/>
      <c r="AJ77" s="161"/>
      <c r="AK77" s="161"/>
      <c r="AL77" s="161"/>
      <c r="AM77" s="161"/>
    </row>
    <row r="78" spans="1:39" ht="39.950000000000003" hidden="1" customHeight="1" x14ac:dyDescent="0.25">
      <c r="A78" s="260"/>
      <c r="B78" s="263"/>
      <c r="C78" s="46">
        <v>75</v>
      </c>
      <c r="D78" s="109" t="s">
        <v>238</v>
      </c>
      <c r="E78" s="110" t="s">
        <v>190</v>
      </c>
      <c r="F78" s="96" t="s">
        <v>229</v>
      </c>
      <c r="G78" s="108" t="s">
        <v>15</v>
      </c>
      <c r="H78" s="101">
        <v>6.04</v>
      </c>
      <c r="I78" s="18"/>
      <c r="J78" s="24">
        <f t="shared" si="2"/>
        <v>0</v>
      </c>
      <c r="K78" s="25" t="str">
        <f t="shared" si="3"/>
        <v>OK</v>
      </c>
      <c r="L78" s="176"/>
      <c r="M78" s="176"/>
      <c r="N78" s="176"/>
      <c r="O78" s="176"/>
      <c r="P78" s="176"/>
      <c r="Q78" s="174"/>
      <c r="R78" s="174"/>
      <c r="S78" s="178"/>
      <c r="T78" s="174"/>
      <c r="U78" s="174"/>
      <c r="V78" s="174"/>
      <c r="W78" s="161"/>
      <c r="X78" s="161"/>
      <c r="Y78" s="161"/>
      <c r="Z78" s="161"/>
      <c r="AA78" s="161"/>
      <c r="AB78" s="161"/>
      <c r="AC78" s="161"/>
      <c r="AD78" s="161"/>
      <c r="AE78" s="161"/>
      <c r="AF78" s="161"/>
      <c r="AG78" s="161"/>
      <c r="AH78" s="161"/>
      <c r="AI78" s="161"/>
      <c r="AJ78" s="161"/>
      <c r="AK78" s="161"/>
      <c r="AL78" s="161"/>
      <c r="AM78" s="161"/>
    </row>
    <row r="79" spans="1:39" ht="39.950000000000003" hidden="1" customHeight="1" x14ac:dyDescent="0.25">
      <c r="A79" s="260"/>
      <c r="B79" s="263"/>
      <c r="C79" s="46">
        <v>76</v>
      </c>
      <c r="D79" s="109" t="s">
        <v>239</v>
      </c>
      <c r="E79" s="110" t="s">
        <v>190</v>
      </c>
      <c r="F79" s="96" t="s">
        <v>229</v>
      </c>
      <c r="G79" s="108" t="s">
        <v>15</v>
      </c>
      <c r="H79" s="101">
        <v>10.5</v>
      </c>
      <c r="I79" s="18"/>
      <c r="J79" s="24">
        <f t="shared" si="2"/>
        <v>0</v>
      </c>
      <c r="K79" s="25" t="str">
        <f t="shared" si="3"/>
        <v>OK</v>
      </c>
      <c r="L79" s="176"/>
      <c r="M79" s="176"/>
      <c r="N79" s="176"/>
      <c r="O79" s="176"/>
      <c r="P79" s="176"/>
      <c r="Q79" s="174"/>
      <c r="R79" s="174"/>
      <c r="S79" s="178"/>
      <c r="T79" s="174"/>
      <c r="U79" s="174"/>
      <c r="V79" s="174"/>
      <c r="W79" s="161"/>
      <c r="X79" s="161"/>
      <c r="Y79" s="161"/>
      <c r="Z79" s="161"/>
      <c r="AA79" s="161"/>
      <c r="AB79" s="161"/>
      <c r="AC79" s="161"/>
      <c r="AD79" s="161"/>
      <c r="AE79" s="161"/>
      <c r="AF79" s="161"/>
      <c r="AG79" s="161"/>
      <c r="AH79" s="161"/>
      <c r="AI79" s="161"/>
      <c r="AJ79" s="161"/>
      <c r="AK79" s="161"/>
      <c r="AL79" s="161"/>
      <c r="AM79" s="161"/>
    </row>
    <row r="80" spans="1:39" ht="39.950000000000003" hidden="1" customHeight="1" x14ac:dyDescent="0.25">
      <c r="A80" s="260"/>
      <c r="B80" s="263"/>
      <c r="C80" s="46">
        <v>77</v>
      </c>
      <c r="D80" s="109" t="s">
        <v>240</v>
      </c>
      <c r="E80" s="110" t="s">
        <v>190</v>
      </c>
      <c r="F80" s="96" t="s">
        <v>229</v>
      </c>
      <c r="G80" s="108" t="s">
        <v>15</v>
      </c>
      <c r="H80" s="101">
        <v>11.9</v>
      </c>
      <c r="I80" s="18"/>
      <c r="J80" s="24">
        <f t="shared" si="2"/>
        <v>0</v>
      </c>
      <c r="K80" s="25" t="str">
        <f t="shared" si="3"/>
        <v>OK</v>
      </c>
      <c r="L80" s="176"/>
      <c r="M80" s="176"/>
      <c r="N80" s="176"/>
      <c r="O80" s="176"/>
      <c r="P80" s="176"/>
      <c r="Q80" s="174"/>
      <c r="R80" s="174"/>
      <c r="S80" s="178"/>
      <c r="T80" s="174"/>
      <c r="U80" s="174"/>
      <c r="V80" s="174"/>
      <c r="W80" s="161"/>
      <c r="X80" s="161"/>
      <c r="Y80" s="161"/>
      <c r="Z80" s="161"/>
      <c r="AA80" s="161"/>
      <c r="AB80" s="161"/>
      <c r="AC80" s="161"/>
      <c r="AD80" s="161"/>
      <c r="AE80" s="161"/>
      <c r="AF80" s="161"/>
      <c r="AG80" s="161"/>
      <c r="AH80" s="161"/>
      <c r="AI80" s="161"/>
      <c r="AJ80" s="161"/>
      <c r="AK80" s="161"/>
      <c r="AL80" s="161"/>
      <c r="AM80" s="161"/>
    </row>
    <row r="81" spans="1:39" ht="39.950000000000003" hidden="1" customHeight="1" x14ac:dyDescent="0.25">
      <c r="A81" s="260"/>
      <c r="B81" s="263"/>
      <c r="C81" s="46">
        <v>78</v>
      </c>
      <c r="D81" s="109" t="s">
        <v>241</v>
      </c>
      <c r="E81" s="110" t="s">
        <v>192</v>
      </c>
      <c r="F81" s="96" t="s">
        <v>229</v>
      </c>
      <c r="G81" s="108" t="s">
        <v>15</v>
      </c>
      <c r="H81" s="101">
        <v>14.16</v>
      </c>
      <c r="I81" s="18"/>
      <c r="J81" s="24">
        <f t="shared" si="2"/>
        <v>0</v>
      </c>
      <c r="K81" s="25" t="str">
        <f t="shared" si="3"/>
        <v>OK</v>
      </c>
      <c r="L81" s="176"/>
      <c r="M81" s="176"/>
      <c r="N81" s="176"/>
      <c r="O81" s="176"/>
      <c r="P81" s="176"/>
      <c r="Q81" s="174"/>
      <c r="R81" s="174"/>
      <c r="S81" s="178"/>
      <c r="T81" s="174"/>
      <c r="U81" s="174"/>
      <c r="V81" s="174"/>
      <c r="W81" s="161"/>
      <c r="X81" s="161"/>
      <c r="Y81" s="161"/>
      <c r="Z81" s="161"/>
      <c r="AA81" s="161"/>
      <c r="AB81" s="161"/>
      <c r="AC81" s="161"/>
      <c r="AD81" s="161"/>
      <c r="AE81" s="161"/>
      <c r="AF81" s="161"/>
      <c r="AG81" s="161"/>
      <c r="AH81" s="161"/>
      <c r="AI81" s="161"/>
      <c r="AJ81" s="161"/>
      <c r="AK81" s="161"/>
      <c r="AL81" s="161"/>
      <c r="AM81" s="161"/>
    </row>
    <row r="82" spans="1:39" ht="39.950000000000003" hidden="1" customHeight="1" x14ac:dyDescent="0.25">
      <c r="A82" s="260"/>
      <c r="B82" s="263"/>
      <c r="C82" s="46">
        <v>79</v>
      </c>
      <c r="D82" s="95" t="s">
        <v>242</v>
      </c>
      <c r="E82" s="96" t="s">
        <v>190</v>
      </c>
      <c r="F82" s="96" t="s">
        <v>229</v>
      </c>
      <c r="G82" s="96" t="s">
        <v>15</v>
      </c>
      <c r="H82" s="101">
        <v>6.63</v>
      </c>
      <c r="I82" s="18"/>
      <c r="J82" s="24">
        <f t="shared" si="2"/>
        <v>0</v>
      </c>
      <c r="K82" s="25" t="str">
        <f t="shared" si="3"/>
        <v>OK</v>
      </c>
      <c r="L82" s="176"/>
      <c r="M82" s="176"/>
      <c r="N82" s="176"/>
      <c r="O82" s="176"/>
      <c r="P82" s="176"/>
      <c r="Q82" s="174"/>
      <c r="R82" s="174"/>
      <c r="S82" s="178"/>
      <c r="T82" s="174"/>
      <c r="U82" s="174"/>
      <c r="V82" s="174"/>
      <c r="W82" s="161"/>
      <c r="X82" s="161"/>
      <c r="Y82" s="161"/>
      <c r="Z82" s="161"/>
      <c r="AA82" s="161"/>
      <c r="AB82" s="161"/>
      <c r="AC82" s="161"/>
      <c r="AD82" s="161"/>
      <c r="AE82" s="161"/>
      <c r="AF82" s="161"/>
      <c r="AG82" s="161"/>
      <c r="AH82" s="161"/>
      <c r="AI82" s="161"/>
      <c r="AJ82" s="161"/>
      <c r="AK82" s="161"/>
      <c r="AL82" s="161"/>
      <c r="AM82" s="161"/>
    </row>
    <row r="83" spans="1:39" ht="39.950000000000003" hidden="1" customHeight="1" x14ac:dyDescent="0.25">
      <c r="A83" s="260"/>
      <c r="B83" s="263"/>
      <c r="C83" s="46">
        <v>80</v>
      </c>
      <c r="D83" s="95" t="s">
        <v>243</v>
      </c>
      <c r="E83" s="96" t="s">
        <v>190</v>
      </c>
      <c r="F83" s="96" t="s">
        <v>229</v>
      </c>
      <c r="G83" s="96" t="s">
        <v>15</v>
      </c>
      <c r="H83" s="101">
        <v>8.16</v>
      </c>
      <c r="I83" s="18"/>
      <c r="J83" s="24">
        <f t="shared" si="2"/>
        <v>0</v>
      </c>
      <c r="K83" s="25" t="str">
        <f t="shared" si="3"/>
        <v>OK</v>
      </c>
      <c r="L83" s="176"/>
      <c r="M83" s="176"/>
      <c r="N83" s="176"/>
      <c r="O83" s="176"/>
      <c r="P83" s="176"/>
      <c r="Q83" s="174"/>
      <c r="R83" s="174"/>
      <c r="S83" s="178"/>
      <c r="T83" s="174"/>
      <c r="U83" s="174"/>
      <c r="V83" s="174"/>
      <c r="W83" s="161"/>
      <c r="X83" s="161"/>
      <c r="Y83" s="161"/>
      <c r="Z83" s="161"/>
      <c r="AA83" s="161"/>
      <c r="AB83" s="161"/>
      <c r="AC83" s="161"/>
      <c r="AD83" s="161"/>
      <c r="AE83" s="161"/>
      <c r="AF83" s="161"/>
      <c r="AG83" s="161"/>
      <c r="AH83" s="161"/>
      <c r="AI83" s="161"/>
      <c r="AJ83" s="161"/>
      <c r="AK83" s="161"/>
      <c r="AL83" s="161"/>
      <c r="AM83" s="161"/>
    </row>
    <row r="84" spans="1:39" ht="39.950000000000003" hidden="1" customHeight="1" x14ac:dyDescent="0.25">
      <c r="A84" s="260"/>
      <c r="B84" s="263"/>
      <c r="C84" s="46">
        <v>81</v>
      </c>
      <c r="D84" s="95" t="s">
        <v>244</v>
      </c>
      <c r="E84" s="96" t="s">
        <v>190</v>
      </c>
      <c r="F84" s="96" t="s">
        <v>229</v>
      </c>
      <c r="G84" s="96" t="s">
        <v>15</v>
      </c>
      <c r="H84" s="101">
        <v>5.14</v>
      </c>
      <c r="I84" s="18"/>
      <c r="J84" s="24">
        <f t="shared" si="2"/>
        <v>0</v>
      </c>
      <c r="K84" s="25" t="str">
        <f t="shared" si="3"/>
        <v>OK</v>
      </c>
      <c r="L84" s="176"/>
      <c r="M84" s="176"/>
      <c r="N84" s="176"/>
      <c r="O84" s="176"/>
      <c r="P84" s="176"/>
      <c r="Q84" s="174"/>
      <c r="R84" s="174"/>
      <c r="S84" s="178"/>
      <c r="T84" s="174"/>
      <c r="U84" s="174"/>
      <c r="V84" s="174"/>
      <c r="W84" s="161"/>
      <c r="X84" s="161"/>
      <c r="Y84" s="161"/>
      <c r="Z84" s="161"/>
      <c r="AA84" s="161"/>
      <c r="AB84" s="161"/>
      <c r="AC84" s="161"/>
      <c r="AD84" s="161"/>
      <c r="AE84" s="161"/>
      <c r="AF84" s="161"/>
      <c r="AG84" s="161"/>
      <c r="AH84" s="161"/>
      <c r="AI84" s="161"/>
      <c r="AJ84" s="161"/>
      <c r="AK84" s="161"/>
      <c r="AL84" s="161"/>
      <c r="AM84" s="161"/>
    </row>
    <row r="85" spans="1:39" ht="39.950000000000003" hidden="1" customHeight="1" x14ac:dyDescent="0.25">
      <c r="A85" s="260"/>
      <c r="B85" s="263"/>
      <c r="C85" s="46">
        <v>82</v>
      </c>
      <c r="D85" s="95" t="s">
        <v>245</v>
      </c>
      <c r="E85" s="96" t="s">
        <v>246</v>
      </c>
      <c r="F85" s="96" t="s">
        <v>229</v>
      </c>
      <c r="G85" s="96" t="s">
        <v>15</v>
      </c>
      <c r="H85" s="101">
        <v>23.38</v>
      </c>
      <c r="I85" s="18"/>
      <c r="J85" s="24">
        <f t="shared" si="2"/>
        <v>0</v>
      </c>
      <c r="K85" s="25" t="str">
        <f t="shared" si="3"/>
        <v>OK</v>
      </c>
      <c r="L85" s="176"/>
      <c r="M85" s="176"/>
      <c r="N85" s="176"/>
      <c r="O85" s="176"/>
      <c r="P85" s="176"/>
      <c r="Q85" s="174"/>
      <c r="R85" s="174"/>
      <c r="S85" s="174"/>
      <c r="T85" s="174"/>
      <c r="U85" s="174"/>
      <c r="V85" s="174"/>
      <c r="W85" s="161"/>
      <c r="X85" s="161"/>
      <c r="Y85" s="161"/>
      <c r="Z85" s="161"/>
      <c r="AA85" s="161"/>
      <c r="AB85" s="161"/>
      <c r="AC85" s="161"/>
      <c r="AD85" s="161"/>
      <c r="AE85" s="161"/>
      <c r="AF85" s="161"/>
      <c r="AG85" s="161"/>
      <c r="AH85" s="161"/>
      <c r="AI85" s="161"/>
      <c r="AJ85" s="161"/>
      <c r="AK85" s="161"/>
      <c r="AL85" s="161"/>
      <c r="AM85" s="161"/>
    </row>
    <row r="86" spans="1:39" ht="39.950000000000003" hidden="1" customHeight="1" x14ac:dyDescent="0.25">
      <c r="A86" s="260"/>
      <c r="B86" s="263"/>
      <c r="C86" s="46">
        <v>83</v>
      </c>
      <c r="D86" s="95" t="s">
        <v>247</v>
      </c>
      <c r="E86" s="96" t="s">
        <v>188</v>
      </c>
      <c r="F86" s="96" t="s">
        <v>248</v>
      </c>
      <c r="G86" s="96" t="s">
        <v>30</v>
      </c>
      <c r="H86" s="101">
        <v>185.45</v>
      </c>
      <c r="I86" s="18">
        <f>0+1</f>
        <v>1</v>
      </c>
      <c r="J86" s="24">
        <f t="shared" si="2"/>
        <v>1</v>
      </c>
      <c r="K86" s="25" t="str">
        <f t="shared" si="3"/>
        <v>OK</v>
      </c>
      <c r="L86" s="176"/>
      <c r="M86" s="176"/>
      <c r="N86" s="176"/>
      <c r="O86" s="176"/>
      <c r="P86" s="176"/>
      <c r="Q86" s="174"/>
      <c r="R86" s="174"/>
      <c r="S86" s="174"/>
      <c r="T86" s="174"/>
      <c r="U86" s="174"/>
      <c r="V86" s="174"/>
      <c r="W86" s="161"/>
      <c r="X86" s="161"/>
      <c r="Y86" s="161"/>
      <c r="Z86" s="161"/>
      <c r="AA86" s="161"/>
      <c r="AB86" s="161"/>
      <c r="AC86" s="161"/>
      <c r="AD86" s="161"/>
      <c r="AE86" s="161"/>
      <c r="AF86" s="161"/>
      <c r="AG86" s="161"/>
      <c r="AH86" s="161"/>
      <c r="AI86" s="161"/>
      <c r="AJ86" s="165">
        <v>1</v>
      </c>
      <c r="AK86" s="161"/>
      <c r="AL86" s="161"/>
      <c r="AM86" s="161"/>
    </row>
    <row r="87" spans="1:39" ht="39.950000000000003" hidden="1" customHeight="1" x14ac:dyDescent="0.25">
      <c r="A87" s="261"/>
      <c r="B87" s="264"/>
      <c r="C87" s="46">
        <v>84</v>
      </c>
      <c r="D87" s="95" t="s">
        <v>80</v>
      </c>
      <c r="E87" s="96" t="s">
        <v>177</v>
      </c>
      <c r="F87" s="96" t="s">
        <v>13</v>
      </c>
      <c r="G87" s="96" t="s">
        <v>15</v>
      </c>
      <c r="H87" s="101">
        <v>19.03</v>
      </c>
      <c r="I87" s="18">
        <v>10</v>
      </c>
      <c r="J87" s="24">
        <f t="shared" si="2"/>
        <v>10</v>
      </c>
      <c r="K87" s="25" t="str">
        <f t="shared" si="3"/>
        <v>OK</v>
      </c>
      <c r="L87" s="176"/>
      <c r="M87" s="176"/>
      <c r="N87" s="176"/>
      <c r="O87" s="176"/>
      <c r="P87" s="176"/>
      <c r="Q87" s="174"/>
      <c r="R87" s="174"/>
      <c r="S87" s="174"/>
      <c r="T87" s="174"/>
      <c r="U87" s="174"/>
      <c r="V87" s="174"/>
      <c r="W87" s="161"/>
      <c r="X87" s="161"/>
      <c r="Y87" s="161"/>
      <c r="Z87" s="161"/>
      <c r="AA87" s="161"/>
      <c r="AB87" s="161"/>
      <c r="AC87" s="161"/>
      <c r="AD87" s="161"/>
      <c r="AE87" s="161"/>
      <c r="AF87" s="161"/>
      <c r="AG87" s="161"/>
      <c r="AH87" s="161"/>
      <c r="AI87" s="161"/>
      <c r="AJ87" s="161"/>
      <c r="AK87" s="161"/>
      <c r="AL87" s="161"/>
      <c r="AM87" s="161"/>
    </row>
    <row r="88" spans="1:39" ht="39.950000000000003" hidden="1" customHeight="1" x14ac:dyDescent="0.25">
      <c r="A88" s="267">
        <v>4</v>
      </c>
      <c r="B88" s="270" t="s">
        <v>249</v>
      </c>
      <c r="C88" s="47">
        <v>85</v>
      </c>
      <c r="D88" s="102" t="s">
        <v>89</v>
      </c>
      <c r="E88" s="103" t="s">
        <v>49</v>
      </c>
      <c r="F88" s="103" t="s">
        <v>13</v>
      </c>
      <c r="G88" s="103" t="s">
        <v>22</v>
      </c>
      <c r="H88" s="105">
        <v>2.4</v>
      </c>
      <c r="I88" s="18">
        <v>10</v>
      </c>
      <c r="J88" s="24">
        <f t="shared" si="2"/>
        <v>0</v>
      </c>
      <c r="K88" s="25" t="str">
        <f t="shared" si="3"/>
        <v>OK</v>
      </c>
      <c r="L88" s="176"/>
      <c r="M88" s="176"/>
      <c r="N88" s="176"/>
      <c r="O88" s="176"/>
      <c r="P88" s="176"/>
      <c r="Q88" s="174"/>
      <c r="R88" s="174"/>
      <c r="S88" s="174"/>
      <c r="T88" s="174"/>
      <c r="U88" s="174"/>
      <c r="V88" s="174"/>
      <c r="W88" s="161"/>
      <c r="X88" s="161"/>
      <c r="Y88" s="161"/>
      <c r="Z88" s="161"/>
      <c r="AA88" s="161"/>
      <c r="AB88" s="165">
        <v>10</v>
      </c>
      <c r="AC88" s="161"/>
      <c r="AD88" s="161"/>
      <c r="AE88" s="161"/>
      <c r="AF88" s="161"/>
      <c r="AG88" s="161"/>
      <c r="AH88" s="161"/>
      <c r="AI88" s="161"/>
      <c r="AJ88" s="161"/>
      <c r="AK88" s="161"/>
      <c r="AL88" s="161"/>
      <c r="AM88" s="161"/>
    </row>
    <row r="89" spans="1:39" ht="39.950000000000003" hidden="1" customHeight="1" x14ac:dyDescent="0.25">
      <c r="A89" s="268"/>
      <c r="B89" s="271"/>
      <c r="C89" s="47">
        <v>86</v>
      </c>
      <c r="D89" s="102" t="s">
        <v>90</v>
      </c>
      <c r="E89" s="103" t="s">
        <v>49</v>
      </c>
      <c r="F89" s="103" t="s">
        <v>13</v>
      </c>
      <c r="G89" s="103" t="s">
        <v>22</v>
      </c>
      <c r="H89" s="105">
        <v>4.2</v>
      </c>
      <c r="I89" s="18">
        <v>10</v>
      </c>
      <c r="J89" s="24">
        <f t="shared" si="2"/>
        <v>0</v>
      </c>
      <c r="K89" s="25" t="str">
        <f t="shared" si="3"/>
        <v>OK</v>
      </c>
      <c r="L89" s="176"/>
      <c r="M89" s="176"/>
      <c r="N89" s="176"/>
      <c r="O89" s="176"/>
      <c r="P89" s="176"/>
      <c r="Q89" s="174"/>
      <c r="R89" s="174"/>
      <c r="S89" s="174"/>
      <c r="T89" s="174"/>
      <c r="U89" s="174"/>
      <c r="V89" s="174"/>
      <c r="W89" s="161"/>
      <c r="X89" s="161"/>
      <c r="Y89" s="161"/>
      <c r="Z89" s="161"/>
      <c r="AA89" s="161"/>
      <c r="AB89" s="165">
        <v>10</v>
      </c>
      <c r="AC89" s="161"/>
      <c r="AD89" s="161"/>
      <c r="AE89" s="161"/>
      <c r="AF89" s="161"/>
      <c r="AG89" s="161"/>
      <c r="AH89" s="161"/>
      <c r="AI89" s="161"/>
      <c r="AJ89" s="161"/>
      <c r="AK89" s="161"/>
      <c r="AL89" s="161"/>
      <c r="AM89" s="161"/>
    </row>
    <row r="90" spans="1:39" ht="39.950000000000003" hidden="1" customHeight="1" x14ac:dyDescent="0.25">
      <c r="A90" s="268"/>
      <c r="B90" s="271"/>
      <c r="C90" s="47">
        <v>87</v>
      </c>
      <c r="D90" s="102" t="s">
        <v>91</v>
      </c>
      <c r="E90" s="103" t="s">
        <v>49</v>
      </c>
      <c r="F90" s="103" t="s">
        <v>13</v>
      </c>
      <c r="G90" s="103" t="s">
        <v>22</v>
      </c>
      <c r="H90" s="105">
        <v>6</v>
      </c>
      <c r="I90" s="18">
        <v>10</v>
      </c>
      <c r="J90" s="24">
        <f t="shared" si="2"/>
        <v>0</v>
      </c>
      <c r="K90" s="25" t="str">
        <f t="shared" si="3"/>
        <v>OK</v>
      </c>
      <c r="L90" s="176"/>
      <c r="M90" s="176"/>
      <c r="N90" s="176"/>
      <c r="O90" s="176"/>
      <c r="P90" s="176"/>
      <c r="Q90" s="174"/>
      <c r="R90" s="174"/>
      <c r="S90" s="174"/>
      <c r="T90" s="174"/>
      <c r="U90" s="174"/>
      <c r="V90" s="174"/>
      <c r="W90" s="161"/>
      <c r="X90" s="161"/>
      <c r="Y90" s="161"/>
      <c r="Z90" s="161"/>
      <c r="AA90" s="161"/>
      <c r="AB90" s="165">
        <v>10</v>
      </c>
      <c r="AC90" s="161"/>
      <c r="AD90" s="161"/>
      <c r="AE90" s="161"/>
      <c r="AF90" s="161"/>
      <c r="AG90" s="161"/>
      <c r="AH90" s="161"/>
      <c r="AI90" s="161"/>
      <c r="AJ90" s="161"/>
      <c r="AK90" s="161"/>
      <c r="AL90" s="161"/>
      <c r="AM90" s="161"/>
    </row>
    <row r="91" spans="1:39" ht="39.950000000000003" hidden="1" customHeight="1" x14ac:dyDescent="0.25">
      <c r="A91" s="268"/>
      <c r="B91" s="271"/>
      <c r="C91" s="47">
        <v>88</v>
      </c>
      <c r="D91" s="102" t="s">
        <v>92</v>
      </c>
      <c r="E91" s="103" t="s">
        <v>49</v>
      </c>
      <c r="F91" s="103" t="s">
        <v>13</v>
      </c>
      <c r="G91" s="103" t="s">
        <v>22</v>
      </c>
      <c r="H91" s="105">
        <v>12.6</v>
      </c>
      <c r="I91" s="18">
        <v>10</v>
      </c>
      <c r="J91" s="24">
        <f t="shared" si="2"/>
        <v>0</v>
      </c>
      <c r="K91" s="25" t="str">
        <f t="shared" si="3"/>
        <v>OK</v>
      </c>
      <c r="L91" s="176"/>
      <c r="M91" s="176"/>
      <c r="N91" s="176"/>
      <c r="O91" s="176"/>
      <c r="P91" s="176"/>
      <c r="Q91" s="174"/>
      <c r="R91" s="174"/>
      <c r="S91" s="174"/>
      <c r="T91" s="174"/>
      <c r="U91" s="174"/>
      <c r="V91" s="174"/>
      <c r="W91" s="161"/>
      <c r="X91" s="161"/>
      <c r="Y91" s="161"/>
      <c r="Z91" s="161"/>
      <c r="AA91" s="161"/>
      <c r="AB91" s="165">
        <v>10</v>
      </c>
      <c r="AC91" s="161"/>
      <c r="AD91" s="161"/>
      <c r="AE91" s="161"/>
      <c r="AF91" s="161"/>
      <c r="AG91" s="161"/>
      <c r="AH91" s="161"/>
      <c r="AI91" s="161"/>
      <c r="AJ91" s="161"/>
      <c r="AK91" s="161"/>
      <c r="AL91" s="161"/>
      <c r="AM91" s="161"/>
    </row>
    <row r="92" spans="1:39" ht="39.950000000000003" hidden="1" customHeight="1" x14ac:dyDescent="0.25">
      <c r="A92" s="268"/>
      <c r="B92" s="271"/>
      <c r="C92" s="47">
        <v>89</v>
      </c>
      <c r="D92" s="102" t="s">
        <v>93</v>
      </c>
      <c r="E92" s="103" t="s">
        <v>49</v>
      </c>
      <c r="F92" s="103" t="s">
        <v>13</v>
      </c>
      <c r="G92" s="103" t="s">
        <v>22</v>
      </c>
      <c r="H92" s="105">
        <v>6.7</v>
      </c>
      <c r="I92" s="18">
        <v>10</v>
      </c>
      <c r="J92" s="24">
        <f t="shared" si="2"/>
        <v>0</v>
      </c>
      <c r="K92" s="25" t="str">
        <f t="shared" si="3"/>
        <v>OK</v>
      </c>
      <c r="L92" s="176"/>
      <c r="M92" s="176"/>
      <c r="N92" s="176"/>
      <c r="O92" s="176"/>
      <c r="P92" s="176"/>
      <c r="Q92" s="174"/>
      <c r="R92" s="174"/>
      <c r="S92" s="174"/>
      <c r="T92" s="174"/>
      <c r="U92" s="174"/>
      <c r="V92" s="174"/>
      <c r="W92" s="161"/>
      <c r="X92" s="161"/>
      <c r="Y92" s="161"/>
      <c r="Z92" s="161"/>
      <c r="AA92" s="161"/>
      <c r="AB92" s="165">
        <v>10</v>
      </c>
      <c r="AC92" s="161"/>
      <c r="AD92" s="161"/>
      <c r="AE92" s="161"/>
      <c r="AF92" s="161"/>
      <c r="AG92" s="161"/>
      <c r="AH92" s="161"/>
      <c r="AI92" s="161"/>
      <c r="AJ92" s="161"/>
      <c r="AK92" s="161"/>
      <c r="AL92" s="161"/>
      <c r="AM92" s="161"/>
    </row>
    <row r="93" spans="1:39" ht="39.950000000000003" hidden="1" customHeight="1" x14ac:dyDescent="0.25">
      <c r="A93" s="268"/>
      <c r="B93" s="271"/>
      <c r="C93" s="47">
        <v>90</v>
      </c>
      <c r="D93" s="102" t="s">
        <v>94</v>
      </c>
      <c r="E93" s="103" t="s">
        <v>49</v>
      </c>
      <c r="F93" s="103" t="s">
        <v>13</v>
      </c>
      <c r="G93" s="103" t="s">
        <v>22</v>
      </c>
      <c r="H93" s="105">
        <v>2.7</v>
      </c>
      <c r="I93" s="18">
        <v>10</v>
      </c>
      <c r="J93" s="24">
        <f t="shared" si="2"/>
        <v>0</v>
      </c>
      <c r="K93" s="25" t="str">
        <f t="shared" si="3"/>
        <v>OK</v>
      </c>
      <c r="L93" s="176"/>
      <c r="M93" s="176"/>
      <c r="N93" s="176"/>
      <c r="O93" s="176"/>
      <c r="P93" s="176"/>
      <c r="Q93" s="174"/>
      <c r="R93" s="174"/>
      <c r="S93" s="174"/>
      <c r="T93" s="174"/>
      <c r="U93" s="174"/>
      <c r="V93" s="174"/>
      <c r="W93" s="161"/>
      <c r="X93" s="161"/>
      <c r="Y93" s="161"/>
      <c r="Z93" s="161"/>
      <c r="AA93" s="161"/>
      <c r="AB93" s="165">
        <v>10</v>
      </c>
      <c r="AC93" s="161"/>
      <c r="AD93" s="161"/>
      <c r="AE93" s="161"/>
      <c r="AF93" s="161"/>
      <c r="AG93" s="161"/>
      <c r="AH93" s="161"/>
      <c r="AI93" s="161"/>
      <c r="AJ93" s="161"/>
      <c r="AK93" s="161"/>
      <c r="AL93" s="161"/>
      <c r="AM93" s="161"/>
    </row>
    <row r="94" spans="1:39" ht="39.950000000000003" hidden="1" customHeight="1" x14ac:dyDescent="0.25">
      <c r="A94" s="268"/>
      <c r="B94" s="271"/>
      <c r="C94" s="47">
        <v>91</v>
      </c>
      <c r="D94" s="102" t="s">
        <v>95</v>
      </c>
      <c r="E94" s="103" t="s">
        <v>49</v>
      </c>
      <c r="F94" s="103" t="s">
        <v>13</v>
      </c>
      <c r="G94" s="103" t="s">
        <v>22</v>
      </c>
      <c r="H94" s="105">
        <v>2.9</v>
      </c>
      <c r="I94" s="18">
        <v>10</v>
      </c>
      <c r="J94" s="24">
        <f t="shared" si="2"/>
        <v>0</v>
      </c>
      <c r="K94" s="25" t="str">
        <f t="shared" si="3"/>
        <v>OK</v>
      </c>
      <c r="L94" s="176"/>
      <c r="M94" s="176"/>
      <c r="N94" s="176"/>
      <c r="O94" s="176"/>
      <c r="P94" s="176"/>
      <c r="Q94" s="174"/>
      <c r="R94" s="174"/>
      <c r="S94" s="174"/>
      <c r="T94" s="174"/>
      <c r="U94" s="174"/>
      <c r="V94" s="174"/>
      <c r="W94" s="161"/>
      <c r="X94" s="161"/>
      <c r="Y94" s="161"/>
      <c r="Z94" s="161"/>
      <c r="AA94" s="161"/>
      <c r="AB94" s="165">
        <v>10</v>
      </c>
      <c r="AC94" s="161"/>
      <c r="AD94" s="161"/>
      <c r="AE94" s="161"/>
      <c r="AF94" s="161"/>
      <c r="AG94" s="161"/>
      <c r="AH94" s="161"/>
      <c r="AI94" s="161"/>
      <c r="AJ94" s="161"/>
      <c r="AK94" s="161"/>
      <c r="AL94" s="161"/>
      <c r="AM94" s="161"/>
    </row>
    <row r="95" spans="1:39" ht="39.950000000000003" hidden="1" customHeight="1" x14ac:dyDescent="0.25">
      <c r="A95" s="268"/>
      <c r="B95" s="271"/>
      <c r="C95" s="47">
        <v>92</v>
      </c>
      <c r="D95" s="102" t="s">
        <v>96</v>
      </c>
      <c r="E95" s="103" t="s">
        <v>49</v>
      </c>
      <c r="F95" s="103" t="s">
        <v>13</v>
      </c>
      <c r="G95" s="103" t="s">
        <v>22</v>
      </c>
      <c r="H95" s="105">
        <v>3.4</v>
      </c>
      <c r="I95" s="18">
        <v>20</v>
      </c>
      <c r="J95" s="24">
        <f t="shared" si="2"/>
        <v>0</v>
      </c>
      <c r="K95" s="25" t="str">
        <f t="shared" si="3"/>
        <v>OK</v>
      </c>
      <c r="L95" s="176"/>
      <c r="M95" s="176"/>
      <c r="N95" s="176"/>
      <c r="O95" s="176"/>
      <c r="P95" s="176"/>
      <c r="Q95" s="174"/>
      <c r="R95" s="174"/>
      <c r="S95" s="174"/>
      <c r="T95" s="174"/>
      <c r="U95" s="174"/>
      <c r="V95" s="174"/>
      <c r="W95" s="161"/>
      <c r="X95" s="161"/>
      <c r="Y95" s="161"/>
      <c r="Z95" s="161"/>
      <c r="AA95" s="161"/>
      <c r="AB95" s="165">
        <v>20</v>
      </c>
      <c r="AC95" s="161"/>
      <c r="AD95" s="161"/>
      <c r="AE95" s="161"/>
      <c r="AF95" s="161"/>
      <c r="AG95" s="161"/>
      <c r="AH95" s="161"/>
      <c r="AI95" s="161"/>
      <c r="AJ95" s="161"/>
      <c r="AK95" s="161"/>
      <c r="AL95" s="161"/>
      <c r="AM95" s="161"/>
    </row>
    <row r="96" spans="1:39" ht="39.950000000000003" hidden="1" customHeight="1" x14ac:dyDescent="0.25">
      <c r="A96" s="268"/>
      <c r="B96" s="271"/>
      <c r="C96" s="47">
        <v>93</v>
      </c>
      <c r="D96" s="102" t="s">
        <v>97</v>
      </c>
      <c r="E96" s="103" t="s">
        <v>49</v>
      </c>
      <c r="F96" s="103" t="s">
        <v>13</v>
      </c>
      <c r="G96" s="103" t="s">
        <v>22</v>
      </c>
      <c r="H96" s="105">
        <v>4</v>
      </c>
      <c r="I96" s="18">
        <v>10</v>
      </c>
      <c r="J96" s="24">
        <f t="shared" si="2"/>
        <v>0</v>
      </c>
      <c r="K96" s="25" t="str">
        <f t="shared" si="3"/>
        <v>OK</v>
      </c>
      <c r="L96" s="176"/>
      <c r="M96" s="176"/>
      <c r="N96" s="176"/>
      <c r="O96" s="176"/>
      <c r="P96" s="176"/>
      <c r="Q96" s="174"/>
      <c r="R96" s="174"/>
      <c r="S96" s="174"/>
      <c r="T96" s="174"/>
      <c r="U96" s="174"/>
      <c r="V96" s="174"/>
      <c r="W96" s="161"/>
      <c r="X96" s="161"/>
      <c r="Y96" s="161"/>
      <c r="Z96" s="161"/>
      <c r="AA96" s="161"/>
      <c r="AB96" s="165">
        <v>10</v>
      </c>
      <c r="AC96" s="161"/>
      <c r="AD96" s="161"/>
      <c r="AE96" s="161"/>
      <c r="AF96" s="161"/>
      <c r="AG96" s="161"/>
      <c r="AH96" s="161"/>
      <c r="AI96" s="161"/>
      <c r="AJ96" s="161"/>
      <c r="AK96" s="161"/>
      <c r="AL96" s="161"/>
      <c r="AM96" s="161"/>
    </row>
    <row r="97" spans="1:39" ht="39.950000000000003" hidden="1" customHeight="1" x14ac:dyDescent="0.25">
      <c r="A97" s="268"/>
      <c r="B97" s="271"/>
      <c r="C97" s="47">
        <v>94</v>
      </c>
      <c r="D97" s="102" t="s">
        <v>98</v>
      </c>
      <c r="E97" s="103" t="s">
        <v>49</v>
      </c>
      <c r="F97" s="103" t="s">
        <v>13</v>
      </c>
      <c r="G97" s="103" t="s">
        <v>22</v>
      </c>
      <c r="H97" s="105">
        <v>5.0999999999999996</v>
      </c>
      <c r="I97" s="18">
        <v>20</v>
      </c>
      <c r="J97" s="24">
        <f t="shared" si="2"/>
        <v>0</v>
      </c>
      <c r="K97" s="25" t="str">
        <f t="shared" si="3"/>
        <v>OK</v>
      </c>
      <c r="L97" s="176"/>
      <c r="M97" s="176"/>
      <c r="N97" s="176"/>
      <c r="O97" s="176"/>
      <c r="P97" s="176"/>
      <c r="Q97" s="174"/>
      <c r="R97" s="174"/>
      <c r="S97" s="174"/>
      <c r="T97" s="174"/>
      <c r="U97" s="174"/>
      <c r="V97" s="174"/>
      <c r="W97" s="161"/>
      <c r="X97" s="161"/>
      <c r="Y97" s="161"/>
      <c r="Z97" s="161"/>
      <c r="AA97" s="161"/>
      <c r="AB97" s="165">
        <v>20</v>
      </c>
      <c r="AC97" s="161"/>
      <c r="AD97" s="161"/>
      <c r="AE97" s="161"/>
      <c r="AF97" s="161"/>
      <c r="AG97" s="161"/>
      <c r="AH97" s="161"/>
      <c r="AI97" s="161"/>
      <c r="AJ97" s="161"/>
      <c r="AK97" s="161"/>
      <c r="AL97" s="161"/>
      <c r="AM97" s="161"/>
    </row>
    <row r="98" spans="1:39" ht="39.950000000000003" hidden="1" customHeight="1" x14ac:dyDescent="0.25">
      <c r="A98" s="268"/>
      <c r="B98" s="271"/>
      <c r="C98" s="47">
        <v>95</v>
      </c>
      <c r="D98" s="102" t="s">
        <v>99</v>
      </c>
      <c r="E98" s="103" t="s">
        <v>49</v>
      </c>
      <c r="F98" s="103" t="s">
        <v>100</v>
      </c>
      <c r="G98" s="103" t="s">
        <v>15</v>
      </c>
      <c r="H98" s="105">
        <v>18</v>
      </c>
      <c r="I98" s="18">
        <v>10</v>
      </c>
      <c r="J98" s="24">
        <f t="shared" si="2"/>
        <v>8</v>
      </c>
      <c r="K98" s="25" t="str">
        <f t="shared" si="3"/>
        <v>OK</v>
      </c>
      <c r="L98" s="176"/>
      <c r="M98" s="176"/>
      <c r="N98" s="176"/>
      <c r="O98" s="176"/>
      <c r="P98" s="176"/>
      <c r="Q98" s="174"/>
      <c r="R98" s="174"/>
      <c r="S98" s="174"/>
      <c r="T98" s="174"/>
      <c r="U98" s="174"/>
      <c r="V98" s="174"/>
      <c r="W98" s="161"/>
      <c r="X98" s="161"/>
      <c r="Y98" s="161"/>
      <c r="Z98" s="161"/>
      <c r="AA98" s="161"/>
      <c r="AB98" s="165">
        <v>2</v>
      </c>
      <c r="AC98" s="161"/>
      <c r="AD98" s="161"/>
      <c r="AE98" s="161"/>
      <c r="AF98" s="161"/>
      <c r="AG98" s="161"/>
      <c r="AH98" s="161"/>
      <c r="AI98" s="161"/>
      <c r="AJ98" s="161"/>
      <c r="AK98" s="161"/>
      <c r="AL98" s="161"/>
      <c r="AM98" s="161"/>
    </row>
    <row r="99" spans="1:39" ht="39.950000000000003" hidden="1" customHeight="1" x14ac:dyDescent="0.25">
      <c r="A99" s="268"/>
      <c r="B99" s="271"/>
      <c r="C99" s="47">
        <v>96</v>
      </c>
      <c r="D99" s="102" t="s">
        <v>110</v>
      </c>
      <c r="E99" s="103" t="s">
        <v>49</v>
      </c>
      <c r="F99" s="103" t="s">
        <v>13</v>
      </c>
      <c r="G99" s="103" t="s">
        <v>22</v>
      </c>
      <c r="H99" s="105">
        <v>2.0099999999999998</v>
      </c>
      <c r="I99" s="18">
        <v>5</v>
      </c>
      <c r="J99" s="24">
        <f t="shared" si="2"/>
        <v>4</v>
      </c>
      <c r="K99" s="25" t="str">
        <f t="shared" si="3"/>
        <v>OK</v>
      </c>
      <c r="L99" s="176"/>
      <c r="M99" s="176"/>
      <c r="N99" s="176"/>
      <c r="O99" s="176"/>
      <c r="P99" s="176"/>
      <c r="Q99" s="174"/>
      <c r="R99" s="174"/>
      <c r="S99" s="174"/>
      <c r="T99" s="174"/>
      <c r="U99" s="174"/>
      <c r="V99" s="174"/>
      <c r="W99" s="161"/>
      <c r="X99" s="161"/>
      <c r="Y99" s="161"/>
      <c r="Z99" s="161"/>
      <c r="AA99" s="161"/>
      <c r="AB99" s="165">
        <v>1</v>
      </c>
      <c r="AC99" s="161"/>
      <c r="AD99" s="161"/>
      <c r="AE99" s="161"/>
      <c r="AF99" s="161"/>
      <c r="AG99" s="161"/>
      <c r="AH99" s="161"/>
      <c r="AI99" s="161"/>
      <c r="AJ99" s="161"/>
      <c r="AK99" s="161"/>
      <c r="AL99" s="161"/>
      <c r="AM99" s="161"/>
    </row>
    <row r="100" spans="1:39" ht="39.950000000000003" hidden="1" customHeight="1" x14ac:dyDescent="0.25">
      <c r="A100" s="268"/>
      <c r="B100" s="271"/>
      <c r="C100" s="47">
        <v>97</v>
      </c>
      <c r="D100" s="102" t="s">
        <v>250</v>
      </c>
      <c r="E100" s="103" t="s">
        <v>49</v>
      </c>
      <c r="F100" s="103" t="s">
        <v>27</v>
      </c>
      <c r="G100" s="103" t="s">
        <v>22</v>
      </c>
      <c r="H100" s="105">
        <v>36</v>
      </c>
      <c r="I100" s="18">
        <v>2</v>
      </c>
      <c r="J100" s="24">
        <f t="shared" si="2"/>
        <v>0</v>
      </c>
      <c r="K100" s="25" t="str">
        <f t="shared" si="3"/>
        <v>OK</v>
      </c>
      <c r="L100" s="176"/>
      <c r="M100" s="176"/>
      <c r="N100" s="176"/>
      <c r="O100" s="176"/>
      <c r="P100" s="176"/>
      <c r="Q100" s="174"/>
      <c r="R100" s="174"/>
      <c r="S100" s="174"/>
      <c r="T100" s="174"/>
      <c r="U100" s="174"/>
      <c r="V100" s="174"/>
      <c r="W100" s="161"/>
      <c r="X100" s="161"/>
      <c r="Y100" s="161"/>
      <c r="Z100" s="161"/>
      <c r="AA100" s="161"/>
      <c r="AB100" s="165">
        <v>2</v>
      </c>
      <c r="AC100" s="161"/>
      <c r="AD100" s="161"/>
      <c r="AE100" s="161"/>
      <c r="AF100" s="161"/>
      <c r="AG100" s="161"/>
      <c r="AH100" s="161"/>
      <c r="AI100" s="161"/>
      <c r="AJ100" s="161"/>
      <c r="AK100" s="161"/>
      <c r="AL100" s="161"/>
      <c r="AM100" s="161"/>
    </row>
    <row r="101" spans="1:39" ht="39.950000000000003" hidden="1" customHeight="1" x14ac:dyDescent="0.25">
      <c r="A101" s="268"/>
      <c r="B101" s="271"/>
      <c r="C101" s="47">
        <v>98</v>
      </c>
      <c r="D101" s="102" t="s">
        <v>101</v>
      </c>
      <c r="E101" s="103" t="s">
        <v>49</v>
      </c>
      <c r="F101" s="103" t="s">
        <v>13</v>
      </c>
      <c r="G101" s="103" t="s">
        <v>22</v>
      </c>
      <c r="H101" s="105">
        <v>42</v>
      </c>
      <c r="I101" s="18"/>
      <c r="J101" s="24">
        <f t="shared" si="2"/>
        <v>0</v>
      </c>
      <c r="K101" s="25" t="str">
        <f t="shared" si="3"/>
        <v>OK</v>
      </c>
      <c r="L101" s="176"/>
      <c r="M101" s="176"/>
      <c r="N101" s="176"/>
      <c r="O101" s="176"/>
      <c r="P101" s="176"/>
      <c r="Q101" s="174"/>
      <c r="R101" s="174"/>
      <c r="S101" s="174"/>
      <c r="T101" s="174"/>
      <c r="U101" s="174"/>
      <c r="V101" s="174"/>
      <c r="W101" s="161"/>
      <c r="X101" s="161"/>
      <c r="Y101" s="161"/>
      <c r="Z101" s="161"/>
      <c r="AA101" s="161"/>
      <c r="AB101" s="161"/>
      <c r="AC101" s="161"/>
      <c r="AD101" s="161"/>
      <c r="AE101" s="161"/>
      <c r="AF101" s="161"/>
      <c r="AG101" s="161"/>
      <c r="AH101" s="161"/>
      <c r="AI101" s="161"/>
      <c r="AJ101" s="161"/>
      <c r="AK101" s="161"/>
      <c r="AL101" s="161"/>
      <c r="AM101" s="161"/>
    </row>
    <row r="102" spans="1:39" ht="39.950000000000003" hidden="1"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176"/>
      <c r="M102" s="176"/>
      <c r="N102" s="176"/>
      <c r="O102" s="176"/>
      <c r="P102" s="176"/>
      <c r="Q102" s="174"/>
      <c r="R102" s="174"/>
      <c r="S102" s="174"/>
      <c r="T102" s="174"/>
      <c r="U102" s="174"/>
      <c r="V102" s="174"/>
      <c r="W102" s="161"/>
      <c r="X102" s="161"/>
      <c r="Y102" s="161"/>
      <c r="Z102" s="161"/>
      <c r="AA102" s="161"/>
      <c r="AB102" s="161"/>
      <c r="AC102" s="161"/>
      <c r="AD102" s="161"/>
      <c r="AE102" s="161"/>
      <c r="AF102" s="161"/>
      <c r="AG102" s="161"/>
      <c r="AH102" s="161"/>
      <c r="AI102" s="161"/>
      <c r="AJ102" s="161"/>
      <c r="AK102" s="161"/>
      <c r="AL102" s="161"/>
      <c r="AM102" s="161"/>
    </row>
    <row r="103" spans="1:39" ht="51.6" hidden="1" customHeight="1" x14ac:dyDescent="0.25">
      <c r="A103" s="276">
        <v>5</v>
      </c>
      <c r="B103" s="277" t="s">
        <v>183</v>
      </c>
      <c r="C103" s="46">
        <v>100</v>
      </c>
      <c r="D103" s="95" t="s">
        <v>111</v>
      </c>
      <c r="E103" s="96" t="s">
        <v>177</v>
      </c>
      <c r="F103" s="96" t="s">
        <v>13</v>
      </c>
      <c r="G103" s="96" t="s">
        <v>28</v>
      </c>
      <c r="H103" s="101">
        <v>93.23</v>
      </c>
      <c r="I103" s="18">
        <v>4</v>
      </c>
      <c r="J103" s="24">
        <f t="shared" si="2"/>
        <v>0</v>
      </c>
      <c r="K103" s="25" t="str">
        <f t="shared" si="3"/>
        <v>OK</v>
      </c>
      <c r="L103" s="176"/>
      <c r="M103" s="176"/>
      <c r="N103" s="176"/>
      <c r="O103" s="176"/>
      <c r="P103" s="176"/>
      <c r="Q103" s="174"/>
      <c r="R103" s="174"/>
      <c r="S103" s="174"/>
      <c r="T103" s="174"/>
      <c r="U103" s="174"/>
      <c r="V103" s="174"/>
      <c r="W103" s="161"/>
      <c r="X103" s="161"/>
      <c r="Y103" s="165">
        <v>4</v>
      </c>
      <c r="Z103" s="161"/>
      <c r="AA103" s="161"/>
      <c r="AB103" s="161"/>
      <c r="AC103" s="161"/>
      <c r="AD103" s="161"/>
      <c r="AE103" s="161"/>
      <c r="AF103" s="161"/>
      <c r="AG103" s="161"/>
      <c r="AH103" s="161"/>
      <c r="AI103" s="161"/>
      <c r="AJ103" s="161"/>
      <c r="AK103" s="161"/>
      <c r="AL103" s="161"/>
      <c r="AM103" s="161"/>
    </row>
    <row r="104" spans="1:39" ht="39.950000000000003" hidden="1" customHeight="1" x14ac:dyDescent="0.25">
      <c r="A104" s="276"/>
      <c r="B104" s="277"/>
      <c r="C104" s="46">
        <v>101</v>
      </c>
      <c r="D104" s="95" t="s">
        <v>112</v>
      </c>
      <c r="E104" s="96" t="s">
        <v>172</v>
      </c>
      <c r="F104" s="96" t="s">
        <v>3</v>
      </c>
      <c r="G104" s="96" t="s">
        <v>57</v>
      </c>
      <c r="H104" s="101">
        <v>28</v>
      </c>
      <c r="I104" s="18">
        <v>8</v>
      </c>
      <c r="J104" s="24">
        <f t="shared" si="2"/>
        <v>4</v>
      </c>
      <c r="K104" s="25" t="str">
        <f t="shared" si="3"/>
        <v>OK</v>
      </c>
      <c r="L104" s="176"/>
      <c r="M104" s="176"/>
      <c r="N104" s="176"/>
      <c r="O104" s="176"/>
      <c r="P104" s="176"/>
      <c r="Q104" s="174"/>
      <c r="R104" s="174"/>
      <c r="S104" s="174"/>
      <c r="T104" s="174"/>
      <c r="U104" s="174"/>
      <c r="V104" s="174"/>
      <c r="W104" s="161"/>
      <c r="X104" s="161"/>
      <c r="Y104" s="165">
        <v>4</v>
      </c>
      <c r="Z104" s="161"/>
      <c r="AA104" s="161"/>
      <c r="AB104" s="161"/>
      <c r="AC104" s="161"/>
      <c r="AD104" s="161"/>
      <c r="AE104" s="161"/>
      <c r="AF104" s="161"/>
      <c r="AG104" s="161"/>
      <c r="AH104" s="161"/>
      <c r="AI104" s="161"/>
      <c r="AJ104" s="161"/>
      <c r="AK104" s="161">
        <v>4</v>
      </c>
      <c r="AL104" s="161"/>
      <c r="AM104" s="161"/>
    </row>
    <row r="105" spans="1:39" ht="39.950000000000003" hidden="1" customHeight="1" x14ac:dyDescent="0.25">
      <c r="A105" s="276"/>
      <c r="B105" s="277"/>
      <c r="C105" s="46">
        <v>102</v>
      </c>
      <c r="D105" s="95" t="s">
        <v>113</v>
      </c>
      <c r="E105" s="96" t="s">
        <v>252</v>
      </c>
      <c r="F105" s="96" t="s">
        <v>3</v>
      </c>
      <c r="G105" s="96" t="s">
        <v>22</v>
      </c>
      <c r="H105" s="101">
        <v>286.5</v>
      </c>
      <c r="I105" s="18">
        <v>1</v>
      </c>
      <c r="J105" s="24">
        <f t="shared" si="2"/>
        <v>0</v>
      </c>
      <c r="K105" s="25" t="str">
        <f t="shared" si="3"/>
        <v>OK</v>
      </c>
      <c r="L105" s="176"/>
      <c r="M105" s="176"/>
      <c r="N105" s="176"/>
      <c r="O105" s="176"/>
      <c r="P105" s="176"/>
      <c r="Q105" s="174"/>
      <c r="R105" s="174"/>
      <c r="S105" s="174"/>
      <c r="T105" s="174">
        <v>1</v>
      </c>
      <c r="U105" s="174"/>
      <c r="V105" s="174"/>
      <c r="W105" s="161"/>
      <c r="X105" s="161"/>
      <c r="Y105" s="161"/>
      <c r="Z105" s="161"/>
      <c r="AA105" s="161"/>
      <c r="AB105" s="161"/>
      <c r="AC105" s="161"/>
      <c r="AD105" s="161"/>
      <c r="AE105" s="161"/>
      <c r="AF105" s="161"/>
      <c r="AG105" s="161"/>
      <c r="AH105" s="161"/>
      <c r="AI105" s="161"/>
      <c r="AJ105" s="161"/>
      <c r="AK105" s="161"/>
      <c r="AL105" s="161"/>
      <c r="AM105" s="161"/>
    </row>
    <row r="106" spans="1:39" ht="39.950000000000003" hidden="1" customHeight="1" x14ac:dyDescent="0.25">
      <c r="A106" s="273">
        <v>6</v>
      </c>
      <c r="B106" s="270" t="s">
        <v>253</v>
      </c>
      <c r="C106" s="47">
        <v>103</v>
      </c>
      <c r="D106" s="102" t="s">
        <v>84</v>
      </c>
      <c r="E106" s="103" t="s">
        <v>254</v>
      </c>
      <c r="F106" s="103" t="s">
        <v>13</v>
      </c>
      <c r="G106" s="103" t="s">
        <v>15</v>
      </c>
      <c r="H106" s="105">
        <v>56.36</v>
      </c>
      <c r="I106" s="18">
        <v>5</v>
      </c>
      <c r="J106" s="24">
        <f t="shared" si="2"/>
        <v>5</v>
      </c>
      <c r="K106" s="25" t="str">
        <f t="shared" si="3"/>
        <v>OK</v>
      </c>
      <c r="L106" s="176"/>
      <c r="M106" s="176"/>
      <c r="N106" s="176"/>
      <c r="O106" s="176"/>
      <c r="P106" s="176"/>
      <c r="Q106" s="174"/>
      <c r="R106" s="174"/>
      <c r="S106" s="174"/>
      <c r="T106" s="174"/>
      <c r="U106" s="174"/>
      <c r="V106" s="174"/>
      <c r="W106" s="161"/>
      <c r="X106" s="161"/>
      <c r="Y106" s="161"/>
      <c r="Z106" s="161"/>
      <c r="AA106" s="161"/>
      <c r="AB106" s="161"/>
      <c r="AC106" s="161"/>
      <c r="AD106" s="165">
        <v>5</v>
      </c>
      <c r="AE106" s="165"/>
      <c r="AF106" s="161"/>
      <c r="AG106" s="161"/>
      <c r="AH106" s="161"/>
      <c r="AI106" s="161"/>
      <c r="AJ106" s="161"/>
      <c r="AK106" s="161"/>
      <c r="AL106" s="161"/>
      <c r="AM106" s="161"/>
    </row>
    <row r="107" spans="1:39" ht="77.45" hidden="1" customHeight="1" x14ac:dyDescent="0.25">
      <c r="A107" s="274"/>
      <c r="B107" s="271"/>
      <c r="C107" s="47">
        <v>104</v>
      </c>
      <c r="D107" s="102" t="s">
        <v>255</v>
      </c>
      <c r="E107" s="103" t="s">
        <v>256</v>
      </c>
      <c r="F107" s="103" t="s">
        <v>13</v>
      </c>
      <c r="G107" s="103" t="s">
        <v>15</v>
      </c>
      <c r="H107" s="105">
        <v>150</v>
      </c>
      <c r="I107" s="18"/>
      <c r="J107" s="24">
        <f t="shared" si="2"/>
        <v>0</v>
      </c>
      <c r="K107" s="25" t="str">
        <f t="shared" si="3"/>
        <v>OK</v>
      </c>
      <c r="L107" s="176"/>
      <c r="M107" s="176"/>
      <c r="N107" s="176"/>
      <c r="O107" s="176"/>
      <c r="P107" s="176"/>
      <c r="Q107" s="174"/>
      <c r="R107" s="174"/>
      <c r="S107" s="174"/>
      <c r="T107" s="174"/>
      <c r="U107" s="174"/>
      <c r="V107" s="174"/>
      <c r="W107" s="161"/>
      <c r="X107" s="161"/>
      <c r="Y107" s="161"/>
      <c r="Z107" s="161"/>
      <c r="AA107" s="161"/>
      <c r="AB107" s="161"/>
      <c r="AC107" s="161"/>
      <c r="AD107" s="161"/>
      <c r="AE107" s="161"/>
      <c r="AF107" s="161"/>
      <c r="AG107" s="161"/>
      <c r="AH107" s="161"/>
      <c r="AI107" s="161"/>
      <c r="AJ107" s="161"/>
      <c r="AK107" s="161"/>
      <c r="AL107" s="161"/>
      <c r="AM107" s="161"/>
    </row>
    <row r="108" spans="1:39" ht="39.950000000000003" hidden="1" customHeight="1" x14ac:dyDescent="0.25">
      <c r="A108" s="274"/>
      <c r="B108" s="271"/>
      <c r="C108" s="47">
        <v>105</v>
      </c>
      <c r="D108" s="102" t="s">
        <v>257</v>
      </c>
      <c r="E108" s="103" t="s">
        <v>258</v>
      </c>
      <c r="F108" s="103" t="s">
        <v>248</v>
      </c>
      <c r="G108" s="103" t="s">
        <v>15</v>
      </c>
      <c r="H108" s="105">
        <v>72</v>
      </c>
      <c r="I108" s="18"/>
      <c r="J108" s="24">
        <f t="shared" si="2"/>
        <v>0</v>
      </c>
      <c r="K108" s="25" t="str">
        <f t="shared" si="3"/>
        <v>OK</v>
      </c>
      <c r="L108" s="176"/>
      <c r="M108" s="176"/>
      <c r="N108" s="176"/>
      <c r="O108" s="176"/>
      <c r="P108" s="176"/>
      <c r="Q108" s="174"/>
      <c r="R108" s="174"/>
      <c r="S108" s="174"/>
      <c r="T108" s="174"/>
      <c r="U108" s="174"/>
      <c r="V108" s="174"/>
      <c r="W108" s="161"/>
      <c r="X108" s="161"/>
      <c r="Y108" s="161"/>
      <c r="Z108" s="161"/>
      <c r="AA108" s="161"/>
      <c r="AB108" s="161"/>
      <c r="AC108" s="161"/>
      <c r="AD108" s="161"/>
      <c r="AE108" s="161"/>
      <c r="AF108" s="161"/>
      <c r="AG108" s="161"/>
      <c r="AH108" s="161"/>
      <c r="AI108" s="161"/>
      <c r="AJ108" s="161"/>
      <c r="AK108" s="161"/>
      <c r="AL108" s="161"/>
      <c r="AM108" s="161"/>
    </row>
    <row r="109" spans="1:39" ht="39.950000000000003" hidden="1"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176"/>
      <c r="M109" s="176"/>
      <c r="N109" s="176"/>
      <c r="O109" s="176"/>
      <c r="P109" s="176"/>
      <c r="Q109" s="174"/>
      <c r="R109" s="174"/>
      <c r="S109" s="174"/>
      <c r="T109" s="174"/>
      <c r="U109" s="174"/>
      <c r="V109" s="174"/>
      <c r="W109" s="161"/>
      <c r="X109" s="161"/>
      <c r="Y109" s="161"/>
      <c r="Z109" s="161"/>
      <c r="AA109" s="161"/>
      <c r="AB109" s="161"/>
      <c r="AC109" s="161"/>
      <c r="AD109" s="161"/>
      <c r="AE109" s="161"/>
      <c r="AF109" s="161"/>
      <c r="AG109" s="161"/>
      <c r="AH109" s="161"/>
      <c r="AI109" s="161"/>
      <c r="AJ109" s="161"/>
      <c r="AK109" s="161"/>
      <c r="AL109" s="161"/>
      <c r="AM109" s="161"/>
    </row>
    <row r="110" spans="1:39" ht="39.950000000000003" hidden="1"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176"/>
      <c r="M110" s="176"/>
      <c r="N110" s="176"/>
      <c r="O110" s="176"/>
      <c r="P110" s="176"/>
      <c r="Q110" s="174"/>
      <c r="R110" s="174"/>
      <c r="S110" s="174"/>
      <c r="T110" s="174"/>
      <c r="U110" s="174"/>
      <c r="V110" s="174"/>
      <c r="W110" s="161"/>
      <c r="X110" s="161"/>
      <c r="Y110" s="161"/>
      <c r="Z110" s="161"/>
      <c r="AA110" s="161"/>
      <c r="AB110" s="161"/>
      <c r="AC110" s="161"/>
      <c r="AD110" s="161"/>
      <c r="AE110" s="161"/>
      <c r="AF110" s="161"/>
      <c r="AG110" s="161"/>
      <c r="AH110" s="161"/>
      <c r="AI110" s="161"/>
      <c r="AJ110" s="161"/>
      <c r="AK110" s="161"/>
      <c r="AL110" s="161"/>
      <c r="AM110" s="161"/>
    </row>
    <row r="111" spans="1:39" ht="39.950000000000003" hidden="1"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176"/>
      <c r="M111" s="176"/>
      <c r="N111" s="176"/>
      <c r="O111" s="176"/>
      <c r="P111" s="176"/>
      <c r="Q111" s="174"/>
      <c r="R111" s="174"/>
      <c r="S111" s="174"/>
      <c r="T111" s="174"/>
      <c r="U111" s="174"/>
      <c r="V111" s="174"/>
      <c r="W111" s="161"/>
      <c r="X111" s="161"/>
      <c r="Y111" s="161"/>
      <c r="Z111" s="161"/>
      <c r="AA111" s="161"/>
      <c r="AB111" s="161"/>
      <c r="AC111" s="161"/>
      <c r="AD111" s="161"/>
      <c r="AE111" s="161"/>
      <c r="AF111" s="161"/>
      <c r="AG111" s="161"/>
      <c r="AH111" s="161"/>
      <c r="AI111" s="161"/>
      <c r="AJ111" s="161"/>
      <c r="AK111" s="161"/>
      <c r="AL111" s="161"/>
      <c r="AM111" s="161"/>
    </row>
    <row r="112" spans="1:39" ht="39.950000000000003" hidden="1" customHeight="1" x14ac:dyDescent="0.25">
      <c r="A112" s="259">
        <v>7</v>
      </c>
      <c r="B112" s="262" t="s">
        <v>265</v>
      </c>
      <c r="C112" s="46">
        <v>109</v>
      </c>
      <c r="D112" s="95" t="s">
        <v>266</v>
      </c>
      <c r="E112" s="112" t="s">
        <v>267</v>
      </c>
      <c r="F112" s="96" t="s">
        <v>13</v>
      </c>
      <c r="G112" s="33" t="s">
        <v>15</v>
      </c>
      <c r="H112" s="52">
        <v>19.329999999999998</v>
      </c>
      <c r="I112" s="18">
        <v>50</v>
      </c>
      <c r="J112" s="24">
        <f t="shared" si="2"/>
        <v>20</v>
      </c>
      <c r="K112" s="25" t="str">
        <f t="shared" si="3"/>
        <v>OK</v>
      </c>
      <c r="L112" s="176"/>
      <c r="M112" s="176"/>
      <c r="N112" s="176"/>
      <c r="O112" s="176"/>
      <c r="P112" s="176"/>
      <c r="Q112" s="174"/>
      <c r="R112" s="174"/>
      <c r="S112" s="174"/>
      <c r="T112" s="174"/>
      <c r="U112" s="174"/>
      <c r="V112" s="174"/>
      <c r="W112" s="161"/>
      <c r="X112" s="161"/>
      <c r="Y112" s="161"/>
      <c r="Z112" s="161"/>
      <c r="AA112" s="165">
        <v>30</v>
      </c>
      <c r="AB112" s="161"/>
      <c r="AC112" s="161"/>
      <c r="AD112" s="161"/>
      <c r="AE112" s="161"/>
      <c r="AF112" s="165">
        <v>20</v>
      </c>
      <c r="AG112" s="161"/>
      <c r="AH112" s="161"/>
      <c r="AI112" s="161"/>
      <c r="AJ112" s="161"/>
      <c r="AK112" s="161"/>
      <c r="AL112" s="161"/>
      <c r="AM112" s="161"/>
    </row>
    <row r="113" spans="1:39" ht="39.950000000000003" hidden="1" customHeight="1" x14ac:dyDescent="0.25">
      <c r="A113" s="260"/>
      <c r="B113" s="263"/>
      <c r="C113" s="46">
        <v>110</v>
      </c>
      <c r="D113" s="95" t="s">
        <v>50</v>
      </c>
      <c r="E113" s="112" t="s">
        <v>268</v>
      </c>
      <c r="F113" s="96" t="s">
        <v>21</v>
      </c>
      <c r="G113" s="33" t="s">
        <v>15</v>
      </c>
      <c r="H113" s="52">
        <v>4.9400000000000004</v>
      </c>
      <c r="I113" s="18">
        <v>30</v>
      </c>
      <c r="J113" s="24">
        <f t="shared" si="2"/>
        <v>0</v>
      </c>
      <c r="K113" s="25" t="str">
        <f t="shared" si="3"/>
        <v>OK</v>
      </c>
      <c r="L113" s="176"/>
      <c r="M113" s="176">
        <v>10</v>
      </c>
      <c r="N113" s="176"/>
      <c r="O113" s="176"/>
      <c r="P113" s="176"/>
      <c r="Q113" s="174"/>
      <c r="R113" s="174"/>
      <c r="S113" s="174"/>
      <c r="T113" s="174"/>
      <c r="U113" s="174"/>
      <c r="V113" s="174"/>
      <c r="W113" s="161"/>
      <c r="X113" s="161"/>
      <c r="Y113" s="161"/>
      <c r="Z113" s="161"/>
      <c r="AA113" s="165">
        <v>20</v>
      </c>
      <c r="AB113" s="161"/>
      <c r="AC113" s="161"/>
      <c r="AD113" s="161"/>
      <c r="AE113" s="161"/>
      <c r="AF113" s="161"/>
      <c r="AG113" s="161"/>
      <c r="AH113" s="161"/>
      <c r="AI113" s="161"/>
      <c r="AJ113" s="161"/>
      <c r="AK113" s="161"/>
      <c r="AL113" s="161"/>
      <c r="AM113" s="161"/>
    </row>
    <row r="114" spans="1:39" ht="39.950000000000003" hidden="1" customHeight="1" x14ac:dyDescent="0.25">
      <c r="A114" s="260"/>
      <c r="B114" s="263"/>
      <c r="C114" s="46">
        <v>111</v>
      </c>
      <c r="D114" s="95" t="s">
        <v>269</v>
      </c>
      <c r="E114" s="112" t="s">
        <v>270</v>
      </c>
      <c r="F114" s="96" t="s">
        <v>13</v>
      </c>
      <c r="G114" s="33" t="s">
        <v>15</v>
      </c>
      <c r="H114" s="52">
        <v>23.5</v>
      </c>
      <c r="I114" s="18">
        <f>50-6</f>
        <v>44</v>
      </c>
      <c r="J114" s="24">
        <f t="shared" si="2"/>
        <v>27</v>
      </c>
      <c r="K114" s="25" t="str">
        <f t="shared" si="3"/>
        <v>OK</v>
      </c>
      <c r="L114" s="176"/>
      <c r="M114" s="176">
        <v>7</v>
      </c>
      <c r="N114" s="176"/>
      <c r="O114" s="176"/>
      <c r="P114" s="176"/>
      <c r="Q114" s="174"/>
      <c r="R114" s="174"/>
      <c r="S114" s="174"/>
      <c r="T114" s="174"/>
      <c r="U114" s="174"/>
      <c r="V114" s="174"/>
      <c r="W114" s="161"/>
      <c r="X114" s="161"/>
      <c r="Y114" s="161"/>
      <c r="Z114" s="161"/>
      <c r="AA114" s="165">
        <v>10</v>
      </c>
      <c r="AB114" s="161"/>
      <c r="AC114" s="161"/>
      <c r="AD114" s="161"/>
      <c r="AE114" s="161"/>
      <c r="AF114" s="165">
        <v>10</v>
      </c>
      <c r="AG114" s="161"/>
      <c r="AH114" s="161"/>
      <c r="AI114" s="161"/>
      <c r="AJ114" s="161"/>
      <c r="AK114" s="161"/>
      <c r="AL114" s="161">
        <v>10</v>
      </c>
      <c r="AM114" s="161"/>
    </row>
    <row r="115" spans="1:39" ht="39.950000000000003" hidden="1" customHeight="1" x14ac:dyDescent="0.25">
      <c r="A115" s="260"/>
      <c r="B115" s="263"/>
      <c r="C115" s="46">
        <v>112</v>
      </c>
      <c r="D115" s="95" t="s">
        <v>51</v>
      </c>
      <c r="E115" s="112" t="s">
        <v>52</v>
      </c>
      <c r="F115" s="96" t="s">
        <v>13</v>
      </c>
      <c r="G115" s="33" t="s">
        <v>15</v>
      </c>
      <c r="H115" s="52">
        <v>9.91</v>
      </c>
      <c r="I115" s="18">
        <v>30</v>
      </c>
      <c r="J115" s="24">
        <f t="shared" si="2"/>
        <v>20</v>
      </c>
      <c r="K115" s="25" t="str">
        <f t="shared" si="3"/>
        <v>OK</v>
      </c>
      <c r="L115" s="176"/>
      <c r="M115" s="176">
        <v>10</v>
      </c>
      <c r="N115" s="176"/>
      <c r="O115" s="176"/>
      <c r="P115" s="176"/>
      <c r="Q115" s="174"/>
      <c r="R115" s="174"/>
      <c r="S115" s="174"/>
      <c r="T115" s="174"/>
      <c r="U115" s="174"/>
      <c r="V115" s="174"/>
      <c r="W115" s="161"/>
      <c r="X115" s="161"/>
      <c r="Y115" s="161"/>
      <c r="Z115" s="161"/>
      <c r="AA115" s="161"/>
      <c r="AB115" s="161"/>
      <c r="AC115" s="161"/>
      <c r="AD115" s="161"/>
      <c r="AE115" s="161"/>
      <c r="AF115" s="165">
        <v>10</v>
      </c>
      <c r="AG115" s="161"/>
      <c r="AH115" s="161"/>
      <c r="AI115" s="161"/>
      <c r="AJ115" s="161"/>
      <c r="AK115" s="161"/>
      <c r="AL115" s="161">
        <v>5</v>
      </c>
      <c r="AM115" s="161"/>
    </row>
    <row r="116" spans="1:39" ht="39.950000000000003" hidden="1" customHeight="1" x14ac:dyDescent="0.25">
      <c r="A116" s="260"/>
      <c r="B116" s="263"/>
      <c r="C116" s="46">
        <v>113</v>
      </c>
      <c r="D116" s="95" t="s">
        <v>53</v>
      </c>
      <c r="E116" s="112" t="s">
        <v>45</v>
      </c>
      <c r="F116" s="96" t="s">
        <v>13</v>
      </c>
      <c r="G116" s="33" t="s">
        <v>15</v>
      </c>
      <c r="H116" s="52">
        <v>6.5</v>
      </c>
      <c r="I116" s="18">
        <f>50-10</f>
        <v>40</v>
      </c>
      <c r="J116" s="24">
        <f t="shared" si="2"/>
        <v>20</v>
      </c>
      <c r="K116" s="25" t="str">
        <f t="shared" si="3"/>
        <v>OK</v>
      </c>
      <c r="L116" s="176"/>
      <c r="M116" s="176">
        <v>15</v>
      </c>
      <c r="N116" s="176"/>
      <c r="O116" s="176"/>
      <c r="P116" s="176"/>
      <c r="Q116" s="174"/>
      <c r="R116" s="174"/>
      <c r="S116" s="174"/>
      <c r="T116" s="174"/>
      <c r="U116" s="174"/>
      <c r="V116" s="174"/>
      <c r="W116" s="161"/>
      <c r="X116" s="161"/>
      <c r="Y116" s="161"/>
      <c r="Z116" s="161"/>
      <c r="AA116" s="165">
        <v>5</v>
      </c>
      <c r="AB116" s="161"/>
      <c r="AC116" s="161"/>
      <c r="AD116" s="161"/>
      <c r="AE116" s="161"/>
      <c r="AF116" s="165">
        <v>10</v>
      </c>
      <c r="AG116" s="161"/>
      <c r="AH116" s="161"/>
      <c r="AI116" s="161"/>
      <c r="AJ116" s="161"/>
      <c r="AK116" s="161"/>
      <c r="AL116" s="161">
        <v>10</v>
      </c>
      <c r="AM116" s="161"/>
    </row>
    <row r="117" spans="1:39" ht="39.950000000000003" hidden="1" customHeight="1" x14ac:dyDescent="0.25">
      <c r="A117" s="260"/>
      <c r="B117" s="263"/>
      <c r="C117" s="46">
        <v>114</v>
      </c>
      <c r="D117" s="95" t="s">
        <v>54</v>
      </c>
      <c r="E117" s="112" t="s">
        <v>271</v>
      </c>
      <c r="F117" s="96" t="s">
        <v>13</v>
      </c>
      <c r="G117" s="33" t="s">
        <v>57</v>
      </c>
      <c r="H117" s="52">
        <v>27.55</v>
      </c>
      <c r="I117" s="18"/>
      <c r="J117" s="24">
        <f t="shared" si="2"/>
        <v>0</v>
      </c>
      <c r="K117" s="25" t="str">
        <f t="shared" si="3"/>
        <v>OK</v>
      </c>
      <c r="L117" s="176"/>
      <c r="M117" s="176"/>
      <c r="N117" s="176"/>
      <c r="O117" s="176"/>
      <c r="P117" s="176"/>
      <c r="Q117" s="174"/>
      <c r="R117" s="174"/>
      <c r="S117" s="174"/>
      <c r="T117" s="174"/>
      <c r="U117" s="174"/>
      <c r="V117" s="174"/>
      <c r="W117" s="161"/>
      <c r="X117" s="161"/>
      <c r="Y117" s="161"/>
      <c r="Z117" s="161"/>
      <c r="AA117" s="161"/>
      <c r="AB117" s="161"/>
      <c r="AC117" s="161"/>
      <c r="AD117" s="161"/>
      <c r="AE117" s="161"/>
      <c r="AF117" s="161"/>
      <c r="AG117" s="161"/>
      <c r="AH117" s="161"/>
      <c r="AI117" s="161"/>
      <c r="AJ117" s="161"/>
      <c r="AK117" s="161"/>
      <c r="AL117" s="161"/>
      <c r="AM117" s="161"/>
    </row>
    <row r="118" spans="1:39" ht="39.950000000000003" hidden="1" customHeight="1" x14ac:dyDescent="0.25">
      <c r="A118" s="260"/>
      <c r="B118" s="263"/>
      <c r="C118" s="46">
        <v>115</v>
      </c>
      <c r="D118" s="95" t="s">
        <v>72</v>
      </c>
      <c r="E118" s="112" t="s">
        <v>160</v>
      </c>
      <c r="F118" s="96" t="s">
        <v>13</v>
      </c>
      <c r="G118" s="33" t="s">
        <v>15</v>
      </c>
      <c r="H118" s="52">
        <v>19.899999999999999</v>
      </c>
      <c r="I118" s="18">
        <f>30-6</f>
        <v>24</v>
      </c>
      <c r="J118" s="24">
        <f t="shared" si="2"/>
        <v>13</v>
      </c>
      <c r="K118" s="25" t="str">
        <f t="shared" si="3"/>
        <v>OK</v>
      </c>
      <c r="L118" s="176"/>
      <c r="M118" s="176">
        <v>7</v>
      </c>
      <c r="N118" s="176"/>
      <c r="O118" s="176"/>
      <c r="P118" s="176"/>
      <c r="Q118" s="174"/>
      <c r="R118" s="174"/>
      <c r="S118" s="174"/>
      <c r="T118" s="174"/>
      <c r="U118" s="174"/>
      <c r="V118" s="174"/>
      <c r="W118" s="161"/>
      <c r="X118" s="161"/>
      <c r="Y118" s="161"/>
      <c r="Z118" s="161"/>
      <c r="AA118" s="165">
        <v>4</v>
      </c>
      <c r="AB118" s="161"/>
      <c r="AC118" s="161"/>
      <c r="AD118" s="161"/>
      <c r="AE118" s="161"/>
      <c r="AF118" s="165">
        <v>10</v>
      </c>
      <c r="AG118" s="161"/>
      <c r="AH118" s="161"/>
      <c r="AI118" s="161"/>
      <c r="AJ118" s="161"/>
      <c r="AK118" s="161"/>
      <c r="AL118" s="161">
        <v>3</v>
      </c>
      <c r="AM118" s="161"/>
    </row>
    <row r="119" spans="1:39" ht="39.950000000000003" hidden="1" customHeight="1" x14ac:dyDescent="0.25">
      <c r="A119" s="260"/>
      <c r="B119" s="263"/>
      <c r="C119" s="46">
        <v>116</v>
      </c>
      <c r="D119" s="95" t="s">
        <v>79</v>
      </c>
      <c r="E119" s="112" t="s">
        <v>45</v>
      </c>
      <c r="F119" s="96" t="s">
        <v>13</v>
      </c>
      <c r="G119" s="33" t="s">
        <v>15</v>
      </c>
      <c r="H119" s="52">
        <v>11</v>
      </c>
      <c r="I119" s="18">
        <v>3</v>
      </c>
      <c r="J119" s="24">
        <f t="shared" si="2"/>
        <v>0</v>
      </c>
      <c r="K119" s="25" t="str">
        <f t="shared" si="3"/>
        <v>OK</v>
      </c>
      <c r="L119" s="176"/>
      <c r="M119" s="176"/>
      <c r="N119" s="176"/>
      <c r="O119" s="176"/>
      <c r="P119" s="176"/>
      <c r="Q119" s="174"/>
      <c r="R119" s="174"/>
      <c r="S119" s="174"/>
      <c r="T119" s="174"/>
      <c r="U119" s="174"/>
      <c r="V119" s="174"/>
      <c r="W119" s="161"/>
      <c r="X119" s="161"/>
      <c r="Y119" s="161"/>
      <c r="Z119" s="161"/>
      <c r="AA119" s="165">
        <v>3</v>
      </c>
      <c r="AB119" s="161"/>
      <c r="AC119" s="161"/>
      <c r="AD119" s="161"/>
      <c r="AE119" s="161"/>
      <c r="AF119" s="161"/>
      <c r="AG119" s="161"/>
      <c r="AH119" s="161"/>
      <c r="AI119" s="161"/>
      <c r="AJ119" s="161"/>
      <c r="AK119" s="161"/>
      <c r="AL119" s="161"/>
      <c r="AM119" s="161"/>
    </row>
    <row r="120" spans="1:39" ht="39.950000000000003" hidden="1"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176"/>
      <c r="M120" s="177"/>
      <c r="N120" s="176"/>
      <c r="O120" s="176"/>
      <c r="P120" s="176"/>
      <c r="Q120" s="174"/>
      <c r="R120" s="174"/>
      <c r="S120" s="174"/>
      <c r="T120" s="174"/>
      <c r="U120" s="174"/>
      <c r="V120" s="174"/>
      <c r="W120" s="161"/>
      <c r="X120" s="161"/>
      <c r="Y120" s="161"/>
      <c r="Z120" s="161"/>
      <c r="AA120" s="161"/>
      <c r="AB120" s="161"/>
      <c r="AC120" s="161"/>
      <c r="AD120" s="161"/>
      <c r="AE120" s="161"/>
      <c r="AF120" s="161"/>
      <c r="AG120" s="161"/>
      <c r="AH120" s="161"/>
      <c r="AI120" s="161"/>
      <c r="AJ120" s="161"/>
      <c r="AK120" s="161"/>
      <c r="AL120" s="161"/>
      <c r="AM120" s="161"/>
    </row>
    <row r="121" spans="1:39" ht="39.950000000000003" hidden="1"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176"/>
      <c r="M121" s="177"/>
      <c r="N121" s="176"/>
      <c r="O121" s="176"/>
      <c r="P121" s="176"/>
      <c r="Q121" s="174"/>
      <c r="R121" s="174"/>
      <c r="S121" s="174"/>
      <c r="T121" s="174"/>
      <c r="U121" s="174"/>
      <c r="V121" s="174"/>
      <c r="W121" s="161"/>
      <c r="X121" s="161"/>
      <c r="Y121" s="161"/>
      <c r="Z121" s="161"/>
      <c r="AA121" s="161"/>
      <c r="AB121" s="161"/>
      <c r="AC121" s="161"/>
      <c r="AD121" s="161"/>
      <c r="AE121" s="161"/>
      <c r="AF121" s="161"/>
      <c r="AG121" s="161"/>
      <c r="AH121" s="161"/>
      <c r="AI121" s="161"/>
      <c r="AJ121" s="161"/>
      <c r="AK121" s="161"/>
      <c r="AL121" s="161"/>
      <c r="AM121" s="161"/>
    </row>
    <row r="122" spans="1:39" ht="103.35" hidden="1" customHeight="1"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176"/>
      <c r="M122" s="177"/>
      <c r="N122" s="176"/>
      <c r="O122" s="176"/>
      <c r="P122" s="176"/>
      <c r="Q122" s="174"/>
      <c r="R122" s="174"/>
      <c r="S122" s="174"/>
      <c r="T122" s="174"/>
      <c r="U122" s="174"/>
      <c r="V122" s="174"/>
      <c r="W122" s="161"/>
      <c r="X122" s="161"/>
      <c r="Y122" s="161"/>
      <c r="Z122" s="161"/>
      <c r="AA122" s="161"/>
      <c r="AB122" s="161"/>
      <c r="AC122" s="161"/>
      <c r="AD122" s="161"/>
      <c r="AE122" s="161"/>
      <c r="AF122" s="161"/>
      <c r="AG122" s="161"/>
      <c r="AH122" s="161"/>
      <c r="AI122" s="161"/>
      <c r="AJ122" s="161"/>
      <c r="AK122" s="161"/>
      <c r="AL122" s="161"/>
      <c r="AM122" s="161"/>
    </row>
    <row r="123" spans="1:39" ht="39.950000000000003" hidden="1" customHeight="1" x14ac:dyDescent="0.25">
      <c r="A123" s="259">
        <v>9</v>
      </c>
      <c r="B123" s="262" t="s">
        <v>276</v>
      </c>
      <c r="C123" s="46">
        <v>120</v>
      </c>
      <c r="D123" s="95" t="s">
        <v>278</v>
      </c>
      <c r="E123" s="112" t="s">
        <v>277</v>
      </c>
      <c r="F123" s="96" t="s">
        <v>13</v>
      </c>
      <c r="G123" s="33" t="s">
        <v>142</v>
      </c>
      <c r="H123" s="52">
        <v>471.43</v>
      </c>
      <c r="I123" s="18">
        <v>25</v>
      </c>
      <c r="J123" s="24">
        <f t="shared" si="2"/>
        <v>15</v>
      </c>
      <c r="K123" s="25" t="str">
        <f t="shared" si="3"/>
        <v>OK</v>
      </c>
      <c r="L123" s="176"/>
      <c r="M123" s="177"/>
      <c r="N123" s="176"/>
      <c r="O123" s="176"/>
      <c r="P123" s="176"/>
      <c r="Q123" s="174"/>
      <c r="R123" s="174"/>
      <c r="S123" s="174"/>
      <c r="T123" s="174"/>
      <c r="U123" s="174"/>
      <c r="V123" s="174"/>
      <c r="W123" s="161"/>
      <c r="X123" s="161"/>
      <c r="Y123" s="161"/>
      <c r="Z123" s="161"/>
      <c r="AA123" s="161"/>
      <c r="AB123" s="161"/>
      <c r="AC123" s="165">
        <v>10</v>
      </c>
      <c r="AD123" s="161"/>
      <c r="AE123" s="161"/>
      <c r="AF123" s="161"/>
      <c r="AG123" s="161"/>
      <c r="AH123" s="161"/>
      <c r="AI123" s="161"/>
      <c r="AJ123" s="161"/>
      <c r="AK123" s="161"/>
      <c r="AL123" s="161"/>
      <c r="AM123" s="161">
        <v>5</v>
      </c>
    </row>
    <row r="124" spans="1:39" ht="39.950000000000003" hidden="1" customHeight="1" x14ac:dyDescent="0.25">
      <c r="A124" s="261"/>
      <c r="B124" s="264"/>
      <c r="C124" s="46">
        <v>121</v>
      </c>
      <c r="D124" s="95" t="s">
        <v>279</v>
      </c>
      <c r="E124" s="112" t="s">
        <v>277</v>
      </c>
      <c r="F124" s="96" t="s">
        <v>248</v>
      </c>
      <c r="G124" s="33" t="s">
        <v>280</v>
      </c>
      <c r="H124" s="52">
        <v>6.26</v>
      </c>
      <c r="I124" s="18">
        <v>800</v>
      </c>
      <c r="J124" s="24">
        <f t="shared" si="2"/>
        <v>700</v>
      </c>
      <c r="K124" s="25" t="str">
        <f t="shared" si="3"/>
        <v>OK</v>
      </c>
      <c r="L124" s="176"/>
      <c r="M124" s="176"/>
      <c r="N124" s="176"/>
      <c r="O124" s="176"/>
      <c r="P124" s="176"/>
      <c r="Q124" s="174"/>
      <c r="R124" s="174"/>
      <c r="S124" s="174"/>
      <c r="T124" s="174"/>
      <c r="U124" s="174"/>
      <c r="V124" s="174"/>
      <c r="W124" s="161"/>
      <c r="X124" s="161"/>
      <c r="Y124" s="161"/>
      <c r="Z124" s="161"/>
      <c r="AA124" s="161"/>
      <c r="AB124" s="161"/>
      <c r="AC124" s="165">
        <v>100</v>
      </c>
      <c r="AD124" s="161"/>
      <c r="AE124" s="161"/>
      <c r="AF124" s="161"/>
      <c r="AG124" s="161"/>
      <c r="AH124" s="161"/>
      <c r="AI124" s="161"/>
      <c r="AJ124" s="161"/>
      <c r="AK124" s="161"/>
      <c r="AL124" s="161"/>
      <c r="AM124" s="161">
        <v>100</v>
      </c>
    </row>
    <row r="125" spans="1:39" ht="52.35" hidden="1" customHeight="1"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176"/>
      <c r="M125" s="176"/>
      <c r="N125" s="176"/>
      <c r="O125" s="176"/>
      <c r="P125" s="176"/>
      <c r="Q125" s="174"/>
      <c r="R125" s="174"/>
      <c r="S125" s="174"/>
      <c r="T125" s="174"/>
      <c r="U125" s="174"/>
      <c r="V125" s="174"/>
      <c r="W125" s="161"/>
      <c r="X125" s="161"/>
      <c r="Y125" s="161"/>
      <c r="Z125" s="161"/>
      <c r="AA125" s="161"/>
      <c r="AB125" s="161"/>
      <c r="AC125" s="161"/>
      <c r="AD125" s="161"/>
      <c r="AE125" s="161"/>
      <c r="AF125" s="161"/>
      <c r="AG125" s="161"/>
      <c r="AH125" s="161"/>
      <c r="AI125" s="161"/>
      <c r="AJ125" s="161"/>
      <c r="AK125" s="161"/>
      <c r="AL125" s="161"/>
      <c r="AM125" s="161"/>
    </row>
    <row r="126" spans="1:39" ht="39.950000000000003" hidden="1" customHeight="1" x14ac:dyDescent="0.25">
      <c r="A126" s="259">
        <v>11</v>
      </c>
      <c r="B126" s="262" t="s">
        <v>284</v>
      </c>
      <c r="C126" s="86">
        <v>123</v>
      </c>
      <c r="D126" s="95" t="s">
        <v>288</v>
      </c>
      <c r="E126" s="112" t="s">
        <v>285</v>
      </c>
      <c r="F126" s="96" t="s">
        <v>13</v>
      </c>
      <c r="G126" s="33" t="s">
        <v>292</v>
      </c>
      <c r="H126" s="52">
        <v>2220.17</v>
      </c>
      <c r="I126" s="18"/>
      <c r="J126" s="24">
        <f t="shared" si="2"/>
        <v>0</v>
      </c>
      <c r="K126" s="25" t="str">
        <f t="shared" si="3"/>
        <v>OK</v>
      </c>
      <c r="L126" s="176"/>
      <c r="M126" s="176"/>
      <c r="N126" s="176"/>
      <c r="O126" s="176"/>
      <c r="P126" s="176"/>
      <c r="Q126" s="174"/>
      <c r="R126" s="174"/>
      <c r="S126" s="174"/>
      <c r="T126" s="174"/>
      <c r="U126" s="174"/>
      <c r="V126" s="174"/>
      <c r="W126" s="161"/>
      <c r="X126" s="161"/>
      <c r="Y126" s="161"/>
      <c r="Z126" s="161"/>
      <c r="AA126" s="161"/>
      <c r="AB126" s="161"/>
      <c r="AC126" s="161"/>
      <c r="AD126" s="161"/>
      <c r="AE126" s="161"/>
      <c r="AF126" s="161"/>
      <c r="AG126" s="161"/>
      <c r="AH126" s="161"/>
      <c r="AI126" s="161"/>
      <c r="AJ126" s="161"/>
      <c r="AK126" s="161"/>
      <c r="AL126" s="161"/>
      <c r="AM126" s="161"/>
    </row>
    <row r="127" spans="1:39" ht="39.950000000000003" hidden="1"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176"/>
      <c r="M127" s="176"/>
      <c r="N127" s="176"/>
      <c r="O127" s="176"/>
      <c r="P127" s="176"/>
      <c r="Q127" s="174"/>
      <c r="R127" s="174"/>
      <c r="S127" s="174"/>
      <c r="T127" s="174"/>
      <c r="U127" s="174"/>
      <c r="V127" s="174"/>
      <c r="W127" s="161"/>
      <c r="X127" s="161"/>
      <c r="Y127" s="161"/>
      <c r="Z127" s="161"/>
      <c r="AA127" s="161"/>
      <c r="AB127" s="161"/>
      <c r="AC127" s="161"/>
      <c r="AD127" s="161"/>
      <c r="AE127" s="161"/>
      <c r="AF127" s="161"/>
      <c r="AG127" s="161"/>
      <c r="AH127" s="161"/>
      <c r="AI127" s="161"/>
      <c r="AJ127" s="161"/>
      <c r="AK127" s="161"/>
      <c r="AL127" s="161"/>
      <c r="AM127" s="161"/>
    </row>
    <row r="128" spans="1:39" ht="39.950000000000003" hidden="1"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176"/>
      <c r="M128" s="176"/>
      <c r="N128" s="176"/>
      <c r="O128" s="176"/>
      <c r="P128" s="176"/>
      <c r="Q128" s="174"/>
      <c r="R128" s="174"/>
      <c r="S128" s="174"/>
      <c r="T128" s="174"/>
      <c r="U128" s="174"/>
      <c r="V128" s="174"/>
      <c r="W128" s="161"/>
      <c r="X128" s="161"/>
      <c r="Y128" s="161"/>
      <c r="Z128" s="161"/>
      <c r="AA128" s="161"/>
      <c r="AB128" s="161"/>
      <c r="AC128" s="161"/>
      <c r="AD128" s="161"/>
      <c r="AE128" s="161"/>
      <c r="AF128" s="161"/>
      <c r="AG128" s="161"/>
      <c r="AH128" s="161"/>
      <c r="AI128" s="161"/>
      <c r="AJ128" s="161"/>
      <c r="AK128" s="161"/>
      <c r="AL128" s="161"/>
      <c r="AM128" s="161"/>
    </row>
    <row r="129" spans="1:39" ht="39.950000000000003" hidden="1"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176"/>
      <c r="M129" s="176"/>
      <c r="N129" s="176"/>
      <c r="O129" s="176"/>
      <c r="P129" s="176"/>
      <c r="Q129" s="174"/>
      <c r="R129" s="174"/>
      <c r="S129" s="174"/>
      <c r="T129" s="174"/>
      <c r="U129" s="174"/>
      <c r="V129" s="174"/>
      <c r="W129" s="161"/>
      <c r="X129" s="161"/>
      <c r="Y129" s="161"/>
      <c r="Z129" s="161"/>
      <c r="AA129" s="161"/>
      <c r="AB129" s="161"/>
      <c r="AC129" s="161"/>
      <c r="AD129" s="161"/>
      <c r="AE129" s="161"/>
      <c r="AF129" s="161"/>
      <c r="AG129" s="161"/>
      <c r="AH129" s="161"/>
      <c r="AI129" s="161"/>
      <c r="AJ129" s="161"/>
      <c r="AK129" s="161"/>
      <c r="AL129" s="161"/>
      <c r="AM129" s="161"/>
    </row>
    <row r="130" spans="1:39" ht="39.950000000000003" hidden="1"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176"/>
      <c r="M130" s="176"/>
      <c r="N130" s="176"/>
      <c r="O130" s="176"/>
      <c r="P130" s="176"/>
      <c r="Q130" s="174"/>
      <c r="R130" s="174"/>
      <c r="S130" s="174"/>
      <c r="T130" s="174"/>
      <c r="U130" s="174"/>
      <c r="V130" s="174"/>
      <c r="W130" s="161"/>
      <c r="X130" s="161"/>
      <c r="Y130" s="161"/>
      <c r="Z130" s="161"/>
      <c r="AA130" s="161"/>
      <c r="AB130" s="161"/>
      <c r="AC130" s="161"/>
      <c r="AD130" s="161"/>
      <c r="AE130" s="161"/>
      <c r="AF130" s="161"/>
      <c r="AG130" s="161"/>
      <c r="AH130" s="161"/>
      <c r="AI130" s="161"/>
      <c r="AJ130" s="161"/>
      <c r="AK130" s="161"/>
      <c r="AL130" s="161"/>
      <c r="AM130" s="161"/>
    </row>
    <row r="131" spans="1:39" ht="39.950000000000003" hidden="1" customHeight="1" x14ac:dyDescent="0.25">
      <c r="A131" s="274"/>
      <c r="B131" s="271"/>
      <c r="C131" s="47">
        <v>131</v>
      </c>
      <c r="D131" s="115" t="s">
        <v>301</v>
      </c>
      <c r="E131" s="116" t="s">
        <v>296</v>
      </c>
      <c r="F131" s="104" t="s">
        <v>13</v>
      </c>
      <c r="G131" s="35" t="s">
        <v>292</v>
      </c>
      <c r="H131" s="53">
        <v>2699.33</v>
      </c>
      <c r="I131" s="18"/>
      <c r="J131" s="24">
        <f t="shared" si="2"/>
        <v>0</v>
      </c>
      <c r="K131" s="25" t="str">
        <f t="shared" si="3"/>
        <v>OK</v>
      </c>
      <c r="L131" s="176"/>
      <c r="M131" s="176"/>
      <c r="N131" s="176"/>
      <c r="O131" s="176"/>
      <c r="P131" s="176"/>
      <c r="Q131" s="174"/>
      <c r="R131" s="174"/>
      <c r="S131" s="174"/>
      <c r="T131" s="174"/>
      <c r="U131" s="174"/>
      <c r="V131" s="174"/>
      <c r="W131" s="161"/>
      <c r="X131" s="161"/>
      <c r="Y131" s="161"/>
      <c r="Z131" s="161"/>
      <c r="AA131" s="161"/>
      <c r="AB131" s="161"/>
      <c r="AC131" s="161"/>
      <c r="AD131" s="161"/>
      <c r="AE131" s="161"/>
      <c r="AF131" s="161"/>
      <c r="AG131" s="161"/>
      <c r="AH131" s="161"/>
      <c r="AI131" s="161"/>
      <c r="AJ131" s="161"/>
      <c r="AK131" s="161"/>
      <c r="AL131" s="161"/>
      <c r="AM131" s="161"/>
    </row>
    <row r="132" spans="1:39" ht="39.950000000000003" hidden="1" customHeight="1" x14ac:dyDescent="0.25">
      <c r="A132" s="274"/>
      <c r="B132" s="271"/>
      <c r="C132" s="48">
        <v>132</v>
      </c>
      <c r="D132" s="115" t="s">
        <v>302</v>
      </c>
      <c r="E132" s="116" t="s">
        <v>297</v>
      </c>
      <c r="F132" s="104" t="s">
        <v>13</v>
      </c>
      <c r="G132" s="35" t="s">
        <v>292</v>
      </c>
      <c r="H132" s="53">
        <v>3000</v>
      </c>
      <c r="I132" s="18"/>
      <c r="J132" s="24">
        <f t="shared" si="2"/>
        <v>0</v>
      </c>
      <c r="K132" s="25" t="str">
        <f t="shared" si="3"/>
        <v>OK</v>
      </c>
      <c r="L132" s="176"/>
      <c r="M132" s="176"/>
      <c r="N132" s="176"/>
      <c r="O132" s="176"/>
      <c r="P132" s="176"/>
      <c r="Q132" s="174"/>
      <c r="R132" s="174"/>
      <c r="S132" s="174"/>
      <c r="T132" s="174"/>
      <c r="U132" s="174"/>
      <c r="V132" s="174"/>
      <c r="W132" s="161"/>
      <c r="X132" s="161"/>
      <c r="Y132" s="161"/>
      <c r="Z132" s="161"/>
      <c r="AA132" s="161"/>
      <c r="AB132" s="161"/>
      <c r="AC132" s="161"/>
      <c r="AD132" s="161"/>
      <c r="AE132" s="161"/>
      <c r="AF132" s="161"/>
      <c r="AG132" s="161"/>
      <c r="AH132" s="161"/>
      <c r="AI132" s="161"/>
      <c r="AJ132" s="161"/>
      <c r="AK132" s="161"/>
      <c r="AL132" s="161"/>
      <c r="AM132" s="161"/>
    </row>
    <row r="133" spans="1:39" ht="39.950000000000003" hidden="1" customHeight="1" x14ac:dyDescent="0.25">
      <c r="A133" s="274"/>
      <c r="B133" s="271"/>
      <c r="C133" s="48">
        <v>133</v>
      </c>
      <c r="D133" s="115" t="s">
        <v>303</v>
      </c>
      <c r="E133" s="116" t="s">
        <v>298</v>
      </c>
      <c r="F133" s="104" t="s">
        <v>13</v>
      </c>
      <c r="G133" s="35" t="s">
        <v>292</v>
      </c>
      <c r="H133" s="53">
        <v>3144.66</v>
      </c>
      <c r="I133" s="18"/>
      <c r="J133" s="24">
        <f t="shared" ref="J133:J196" si="4">I133-(SUM(L133:AC133))</f>
        <v>0</v>
      </c>
      <c r="K133" s="25" t="str">
        <f t="shared" ref="K133:K196" si="5">IF(J133&lt;0,"ATENÇÃO","OK")</f>
        <v>OK</v>
      </c>
      <c r="L133" s="176"/>
      <c r="M133" s="176"/>
      <c r="N133" s="176"/>
      <c r="O133" s="176"/>
      <c r="P133" s="176"/>
      <c r="Q133" s="174"/>
      <c r="R133" s="174"/>
      <c r="S133" s="174"/>
      <c r="T133" s="174"/>
      <c r="U133" s="174"/>
      <c r="V133" s="174"/>
      <c r="W133" s="161"/>
      <c r="X133" s="161"/>
      <c r="Y133" s="161"/>
      <c r="Z133" s="161"/>
      <c r="AA133" s="161"/>
      <c r="AB133" s="161"/>
      <c r="AC133" s="161"/>
      <c r="AD133" s="161"/>
      <c r="AE133" s="161"/>
      <c r="AF133" s="161"/>
      <c r="AG133" s="161"/>
      <c r="AH133" s="161"/>
      <c r="AI133" s="161"/>
      <c r="AJ133" s="161"/>
      <c r="AK133" s="161"/>
      <c r="AL133" s="161"/>
      <c r="AM133" s="161"/>
    </row>
    <row r="134" spans="1:39" ht="39.950000000000003" hidden="1"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176"/>
      <c r="M134" s="176"/>
      <c r="N134" s="176"/>
      <c r="O134" s="176"/>
      <c r="P134" s="176"/>
      <c r="Q134" s="174"/>
      <c r="R134" s="174"/>
      <c r="S134" s="174"/>
      <c r="T134" s="174"/>
      <c r="U134" s="174"/>
      <c r="V134" s="174"/>
      <c r="W134" s="161"/>
      <c r="X134" s="161"/>
      <c r="Y134" s="161"/>
      <c r="Z134" s="161"/>
      <c r="AA134" s="161"/>
      <c r="AB134" s="161"/>
      <c r="AC134" s="161"/>
      <c r="AD134" s="161"/>
      <c r="AE134" s="161"/>
      <c r="AF134" s="161"/>
      <c r="AG134" s="161"/>
      <c r="AH134" s="161"/>
      <c r="AI134" s="161"/>
      <c r="AJ134" s="161"/>
      <c r="AK134" s="161"/>
      <c r="AL134" s="161"/>
      <c r="AM134" s="161"/>
    </row>
    <row r="135" spans="1:39" ht="39.950000000000003" hidden="1" customHeight="1" x14ac:dyDescent="0.25">
      <c r="A135" s="275"/>
      <c r="B135" s="272"/>
      <c r="C135" s="48">
        <v>135</v>
      </c>
      <c r="D135" s="115" t="s">
        <v>305</v>
      </c>
      <c r="E135" s="116" t="s">
        <v>300</v>
      </c>
      <c r="F135" s="104" t="s">
        <v>13</v>
      </c>
      <c r="G135" s="35" t="s">
        <v>292</v>
      </c>
      <c r="H135" s="53">
        <v>1200</v>
      </c>
      <c r="I135" s="18"/>
      <c r="J135" s="24">
        <f t="shared" si="4"/>
        <v>0</v>
      </c>
      <c r="K135" s="25" t="str">
        <f t="shared" si="5"/>
        <v>OK</v>
      </c>
      <c r="L135" s="176"/>
      <c r="M135" s="176"/>
      <c r="N135" s="176"/>
      <c r="O135" s="176"/>
      <c r="P135" s="176"/>
      <c r="Q135" s="174"/>
      <c r="R135" s="174"/>
      <c r="S135" s="174"/>
      <c r="T135" s="174"/>
      <c r="U135" s="174"/>
      <c r="V135" s="174"/>
      <c r="W135" s="161"/>
      <c r="X135" s="161"/>
      <c r="Y135" s="161"/>
      <c r="Z135" s="161"/>
      <c r="AA135" s="161"/>
      <c r="AB135" s="161"/>
      <c r="AC135" s="161"/>
      <c r="AD135" s="161"/>
      <c r="AE135" s="161"/>
      <c r="AF135" s="161"/>
      <c r="AG135" s="161"/>
      <c r="AH135" s="161"/>
      <c r="AI135" s="161"/>
      <c r="AJ135" s="161"/>
      <c r="AK135" s="161"/>
      <c r="AL135" s="161"/>
      <c r="AM135" s="161"/>
    </row>
    <row r="136" spans="1:39" ht="39.950000000000003" hidden="1"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176"/>
      <c r="M136" s="176"/>
      <c r="N136" s="176"/>
      <c r="O136" s="176"/>
      <c r="P136" s="176"/>
      <c r="Q136" s="174"/>
      <c r="R136" s="174"/>
      <c r="S136" s="174"/>
      <c r="T136" s="174"/>
      <c r="U136" s="174"/>
      <c r="V136" s="174"/>
      <c r="W136" s="161"/>
      <c r="X136" s="161"/>
      <c r="Y136" s="161"/>
      <c r="Z136" s="161"/>
      <c r="AA136" s="161"/>
      <c r="AB136" s="161"/>
      <c r="AC136" s="161"/>
      <c r="AD136" s="161"/>
      <c r="AE136" s="161"/>
      <c r="AF136" s="161"/>
      <c r="AG136" s="161"/>
      <c r="AH136" s="161"/>
      <c r="AI136" s="161"/>
      <c r="AJ136" s="161"/>
      <c r="AK136" s="161"/>
      <c r="AL136" s="161"/>
      <c r="AM136" s="161"/>
    </row>
    <row r="137" spans="1:39" ht="39.950000000000003" hidden="1"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176"/>
      <c r="M137" s="176"/>
      <c r="N137" s="176"/>
      <c r="O137" s="176"/>
      <c r="P137" s="176"/>
      <c r="Q137" s="174"/>
      <c r="R137" s="174"/>
      <c r="S137" s="174"/>
      <c r="T137" s="174"/>
      <c r="U137" s="174"/>
      <c r="V137" s="174"/>
      <c r="W137" s="161"/>
      <c r="X137" s="161"/>
      <c r="Y137" s="161"/>
      <c r="Z137" s="161"/>
      <c r="AA137" s="161"/>
      <c r="AB137" s="161"/>
      <c r="AC137" s="161"/>
      <c r="AD137" s="161"/>
      <c r="AE137" s="161"/>
      <c r="AF137" s="161"/>
      <c r="AG137" s="161"/>
      <c r="AH137" s="161"/>
      <c r="AI137" s="161"/>
      <c r="AJ137" s="161"/>
      <c r="AK137" s="161"/>
      <c r="AL137" s="161"/>
      <c r="AM137" s="161"/>
    </row>
    <row r="138" spans="1:39" ht="39.950000000000003" hidden="1" customHeight="1" x14ac:dyDescent="0.25">
      <c r="A138" s="273">
        <v>15</v>
      </c>
      <c r="B138" s="270" t="s">
        <v>249</v>
      </c>
      <c r="C138" s="47">
        <v>138</v>
      </c>
      <c r="D138" s="90" t="s">
        <v>60</v>
      </c>
      <c r="E138" s="35" t="s">
        <v>312</v>
      </c>
      <c r="F138" s="35" t="s">
        <v>13</v>
      </c>
      <c r="G138" s="35" t="s">
        <v>22</v>
      </c>
      <c r="H138" s="53">
        <v>11</v>
      </c>
      <c r="I138" s="18">
        <v>2</v>
      </c>
      <c r="J138" s="24">
        <f t="shared" si="4"/>
        <v>0</v>
      </c>
      <c r="K138" s="25" t="str">
        <f t="shared" si="5"/>
        <v>OK</v>
      </c>
      <c r="L138" s="176"/>
      <c r="M138" s="176"/>
      <c r="N138" s="176"/>
      <c r="O138" s="176"/>
      <c r="P138" s="176"/>
      <c r="Q138" s="174"/>
      <c r="R138" s="174"/>
      <c r="S138" s="174"/>
      <c r="T138" s="174"/>
      <c r="U138" s="174"/>
      <c r="V138" s="174"/>
      <c r="W138" s="161"/>
      <c r="X138" s="161"/>
      <c r="Y138" s="161"/>
      <c r="Z138" s="161"/>
      <c r="AA138" s="161"/>
      <c r="AB138" s="165">
        <v>2</v>
      </c>
      <c r="AC138" s="161"/>
      <c r="AD138" s="161"/>
      <c r="AE138" s="161"/>
      <c r="AF138" s="161"/>
      <c r="AG138" s="161"/>
      <c r="AH138" s="161"/>
      <c r="AI138" s="161"/>
      <c r="AJ138" s="161"/>
      <c r="AK138" s="161"/>
      <c r="AL138" s="161"/>
      <c r="AM138" s="161"/>
    </row>
    <row r="139" spans="1:39" ht="39.950000000000003" hidden="1" customHeight="1" x14ac:dyDescent="0.25">
      <c r="A139" s="274"/>
      <c r="B139" s="271"/>
      <c r="C139" s="47">
        <v>139</v>
      </c>
      <c r="D139" s="90" t="s">
        <v>61</v>
      </c>
      <c r="E139" s="118" t="s">
        <v>313</v>
      </c>
      <c r="F139" s="35" t="s">
        <v>13</v>
      </c>
      <c r="G139" s="35" t="s">
        <v>22</v>
      </c>
      <c r="H139" s="53">
        <v>51.6</v>
      </c>
      <c r="I139" s="18">
        <v>1</v>
      </c>
      <c r="J139" s="24">
        <f t="shared" si="4"/>
        <v>0</v>
      </c>
      <c r="K139" s="25" t="str">
        <f t="shared" si="5"/>
        <v>OK</v>
      </c>
      <c r="L139" s="175"/>
      <c r="M139" s="181"/>
      <c r="N139" s="179"/>
      <c r="O139" s="180"/>
      <c r="P139" s="180"/>
      <c r="Q139" s="180"/>
      <c r="R139" s="180"/>
      <c r="S139" s="181"/>
      <c r="T139" s="180"/>
      <c r="U139" s="180"/>
      <c r="V139" s="180"/>
      <c r="W139" s="162"/>
      <c r="X139" s="161"/>
      <c r="Y139" s="161"/>
      <c r="Z139" s="161"/>
      <c r="AA139" s="161"/>
      <c r="AB139" s="165">
        <v>1</v>
      </c>
      <c r="AC139" s="161"/>
      <c r="AD139" s="161"/>
      <c r="AE139" s="161"/>
      <c r="AF139" s="161"/>
      <c r="AG139" s="161"/>
      <c r="AH139" s="161"/>
      <c r="AI139" s="161"/>
      <c r="AJ139" s="161"/>
      <c r="AK139" s="161"/>
      <c r="AL139" s="161"/>
      <c r="AM139" s="161"/>
    </row>
    <row r="140" spans="1:39" ht="39.950000000000003" hidden="1" customHeight="1" x14ac:dyDescent="0.25">
      <c r="A140" s="274"/>
      <c r="B140" s="271"/>
      <c r="C140" s="47">
        <v>140</v>
      </c>
      <c r="D140" s="90" t="s">
        <v>63</v>
      </c>
      <c r="E140" s="35" t="s">
        <v>314</v>
      </c>
      <c r="F140" s="35" t="s">
        <v>13</v>
      </c>
      <c r="G140" s="35" t="s">
        <v>22</v>
      </c>
      <c r="H140" s="53">
        <v>29.4</v>
      </c>
      <c r="I140" s="18">
        <v>5</v>
      </c>
      <c r="J140" s="24">
        <f t="shared" si="4"/>
        <v>0</v>
      </c>
      <c r="K140" s="25" t="str">
        <f t="shared" si="5"/>
        <v>OK</v>
      </c>
      <c r="L140" s="175"/>
      <c r="M140" s="181"/>
      <c r="N140" s="180"/>
      <c r="O140" s="181"/>
      <c r="P140" s="180"/>
      <c r="Q140" s="180"/>
      <c r="R140" s="180"/>
      <c r="S140" s="180"/>
      <c r="T140" s="180"/>
      <c r="U140" s="180"/>
      <c r="V140" s="180"/>
      <c r="W140" s="162"/>
      <c r="X140" s="161"/>
      <c r="Y140" s="161"/>
      <c r="Z140" s="161"/>
      <c r="AA140" s="161"/>
      <c r="AB140" s="165">
        <v>5</v>
      </c>
      <c r="AC140" s="161"/>
      <c r="AD140" s="161"/>
      <c r="AE140" s="161"/>
      <c r="AF140" s="161"/>
      <c r="AG140" s="161"/>
      <c r="AH140" s="161"/>
      <c r="AI140" s="161"/>
      <c r="AJ140" s="161"/>
      <c r="AK140" s="161"/>
      <c r="AL140" s="161"/>
      <c r="AM140" s="161"/>
    </row>
    <row r="141" spans="1:39" ht="39.950000000000003" hidden="1" customHeight="1" x14ac:dyDescent="0.25">
      <c r="A141" s="274"/>
      <c r="B141" s="271"/>
      <c r="C141" s="47">
        <v>141</v>
      </c>
      <c r="D141" s="90" t="s">
        <v>64</v>
      </c>
      <c r="E141" s="35" t="s">
        <v>315</v>
      </c>
      <c r="F141" s="35" t="s">
        <v>13</v>
      </c>
      <c r="G141" s="35" t="s">
        <v>22</v>
      </c>
      <c r="H141" s="53">
        <v>35</v>
      </c>
      <c r="I141" s="18">
        <v>2</v>
      </c>
      <c r="J141" s="24">
        <f t="shared" si="4"/>
        <v>2</v>
      </c>
      <c r="K141" s="25" t="str">
        <f t="shared" si="5"/>
        <v>OK</v>
      </c>
      <c r="L141" s="175"/>
      <c r="M141" s="181"/>
      <c r="N141" s="180"/>
      <c r="O141" s="180"/>
      <c r="P141" s="180"/>
      <c r="Q141" s="180"/>
      <c r="R141" s="180"/>
      <c r="S141" s="180"/>
      <c r="T141" s="180"/>
      <c r="U141" s="180"/>
      <c r="V141" s="180"/>
      <c r="W141" s="162"/>
      <c r="X141" s="161"/>
      <c r="Y141" s="161"/>
      <c r="Z141" s="161"/>
      <c r="AA141" s="161"/>
      <c r="AB141" s="161"/>
      <c r="AC141" s="161"/>
      <c r="AD141" s="161"/>
      <c r="AE141" s="161"/>
      <c r="AF141" s="161"/>
      <c r="AG141" s="161"/>
      <c r="AH141" s="161"/>
      <c r="AI141" s="161"/>
      <c r="AJ141" s="161"/>
      <c r="AK141" s="161"/>
      <c r="AL141" s="161"/>
      <c r="AM141" s="161"/>
    </row>
    <row r="142" spans="1:39" ht="39.950000000000003" hidden="1" customHeight="1" x14ac:dyDescent="0.25">
      <c r="A142" s="274"/>
      <c r="B142" s="271"/>
      <c r="C142" s="47">
        <v>142</v>
      </c>
      <c r="D142" s="90" t="s">
        <v>78</v>
      </c>
      <c r="E142" s="118" t="s">
        <v>313</v>
      </c>
      <c r="F142" s="35" t="s">
        <v>13</v>
      </c>
      <c r="G142" s="35" t="s">
        <v>22</v>
      </c>
      <c r="H142" s="53">
        <v>16.8</v>
      </c>
      <c r="I142" s="18">
        <v>2</v>
      </c>
      <c r="J142" s="24">
        <f t="shared" si="4"/>
        <v>2</v>
      </c>
      <c r="K142" s="25" t="str">
        <f t="shared" si="5"/>
        <v>OK</v>
      </c>
      <c r="L142" s="175"/>
      <c r="M142" s="181"/>
      <c r="N142" s="180"/>
      <c r="O142" s="180"/>
      <c r="P142" s="180"/>
      <c r="Q142" s="180"/>
      <c r="R142" s="180"/>
      <c r="S142" s="180"/>
      <c r="T142" s="180"/>
      <c r="U142" s="180"/>
      <c r="V142" s="180"/>
      <c r="W142" s="162"/>
      <c r="X142" s="161"/>
      <c r="Y142" s="161"/>
      <c r="Z142" s="161"/>
      <c r="AA142" s="161"/>
      <c r="AB142" s="161"/>
      <c r="AC142" s="161"/>
      <c r="AD142" s="161"/>
      <c r="AE142" s="161"/>
      <c r="AF142" s="161"/>
      <c r="AG142" s="161"/>
      <c r="AH142" s="161"/>
      <c r="AI142" s="161"/>
      <c r="AJ142" s="161"/>
      <c r="AK142" s="161"/>
      <c r="AL142" s="161"/>
      <c r="AM142" s="161"/>
    </row>
    <row r="143" spans="1:39" ht="39.950000000000003" hidden="1"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175"/>
      <c r="M143" s="181"/>
      <c r="N143" s="180"/>
      <c r="O143" s="180"/>
      <c r="P143" s="180"/>
      <c r="Q143" s="180"/>
      <c r="R143" s="180"/>
      <c r="S143" s="180"/>
      <c r="T143" s="180"/>
      <c r="U143" s="180"/>
      <c r="V143" s="180"/>
      <c r="W143" s="162"/>
      <c r="X143" s="161"/>
      <c r="Y143" s="161"/>
      <c r="Z143" s="161"/>
      <c r="AA143" s="161"/>
      <c r="AB143" s="161"/>
      <c r="AC143" s="161"/>
      <c r="AD143" s="161"/>
      <c r="AE143" s="161"/>
      <c r="AF143" s="161"/>
      <c r="AG143" s="161"/>
      <c r="AH143" s="161"/>
      <c r="AI143" s="161"/>
      <c r="AJ143" s="161"/>
      <c r="AK143" s="161"/>
      <c r="AL143" s="161"/>
      <c r="AM143" s="161"/>
    </row>
    <row r="144" spans="1:39" ht="39.950000000000003" hidden="1"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175"/>
      <c r="M144" s="181"/>
      <c r="N144" s="179"/>
      <c r="O144" s="180"/>
      <c r="P144" s="180"/>
      <c r="Q144" s="180"/>
      <c r="R144" s="180"/>
      <c r="S144" s="180"/>
      <c r="T144" s="180"/>
      <c r="U144" s="180"/>
      <c r="V144" s="180"/>
      <c r="W144" s="162"/>
      <c r="X144" s="161"/>
      <c r="Y144" s="161"/>
      <c r="Z144" s="161"/>
      <c r="AA144" s="161"/>
      <c r="AB144" s="161"/>
      <c r="AC144" s="161"/>
      <c r="AD144" s="161"/>
      <c r="AE144" s="161"/>
      <c r="AF144" s="161"/>
      <c r="AG144" s="161"/>
      <c r="AH144" s="161"/>
      <c r="AI144" s="161"/>
      <c r="AJ144" s="161"/>
      <c r="AK144" s="161"/>
      <c r="AL144" s="161"/>
      <c r="AM144" s="161"/>
    </row>
    <row r="145" spans="1:39" ht="39.950000000000003" hidden="1"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175"/>
      <c r="M145" s="181"/>
      <c r="N145" s="180"/>
      <c r="O145" s="180"/>
      <c r="P145" s="180"/>
      <c r="Q145" s="180"/>
      <c r="R145" s="180"/>
      <c r="S145" s="180"/>
      <c r="T145" s="180"/>
      <c r="U145" s="180"/>
      <c r="V145" s="180"/>
      <c r="W145" s="162"/>
      <c r="X145" s="161"/>
      <c r="Y145" s="161"/>
      <c r="Z145" s="161"/>
      <c r="AA145" s="161"/>
      <c r="AB145" s="161"/>
      <c r="AC145" s="161"/>
      <c r="AD145" s="161"/>
      <c r="AE145" s="161"/>
      <c r="AF145" s="161"/>
      <c r="AG145" s="161"/>
      <c r="AH145" s="161"/>
      <c r="AI145" s="161"/>
      <c r="AJ145" s="161"/>
      <c r="AK145" s="161"/>
      <c r="AL145" s="161"/>
      <c r="AM145" s="161"/>
    </row>
    <row r="146" spans="1:39" ht="39.950000000000003" hidden="1"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175"/>
      <c r="M146" s="181"/>
      <c r="N146" s="180"/>
      <c r="O146" s="180"/>
      <c r="P146" s="180"/>
      <c r="Q146" s="180"/>
      <c r="R146" s="180"/>
      <c r="S146" s="180"/>
      <c r="T146" s="180"/>
      <c r="U146" s="180"/>
      <c r="V146" s="180"/>
      <c r="W146" s="162"/>
      <c r="X146" s="161"/>
      <c r="Y146" s="161"/>
      <c r="Z146" s="161"/>
      <c r="AA146" s="161"/>
      <c r="AB146" s="161"/>
      <c r="AC146" s="161"/>
      <c r="AD146" s="161"/>
      <c r="AE146" s="161"/>
      <c r="AF146" s="161"/>
      <c r="AG146" s="161"/>
      <c r="AH146" s="161"/>
      <c r="AI146" s="161"/>
      <c r="AJ146" s="161"/>
      <c r="AK146" s="161"/>
      <c r="AL146" s="161"/>
      <c r="AM146" s="161"/>
    </row>
    <row r="147" spans="1:39" ht="39.950000000000003" hidden="1" customHeight="1" x14ac:dyDescent="0.25">
      <c r="A147" s="259">
        <v>17</v>
      </c>
      <c r="B147" s="262" t="s">
        <v>249</v>
      </c>
      <c r="C147" s="43">
        <v>159</v>
      </c>
      <c r="D147" s="119" t="s">
        <v>88</v>
      </c>
      <c r="E147" s="120" t="s">
        <v>45</v>
      </c>
      <c r="F147" s="120" t="s">
        <v>3</v>
      </c>
      <c r="G147" s="34" t="s">
        <v>30</v>
      </c>
      <c r="H147" s="51">
        <v>147.5</v>
      </c>
      <c r="I147" s="18">
        <v>2</v>
      </c>
      <c r="J147" s="24">
        <f t="shared" si="4"/>
        <v>0</v>
      </c>
      <c r="K147" s="25" t="str">
        <f t="shared" si="5"/>
        <v>OK</v>
      </c>
      <c r="L147" s="175"/>
      <c r="M147" s="181"/>
      <c r="N147" s="180"/>
      <c r="O147" s="181"/>
      <c r="P147" s="180"/>
      <c r="Q147" s="180"/>
      <c r="R147" s="180"/>
      <c r="S147" s="180"/>
      <c r="T147" s="180"/>
      <c r="U147" s="180"/>
      <c r="V147" s="180"/>
      <c r="W147" s="162"/>
      <c r="X147" s="161"/>
      <c r="Y147" s="161"/>
      <c r="Z147" s="161"/>
      <c r="AA147" s="161"/>
      <c r="AB147" s="165">
        <v>2</v>
      </c>
      <c r="AC147" s="161"/>
      <c r="AD147" s="161"/>
      <c r="AE147" s="161"/>
      <c r="AF147" s="161"/>
      <c r="AG147" s="161"/>
      <c r="AH147" s="161"/>
      <c r="AI147" s="161"/>
      <c r="AJ147" s="161"/>
      <c r="AK147" s="161"/>
      <c r="AL147" s="161"/>
      <c r="AM147" s="161"/>
    </row>
    <row r="148" spans="1:39" ht="39.950000000000003" hidden="1"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175"/>
      <c r="M148" s="181"/>
      <c r="N148" s="180"/>
      <c r="O148" s="181"/>
      <c r="P148" s="180"/>
      <c r="Q148" s="180"/>
      <c r="R148" s="180"/>
      <c r="S148" s="180"/>
      <c r="T148" s="180"/>
      <c r="U148" s="180"/>
      <c r="V148" s="180"/>
      <c r="W148" s="162"/>
      <c r="X148" s="161"/>
      <c r="Y148" s="161"/>
      <c r="Z148" s="161"/>
      <c r="AA148" s="161"/>
      <c r="AB148" s="161"/>
      <c r="AC148" s="161"/>
      <c r="AD148" s="161"/>
      <c r="AE148" s="161"/>
      <c r="AF148" s="161"/>
      <c r="AG148" s="161"/>
      <c r="AH148" s="161"/>
      <c r="AI148" s="161"/>
      <c r="AJ148" s="161"/>
      <c r="AK148" s="161"/>
      <c r="AL148" s="161"/>
      <c r="AM148" s="161"/>
    </row>
    <row r="149" spans="1:39" ht="39.950000000000003" hidden="1"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175"/>
      <c r="M149" s="181"/>
      <c r="N149" s="180"/>
      <c r="O149" s="181"/>
      <c r="P149" s="180"/>
      <c r="Q149" s="180"/>
      <c r="R149" s="180"/>
      <c r="S149" s="180"/>
      <c r="T149" s="180"/>
      <c r="U149" s="180"/>
      <c r="V149" s="180"/>
      <c r="W149" s="162"/>
      <c r="X149" s="161"/>
      <c r="Y149" s="161"/>
      <c r="Z149" s="161"/>
      <c r="AA149" s="161"/>
      <c r="AB149" s="161"/>
      <c r="AC149" s="161"/>
      <c r="AD149" s="161"/>
      <c r="AE149" s="161"/>
      <c r="AF149" s="161"/>
      <c r="AG149" s="161"/>
      <c r="AH149" s="161"/>
      <c r="AI149" s="161"/>
      <c r="AJ149" s="161"/>
      <c r="AK149" s="161"/>
      <c r="AL149" s="161"/>
      <c r="AM149" s="161"/>
    </row>
    <row r="150" spans="1:39" ht="39.950000000000003" hidden="1"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175"/>
      <c r="M150" s="181"/>
      <c r="N150" s="180"/>
      <c r="O150" s="181"/>
      <c r="P150" s="180"/>
      <c r="Q150" s="180"/>
      <c r="R150" s="180"/>
      <c r="S150" s="180"/>
      <c r="T150" s="180"/>
      <c r="U150" s="180"/>
      <c r="V150" s="180"/>
      <c r="W150" s="162"/>
      <c r="X150" s="161"/>
      <c r="Y150" s="161"/>
      <c r="Z150" s="161"/>
      <c r="AA150" s="161"/>
      <c r="AB150" s="161"/>
      <c r="AC150" s="161"/>
      <c r="AD150" s="161"/>
      <c r="AE150" s="161"/>
      <c r="AF150" s="161"/>
      <c r="AG150" s="161"/>
      <c r="AH150" s="161"/>
      <c r="AI150" s="161"/>
      <c r="AJ150" s="161"/>
      <c r="AK150" s="161"/>
      <c r="AL150" s="161"/>
      <c r="AM150" s="161"/>
    </row>
    <row r="151" spans="1:39" ht="39.950000000000003" hidden="1"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175"/>
      <c r="M151" s="181"/>
      <c r="N151" s="180"/>
      <c r="O151" s="181"/>
      <c r="P151" s="180"/>
      <c r="Q151" s="180"/>
      <c r="R151" s="180"/>
      <c r="S151" s="180"/>
      <c r="T151" s="180"/>
      <c r="U151" s="180"/>
      <c r="V151" s="180"/>
      <c r="W151" s="162"/>
      <c r="X151" s="161"/>
      <c r="Y151" s="161"/>
      <c r="Z151" s="161"/>
      <c r="AA151" s="161"/>
      <c r="AB151" s="161"/>
      <c r="AC151" s="161"/>
      <c r="AD151" s="161"/>
      <c r="AE151" s="161"/>
      <c r="AF151" s="161"/>
      <c r="AG151" s="161"/>
      <c r="AH151" s="161"/>
      <c r="AI151" s="161"/>
      <c r="AJ151" s="161"/>
      <c r="AK151" s="161"/>
      <c r="AL151" s="161"/>
      <c r="AM151" s="161"/>
    </row>
    <row r="152" spans="1:39" ht="39.950000000000003" hidden="1"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175"/>
      <c r="M152" s="181"/>
      <c r="N152" s="180"/>
      <c r="O152" s="181"/>
      <c r="P152" s="180"/>
      <c r="Q152" s="180"/>
      <c r="R152" s="180"/>
      <c r="S152" s="180"/>
      <c r="T152" s="180"/>
      <c r="U152" s="180"/>
      <c r="V152" s="180"/>
      <c r="W152" s="162"/>
      <c r="X152" s="161"/>
      <c r="Y152" s="161"/>
      <c r="Z152" s="161"/>
      <c r="AA152" s="161"/>
      <c r="AB152" s="161"/>
      <c r="AC152" s="161"/>
      <c r="AD152" s="161"/>
      <c r="AE152" s="161"/>
      <c r="AF152" s="161"/>
      <c r="AG152" s="161"/>
      <c r="AH152" s="161"/>
      <c r="AI152" s="161"/>
      <c r="AJ152" s="161"/>
      <c r="AK152" s="161"/>
      <c r="AL152" s="161"/>
      <c r="AM152" s="161"/>
    </row>
    <row r="153" spans="1:39" ht="39.950000000000003" hidden="1"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175"/>
      <c r="M153" s="181"/>
      <c r="N153" s="180"/>
      <c r="O153" s="181"/>
      <c r="P153" s="180"/>
      <c r="Q153" s="180"/>
      <c r="R153" s="180"/>
      <c r="S153" s="180"/>
      <c r="T153" s="180"/>
      <c r="U153" s="180"/>
      <c r="V153" s="180"/>
      <c r="W153" s="162"/>
      <c r="X153" s="161"/>
      <c r="Y153" s="161"/>
      <c r="Z153" s="161"/>
      <c r="AA153" s="161"/>
      <c r="AB153" s="161"/>
      <c r="AC153" s="161"/>
      <c r="AD153" s="161"/>
      <c r="AE153" s="161"/>
      <c r="AF153" s="161"/>
      <c r="AG153" s="161"/>
      <c r="AH153" s="161"/>
      <c r="AI153" s="161"/>
      <c r="AJ153" s="161"/>
      <c r="AK153" s="161"/>
      <c r="AL153" s="161"/>
      <c r="AM153" s="161"/>
    </row>
    <row r="154" spans="1:39" ht="39.950000000000003" hidden="1"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175"/>
      <c r="M154" s="181"/>
      <c r="N154" s="180"/>
      <c r="O154" s="181"/>
      <c r="P154" s="180"/>
      <c r="Q154" s="180"/>
      <c r="R154" s="180"/>
      <c r="S154" s="181"/>
      <c r="T154" s="180"/>
      <c r="U154" s="180"/>
      <c r="V154" s="180"/>
      <c r="W154" s="162"/>
      <c r="X154" s="161"/>
      <c r="Y154" s="161"/>
      <c r="Z154" s="161"/>
      <c r="AA154" s="161"/>
      <c r="AB154" s="161"/>
      <c r="AC154" s="161"/>
      <c r="AD154" s="161"/>
      <c r="AE154" s="161"/>
      <c r="AF154" s="161"/>
      <c r="AG154" s="161"/>
      <c r="AH154" s="161"/>
      <c r="AI154" s="161"/>
      <c r="AJ154" s="161"/>
      <c r="AK154" s="161"/>
      <c r="AL154" s="161"/>
      <c r="AM154" s="161"/>
    </row>
    <row r="155" spans="1:39" ht="39.950000000000003" hidden="1" customHeight="1" x14ac:dyDescent="0.25">
      <c r="A155" s="260"/>
      <c r="B155" s="263"/>
      <c r="C155" s="43">
        <v>167</v>
      </c>
      <c r="D155" s="121" t="s">
        <v>331</v>
      </c>
      <c r="E155" s="122" t="s">
        <v>332</v>
      </c>
      <c r="F155" s="122" t="s">
        <v>13</v>
      </c>
      <c r="G155" s="34" t="s">
        <v>15</v>
      </c>
      <c r="H155" s="51">
        <v>40.6</v>
      </c>
      <c r="I155" s="18"/>
      <c r="J155" s="24">
        <f t="shared" si="4"/>
        <v>0</v>
      </c>
      <c r="K155" s="25" t="str">
        <f t="shared" si="5"/>
        <v>OK</v>
      </c>
      <c r="L155" s="175"/>
      <c r="M155" s="181"/>
      <c r="N155" s="180"/>
      <c r="O155" s="181"/>
      <c r="P155" s="180"/>
      <c r="Q155" s="180"/>
      <c r="R155" s="180"/>
      <c r="S155" s="181"/>
      <c r="T155" s="180"/>
      <c r="U155" s="180"/>
      <c r="V155" s="180"/>
      <c r="W155" s="162"/>
      <c r="X155" s="161"/>
      <c r="Y155" s="161"/>
      <c r="Z155" s="161"/>
      <c r="AA155" s="161"/>
      <c r="AB155" s="161"/>
      <c r="AC155" s="161"/>
      <c r="AD155" s="161"/>
      <c r="AE155" s="161"/>
      <c r="AF155" s="161"/>
      <c r="AG155" s="161"/>
      <c r="AH155" s="161"/>
      <c r="AI155" s="161"/>
      <c r="AJ155" s="161"/>
      <c r="AK155" s="161"/>
      <c r="AL155" s="161"/>
      <c r="AM155" s="161"/>
    </row>
    <row r="156" spans="1:39" ht="39.950000000000003" hidden="1" customHeight="1" x14ac:dyDescent="0.25">
      <c r="A156" s="260"/>
      <c r="B156" s="263"/>
      <c r="C156" s="43">
        <v>168</v>
      </c>
      <c r="D156" s="121" t="s">
        <v>333</v>
      </c>
      <c r="E156" s="122" t="s">
        <v>334</v>
      </c>
      <c r="F156" s="122" t="s">
        <v>13</v>
      </c>
      <c r="G156" s="34" t="s">
        <v>15</v>
      </c>
      <c r="H156" s="51">
        <v>220</v>
      </c>
      <c r="I156" s="18"/>
      <c r="J156" s="24">
        <f t="shared" si="4"/>
        <v>0</v>
      </c>
      <c r="K156" s="25" t="str">
        <f t="shared" si="5"/>
        <v>OK</v>
      </c>
      <c r="L156" s="175"/>
      <c r="M156" s="181"/>
      <c r="N156" s="180"/>
      <c r="O156" s="181"/>
      <c r="P156" s="180"/>
      <c r="Q156" s="180"/>
      <c r="R156" s="180"/>
      <c r="S156" s="180"/>
      <c r="T156" s="180"/>
      <c r="U156" s="180"/>
      <c r="V156" s="180"/>
      <c r="W156" s="162"/>
      <c r="X156" s="161"/>
      <c r="Y156" s="161"/>
      <c r="Z156" s="161"/>
      <c r="AA156" s="161"/>
      <c r="AB156" s="161"/>
      <c r="AC156" s="161"/>
      <c r="AD156" s="161"/>
      <c r="AE156" s="161"/>
      <c r="AF156" s="161"/>
      <c r="AG156" s="161"/>
      <c r="AH156" s="161"/>
      <c r="AI156" s="161"/>
      <c r="AJ156" s="161"/>
      <c r="AK156" s="161"/>
      <c r="AL156" s="161"/>
      <c r="AM156" s="161"/>
    </row>
    <row r="157" spans="1:39" ht="39.950000000000003" hidden="1" customHeight="1" x14ac:dyDescent="0.25">
      <c r="A157" s="260"/>
      <c r="B157" s="263"/>
      <c r="C157" s="46">
        <v>169</v>
      </c>
      <c r="D157" s="121" t="s">
        <v>335</v>
      </c>
      <c r="E157" s="122" t="s">
        <v>336</v>
      </c>
      <c r="F157" s="122" t="s">
        <v>13</v>
      </c>
      <c r="G157" s="34" t="s">
        <v>15</v>
      </c>
      <c r="H157" s="51">
        <v>67</v>
      </c>
      <c r="I157" s="18"/>
      <c r="J157" s="24">
        <f t="shared" si="4"/>
        <v>0</v>
      </c>
      <c r="K157" s="25" t="str">
        <f t="shared" si="5"/>
        <v>OK</v>
      </c>
      <c r="L157" s="175"/>
      <c r="M157" s="181"/>
      <c r="N157" s="180"/>
      <c r="O157" s="180"/>
      <c r="P157" s="180"/>
      <c r="Q157" s="180"/>
      <c r="R157" s="180"/>
      <c r="S157" s="180"/>
      <c r="T157" s="180"/>
      <c r="U157" s="180"/>
      <c r="V157" s="180"/>
      <c r="W157" s="162"/>
      <c r="X157" s="161"/>
      <c r="Y157" s="161"/>
      <c r="Z157" s="161"/>
      <c r="AA157" s="161"/>
      <c r="AB157" s="161"/>
      <c r="AC157" s="161"/>
      <c r="AD157" s="161"/>
      <c r="AE157" s="161"/>
      <c r="AF157" s="161"/>
      <c r="AG157" s="161"/>
      <c r="AH157" s="161"/>
      <c r="AI157" s="161"/>
      <c r="AJ157" s="161"/>
      <c r="AK157" s="161"/>
      <c r="AL157" s="161"/>
      <c r="AM157" s="161"/>
    </row>
    <row r="158" spans="1:39" ht="39.950000000000003" hidden="1" customHeight="1" x14ac:dyDescent="0.25">
      <c r="A158" s="260"/>
      <c r="B158" s="263"/>
      <c r="C158" s="43">
        <v>170</v>
      </c>
      <c r="D158" s="121" t="s">
        <v>337</v>
      </c>
      <c r="E158" s="122" t="s">
        <v>334</v>
      </c>
      <c r="F158" s="122" t="s">
        <v>13</v>
      </c>
      <c r="G158" s="34" t="s">
        <v>15</v>
      </c>
      <c r="H158" s="51">
        <v>212.37</v>
      </c>
      <c r="I158" s="18"/>
      <c r="J158" s="24">
        <f t="shared" si="4"/>
        <v>0</v>
      </c>
      <c r="K158" s="25" t="str">
        <f t="shared" si="5"/>
        <v>OK</v>
      </c>
      <c r="L158" s="175"/>
      <c r="M158" s="181"/>
      <c r="N158" s="179"/>
      <c r="O158" s="180"/>
      <c r="P158" s="180"/>
      <c r="Q158" s="180"/>
      <c r="R158" s="180"/>
      <c r="S158" s="180"/>
      <c r="T158" s="180"/>
      <c r="U158" s="180"/>
      <c r="V158" s="180"/>
      <c r="W158" s="162"/>
      <c r="X158" s="161"/>
      <c r="Y158" s="161"/>
      <c r="Z158" s="161"/>
      <c r="AA158" s="161"/>
      <c r="AB158" s="161"/>
      <c r="AC158" s="161"/>
      <c r="AD158" s="161"/>
      <c r="AE158" s="161"/>
      <c r="AF158" s="161"/>
      <c r="AG158" s="161"/>
      <c r="AH158" s="161"/>
      <c r="AI158" s="161"/>
      <c r="AJ158" s="161"/>
      <c r="AK158" s="161"/>
      <c r="AL158" s="161"/>
      <c r="AM158" s="161"/>
    </row>
    <row r="159" spans="1:39" ht="39.950000000000003" hidden="1" customHeight="1" x14ac:dyDescent="0.25">
      <c r="A159" s="260"/>
      <c r="B159" s="263"/>
      <c r="C159" s="43">
        <v>171</v>
      </c>
      <c r="D159" s="121" t="s">
        <v>338</v>
      </c>
      <c r="E159" s="122" t="s">
        <v>336</v>
      </c>
      <c r="F159" s="122" t="s">
        <v>13</v>
      </c>
      <c r="G159" s="34" t="s">
        <v>22</v>
      </c>
      <c r="H159" s="51">
        <v>136</v>
      </c>
      <c r="I159" s="18"/>
      <c r="J159" s="24">
        <f t="shared" si="4"/>
        <v>0</v>
      </c>
      <c r="K159" s="25" t="str">
        <f t="shared" si="5"/>
        <v>OK</v>
      </c>
      <c r="L159" s="175"/>
      <c r="M159" s="181"/>
      <c r="N159" s="180"/>
      <c r="O159" s="181"/>
      <c r="P159" s="180"/>
      <c r="Q159" s="180"/>
      <c r="R159" s="180"/>
      <c r="S159" s="180"/>
      <c r="T159" s="180"/>
      <c r="U159" s="180"/>
      <c r="V159" s="180"/>
      <c r="W159" s="162"/>
      <c r="X159" s="161"/>
      <c r="Y159" s="161"/>
      <c r="Z159" s="161"/>
      <c r="AA159" s="161"/>
      <c r="AB159" s="161"/>
      <c r="AC159" s="161"/>
      <c r="AD159" s="161"/>
      <c r="AE159" s="161"/>
      <c r="AF159" s="161"/>
      <c r="AG159" s="161"/>
      <c r="AH159" s="161"/>
      <c r="AI159" s="161"/>
      <c r="AJ159" s="161"/>
      <c r="AK159" s="161"/>
      <c r="AL159" s="161"/>
      <c r="AM159" s="161"/>
    </row>
    <row r="160" spans="1:39" ht="39.950000000000003" hidden="1" customHeight="1" x14ac:dyDescent="0.25">
      <c r="A160" s="261"/>
      <c r="B160" s="264"/>
      <c r="C160" s="43">
        <v>172</v>
      </c>
      <c r="D160" s="121" t="s">
        <v>339</v>
      </c>
      <c r="E160" s="122" t="s">
        <v>336</v>
      </c>
      <c r="F160" s="122" t="s">
        <v>13</v>
      </c>
      <c r="G160" s="34" t="s">
        <v>22</v>
      </c>
      <c r="H160" s="51">
        <v>43</v>
      </c>
      <c r="I160" s="18"/>
      <c r="J160" s="24">
        <f t="shared" si="4"/>
        <v>0</v>
      </c>
      <c r="K160" s="25" t="str">
        <f t="shared" si="5"/>
        <v>OK</v>
      </c>
      <c r="L160" s="175"/>
      <c r="M160" s="181"/>
      <c r="N160" s="180"/>
      <c r="O160" s="181"/>
      <c r="P160" s="180"/>
      <c r="Q160" s="180"/>
      <c r="R160" s="180"/>
      <c r="S160" s="180"/>
      <c r="T160" s="180"/>
      <c r="U160" s="180"/>
      <c r="V160" s="180"/>
      <c r="W160" s="162"/>
      <c r="X160" s="161"/>
      <c r="Y160" s="161"/>
      <c r="Z160" s="161"/>
      <c r="AA160" s="161"/>
      <c r="AB160" s="161"/>
      <c r="AC160" s="161"/>
      <c r="AD160" s="161"/>
      <c r="AE160" s="161"/>
      <c r="AF160" s="161"/>
      <c r="AG160" s="161"/>
      <c r="AH160" s="161"/>
      <c r="AI160" s="161"/>
      <c r="AJ160" s="161"/>
      <c r="AK160" s="161"/>
      <c r="AL160" s="161"/>
      <c r="AM160" s="161"/>
    </row>
    <row r="161" spans="1:39" ht="39.950000000000003" hidden="1" customHeight="1" x14ac:dyDescent="0.25">
      <c r="A161" s="273">
        <v>18</v>
      </c>
      <c r="B161" s="270" t="s">
        <v>183</v>
      </c>
      <c r="C161" s="48">
        <v>173</v>
      </c>
      <c r="D161" s="90" t="s">
        <v>85</v>
      </c>
      <c r="E161" s="35" t="s">
        <v>340</v>
      </c>
      <c r="F161" s="35" t="s">
        <v>13</v>
      </c>
      <c r="G161" s="36" t="s">
        <v>15</v>
      </c>
      <c r="H161" s="54">
        <v>110.9</v>
      </c>
      <c r="I161" s="18">
        <v>12</v>
      </c>
      <c r="J161" s="24">
        <f t="shared" si="4"/>
        <v>0</v>
      </c>
      <c r="K161" s="25" t="str">
        <f t="shared" si="5"/>
        <v>OK</v>
      </c>
      <c r="L161" s="175"/>
      <c r="M161" s="181"/>
      <c r="N161" s="180"/>
      <c r="O161" s="181"/>
      <c r="P161" s="180"/>
      <c r="Q161" s="180"/>
      <c r="R161" s="180"/>
      <c r="S161" s="180"/>
      <c r="T161" s="180"/>
      <c r="U161" s="180"/>
      <c r="V161" s="180"/>
      <c r="W161" s="162"/>
      <c r="X161" s="161"/>
      <c r="Y161" s="165">
        <v>12</v>
      </c>
      <c r="Z161" s="161"/>
      <c r="AA161" s="161"/>
      <c r="AB161" s="161"/>
      <c r="AC161" s="161"/>
      <c r="AD161" s="161"/>
      <c r="AE161" s="161"/>
      <c r="AF161" s="161"/>
      <c r="AG161" s="161"/>
      <c r="AH161" s="161"/>
      <c r="AI161" s="161"/>
      <c r="AJ161" s="161"/>
      <c r="AK161" s="161"/>
      <c r="AL161" s="161"/>
      <c r="AM161" s="161"/>
    </row>
    <row r="162" spans="1:39" ht="39.950000000000003" hidden="1" customHeight="1" x14ac:dyDescent="0.25">
      <c r="A162" s="274"/>
      <c r="B162" s="271"/>
      <c r="C162" s="48">
        <v>174</v>
      </c>
      <c r="D162" s="90" t="s">
        <v>86</v>
      </c>
      <c r="E162" s="35" t="s">
        <v>340</v>
      </c>
      <c r="F162" s="35" t="s">
        <v>13</v>
      </c>
      <c r="G162" s="36" t="s">
        <v>15</v>
      </c>
      <c r="H162" s="54">
        <v>221.8</v>
      </c>
      <c r="I162" s="18">
        <v>12</v>
      </c>
      <c r="J162" s="24">
        <f t="shared" si="4"/>
        <v>0</v>
      </c>
      <c r="K162" s="25" t="str">
        <f t="shared" si="5"/>
        <v>OK</v>
      </c>
      <c r="L162" s="175"/>
      <c r="M162" s="181"/>
      <c r="N162" s="180"/>
      <c r="O162" s="181"/>
      <c r="P162" s="180"/>
      <c r="Q162" s="180"/>
      <c r="R162" s="180"/>
      <c r="S162" s="180"/>
      <c r="T162" s="180"/>
      <c r="U162" s="180"/>
      <c r="V162" s="180"/>
      <c r="W162" s="162"/>
      <c r="X162" s="161"/>
      <c r="Y162" s="165">
        <v>12</v>
      </c>
      <c r="Z162" s="161"/>
      <c r="AA162" s="161"/>
      <c r="AB162" s="161"/>
      <c r="AC162" s="161"/>
      <c r="AD162" s="161"/>
      <c r="AE162" s="161"/>
      <c r="AF162" s="161"/>
      <c r="AG162" s="161"/>
      <c r="AH162" s="161"/>
      <c r="AI162" s="161"/>
      <c r="AJ162" s="161"/>
      <c r="AK162" s="161"/>
      <c r="AL162" s="161"/>
      <c r="AM162" s="161"/>
    </row>
    <row r="163" spans="1:39" ht="39.950000000000003" hidden="1" customHeight="1" x14ac:dyDescent="0.25">
      <c r="A163" s="274"/>
      <c r="B163" s="271"/>
      <c r="C163" s="48">
        <v>175</v>
      </c>
      <c r="D163" s="90" t="s">
        <v>87</v>
      </c>
      <c r="E163" s="35" t="s">
        <v>340</v>
      </c>
      <c r="F163" s="35" t="s">
        <v>13</v>
      </c>
      <c r="G163" s="36" t="s">
        <v>15</v>
      </c>
      <c r="H163" s="54">
        <v>147.86000000000001</v>
      </c>
      <c r="I163" s="18">
        <v>12</v>
      </c>
      <c r="J163" s="24">
        <f t="shared" si="4"/>
        <v>12</v>
      </c>
      <c r="K163" s="25" t="str">
        <f t="shared" si="5"/>
        <v>OK</v>
      </c>
      <c r="L163" s="175"/>
      <c r="M163" s="181"/>
      <c r="N163" s="180"/>
      <c r="O163" s="181"/>
      <c r="P163" s="180"/>
      <c r="Q163" s="180"/>
      <c r="R163" s="180"/>
      <c r="S163" s="180"/>
      <c r="T163" s="180"/>
      <c r="U163" s="180"/>
      <c r="V163" s="180"/>
      <c r="W163" s="162"/>
      <c r="X163" s="161"/>
      <c r="Y163" s="161"/>
      <c r="Z163" s="161"/>
      <c r="AA163" s="161"/>
      <c r="AB163" s="161"/>
      <c r="AC163" s="161"/>
      <c r="AD163" s="161"/>
      <c r="AE163" s="161"/>
      <c r="AF163" s="161"/>
      <c r="AG163" s="161"/>
      <c r="AH163" s="161"/>
      <c r="AI163" s="161"/>
      <c r="AJ163" s="161"/>
      <c r="AK163" s="161"/>
      <c r="AL163" s="161"/>
      <c r="AM163" s="161"/>
    </row>
    <row r="164" spans="1:39" ht="39.950000000000003" hidden="1" customHeight="1" x14ac:dyDescent="0.25">
      <c r="A164" s="274"/>
      <c r="B164" s="271"/>
      <c r="C164" s="48">
        <v>176</v>
      </c>
      <c r="D164" s="113" t="s">
        <v>341</v>
      </c>
      <c r="E164" s="114" t="s">
        <v>340</v>
      </c>
      <c r="F164" s="114" t="s">
        <v>13</v>
      </c>
      <c r="G164" s="36" t="s">
        <v>15</v>
      </c>
      <c r="H164" s="54">
        <v>12.71</v>
      </c>
      <c r="I164" s="18"/>
      <c r="J164" s="24">
        <f t="shared" si="4"/>
        <v>0</v>
      </c>
      <c r="K164" s="25" t="str">
        <f t="shared" si="5"/>
        <v>OK</v>
      </c>
      <c r="L164" s="175"/>
      <c r="M164" s="181"/>
      <c r="N164" s="180"/>
      <c r="O164" s="181"/>
      <c r="P164" s="180"/>
      <c r="Q164" s="180"/>
      <c r="R164" s="180"/>
      <c r="S164" s="180"/>
      <c r="T164" s="180"/>
      <c r="U164" s="180"/>
      <c r="V164" s="180"/>
      <c r="W164" s="162"/>
      <c r="X164" s="161"/>
      <c r="Y164" s="161"/>
      <c r="Z164" s="161"/>
      <c r="AA164" s="161"/>
      <c r="AB164" s="161"/>
      <c r="AC164" s="161"/>
      <c r="AD164" s="161"/>
      <c r="AE164" s="161"/>
      <c r="AF164" s="161"/>
      <c r="AG164" s="161"/>
      <c r="AH164" s="161"/>
      <c r="AI164" s="161"/>
      <c r="AJ164" s="161"/>
      <c r="AK164" s="161"/>
      <c r="AL164" s="161"/>
      <c r="AM164" s="161"/>
    </row>
    <row r="165" spans="1:39" ht="39.950000000000003" hidden="1" customHeight="1" x14ac:dyDescent="0.25">
      <c r="A165" s="275"/>
      <c r="B165" s="272"/>
      <c r="C165" s="48">
        <v>177</v>
      </c>
      <c r="D165" s="113" t="s">
        <v>342</v>
      </c>
      <c r="E165" s="114" t="s">
        <v>340</v>
      </c>
      <c r="F165" s="114" t="s">
        <v>13</v>
      </c>
      <c r="G165" s="36" t="s">
        <v>15</v>
      </c>
      <c r="H165" s="54">
        <v>9.09</v>
      </c>
      <c r="I165" s="18"/>
      <c r="J165" s="24">
        <f t="shared" si="4"/>
        <v>0</v>
      </c>
      <c r="K165" s="25" t="str">
        <f t="shared" si="5"/>
        <v>OK</v>
      </c>
      <c r="L165" s="175"/>
      <c r="M165" s="181"/>
      <c r="N165" s="180"/>
      <c r="O165" s="181"/>
      <c r="P165" s="180"/>
      <c r="Q165" s="180"/>
      <c r="R165" s="180"/>
      <c r="S165" s="180"/>
      <c r="T165" s="180"/>
      <c r="U165" s="180"/>
      <c r="V165" s="180"/>
      <c r="W165" s="162"/>
      <c r="X165" s="161"/>
      <c r="Y165" s="161"/>
      <c r="Z165" s="161"/>
      <c r="AA165" s="161"/>
      <c r="AB165" s="161"/>
      <c r="AC165" s="161"/>
      <c r="AD165" s="161"/>
      <c r="AE165" s="161"/>
      <c r="AF165" s="161"/>
      <c r="AG165" s="161"/>
      <c r="AH165" s="161"/>
      <c r="AI165" s="161"/>
      <c r="AJ165" s="161"/>
      <c r="AK165" s="161"/>
      <c r="AL165" s="161"/>
      <c r="AM165" s="161"/>
    </row>
    <row r="166" spans="1:39" ht="39.950000000000003" customHeight="1" x14ac:dyDescent="0.25">
      <c r="A166" s="259">
        <v>19</v>
      </c>
      <c r="B166" s="262" t="s">
        <v>284</v>
      </c>
      <c r="C166" s="43">
        <v>178</v>
      </c>
      <c r="D166" s="117" t="s">
        <v>343</v>
      </c>
      <c r="E166" s="33" t="s">
        <v>344</v>
      </c>
      <c r="F166" s="33" t="s">
        <v>23</v>
      </c>
      <c r="G166" s="34" t="s">
        <v>15</v>
      </c>
      <c r="H166" s="51">
        <v>137.68</v>
      </c>
      <c r="I166" s="18">
        <v>60</v>
      </c>
      <c r="J166" s="24">
        <f t="shared" si="4"/>
        <v>3</v>
      </c>
      <c r="K166" s="25" t="str">
        <f t="shared" si="5"/>
        <v>OK</v>
      </c>
      <c r="L166" s="175"/>
      <c r="M166" s="181"/>
      <c r="N166" s="180"/>
      <c r="O166" s="180"/>
      <c r="P166" s="180"/>
      <c r="Q166" s="180"/>
      <c r="R166" s="180"/>
      <c r="S166" s="180"/>
      <c r="T166" s="180"/>
      <c r="U166" s="180"/>
      <c r="V166" s="180"/>
      <c r="W166" s="165">
        <v>57</v>
      </c>
      <c r="X166" s="161"/>
      <c r="Y166" s="161"/>
      <c r="Z166" s="161"/>
      <c r="AA166" s="161"/>
      <c r="AB166" s="161"/>
      <c r="AC166" s="161"/>
      <c r="AD166" s="161"/>
      <c r="AE166" s="161"/>
      <c r="AF166" s="161"/>
      <c r="AG166" s="161"/>
      <c r="AH166" s="161"/>
      <c r="AI166" s="161"/>
      <c r="AJ166" s="161"/>
      <c r="AK166" s="161"/>
      <c r="AL166" s="161"/>
      <c r="AM166" s="161"/>
    </row>
    <row r="167" spans="1:39" ht="39.950000000000003" customHeight="1" x14ac:dyDescent="0.25">
      <c r="A167" s="260"/>
      <c r="B167" s="263"/>
      <c r="C167" s="246">
        <v>179</v>
      </c>
      <c r="D167" s="247" t="s">
        <v>345</v>
      </c>
      <c r="E167" s="248" t="s">
        <v>346</v>
      </c>
      <c r="F167" s="248" t="s">
        <v>23</v>
      </c>
      <c r="G167" s="249" t="s">
        <v>28</v>
      </c>
      <c r="H167" s="250">
        <v>130.83000000000001</v>
      </c>
      <c r="I167" s="18">
        <f>25-6</f>
        <v>19</v>
      </c>
      <c r="J167" s="24">
        <f t="shared" si="4"/>
        <v>-3</v>
      </c>
      <c r="K167" s="25" t="str">
        <f t="shared" si="5"/>
        <v>ATENÇÃO</v>
      </c>
      <c r="L167" s="175"/>
      <c r="M167" s="181"/>
      <c r="N167" s="180"/>
      <c r="O167" s="180"/>
      <c r="P167" s="180"/>
      <c r="Q167" s="180"/>
      <c r="R167" s="180"/>
      <c r="S167" s="180"/>
      <c r="T167" s="180"/>
      <c r="U167" s="180"/>
      <c r="V167" s="180"/>
      <c r="W167" s="251">
        <v>22</v>
      </c>
      <c r="X167" s="161"/>
      <c r="Y167" s="161"/>
      <c r="Z167" s="161"/>
      <c r="AA167" s="161"/>
      <c r="AB167" s="161"/>
      <c r="AC167" s="161"/>
      <c r="AD167" s="161"/>
      <c r="AE167" s="161"/>
      <c r="AF167" s="161"/>
      <c r="AG167" s="161"/>
      <c r="AH167" s="161"/>
      <c r="AI167" s="161"/>
      <c r="AJ167" s="161"/>
      <c r="AK167" s="161"/>
      <c r="AL167" s="161"/>
      <c r="AM167" s="161"/>
    </row>
    <row r="168" spans="1:39" ht="39.950000000000003" hidden="1"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175"/>
      <c r="M168" s="181"/>
      <c r="N168" s="180"/>
      <c r="O168" s="180"/>
      <c r="P168" s="180"/>
      <c r="Q168" s="180"/>
      <c r="R168" s="180"/>
      <c r="S168" s="180"/>
      <c r="T168" s="180"/>
      <c r="U168" s="180"/>
      <c r="V168" s="180"/>
      <c r="W168" s="162"/>
      <c r="X168" s="161"/>
      <c r="Y168" s="161"/>
      <c r="Z168" s="161"/>
      <c r="AA168" s="161"/>
      <c r="AB168" s="161"/>
      <c r="AC168" s="161"/>
      <c r="AD168" s="161"/>
      <c r="AE168" s="161"/>
      <c r="AF168" s="161"/>
      <c r="AG168" s="161"/>
      <c r="AH168" s="161"/>
      <c r="AI168" s="161"/>
      <c r="AJ168" s="161"/>
      <c r="AK168" s="161"/>
      <c r="AL168" s="161"/>
      <c r="AM168" s="161"/>
    </row>
    <row r="169" spans="1:39" ht="39.950000000000003" customHeight="1" x14ac:dyDescent="0.25">
      <c r="A169" s="260"/>
      <c r="B169" s="263"/>
      <c r="C169" s="46">
        <v>181</v>
      </c>
      <c r="D169" s="117" t="s">
        <v>67</v>
      </c>
      <c r="E169" s="33" t="s">
        <v>346</v>
      </c>
      <c r="F169" s="33" t="s">
        <v>23</v>
      </c>
      <c r="G169" s="34" t="s">
        <v>15</v>
      </c>
      <c r="H169" s="51">
        <v>131.62</v>
      </c>
      <c r="I169" s="18">
        <v>6</v>
      </c>
      <c r="J169" s="24">
        <f t="shared" si="4"/>
        <v>0</v>
      </c>
      <c r="K169" s="25" t="str">
        <f t="shared" si="5"/>
        <v>OK</v>
      </c>
      <c r="L169" s="175"/>
      <c r="M169" s="181"/>
      <c r="N169" s="180"/>
      <c r="O169" s="180"/>
      <c r="P169" s="180"/>
      <c r="Q169" s="180"/>
      <c r="R169" s="180"/>
      <c r="S169" s="180"/>
      <c r="T169" s="180"/>
      <c r="U169" s="180"/>
      <c r="V169" s="180"/>
      <c r="W169" s="165">
        <v>6</v>
      </c>
      <c r="X169" s="161"/>
      <c r="Y169" s="161"/>
      <c r="Z169" s="161"/>
      <c r="AA169" s="161"/>
      <c r="AB169" s="161"/>
      <c r="AC169" s="161"/>
      <c r="AD169" s="161"/>
      <c r="AE169" s="161"/>
      <c r="AF169" s="161"/>
      <c r="AG169" s="161"/>
      <c r="AH169" s="161"/>
      <c r="AI169" s="161"/>
      <c r="AJ169" s="161"/>
      <c r="AK169" s="161"/>
      <c r="AL169" s="161"/>
      <c r="AM169" s="161"/>
    </row>
    <row r="170" spans="1:39" ht="39.950000000000003" hidden="1" customHeight="1" x14ac:dyDescent="0.25">
      <c r="A170" s="260"/>
      <c r="B170" s="263"/>
      <c r="C170" s="46">
        <v>182</v>
      </c>
      <c r="D170" s="117" t="s">
        <v>68</v>
      </c>
      <c r="E170" s="33" t="s">
        <v>349</v>
      </c>
      <c r="F170" s="33" t="s">
        <v>24</v>
      </c>
      <c r="G170" s="34" t="s">
        <v>15</v>
      </c>
      <c r="H170" s="51">
        <v>12.1</v>
      </c>
      <c r="I170" s="18">
        <v>30</v>
      </c>
      <c r="J170" s="24">
        <f t="shared" si="4"/>
        <v>25</v>
      </c>
      <c r="K170" s="25" t="str">
        <f t="shared" si="5"/>
        <v>OK</v>
      </c>
      <c r="L170" s="175"/>
      <c r="M170" s="181"/>
      <c r="N170" s="180"/>
      <c r="O170" s="180"/>
      <c r="P170" s="180"/>
      <c r="Q170" s="180"/>
      <c r="R170" s="184"/>
      <c r="S170" s="182">
        <v>5</v>
      </c>
      <c r="T170" s="180"/>
      <c r="U170" s="180"/>
      <c r="V170" s="180"/>
      <c r="W170" s="162"/>
      <c r="X170" s="161"/>
      <c r="Y170" s="161"/>
      <c r="Z170" s="161"/>
      <c r="AA170" s="161"/>
      <c r="AB170" s="161"/>
      <c r="AC170" s="161"/>
      <c r="AD170" s="161"/>
      <c r="AE170" s="161"/>
      <c r="AF170" s="161"/>
      <c r="AG170" s="161"/>
      <c r="AH170" s="161"/>
      <c r="AI170" s="161"/>
      <c r="AJ170" s="161"/>
      <c r="AK170" s="161"/>
      <c r="AL170" s="161"/>
      <c r="AM170" s="161"/>
    </row>
    <row r="171" spans="1:39" ht="39.950000000000003" customHeight="1" x14ac:dyDescent="0.25">
      <c r="A171" s="260"/>
      <c r="B171" s="263"/>
      <c r="C171" s="46">
        <v>183</v>
      </c>
      <c r="D171" s="117" t="s">
        <v>74</v>
      </c>
      <c r="E171" s="33" t="s">
        <v>350</v>
      </c>
      <c r="F171" s="33" t="s">
        <v>24</v>
      </c>
      <c r="G171" s="34" t="s">
        <v>15</v>
      </c>
      <c r="H171" s="51">
        <v>37.93</v>
      </c>
      <c r="I171" s="18">
        <v>50</v>
      </c>
      <c r="J171" s="24">
        <f t="shared" si="4"/>
        <v>38</v>
      </c>
      <c r="K171" s="25" t="str">
        <f t="shared" si="5"/>
        <v>OK</v>
      </c>
      <c r="L171" s="175"/>
      <c r="M171" s="181"/>
      <c r="N171" s="180"/>
      <c r="O171" s="180"/>
      <c r="P171" s="180"/>
      <c r="Q171" s="180"/>
      <c r="R171" s="180"/>
      <c r="S171" s="182">
        <v>5</v>
      </c>
      <c r="T171" s="180"/>
      <c r="U171" s="180"/>
      <c r="V171" s="180"/>
      <c r="W171" s="165">
        <v>2</v>
      </c>
      <c r="X171" s="161"/>
      <c r="Y171" s="161"/>
      <c r="Z171" s="165">
        <v>5</v>
      </c>
      <c r="AA171" s="161"/>
      <c r="AB171" s="161"/>
      <c r="AC171" s="161"/>
      <c r="AD171" s="161"/>
      <c r="AE171" s="161"/>
      <c r="AF171" s="161"/>
      <c r="AG171" s="161"/>
      <c r="AH171" s="161"/>
      <c r="AI171" s="161"/>
      <c r="AJ171" s="161"/>
      <c r="AK171" s="161"/>
      <c r="AL171" s="161"/>
      <c r="AM171" s="161"/>
    </row>
    <row r="172" spans="1:39" ht="39.950000000000003" hidden="1" customHeight="1" x14ac:dyDescent="0.25">
      <c r="A172" s="261"/>
      <c r="B172" s="264"/>
      <c r="C172" s="46">
        <v>184</v>
      </c>
      <c r="D172" s="117" t="s">
        <v>164</v>
      </c>
      <c r="E172" s="33" t="s">
        <v>351</v>
      </c>
      <c r="F172" s="33" t="s">
        <v>24</v>
      </c>
      <c r="G172" s="34" t="s">
        <v>15</v>
      </c>
      <c r="H172" s="51">
        <v>17.149999999999999</v>
      </c>
      <c r="I172" s="18">
        <v>25</v>
      </c>
      <c r="J172" s="24">
        <f t="shared" si="4"/>
        <v>25</v>
      </c>
      <c r="K172" s="25" t="str">
        <f t="shared" si="5"/>
        <v>OK</v>
      </c>
      <c r="L172" s="175"/>
      <c r="M172" s="181"/>
      <c r="N172" s="180"/>
      <c r="O172" s="180"/>
      <c r="P172" s="180"/>
      <c r="Q172" s="180"/>
      <c r="R172" s="180"/>
      <c r="S172" s="180"/>
      <c r="T172" s="180"/>
      <c r="U172" s="180"/>
      <c r="V172" s="180"/>
      <c r="W172" s="162"/>
      <c r="X172" s="161"/>
      <c r="Y172" s="161"/>
      <c r="Z172" s="161"/>
      <c r="AA172" s="161"/>
      <c r="AB172" s="161"/>
      <c r="AC172" s="161"/>
      <c r="AD172" s="161"/>
      <c r="AE172" s="161"/>
      <c r="AF172" s="161"/>
      <c r="AG172" s="161"/>
      <c r="AH172" s="161"/>
      <c r="AI172" s="161"/>
      <c r="AJ172" s="161"/>
      <c r="AK172" s="161"/>
      <c r="AL172" s="161"/>
      <c r="AM172" s="161"/>
    </row>
    <row r="173" spans="1:39" ht="39.950000000000003" hidden="1" customHeight="1" x14ac:dyDescent="0.25">
      <c r="A173" s="273">
        <v>20</v>
      </c>
      <c r="B173" s="270" t="s">
        <v>183</v>
      </c>
      <c r="C173" s="47">
        <v>185</v>
      </c>
      <c r="D173" s="90" t="s">
        <v>73</v>
      </c>
      <c r="E173" s="35" t="s">
        <v>352</v>
      </c>
      <c r="F173" s="35" t="s">
        <v>24</v>
      </c>
      <c r="G173" s="35" t="s">
        <v>15</v>
      </c>
      <c r="H173" s="53">
        <v>23.77</v>
      </c>
      <c r="I173" s="18">
        <v>40</v>
      </c>
      <c r="J173" s="24">
        <f t="shared" si="4"/>
        <v>25</v>
      </c>
      <c r="K173" s="25" t="str">
        <f t="shared" si="5"/>
        <v>OK</v>
      </c>
      <c r="L173" s="175"/>
      <c r="M173" s="181"/>
      <c r="N173" s="180"/>
      <c r="O173" s="180"/>
      <c r="P173" s="181"/>
      <c r="Q173" s="180"/>
      <c r="R173" s="182">
        <v>10</v>
      </c>
      <c r="S173" s="185"/>
      <c r="T173" s="180"/>
      <c r="U173" s="180"/>
      <c r="V173" s="180"/>
      <c r="W173" s="162"/>
      <c r="X173" s="161"/>
      <c r="Y173" s="165">
        <v>5</v>
      </c>
      <c r="Z173" s="161"/>
      <c r="AA173" s="161"/>
      <c r="AB173" s="161"/>
      <c r="AC173" s="161"/>
      <c r="AD173" s="161"/>
      <c r="AE173" s="161"/>
      <c r="AF173" s="161"/>
      <c r="AG173" s="161"/>
      <c r="AH173" s="161"/>
      <c r="AI173" s="161"/>
      <c r="AJ173" s="161"/>
      <c r="AK173" s="161">
        <v>10</v>
      </c>
      <c r="AL173" s="161"/>
      <c r="AM173" s="161"/>
    </row>
    <row r="174" spans="1:39" ht="39.950000000000003" hidden="1"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175"/>
      <c r="M174" s="181"/>
      <c r="N174" s="180"/>
      <c r="O174" s="180"/>
      <c r="P174" s="180"/>
      <c r="Q174" s="180"/>
      <c r="R174" s="180"/>
      <c r="S174" s="180"/>
      <c r="T174" s="180"/>
      <c r="U174" s="180"/>
      <c r="V174" s="180"/>
      <c r="W174" s="162"/>
      <c r="X174" s="161"/>
      <c r="Y174" s="161"/>
      <c r="Z174" s="161"/>
      <c r="AA174" s="161"/>
      <c r="AB174" s="161"/>
      <c r="AC174" s="161"/>
      <c r="AD174" s="161"/>
      <c r="AE174" s="161"/>
      <c r="AF174" s="161"/>
      <c r="AG174" s="161"/>
      <c r="AH174" s="161"/>
      <c r="AI174" s="161"/>
      <c r="AJ174" s="161"/>
      <c r="AK174" s="161"/>
      <c r="AL174" s="161"/>
      <c r="AM174" s="161"/>
    </row>
    <row r="175" spans="1:39" ht="39.950000000000003" hidden="1" customHeight="1" x14ac:dyDescent="0.25">
      <c r="A175" s="274"/>
      <c r="B175" s="271"/>
      <c r="C175" s="47">
        <v>187</v>
      </c>
      <c r="D175" s="90" t="s">
        <v>354</v>
      </c>
      <c r="E175" s="35" t="s">
        <v>355</v>
      </c>
      <c r="F175" s="35" t="s">
        <v>13</v>
      </c>
      <c r="G175" s="35" t="s">
        <v>378</v>
      </c>
      <c r="H175" s="53">
        <v>71.91</v>
      </c>
      <c r="I175" s="18">
        <v>40</v>
      </c>
      <c r="J175" s="24">
        <f t="shared" si="4"/>
        <v>40</v>
      </c>
      <c r="K175" s="25" t="str">
        <f t="shared" si="5"/>
        <v>OK</v>
      </c>
      <c r="L175" s="175"/>
      <c r="M175" s="181"/>
      <c r="N175" s="180"/>
      <c r="O175" s="180"/>
      <c r="P175" s="180"/>
      <c r="Q175" s="180"/>
      <c r="R175" s="180"/>
      <c r="S175" s="180"/>
      <c r="T175" s="180"/>
      <c r="U175" s="180"/>
      <c r="V175" s="180"/>
      <c r="W175" s="162"/>
      <c r="X175" s="161"/>
      <c r="Y175" s="161"/>
      <c r="Z175" s="161"/>
      <c r="AA175" s="161"/>
      <c r="AB175" s="161"/>
      <c r="AC175" s="161"/>
      <c r="AD175" s="161"/>
      <c r="AE175" s="161"/>
      <c r="AF175" s="161"/>
      <c r="AG175" s="161"/>
      <c r="AH175" s="165">
        <v>20</v>
      </c>
      <c r="AI175" s="161"/>
      <c r="AJ175" s="161"/>
      <c r="AK175" s="161"/>
      <c r="AL175" s="161"/>
      <c r="AM175" s="161"/>
    </row>
    <row r="176" spans="1:39" ht="39.950000000000003" hidden="1" customHeight="1" x14ac:dyDescent="0.25">
      <c r="A176" s="274"/>
      <c r="B176" s="271"/>
      <c r="C176" s="47">
        <v>188</v>
      </c>
      <c r="D176" s="90" t="s">
        <v>356</v>
      </c>
      <c r="E176" s="35" t="s">
        <v>357</v>
      </c>
      <c r="F176" s="35" t="s">
        <v>13</v>
      </c>
      <c r="G176" s="35" t="s">
        <v>14</v>
      </c>
      <c r="H176" s="53">
        <v>1.58</v>
      </c>
      <c r="I176" s="18">
        <v>5000</v>
      </c>
      <c r="J176" s="24">
        <f t="shared" si="4"/>
        <v>4900</v>
      </c>
      <c r="K176" s="25" t="str">
        <f t="shared" si="5"/>
        <v>OK</v>
      </c>
      <c r="L176" s="175"/>
      <c r="M176" s="181"/>
      <c r="N176" s="180"/>
      <c r="O176" s="180"/>
      <c r="P176" s="180"/>
      <c r="Q176" s="180"/>
      <c r="R176" s="180"/>
      <c r="S176" s="180"/>
      <c r="T176" s="180"/>
      <c r="U176" s="180"/>
      <c r="V176" s="180"/>
      <c r="W176" s="162"/>
      <c r="X176" s="161"/>
      <c r="Y176" s="165">
        <v>100</v>
      </c>
      <c r="Z176" s="161"/>
      <c r="AA176" s="161"/>
      <c r="AB176" s="161"/>
      <c r="AC176" s="161"/>
      <c r="AD176" s="161"/>
      <c r="AE176" s="161"/>
      <c r="AF176" s="161"/>
      <c r="AG176" s="161"/>
      <c r="AH176" s="161"/>
      <c r="AI176" s="161"/>
      <c r="AJ176" s="161"/>
      <c r="AK176" s="161">
        <v>4900</v>
      </c>
      <c r="AL176" s="161"/>
      <c r="AM176" s="161"/>
    </row>
    <row r="177" spans="1:39" ht="39.950000000000003" hidden="1" customHeight="1" x14ac:dyDescent="0.25">
      <c r="A177" s="274"/>
      <c r="B177" s="271"/>
      <c r="C177" s="47">
        <v>189</v>
      </c>
      <c r="D177" s="90" t="s">
        <v>358</v>
      </c>
      <c r="E177" s="35" t="s">
        <v>359</v>
      </c>
      <c r="F177" s="35" t="s">
        <v>13</v>
      </c>
      <c r="G177" s="35" t="s">
        <v>379</v>
      </c>
      <c r="H177" s="53">
        <v>197.77</v>
      </c>
      <c r="I177" s="18">
        <v>10</v>
      </c>
      <c r="J177" s="24">
        <f t="shared" si="4"/>
        <v>5</v>
      </c>
      <c r="K177" s="25" t="str">
        <f t="shared" si="5"/>
        <v>OK</v>
      </c>
      <c r="L177" s="175"/>
      <c r="M177" s="181"/>
      <c r="N177" s="180"/>
      <c r="O177" s="180"/>
      <c r="P177" s="180"/>
      <c r="Q177" s="180"/>
      <c r="R177" s="180"/>
      <c r="S177" s="180"/>
      <c r="T177" s="180"/>
      <c r="U177" s="180"/>
      <c r="V177" s="180"/>
      <c r="W177" s="162"/>
      <c r="X177" s="161"/>
      <c r="Y177" s="165">
        <v>5</v>
      </c>
      <c r="Z177" s="161"/>
      <c r="AA177" s="161"/>
      <c r="AB177" s="161"/>
      <c r="AC177" s="161"/>
      <c r="AD177" s="161"/>
      <c r="AE177" s="161"/>
      <c r="AF177" s="161"/>
      <c r="AG177" s="161"/>
      <c r="AH177" s="161"/>
      <c r="AI177" s="161"/>
      <c r="AJ177" s="161"/>
      <c r="AK177" s="161">
        <v>2</v>
      </c>
      <c r="AL177" s="161"/>
      <c r="AM177" s="161"/>
    </row>
    <row r="178" spans="1:39" ht="39.950000000000003" hidden="1" customHeight="1" x14ac:dyDescent="0.25">
      <c r="A178" s="274"/>
      <c r="B178" s="271"/>
      <c r="C178" s="47">
        <v>190</v>
      </c>
      <c r="D178" s="90" t="s">
        <v>360</v>
      </c>
      <c r="E178" s="35" t="s">
        <v>361</v>
      </c>
      <c r="F178" s="35" t="s">
        <v>13</v>
      </c>
      <c r="G178" s="35" t="s">
        <v>380</v>
      </c>
      <c r="H178" s="53">
        <v>1.99</v>
      </c>
      <c r="I178" s="18">
        <v>2000</v>
      </c>
      <c r="J178" s="24">
        <f t="shared" si="4"/>
        <v>0</v>
      </c>
      <c r="K178" s="25" t="str">
        <f t="shared" si="5"/>
        <v>OK</v>
      </c>
      <c r="L178" s="175"/>
      <c r="M178" s="181"/>
      <c r="N178" s="180"/>
      <c r="O178" s="180"/>
      <c r="P178" s="180"/>
      <c r="Q178" s="180"/>
      <c r="R178" s="180"/>
      <c r="S178" s="180"/>
      <c r="T178" s="180"/>
      <c r="U178" s="180"/>
      <c r="V178" s="180"/>
      <c r="W178" s="162"/>
      <c r="X178" s="165">
        <v>2000</v>
      </c>
      <c r="Y178" s="161"/>
      <c r="Z178" s="161"/>
      <c r="AA178" s="161"/>
      <c r="AB178" s="161"/>
      <c r="AC178" s="161"/>
      <c r="AD178" s="161"/>
      <c r="AE178" s="161"/>
      <c r="AF178" s="161"/>
      <c r="AG178" s="161"/>
      <c r="AH178" s="161"/>
      <c r="AI178" s="161"/>
      <c r="AJ178" s="161"/>
      <c r="AK178" s="161"/>
      <c r="AL178" s="161"/>
      <c r="AM178" s="161"/>
    </row>
    <row r="179" spans="1:39" ht="39.950000000000003" hidden="1"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175"/>
      <c r="M179" s="181"/>
      <c r="N179" s="180"/>
      <c r="O179" s="180"/>
      <c r="P179" s="180"/>
      <c r="Q179" s="180"/>
      <c r="R179" s="180"/>
      <c r="S179" s="180"/>
      <c r="T179" s="180"/>
      <c r="U179" s="180"/>
      <c r="V179" s="180"/>
      <c r="W179" s="162"/>
      <c r="X179" s="161"/>
      <c r="Y179" s="161"/>
      <c r="Z179" s="161"/>
      <c r="AA179" s="161"/>
      <c r="AB179" s="161"/>
      <c r="AC179" s="161"/>
      <c r="AD179" s="161"/>
      <c r="AE179" s="161"/>
      <c r="AF179" s="161"/>
      <c r="AG179" s="161"/>
      <c r="AH179" s="161"/>
      <c r="AI179" s="161"/>
      <c r="AJ179" s="161"/>
      <c r="AK179" s="161"/>
      <c r="AL179" s="161"/>
      <c r="AM179" s="161"/>
    </row>
    <row r="180" spans="1:39" ht="39.950000000000003" hidden="1"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175"/>
      <c r="M180" s="181"/>
      <c r="N180" s="180"/>
      <c r="O180" s="180"/>
      <c r="P180" s="180"/>
      <c r="Q180" s="180"/>
      <c r="R180" s="180"/>
      <c r="S180" s="180"/>
      <c r="T180" s="180"/>
      <c r="U180" s="180"/>
      <c r="V180" s="180"/>
      <c r="W180" s="162"/>
      <c r="X180" s="161"/>
      <c r="Y180" s="161"/>
      <c r="Z180" s="161"/>
      <c r="AA180" s="161"/>
      <c r="AB180" s="161"/>
      <c r="AC180" s="161"/>
      <c r="AD180" s="161"/>
      <c r="AE180" s="161"/>
      <c r="AF180" s="161"/>
      <c r="AG180" s="161"/>
      <c r="AH180" s="161"/>
      <c r="AI180" s="161"/>
      <c r="AJ180" s="161"/>
      <c r="AK180" s="161"/>
      <c r="AL180" s="161"/>
      <c r="AM180" s="161"/>
    </row>
    <row r="181" spans="1:39" ht="39.950000000000003" hidden="1" customHeight="1" x14ac:dyDescent="0.25">
      <c r="A181" s="274"/>
      <c r="B181" s="271"/>
      <c r="C181" s="47">
        <v>193</v>
      </c>
      <c r="D181" s="113" t="s">
        <v>367</v>
      </c>
      <c r="E181" s="114" t="s">
        <v>172</v>
      </c>
      <c r="F181" s="114" t="s">
        <v>13</v>
      </c>
      <c r="G181" s="35" t="s">
        <v>22</v>
      </c>
      <c r="H181" s="53">
        <v>25.94</v>
      </c>
      <c r="I181" s="18">
        <f>0+2</f>
        <v>2</v>
      </c>
      <c r="J181" s="24">
        <f t="shared" si="4"/>
        <v>2</v>
      </c>
      <c r="K181" s="25" t="str">
        <f t="shared" si="5"/>
        <v>OK</v>
      </c>
      <c r="L181" s="175"/>
      <c r="M181" s="181"/>
      <c r="N181" s="179"/>
      <c r="O181" s="180"/>
      <c r="P181" s="180"/>
      <c r="Q181" s="180"/>
      <c r="R181" s="180"/>
      <c r="S181" s="180"/>
      <c r="T181" s="180"/>
      <c r="U181" s="180"/>
      <c r="V181" s="180"/>
      <c r="W181" s="162"/>
      <c r="X181" s="161"/>
      <c r="Y181" s="161"/>
      <c r="Z181" s="161"/>
      <c r="AA181" s="161"/>
      <c r="AB181" s="161"/>
      <c r="AC181" s="161"/>
      <c r="AD181" s="161"/>
      <c r="AE181" s="161"/>
      <c r="AF181" s="161"/>
      <c r="AG181" s="161"/>
      <c r="AH181" s="161"/>
      <c r="AI181" s="161"/>
      <c r="AJ181" s="161"/>
      <c r="AK181" s="161"/>
      <c r="AL181" s="161"/>
      <c r="AM181" s="161"/>
    </row>
    <row r="182" spans="1:39" ht="39.950000000000003" hidden="1" customHeight="1" x14ac:dyDescent="0.25">
      <c r="A182" s="274"/>
      <c r="B182" s="271"/>
      <c r="C182" s="47">
        <v>194</v>
      </c>
      <c r="D182" s="113" t="s">
        <v>368</v>
      </c>
      <c r="E182" s="114" t="s">
        <v>196</v>
      </c>
      <c r="F182" s="114" t="s">
        <v>13</v>
      </c>
      <c r="G182" s="35" t="s">
        <v>22</v>
      </c>
      <c r="H182" s="53">
        <v>30.28</v>
      </c>
      <c r="I182" s="18">
        <f>0+2</f>
        <v>2</v>
      </c>
      <c r="J182" s="24">
        <f t="shared" si="4"/>
        <v>0</v>
      </c>
      <c r="K182" s="25" t="str">
        <f t="shared" si="5"/>
        <v>OK</v>
      </c>
      <c r="L182" s="175"/>
      <c r="M182" s="181"/>
      <c r="N182" s="179"/>
      <c r="O182" s="180"/>
      <c r="P182" s="180"/>
      <c r="Q182" s="180"/>
      <c r="R182" s="180"/>
      <c r="S182" s="180"/>
      <c r="T182" s="182">
        <v>2</v>
      </c>
      <c r="U182" s="180"/>
      <c r="V182" s="180"/>
      <c r="W182" s="162"/>
      <c r="X182" s="161"/>
      <c r="Y182" s="161"/>
      <c r="Z182" s="161"/>
      <c r="AA182" s="161"/>
      <c r="AB182" s="161"/>
      <c r="AC182" s="161"/>
      <c r="AD182" s="161"/>
      <c r="AE182" s="161"/>
      <c r="AF182" s="161"/>
      <c r="AG182" s="161"/>
      <c r="AH182" s="161"/>
      <c r="AI182" s="161"/>
      <c r="AJ182" s="161"/>
      <c r="AK182" s="161"/>
      <c r="AL182" s="161"/>
      <c r="AM182" s="161"/>
    </row>
    <row r="183" spans="1:39" ht="39.950000000000003" hidden="1" customHeight="1" x14ac:dyDescent="0.25">
      <c r="A183" s="274"/>
      <c r="B183" s="271"/>
      <c r="C183" s="47">
        <v>195</v>
      </c>
      <c r="D183" s="90" t="s">
        <v>66</v>
      </c>
      <c r="E183" s="35" t="s">
        <v>369</v>
      </c>
      <c r="F183" s="35" t="s">
        <v>16</v>
      </c>
      <c r="G183" s="35" t="s">
        <v>15</v>
      </c>
      <c r="H183" s="53">
        <v>26.17</v>
      </c>
      <c r="I183" s="18">
        <v>3</v>
      </c>
      <c r="J183" s="24">
        <f t="shared" si="4"/>
        <v>0</v>
      </c>
      <c r="K183" s="25" t="str">
        <f t="shared" si="5"/>
        <v>OK</v>
      </c>
      <c r="L183" s="175"/>
      <c r="M183" s="181"/>
      <c r="N183" s="179"/>
      <c r="O183" s="180"/>
      <c r="P183" s="180"/>
      <c r="Q183" s="180"/>
      <c r="R183" s="180"/>
      <c r="S183" s="181"/>
      <c r="T183" s="182">
        <v>3</v>
      </c>
      <c r="U183" s="180"/>
      <c r="V183" s="180"/>
      <c r="W183" s="162"/>
      <c r="X183" s="161"/>
      <c r="Y183" s="161"/>
      <c r="Z183" s="161"/>
      <c r="AA183" s="161"/>
      <c r="AB183" s="161"/>
      <c r="AC183" s="161"/>
      <c r="AD183" s="161"/>
      <c r="AE183" s="161"/>
      <c r="AF183" s="161"/>
      <c r="AG183" s="161"/>
      <c r="AH183" s="161"/>
      <c r="AI183" s="161"/>
      <c r="AJ183" s="161"/>
      <c r="AK183" s="161"/>
      <c r="AL183" s="161"/>
      <c r="AM183" s="161"/>
    </row>
    <row r="184" spans="1:39" ht="39.950000000000003" hidden="1" customHeight="1" x14ac:dyDescent="0.25">
      <c r="A184" s="274"/>
      <c r="B184" s="271"/>
      <c r="C184" s="47">
        <v>196</v>
      </c>
      <c r="D184" s="90" t="s">
        <v>69</v>
      </c>
      <c r="E184" s="35" t="s">
        <v>352</v>
      </c>
      <c r="F184" s="35" t="s">
        <v>16</v>
      </c>
      <c r="G184" s="35" t="s">
        <v>15</v>
      </c>
      <c r="H184" s="53">
        <v>4.3600000000000003</v>
      </c>
      <c r="I184" s="18">
        <v>20</v>
      </c>
      <c r="J184" s="24">
        <f t="shared" si="4"/>
        <v>15</v>
      </c>
      <c r="K184" s="25" t="str">
        <f t="shared" si="5"/>
        <v>OK</v>
      </c>
      <c r="L184" s="175"/>
      <c r="M184" s="181"/>
      <c r="N184" s="179"/>
      <c r="O184" s="180"/>
      <c r="P184" s="180"/>
      <c r="Q184" s="180"/>
      <c r="R184" s="180"/>
      <c r="S184" s="180"/>
      <c r="T184" s="180"/>
      <c r="U184" s="180"/>
      <c r="V184" s="180"/>
      <c r="W184" s="162"/>
      <c r="X184" s="161"/>
      <c r="Y184" s="165">
        <v>5</v>
      </c>
      <c r="Z184" s="161"/>
      <c r="AA184" s="161"/>
      <c r="AB184" s="161"/>
      <c r="AC184" s="161"/>
      <c r="AD184" s="161"/>
      <c r="AE184" s="161"/>
      <c r="AF184" s="161"/>
      <c r="AG184" s="161"/>
      <c r="AH184" s="161"/>
      <c r="AI184" s="161"/>
      <c r="AJ184" s="161"/>
      <c r="AK184" s="161">
        <v>5</v>
      </c>
      <c r="AL184" s="161"/>
      <c r="AM184" s="161"/>
    </row>
    <row r="185" spans="1:39" ht="39.950000000000003" hidden="1" customHeight="1" x14ac:dyDescent="0.25">
      <c r="A185" s="274"/>
      <c r="B185" s="271"/>
      <c r="C185" s="47">
        <v>197</v>
      </c>
      <c r="D185" s="90" t="s">
        <v>70</v>
      </c>
      <c r="E185" s="35" t="s">
        <v>370</v>
      </c>
      <c r="F185" s="35" t="s">
        <v>13</v>
      </c>
      <c r="G185" s="35" t="s">
        <v>15</v>
      </c>
      <c r="H185" s="53">
        <v>44.37</v>
      </c>
      <c r="I185" s="18">
        <v>20</v>
      </c>
      <c r="J185" s="24">
        <f t="shared" si="4"/>
        <v>18</v>
      </c>
      <c r="K185" s="25" t="str">
        <f t="shared" si="5"/>
        <v>OK</v>
      </c>
      <c r="L185" s="175"/>
      <c r="M185" s="181"/>
      <c r="N185" s="179"/>
      <c r="O185" s="180"/>
      <c r="P185" s="180"/>
      <c r="Q185" s="180"/>
      <c r="R185" s="180"/>
      <c r="S185" s="180"/>
      <c r="T185" s="180"/>
      <c r="U185" s="180"/>
      <c r="V185" s="180"/>
      <c r="W185" s="162"/>
      <c r="X185" s="161"/>
      <c r="Y185" s="165">
        <v>2</v>
      </c>
      <c r="Z185" s="161"/>
      <c r="AA185" s="161"/>
      <c r="AB185" s="161"/>
      <c r="AC185" s="161"/>
      <c r="AD185" s="161"/>
      <c r="AE185" s="161"/>
      <c r="AF185" s="161"/>
      <c r="AG185" s="161"/>
      <c r="AH185" s="161"/>
      <c r="AI185" s="161"/>
      <c r="AJ185" s="161"/>
      <c r="AK185" s="161">
        <v>4</v>
      </c>
      <c r="AL185" s="161"/>
      <c r="AM185" s="161"/>
    </row>
    <row r="186" spans="1:39" ht="39.950000000000003" hidden="1"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175"/>
      <c r="M186" s="181"/>
      <c r="N186" s="179"/>
      <c r="O186" s="180"/>
      <c r="P186" s="180"/>
      <c r="Q186" s="180"/>
      <c r="R186" s="180"/>
      <c r="S186" s="181"/>
      <c r="T186" s="180"/>
      <c r="U186" s="180"/>
      <c r="V186" s="180"/>
      <c r="W186" s="162"/>
      <c r="X186" s="161"/>
      <c r="Y186" s="161"/>
      <c r="Z186" s="161"/>
      <c r="AA186" s="161"/>
      <c r="AB186" s="161"/>
      <c r="AC186" s="161"/>
      <c r="AD186" s="161"/>
      <c r="AE186" s="161"/>
      <c r="AF186" s="161"/>
      <c r="AG186" s="161"/>
      <c r="AH186" s="161"/>
      <c r="AI186" s="161"/>
      <c r="AJ186" s="161"/>
      <c r="AK186" s="161"/>
      <c r="AL186" s="161"/>
      <c r="AM186" s="161"/>
    </row>
    <row r="187" spans="1:39" ht="39.950000000000003" hidden="1" customHeight="1" x14ac:dyDescent="0.25">
      <c r="A187" s="274"/>
      <c r="B187" s="271"/>
      <c r="C187" s="47">
        <v>199</v>
      </c>
      <c r="D187" s="113" t="s">
        <v>372</v>
      </c>
      <c r="E187" s="114" t="s">
        <v>373</v>
      </c>
      <c r="F187" s="114" t="s">
        <v>13</v>
      </c>
      <c r="G187" s="35" t="s">
        <v>15</v>
      </c>
      <c r="H187" s="53">
        <v>73.16</v>
      </c>
      <c r="I187" s="18"/>
      <c r="J187" s="24">
        <f t="shared" si="4"/>
        <v>0</v>
      </c>
      <c r="K187" s="25" t="str">
        <f t="shared" si="5"/>
        <v>OK</v>
      </c>
      <c r="L187" s="175"/>
      <c r="M187" s="181"/>
      <c r="N187" s="179"/>
      <c r="O187" s="180"/>
      <c r="P187" s="180"/>
      <c r="Q187" s="180"/>
      <c r="R187" s="180"/>
      <c r="S187" s="181"/>
      <c r="T187" s="180"/>
      <c r="U187" s="180"/>
      <c r="V187" s="180"/>
      <c r="W187" s="162"/>
      <c r="X187" s="161"/>
      <c r="Y187" s="161"/>
      <c r="Z187" s="161"/>
      <c r="AA187" s="161"/>
      <c r="AB187" s="161"/>
      <c r="AC187" s="161"/>
      <c r="AD187" s="161"/>
      <c r="AE187" s="161"/>
      <c r="AF187" s="161"/>
      <c r="AG187" s="161"/>
      <c r="AH187" s="161"/>
      <c r="AI187" s="161"/>
      <c r="AJ187" s="161"/>
      <c r="AK187" s="161"/>
      <c r="AL187" s="161"/>
      <c r="AM187" s="161"/>
    </row>
    <row r="188" spans="1:39" ht="39.950000000000003" hidden="1" customHeight="1" x14ac:dyDescent="0.25">
      <c r="A188" s="274"/>
      <c r="B188" s="271"/>
      <c r="C188" s="47">
        <v>200</v>
      </c>
      <c r="D188" s="113" t="s">
        <v>374</v>
      </c>
      <c r="E188" s="114" t="s">
        <v>375</v>
      </c>
      <c r="F188" s="114" t="s">
        <v>13</v>
      </c>
      <c r="G188" s="35" t="s">
        <v>15</v>
      </c>
      <c r="H188" s="53">
        <v>475.72</v>
      </c>
      <c r="I188" s="18"/>
      <c r="J188" s="24">
        <f t="shared" si="4"/>
        <v>0</v>
      </c>
      <c r="K188" s="25" t="str">
        <f t="shared" si="5"/>
        <v>OK</v>
      </c>
      <c r="L188" s="175"/>
      <c r="M188" s="181"/>
      <c r="N188" s="179"/>
      <c r="O188" s="180"/>
      <c r="P188" s="180"/>
      <c r="Q188" s="180"/>
      <c r="R188" s="180"/>
      <c r="S188" s="180"/>
      <c r="T188" s="180"/>
      <c r="U188" s="180"/>
      <c r="V188" s="180"/>
      <c r="W188" s="162"/>
      <c r="X188" s="161"/>
      <c r="Y188" s="161"/>
      <c r="Z188" s="161"/>
      <c r="AA188" s="161"/>
      <c r="AB188" s="161"/>
      <c r="AC188" s="161"/>
      <c r="AD188" s="161"/>
      <c r="AE188" s="161"/>
      <c r="AF188" s="161"/>
      <c r="AG188" s="161"/>
      <c r="AH188" s="161"/>
      <c r="AI188" s="161"/>
      <c r="AJ188" s="161"/>
      <c r="AK188" s="161"/>
      <c r="AL188" s="161"/>
      <c r="AM188" s="161"/>
    </row>
    <row r="189" spans="1:39" ht="39.950000000000003" hidden="1" customHeight="1" x14ac:dyDescent="0.25">
      <c r="A189" s="274"/>
      <c r="B189" s="271"/>
      <c r="C189" s="47">
        <v>201</v>
      </c>
      <c r="D189" s="90" t="s">
        <v>114</v>
      </c>
      <c r="E189" s="35" t="s">
        <v>376</v>
      </c>
      <c r="F189" s="36" t="s">
        <v>13</v>
      </c>
      <c r="G189" s="35" t="s">
        <v>15</v>
      </c>
      <c r="H189" s="53">
        <v>52.42</v>
      </c>
      <c r="I189" s="18">
        <v>2</v>
      </c>
      <c r="J189" s="24">
        <f t="shared" si="4"/>
        <v>2</v>
      </c>
      <c r="K189" s="25" t="str">
        <f t="shared" si="5"/>
        <v>OK</v>
      </c>
      <c r="L189" s="175"/>
      <c r="M189" s="181"/>
      <c r="N189" s="179"/>
      <c r="O189" s="180"/>
      <c r="P189" s="180"/>
      <c r="Q189" s="180"/>
      <c r="R189" s="180"/>
      <c r="S189" s="180"/>
      <c r="T189" s="180"/>
      <c r="U189" s="180"/>
      <c r="V189" s="180"/>
      <c r="W189" s="162"/>
      <c r="X189" s="161"/>
      <c r="Y189" s="161"/>
      <c r="Z189" s="161"/>
      <c r="AA189" s="161"/>
      <c r="AB189" s="161"/>
      <c r="AC189" s="161"/>
      <c r="AD189" s="161"/>
      <c r="AE189" s="161"/>
      <c r="AF189" s="161"/>
      <c r="AG189" s="161"/>
      <c r="AH189" s="161"/>
      <c r="AI189" s="161"/>
      <c r="AJ189" s="161"/>
      <c r="AK189" s="161">
        <v>1</v>
      </c>
      <c r="AL189" s="161"/>
      <c r="AM189" s="161"/>
    </row>
    <row r="190" spans="1:39" ht="39.950000000000003" hidden="1" customHeight="1" x14ac:dyDescent="0.25">
      <c r="A190" s="275"/>
      <c r="B190" s="272"/>
      <c r="C190" s="47">
        <v>202</v>
      </c>
      <c r="D190" s="90" t="s">
        <v>166</v>
      </c>
      <c r="E190" s="118" t="s">
        <v>377</v>
      </c>
      <c r="F190" s="35" t="s">
        <v>13</v>
      </c>
      <c r="G190" s="35" t="s">
        <v>31</v>
      </c>
      <c r="H190" s="53">
        <v>188.94</v>
      </c>
      <c r="I190" s="18">
        <v>3</v>
      </c>
      <c r="J190" s="24">
        <f t="shared" si="4"/>
        <v>0</v>
      </c>
      <c r="K190" s="25" t="str">
        <f t="shared" si="5"/>
        <v>OK</v>
      </c>
      <c r="L190" s="175"/>
      <c r="M190" s="181"/>
      <c r="N190" s="179"/>
      <c r="O190" s="180"/>
      <c r="P190" s="180"/>
      <c r="Q190" s="180"/>
      <c r="R190" s="180"/>
      <c r="S190" s="180"/>
      <c r="T190" s="182">
        <v>3</v>
      </c>
      <c r="U190" s="180"/>
      <c r="V190" s="180"/>
      <c r="W190" s="162"/>
      <c r="X190" s="161"/>
      <c r="Y190" s="161"/>
      <c r="Z190" s="161"/>
      <c r="AA190" s="161"/>
      <c r="AB190" s="161"/>
      <c r="AC190" s="161"/>
      <c r="AD190" s="161"/>
      <c r="AE190" s="161"/>
      <c r="AF190" s="161"/>
      <c r="AG190" s="161"/>
      <c r="AH190" s="161"/>
      <c r="AI190" s="161"/>
      <c r="AJ190" s="161"/>
      <c r="AK190" s="161"/>
      <c r="AL190" s="161"/>
      <c r="AM190" s="161"/>
    </row>
    <row r="191" spans="1:39" ht="39.950000000000003" customHeight="1" x14ac:dyDescent="0.25">
      <c r="A191" s="259">
        <v>21</v>
      </c>
      <c r="B191" s="262" t="s">
        <v>284</v>
      </c>
      <c r="C191" s="46">
        <v>203</v>
      </c>
      <c r="D191" s="119" t="s">
        <v>71</v>
      </c>
      <c r="E191" s="120" t="s">
        <v>381</v>
      </c>
      <c r="F191" s="120" t="s">
        <v>25</v>
      </c>
      <c r="G191" s="33" t="s">
        <v>15</v>
      </c>
      <c r="H191" s="52">
        <v>201.41</v>
      </c>
      <c r="I191" s="18">
        <v>4</v>
      </c>
      <c r="J191" s="24">
        <f t="shared" si="4"/>
        <v>0</v>
      </c>
      <c r="K191" s="25" t="str">
        <f t="shared" si="5"/>
        <v>OK</v>
      </c>
      <c r="L191" s="175"/>
      <c r="M191" s="181"/>
      <c r="N191" s="179"/>
      <c r="O191" s="180"/>
      <c r="P191" s="180"/>
      <c r="Q191" s="180"/>
      <c r="R191" s="180"/>
      <c r="S191" s="180"/>
      <c r="T191" s="180"/>
      <c r="U191" s="180"/>
      <c r="V191" s="180"/>
      <c r="W191" s="165">
        <v>4</v>
      </c>
      <c r="X191" s="161"/>
      <c r="Y191" s="161"/>
      <c r="Z191" s="161"/>
      <c r="AA191" s="161"/>
      <c r="AB191" s="161"/>
      <c r="AC191" s="161"/>
      <c r="AD191" s="161"/>
      <c r="AE191" s="161"/>
      <c r="AF191" s="161"/>
      <c r="AG191" s="161"/>
      <c r="AH191" s="161"/>
      <c r="AI191" s="161"/>
      <c r="AJ191" s="161"/>
      <c r="AK191" s="161"/>
      <c r="AL191" s="161"/>
      <c r="AM191" s="161"/>
    </row>
    <row r="192" spans="1:39" ht="39.950000000000003" customHeight="1" x14ac:dyDescent="0.25">
      <c r="A192" s="260"/>
      <c r="B192" s="263"/>
      <c r="C192" s="46">
        <v>204</v>
      </c>
      <c r="D192" s="125" t="s">
        <v>81</v>
      </c>
      <c r="E192" s="123" t="s">
        <v>382</v>
      </c>
      <c r="F192" s="123" t="s">
        <v>13</v>
      </c>
      <c r="G192" s="33" t="s">
        <v>15</v>
      </c>
      <c r="H192" s="52">
        <v>194.99</v>
      </c>
      <c r="I192" s="18">
        <v>10</v>
      </c>
      <c r="J192" s="24">
        <f t="shared" si="4"/>
        <v>0</v>
      </c>
      <c r="K192" s="25" t="str">
        <f t="shared" si="5"/>
        <v>OK</v>
      </c>
      <c r="L192" s="175"/>
      <c r="M192" s="181"/>
      <c r="N192" s="179"/>
      <c r="O192" s="180"/>
      <c r="P192" s="180"/>
      <c r="Q192" s="180"/>
      <c r="R192" s="180"/>
      <c r="S192" s="180"/>
      <c r="T192" s="180"/>
      <c r="U192" s="180"/>
      <c r="V192" s="180"/>
      <c r="W192" s="165">
        <v>10</v>
      </c>
      <c r="X192" s="161"/>
      <c r="Y192" s="161"/>
      <c r="Z192" s="161"/>
      <c r="AA192" s="161"/>
      <c r="AB192" s="161"/>
      <c r="AC192" s="161"/>
      <c r="AD192" s="161"/>
      <c r="AE192" s="161"/>
      <c r="AF192" s="161"/>
      <c r="AG192" s="161"/>
      <c r="AH192" s="161"/>
      <c r="AI192" s="161"/>
      <c r="AJ192" s="161"/>
      <c r="AK192" s="161"/>
      <c r="AL192" s="161"/>
      <c r="AM192" s="161"/>
    </row>
    <row r="193" spans="1:39" ht="39.950000000000003" hidden="1"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175"/>
      <c r="M193" s="181"/>
      <c r="N193" s="180"/>
      <c r="O193" s="180"/>
      <c r="P193" s="180"/>
      <c r="Q193" s="180"/>
      <c r="R193" s="180"/>
      <c r="S193" s="180"/>
      <c r="T193" s="180"/>
      <c r="U193" s="180"/>
      <c r="V193" s="180"/>
      <c r="W193" s="162"/>
      <c r="X193" s="161"/>
      <c r="Y193" s="161"/>
      <c r="Z193" s="161"/>
      <c r="AA193" s="161"/>
      <c r="AB193" s="161"/>
      <c r="AC193" s="161"/>
      <c r="AD193" s="161"/>
      <c r="AE193" s="161"/>
      <c r="AF193" s="161"/>
      <c r="AG193" s="161"/>
      <c r="AH193" s="161"/>
      <c r="AI193" s="161"/>
      <c r="AJ193" s="161"/>
      <c r="AK193" s="161"/>
      <c r="AL193" s="161"/>
      <c r="AM193" s="161"/>
    </row>
    <row r="194" spans="1:39" ht="39.950000000000003" hidden="1"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175"/>
      <c r="M194" s="181"/>
      <c r="N194" s="180"/>
      <c r="O194" s="180"/>
      <c r="P194" s="180"/>
      <c r="Q194" s="180"/>
      <c r="R194" s="180"/>
      <c r="S194" s="180"/>
      <c r="T194" s="180"/>
      <c r="U194" s="180"/>
      <c r="V194" s="180"/>
      <c r="W194" s="162"/>
      <c r="X194" s="161"/>
      <c r="Y194" s="161"/>
      <c r="Z194" s="161"/>
      <c r="AA194" s="161"/>
      <c r="AB194" s="161"/>
      <c r="AC194" s="161"/>
      <c r="AD194" s="161"/>
      <c r="AE194" s="161"/>
      <c r="AF194" s="161"/>
      <c r="AG194" s="161"/>
      <c r="AH194" s="161"/>
      <c r="AI194" s="161"/>
      <c r="AJ194" s="161"/>
      <c r="AK194" s="161"/>
      <c r="AL194" s="161"/>
      <c r="AM194" s="161"/>
    </row>
    <row r="195" spans="1:39" ht="39.950000000000003" hidden="1"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175"/>
      <c r="M195" s="181"/>
      <c r="N195" s="180"/>
      <c r="O195" s="180"/>
      <c r="P195" s="180"/>
      <c r="Q195" s="180"/>
      <c r="R195" s="180"/>
      <c r="S195" s="180"/>
      <c r="T195" s="180"/>
      <c r="U195" s="180"/>
      <c r="V195" s="180"/>
      <c r="W195" s="162"/>
      <c r="X195" s="161"/>
      <c r="Y195" s="161"/>
      <c r="Z195" s="161"/>
      <c r="AA195" s="161"/>
      <c r="AB195" s="161"/>
      <c r="AC195" s="161"/>
      <c r="AD195" s="161"/>
      <c r="AE195" s="161"/>
      <c r="AF195" s="161"/>
      <c r="AG195" s="161"/>
      <c r="AH195" s="161"/>
      <c r="AI195" s="161"/>
      <c r="AJ195" s="161"/>
      <c r="AK195" s="161"/>
      <c r="AL195" s="161"/>
      <c r="AM195" s="161"/>
    </row>
    <row r="196" spans="1:39" ht="39.950000000000003" hidden="1" customHeight="1" x14ac:dyDescent="0.25">
      <c r="A196" s="274"/>
      <c r="B196" s="271"/>
      <c r="C196" s="47">
        <v>208</v>
      </c>
      <c r="D196" s="90" t="s">
        <v>388</v>
      </c>
      <c r="E196" s="35" t="s">
        <v>387</v>
      </c>
      <c r="F196" s="36" t="s">
        <v>13</v>
      </c>
      <c r="G196" s="35" t="s">
        <v>394</v>
      </c>
      <c r="H196" s="53">
        <v>1003.68</v>
      </c>
      <c r="I196" s="18"/>
      <c r="J196" s="24">
        <f t="shared" si="4"/>
        <v>0</v>
      </c>
      <c r="K196" s="25" t="str">
        <f t="shared" si="5"/>
        <v>OK</v>
      </c>
      <c r="L196" s="175"/>
      <c r="M196" s="181"/>
      <c r="N196" s="180"/>
      <c r="O196" s="180"/>
      <c r="P196" s="180"/>
      <c r="Q196" s="180"/>
      <c r="R196" s="180"/>
      <c r="S196" s="180"/>
      <c r="T196" s="180"/>
      <c r="U196" s="180"/>
      <c r="V196" s="180"/>
      <c r="W196" s="162"/>
      <c r="X196" s="161"/>
      <c r="Y196" s="161"/>
      <c r="Z196" s="161"/>
      <c r="AA196" s="161"/>
      <c r="AB196" s="161"/>
      <c r="AC196" s="161"/>
      <c r="AD196" s="161"/>
      <c r="AE196" s="161"/>
      <c r="AF196" s="161"/>
      <c r="AG196" s="161"/>
      <c r="AH196" s="161"/>
      <c r="AI196" s="161"/>
      <c r="AJ196" s="161"/>
      <c r="AK196" s="161"/>
      <c r="AL196" s="161"/>
      <c r="AM196" s="161"/>
    </row>
    <row r="197" spans="1:39" ht="39.950000000000003" hidden="1" customHeight="1" x14ac:dyDescent="0.25">
      <c r="A197" s="274"/>
      <c r="B197" s="271"/>
      <c r="C197" s="47">
        <v>209</v>
      </c>
      <c r="D197" s="90" t="s">
        <v>389</v>
      </c>
      <c r="E197" s="35" t="s">
        <v>387</v>
      </c>
      <c r="F197" s="36" t="s">
        <v>13</v>
      </c>
      <c r="G197" s="35" t="s">
        <v>394</v>
      </c>
      <c r="H197" s="53">
        <v>981.94</v>
      </c>
      <c r="I197" s="18"/>
      <c r="J197" s="24">
        <f t="shared" ref="J197:J248" si="6">I197-(SUM(L197:AC197))</f>
        <v>0</v>
      </c>
      <c r="K197" s="25" t="str">
        <f t="shared" ref="K197:K248" si="7">IF(J197&lt;0,"ATENÇÃO","OK")</f>
        <v>OK</v>
      </c>
      <c r="L197" s="175"/>
      <c r="M197" s="181"/>
      <c r="N197" s="180"/>
      <c r="O197" s="180"/>
      <c r="P197" s="180"/>
      <c r="Q197" s="180"/>
      <c r="R197" s="180"/>
      <c r="S197" s="180"/>
      <c r="T197" s="180"/>
      <c r="U197" s="180"/>
      <c r="V197" s="180"/>
      <c r="W197" s="162"/>
      <c r="X197" s="161"/>
      <c r="Y197" s="161"/>
      <c r="Z197" s="161"/>
      <c r="AA197" s="161"/>
      <c r="AB197" s="161"/>
      <c r="AC197" s="161"/>
      <c r="AD197" s="161"/>
      <c r="AE197" s="161"/>
      <c r="AF197" s="161"/>
      <c r="AG197" s="161"/>
      <c r="AH197" s="161"/>
      <c r="AI197" s="161"/>
      <c r="AJ197" s="161"/>
      <c r="AK197" s="161"/>
      <c r="AL197" s="161"/>
      <c r="AM197" s="161"/>
    </row>
    <row r="198" spans="1:39" ht="39.950000000000003" hidden="1"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175"/>
      <c r="M198" s="181"/>
      <c r="N198" s="180"/>
      <c r="O198" s="180"/>
      <c r="P198" s="180"/>
      <c r="Q198" s="180"/>
      <c r="R198" s="180"/>
      <c r="S198" s="180"/>
      <c r="T198" s="180"/>
      <c r="U198" s="180"/>
      <c r="V198" s="180"/>
      <c r="W198" s="162"/>
      <c r="X198" s="161"/>
      <c r="Y198" s="161"/>
      <c r="Z198" s="161"/>
      <c r="AA198" s="161"/>
      <c r="AB198" s="161"/>
      <c r="AC198" s="161"/>
      <c r="AD198" s="161"/>
      <c r="AE198" s="161"/>
      <c r="AF198" s="161"/>
      <c r="AG198" s="161"/>
      <c r="AH198" s="161"/>
      <c r="AI198" s="161"/>
      <c r="AJ198" s="161"/>
      <c r="AK198" s="161"/>
      <c r="AL198" s="161"/>
      <c r="AM198" s="161"/>
    </row>
    <row r="199" spans="1:39" ht="39.950000000000003" hidden="1"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175"/>
      <c r="M199" s="181"/>
      <c r="N199" s="180"/>
      <c r="O199" s="180"/>
      <c r="P199" s="180"/>
      <c r="Q199" s="180"/>
      <c r="R199" s="180"/>
      <c r="S199" s="180"/>
      <c r="T199" s="180"/>
      <c r="U199" s="180"/>
      <c r="V199" s="180"/>
      <c r="W199" s="162"/>
      <c r="X199" s="161"/>
      <c r="Y199" s="161"/>
      <c r="Z199" s="161"/>
      <c r="AA199" s="161"/>
      <c r="AB199" s="161"/>
      <c r="AC199" s="161"/>
      <c r="AD199" s="161"/>
      <c r="AE199" s="161"/>
      <c r="AF199" s="161"/>
      <c r="AG199" s="161"/>
      <c r="AH199" s="161"/>
      <c r="AI199" s="161"/>
      <c r="AJ199" s="161"/>
      <c r="AK199" s="161"/>
      <c r="AL199" s="161"/>
      <c r="AM199" s="161"/>
    </row>
    <row r="200" spans="1:39" ht="39.950000000000003" hidden="1" customHeight="1" x14ac:dyDescent="0.25">
      <c r="A200" s="275"/>
      <c r="B200" s="272"/>
      <c r="C200" s="47">
        <v>212</v>
      </c>
      <c r="D200" s="113" t="s">
        <v>392</v>
      </c>
      <c r="E200" s="114" t="s">
        <v>393</v>
      </c>
      <c r="F200" s="114" t="s">
        <v>13</v>
      </c>
      <c r="G200" s="35" t="s">
        <v>22</v>
      </c>
      <c r="H200" s="53">
        <v>122</v>
      </c>
      <c r="I200" s="18"/>
      <c r="J200" s="24">
        <f t="shared" si="6"/>
        <v>0</v>
      </c>
      <c r="K200" s="25" t="str">
        <f t="shared" si="7"/>
        <v>OK</v>
      </c>
      <c r="L200" s="175"/>
      <c r="M200" s="181"/>
      <c r="N200" s="180"/>
      <c r="O200" s="180"/>
      <c r="P200" s="180"/>
      <c r="Q200" s="180"/>
      <c r="R200" s="180"/>
      <c r="S200" s="180"/>
      <c r="T200" s="180"/>
      <c r="U200" s="180"/>
      <c r="V200" s="180"/>
      <c r="W200" s="162"/>
      <c r="X200" s="161"/>
      <c r="Y200" s="161"/>
      <c r="Z200" s="161"/>
      <c r="AA200" s="161"/>
      <c r="AB200" s="161"/>
      <c r="AC200" s="161"/>
      <c r="AD200" s="161"/>
      <c r="AE200" s="161"/>
      <c r="AF200" s="161"/>
      <c r="AG200" s="161"/>
      <c r="AH200" s="161"/>
      <c r="AI200" s="161"/>
      <c r="AJ200" s="161"/>
      <c r="AK200" s="161"/>
      <c r="AL200" s="161"/>
      <c r="AM200" s="161"/>
    </row>
    <row r="201" spans="1:39" ht="39.950000000000003" hidden="1" customHeight="1" x14ac:dyDescent="0.25">
      <c r="A201" s="259">
        <v>23</v>
      </c>
      <c r="B201" s="262" t="s">
        <v>183</v>
      </c>
      <c r="C201" s="46">
        <v>213</v>
      </c>
      <c r="D201" s="119" t="s">
        <v>55</v>
      </c>
      <c r="E201" s="120" t="s">
        <v>177</v>
      </c>
      <c r="F201" s="120" t="s">
        <v>13</v>
      </c>
      <c r="G201" s="33" t="s">
        <v>15</v>
      </c>
      <c r="H201" s="52">
        <v>19.14</v>
      </c>
      <c r="I201" s="18">
        <v>60</v>
      </c>
      <c r="J201" s="24">
        <f t="shared" si="6"/>
        <v>35</v>
      </c>
      <c r="K201" s="25" t="str">
        <f t="shared" si="7"/>
        <v>OK</v>
      </c>
      <c r="L201" s="182">
        <v>15</v>
      </c>
      <c r="M201" s="181"/>
      <c r="N201" s="180"/>
      <c r="O201" s="180"/>
      <c r="P201" s="180"/>
      <c r="Q201" s="180"/>
      <c r="R201" s="180"/>
      <c r="S201" s="180"/>
      <c r="T201" s="180"/>
      <c r="U201" s="180"/>
      <c r="V201" s="180"/>
      <c r="W201" s="162"/>
      <c r="X201" s="161"/>
      <c r="Y201" s="165">
        <v>10</v>
      </c>
      <c r="Z201" s="161"/>
      <c r="AA201" s="161"/>
      <c r="AB201" s="161"/>
      <c r="AC201" s="161"/>
      <c r="AD201" s="161"/>
      <c r="AE201" s="161"/>
      <c r="AF201" s="161"/>
      <c r="AG201" s="165">
        <v>20</v>
      </c>
      <c r="AH201" s="161"/>
      <c r="AI201" s="161"/>
      <c r="AJ201" s="161"/>
      <c r="AK201" s="161">
        <v>10</v>
      </c>
      <c r="AL201" s="161"/>
      <c r="AM201" s="161"/>
    </row>
    <row r="202" spans="1:39" ht="39.950000000000003" hidden="1" customHeight="1" x14ac:dyDescent="0.25">
      <c r="A202" s="260"/>
      <c r="B202" s="263"/>
      <c r="C202" s="46">
        <v>214</v>
      </c>
      <c r="D202" s="119" t="s">
        <v>56</v>
      </c>
      <c r="E202" s="120" t="s">
        <v>395</v>
      </c>
      <c r="F202" s="120" t="s">
        <v>13</v>
      </c>
      <c r="G202" s="33" t="s">
        <v>58</v>
      </c>
      <c r="H202" s="52">
        <v>64.239999999999995</v>
      </c>
      <c r="I202" s="18"/>
      <c r="J202" s="24">
        <f t="shared" si="6"/>
        <v>0</v>
      </c>
      <c r="K202" s="25" t="str">
        <f t="shared" si="7"/>
        <v>OK</v>
      </c>
      <c r="L202" s="175"/>
      <c r="M202" s="181"/>
      <c r="N202" s="180"/>
      <c r="O202" s="180"/>
      <c r="P202" s="180"/>
      <c r="Q202" s="180"/>
      <c r="R202" s="180"/>
      <c r="S202" s="180"/>
      <c r="T202" s="180"/>
      <c r="U202" s="180"/>
      <c r="V202" s="180"/>
      <c r="W202" s="162"/>
      <c r="X202" s="161"/>
      <c r="Y202" s="161"/>
      <c r="Z202" s="161"/>
      <c r="AA202" s="161"/>
      <c r="AB202" s="161"/>
      <c r="AC202" s="161"/>
      <c r="AD202" s="161"/>
      <c r="AE202" s="161"/>
      <c r="AF202" s="161"/>
      <c r="AG202" s="161"/>
      <c r="AH202" s="161"/>
      <c r="AI202" s="161"/>
      <c r="AJ202" s="161"/>
      <c r="AK202" s="161"/>
      <c r="AL202" s="161"/>
      <c r="AM202" s="161"/>
    </row>
    <row r="203" spans="1:39" ht="39.950000000000003" hidden="1" customHeight="1" x14ac:dyDescent="0.25">
      <c r="A203" s="260"/>
      <c r="B203" s="263"/>
      <c r="C203" s="46">
        <v>215</v>
      </c>
      <c r="D203" s="121" t="s">
        <v>396</v>
      </c>
      <c r="E203" s="122" t="s">
        <v>172</v>
      </c>
      <c r="F203" s="122" t="s">
        <v>12</v>
      </c>
      <c r="G203" s="33" t="s">
        <v>15</v>
      </c>
      <c r="H203" s="52">
        <v>18.89</v>
      </c>
      <c r="I203" s="18"/>
      <c r="J203" s="24">
        <f t="shared" si="6"/>
        <v>0</v>
      </c>
      <c r="K203" s="25" t="str">
        <f t="shared" si="7"/>
        <v>OK</v>
      </c>
      <c r="L203" s="175"/>
      <c r="M203" s="181"/>
      <c r="N203" s="180"/>
      <c r="O203" s="180"/>
      <c r="P203" s="180"/>
      <c r="Q203" s="180"/>
      <c r="R203" s="180"/>
      <c r="S203" s="180"/>
      <c r="T203" s="180"/>
      <c r="U203" s="180"/>
      <c r="V203" s="180"/>
      <c r="W203" s="162"/>
      <c r="X203" s="161"/>
      <c r="Y203" s="161"/>
      <c r="Z203" s="161"/>
      <c r="AA203" s="161"/>
      <c r="AB203" s="161"/>
      <c r="AC203" s="161"/>
      <c r="AD203" s="161"/>
      <c r="AE203" s="161"/>
      <c r="AF203" s="161"/>
      <c r="AG203" s="161"/>
      <c r="AH203" s="161"/>
      <c r="AI203" s="161"/>
      <c r="AJ203" s="161"/>
      <c r="AK203" s="161"/>
      <c r="AL203" s="161"/>
      <c r="AM203" s="161"/>
    </row>
    <row r="204" spans="1:39" ht="39.950000000000003" hidden="1" customHeight="1" x14ac:dyDescent="0.25">
      <c r="A204" s="260"/>
      <c r="B204" s="263"/>
      <c r="C204" s="46">
        <v>216</v>
      </c>
      <c r="D204" s="119" t="s">
        <v>48</v>
      </c>
      <c r="E204" s="120" t="s">
        <v>172</v>
      </c>
      <c r="F204" s="120" t="s">
        <v>12</v>
      </c>
      <c r="G204" s="33" t="s">
        <v>15</v>
      </c>
      <c r="H204" s="52">
        <v>15.33</v>
      </c>
      <c r="I204" s="18">
        <v>50</v>
      </c>
      <c r="J204" s="24">
        <f t="shared" si="6"/>
        <v>25</v>
      </c>
      <c r="K204" s="25" t="str">
        <f t="shared" si="7"/>
        <v>OK</v>
      </c>
      <c r="L204" s="182">
        <v>15</v>
      </c>
      <c r="M204" s="181"/>
      <c r="N204" s="180"/>
      <c r="O204" s="180"/>
      <c r="P204" s="180"/>
      <c r="Q204" s="180"/>
      <c r="R204" s="180"/>
      <c r="S204" s="180"/>
      <c r="T204" s="180"/>
      <c r="U204" s="180"/>
      <c r="V204" s="180"/>
      <c r="W204" s="162"/>
      <c r="X204" s="161"/>
      <c r="Y204" s="165">
        <v>10</v>
      </c>
      <c r="Z204" s="161"/>
      <c r="AA204" s="161"/>
      <c r="AB204" s="161"/>
      <c r="AC204" s="161"/>
      <c r="AD204" s="161"/>
      <c r="AE204" s="161"/>
      <c r="AF204" s="161"/>
      <c r="AG204" s="165">
        <v>15</v>
      </c>
      <c r="AH204" s="161"/>
      <c r="AI204" s="161"/>
      <c r="AJ204" s="161"/>
      <c r="AK204" s="161"/>
      <c r="AL204" s="161"/>
      <c r="AM204" s="161"/>
    </row>
    <row r="205" spans="1:39" ht="39.950000000000003" hidden="1" customHeight="1" x14ac:dyDescent="0.25">
      <c r="A205" s="260"/>
      <c r="B205" s="263"/>
      <c r="C205" s="46">
        <v>217</v>
      </c>
      <c r="D205" s="119" t="s">
        <v>102</v>
      </c>
      <c r="E205" s="120" t="s">
        <v>177</v>
      </c>
      <c r="F205" s="120" t="s">
        <v>104</v>
      </c>
      <c r="G205" s="33" t="s">
        <v>15</v>
      </c>
      <c r="H205" s="52">
        <v>13.96</v>
      </c>
      <c r="I205" s="18">
        <v>5</v>
      </c>
      <c r="J205" s="24">
        <f t="shared" si="6"/>
        <v>3</v>
      </c>
      <c r="K205" s="25" t="str">
        <f t="shared" si="7"/>
        <v>OK</v>
      </c>
      <c r="L205" s="182">
        <v>2</v>
      </c>
      <c r="M205" s="181"/>
      <c r="N205" s="180"/>
      <c r="O205" s="180"/>
      <c r="P205" s="180"/>
      <c r="Q205" s="180"/>
      <c r="R205" s="180"/>
      <c r="S205" s="180"/>
      <c r="T205" s="180"/>
      <c r="U205" s="180"/>
      <c r="V205" s="180"/>
      <c r="W205" s="162"/>
      <c r="X205" s="161"/>
      <c r="Y205" s="161"/>
      <c r="Z205" s="161"/>
      <c r="AA205" s="161"/>
      <c r="AB205" s="161"/>
      <c r="AC205" s="161"/>
      <c r="AD205" s="161"/>
      <c r="AE205" s="161"/>
      <c r="AF205" s="161"/>
      <c r="AG205" s="165">
        <v>2</v>
      </c>
      <c r="AH205" s="161"/>
      <c r="AI205" s="161"/>
      <c r="AJ205" s="161"/>
      <c r="AK205" s="161">
        <v>1</v>
      </c>
      <c r="AL205" s="161"/>
      <c r="AM205" s="161"/>
    </row>
    <row r="206" spans="1:39" ht="39.950000000000003" hidden="1" customHeight="1" x14ac:dyDescent="0.25">
      <c r="A206" s="260"/>
      <c r="B206" s="263"/>
      <c r="C206" s="46">
        <v>218</v>
      </c>
      <c r="D206" s="119" t="s">
        <v>105</v>
      </c>
      <c r="E206" s="120" t="s">
        <v>177</v>
      </c>
      <c r="F206" s="120" t="s">
        <v>104</v>
      </c>
      <c r="G206" s="33" t="s">
        <v>15</v>
      </c>
      <c r="H206" s="52">
        <v>21.9</v>
      </c>
      <c r="I206" s="18">
        <v>5</v>
      </c>
      <c r="J206" s="24">
        <f t="shared" si="6"/>
        <v>3</v>
      </c>
      <c r="K206" s="25" t="str">
        <f t="shared" si="7"/>
        <v>OK</v>
      </c>
      <c r="L206" s="182">
        <v>2</v>
      </c>
      <c r="M206" s="181"/>
      <c r="N206" s="180"/>
      <c r="O206" s="180"/>
      <c r="P206" s="180"/>
      <c r="Q206" s="180"/>
      <c r="R206" s="180"/>
      <c r="S206" s="180"/>
      <c r="T206" s="180"/>
      <c r="U206" s="180"/>
      <c r="V206" s="180"/>
      <c r="W206" s="162"/>
      <c r="X206" s="161"/>
      <c r="Y206" s="161"/>
      <c r="Z206" s="161"/>
      <c r="AA206" s="161"/>
      <c r="AB206" s="161"/>
      <c r="AC206" s="161"/>
      <c r="AD206" s="161"/>
      <c r="AE206" s="161"/>
      <c r="AF206" s="161"/>
      <c r="AG206" s="165">
        <v>2</v>
      </c>
      <c r="AH206" s="161"/>
      <c r="AI206" s="161"/>
      <c r="AJ206" s="161"/>
      <c r="AK206" s="161">
        <v>1</v>
      </c>
      <c r="AL206" s="161"/>
      <c r="AM206" s="161"/>
    </row>
    <row r="207" spans="1:39" ht="39.950000000000003" hidden="1" customHeight="1" x14ac:dyDescent="0.25">
      <c r="A207" s="260"/>
      <c r="B207" s="263"/>
      <c r="C207" s="46">
        <v>219</v>
      </c>
      <c r="D207" s="119" t="s">
        <v>107</v>
      </c>
      <c r="E207" s="120" t="s">
        <v>397</v>
      </c>
      <c r="F207" s="120" t="s">
        <v>16</v>
      </c>
      <c r="G207" s="33" t="s">
        <v>15</v>
      </c>
      <c r="H207" s="52">
        <v>74.61</v>
      </c>
      <c r="I207" s="18">
        <v>2</v>
      </c>
      <c r="J207" s="24">
        <f t="shared" si="6"/>
        <v>2</v>
      </c>
      <c r="K207" s="25" t="str">
        <f t="shared" si="7"/>
        <v>OK</v>
      </c>
      <c r="L207" s="175"/>
      <c r="M207" s="181"/>
      <c r="N207" s="180"/>
      <c r="O207" s="180"/>
      <c r="P207" s="180"/>
      <c r="Q207" s="180"/>
      <c r="R207" s="180"/>
      <c r="S207" s="180"/>
      <c r="T207" s="180"/>
      <c r="U207" s="180"/>
      <c r="V207" s="180"/>
      <c r="W207" s="162"/>
      <c r="X207" s="161"/>
      <c r="Y207" s="161"/>
      <c r="Z207" s="161"/>
      <c r="AA207" s="161"/>
      <c r="AB207" s="161"/>
      <c r="AC207" s="161"/>
      <c r="AD207" s="161"/>
      <c r="AE207" s="161"/>
      <c r="AF207" s="161"/>
      <c r="AG207" s="161"/>
      <c r="AH207" s="161"/>
      <c r="AI207" s="161"/>
      <c r="AJ207" s="161"/>
      <c r="AK207" s="161"/>
      <c r="AL207" s="161"/>
      <c r="AM207" s="161"/>
    </row>
    <row r="208" spans="1:39" ht="39.950000000000003" hidden="1" customHeight="1" x14ac:dyDescent="0.25">
      <c r="A208" s="260"/>
      <c r="B208" s="263"/>
      <c r="C208" s="46">
        <v>220</v>
      </c>
      <c r="D208" s="119" t="s">
        <v>108</v>
      </c>
      <c r="E208" s="120" t="s">
        <v>397</v>
      </c>
      <c r="F208" s="120" t="s">
        <v>16</v>
      </c>
      <c r="G208" s="33" t="s">
        <v>15</v>
      </c>
      <c r="H208" s="52">
        <v>48.79</v>
      </c>
      <c r="I208" s="18">
        <v>2</v>
      </c>
      <c r="J208" s="24">
        <f t="shared" si="6"/>
        <v>2</v>
      </c>
      <c r="K208" s="25" t="str">
        <f t="shared" si="7"/>
        <v>OK</v>
      </c>
      <c r="L208" s="175"/>
      <c r="M208" s="181"/>
      <c r="N208" s="180"/>
      <c r="O208" s="180"/>
      <c r="P208" s="180"/>
      <c r="Q208" s="180"/>
      <c r="R208" s="180"/>
      <c r="S208" s="180"/>
      <c r="T208" s="180"/>
      <c r="U208" s="180"/>
      <c r="V208" s="180"/>
      <c r="W208" s="162"/>
      <c r="X208" s="161"/>
      <c r="Y208" s="161"/>
      <c r="Z208" s="161"/>
      <c r="AA208" s="161"/>
      <c r="AB208" s="161"/>
      <c r="AC208" s="161"/>
      <c r="AD208" s="161"/>
      <c r="AE208" s="161"/>
      <c r="AF208" s="161"/>
      <c r="AG208" s="161"/>
      <c r="AH208" s="161"/>
      <c r="AI208" s="161"/>
      <c r="AJ208" s="161"/>
      <c r="AK208" s="161"/>
      <c r="AL208" s="161"/>
      <c r="AM208" s="161"/>
    </row>
    <row r="209" spans="1:39" ht="39.950000000000003" hidden="1" customHeight="1" x14ac:dyDescent="0.25">
      <c r="A209" s="260"/>
      <c r="B209" s="263"/>
      <c r="C209" s="46">
        <v>221</v>
      </c>
      <c r="D209" s="119" t="s">
        <v>109</v>
      </c>
      <c r="E209" s="120" t="s">
        <v>397</v>
      </c>
      <c r="F209" s="120" t="s">
        <v>16</v>
      </c>
      <c r="G209" s="33" t="s">
        <v>15</v>
      </c>
      <c r="H209" s="52">
        <v>49.95</v>
      </c>
      <c r="I209" s="18">
        <v>5</v>
      </c>
      <c r="J209" s="24">
        <f t="shared" si="6"/>
        <v>5</v>
      </c>
      <c r="K209" s="25" t="str">
        <f t="shared" si="7"/>
        <v>OK</v>
      </c>
      <c r="L209" s="175"/>
      <c r="M209" s="181"/>
      <c r="N209" s="180"/>
      <c r="O209" s="180"/>
      <c r="P209" s="180"/>
      <c r="Q209" s="180"/>
      <c r="R209" s="180"/>
      <c r="S209" s="180"/>
      <c r="T209" s="180"/>
      <c r="U209" s="180"/>
      <c r="V209" s="180"/>
      <c r="W209" s="162"/>
      <c r="X209" s="161"/>
      <c r="Y209" s="161"/>
      <c r="Z209" s="161"/>
      <c r="AA209" s="161"/>
      <c r="AB209" s="161"/>
      <c r="AC209" s="161"/>
      <c r="AD209" s="161"/>
      <c r="AE209" s="161"/>
      <c r="AF209" s="161"/>
      <c r="AG209" s="161"/>
      <c r="AH209" s="161"/>
      <c r="AI209" s="161"/>
      <c r="AJ209" s="161"/>
      <c r="AK209" s="161"/>
      <c r="AL209" s="161"/>
      <c r="AM209" s="161"/>
    </row>
    <row r="210" spans="1:39" ht="39.950000000000003" hidden="1" customHeight="1" x14ac:dyDescent="0.25">
      <c r="A210" s="260"/>
      <c r="B210" s="263"/>
      <c r="C210" s="46">
        <v>222</v>
      </c>
      <c r="D210" s="121" t="s">
        <v>398</v>
      </c>
      <c r="E210" s="122" t="s">
        <v>103</v>
      </c>
      <c r="F210" s="122" t="s">
        <v>12</v>
      </c>
      <c r="G210" s="33" t="s">
        <v>15</v>
      </c>
      <c r="H210" s="52">
        <v>258.13</v>
      </c>
      <c r="I210" s="18"/>
      <c r="J210" s="24">
        <f t="shared" si="6"/>
        <v>0</v>
      </c>
      <c r="K210" s="25" t="str">
        <f t="shared" si="7"/>
        <v>OK</v>
      </c>
      <c r="L210" s="175"/>
      <c r="M210" s="181"/>
      <c r="N210" s="180"/>
      <c r="O210" s="180"/>
      <c r="P210" s="180"/>
      <c r="Q210" s="180"/>
      <c r="R210" s="180"/>
      <c r="S210" s="180"/>
      <c r="T210" s="180"/>
      <c r="U210" s="180"/>
      <c r="V210" s="180"/>
      <c r="W210" s="162"/>
      <c r="X210" s="161"/>
      <c r="Y210" s="161"/>
      <c r="Z210" s="161"/>
      <c r="AA210" s="161"/>
      <c r="AB210" s="161"/>
      <c r="AC210" s="161"/>
      <c r="AD210" s="161"/>
      <c r="AE210" s="161"/>
      <c r="AF210" s="161"/>
      <c r="AG210" s="161"/>
      <c r="AH210" s="161"/>
      <c r="AI210" s="161"/>
      <c r="AJ210" s="161"/>
      <c r="AK210" s="161"/>
      <c r="AL210" s="161"/>
      <c r="AM210" s="161"/>
    </row>
    <row r="211" spans="1:39" ht="39.950000000000003" hidden="1" customHeight="1" x14ac:dyDescent="0.25">
      <c r="A211" s="260"/>
      <c r="B211" s="263"/>
      <c r="C211" s="46">
        <v>223</v>
      </c>
      <c r="D211" s="121" t="s">
        <v>399</v>
      </c>
      <c r="E211" s="122" t="s">
        <v>400</v>
      </c>
      <c r="F211" s="122" t="s">
        <v>12</v>
      </c>
      <c r="G211" s="33" t="s">
        <v>15</v>
      </c>
      <c r="H211" s="52">
        <v>33.229999999999997</v>
      </c>
      <c r="I211" s="18"/>
      <c r="J211" s="24">
        <f t="shared" si="6"/>
        <v>0</v>
      </c>
      <c r="K211" s="25" t="str">
        <f t="shared" si="7"/>
        <v>OK</v>
      </c>
      <c r="L211" s="175"/>
      <c r="M211" s="181"/>
      <c r="N211" s="180"/>
      <c r="O211" s="180"/>
      <c r="P211" s="180"/>
      <c r="Q211" s="180"/>
      <c r="R211" s="180"/>
      <c r="S211" s="180"/>
      <c r="T211" s="180"/>
      <c r="U211" s="180"/>
      <c r="V211" s="180"/>
      <c r="W211" s="162"/>
      <c r="X211" s="161"/>
      <c r="Y211" s="161"/>
      <c r="Z211" s="161"/>
      <c r="AA211" s="161"/>
      <c r="AB211" s="161"/>
      <c r="AC211" s="161"/>
      <c r="AD211" s="161"/>
      <c r="AE211" s="161"/>
      <c r="AF211" s="161"/>
      <c r="AG211" s="161"/>
      <c r="AH211" s="161"/>
      <c r="AI211" s="161"/>
      <c r="AJ211" s="161"/>
      <c r="AK211" s="161"/>
      <c r="AL211" s="161"/>
      <c r="AM211" s="161"/>
    </row>
    <row r="212" spans="1:39" ht="39.950000000000003" hidden="1" customHeight="1" x14ac:dyDescent="0.25">
      <c r="A212" s="260"/>
      <c r="B212" s="263"/>
      <c r="C212" s="46">
        <v>224</v>
      </c>
      <c r="D212" s="121" t="s">
        <v>401</v>
      </c>
      <c r="E212" s="122" t="s">
        <v>140</v>
      </c>
      <c r="F212" s="122" t="s">
        <v>12</v>
      </c>
      <c r="G212" s="33" t="s">
        <v>15</v>
      </c>
      <c r="H212" s="52">
        <v>32.409999999999997</v>
      </c>
      <c r="I212" s="18"/>
      <c r="J212" s="24">
        <f t="shared" si="6"/>
        <v>0</v>
      </c>
      <c r="K212" s="25" t="str">
        <f t="shared" si="7"/>
        <v>OK</v>
      </c>
      <c r="L212" s="175"/>
      <c r="M212" s="181"/>
      <c r="N212" s="180"/>
      <c r="O212" s="180"/>
      <c r="P212" s="180"/>
      <c r="Q212" s="180"/>
      <c r="R212" s="180"/>
      <c r="S212" s="180"/>
      <c r="T212" s="180"/>
      <c r="U212" s="180"/>
      <c r="V212" s="180"/>
      <c r="W212" s="162"/>
      <c r="X212" s="161"/>
      <c r="Y212" s="161"/>
      <c r="Z212" s="161"/>
      <c r="AA212" s="161"/>
      <c r="AB212" s="161"/>
      <c r="AC212" s="161"/>
      <c r="AD212" s="161"/>
      <c r="AE212" s="161"/>
      <c r="AF212" s="161"/>
      <c r="AG212" s="161"/>
      <c r="AH212" s="161"/>
      <c r="AI212" s="161"/>
      <c r="AJ212" s="161"/>
      <c r="AK212" s="161"/>
      <c r="AL212" s="161"/>
      <c r="AM212" s="161"/>
    </row>
    <row r="213" spans="1:39" ht="39.950000000000003" hidden="1" customHeight="1" x14ac:dyDescent="0.25">
      <c r="A213" s="260"/>
      <c r="B213" s="263"/>
      <c r="C213" s="46">
        <v>225</v>
      </c>
      <c r="D213" s="121" t="s">
        <v>402</v>
      </c>
      <c r="E213" s="122" t="s">
        <v>403</v>
      </c>
      <c r="F213" s="122" t="s">
        <v>13</v>
      </c>
      <c r="G213" s="33" t="s">
        <v>22</v>
      </c>
      <c r="H213" s="52">
        <v>28.72</v>
      </c>
      <c r="I213" s="18"/>
      <c r="J213" s="24">
        <f t="shared" si="6"/>
        <v>0</v>
      </c>
      <c r="K213" s="25" t="str">
        <f t="shared" si="7"/>
        <v>OK</v>
      </c>
      <c r="L213" s="175"/>
      <c r="M213" s="181"/>
      <c r="N213" s="180"/>
      <c r="O213" s="180"/>
      <c r="P213" s="180"/>
      <c r="Q213" s="180"/>
      <c r="R213" s="180"/>
      <c r="S213" s="180"/>
      <c r="T213" s="180"/>
      <c r="U213" s="180"/>
      <c r="V213" s="180"/>
      <c r="W213" s="162"/>
      <c r="X213" s="161"/>
      <c r="Y213" s="161"/>
      <c r="Z213" s="161"/>
      <c r="AA213" s="161"/>
      <c r="AB213" s="161"/>
      <c r="AC213" s="161"/>
      <c r="AD213" s="161"/>
      <c r="AE213" s="161"/>
      <c r="AF213" s="161"/>
      <c r="AG213" s="161"/>
      <c r="AH213" s="161"/>
      <c r="AI213" s="161"/>
      <c r="AJ213" s="161"/>
      <c r="AK213" s="161"/>
      <c r="AL213" s="161"/>
      <c r="AM213" s="161"/>
    </row>
    <row r="214" spans="1:39" ht="39.950000000000003" hidden="1" customHeight="1" x14ac:dyDescent="0.25">
      <c r="A214" s="260"/>
      <c r="B214" s="263"/>
      <c r="C214" s="46">
        <v>226</v>
      </c>
      <c r="D214" s="121" t="s">
        <v>404</v>
      </c>
      <c r="E214" s="122" t="s">
        <v>405</v>
      </c>
      <c r="F214" s="122" t="s">
        <v>13</v>
      </c>
      <c r="G214" s="33" t="s">
        <v>14</v>
      </c>
      <c r="H214" s="52">
        <v>156.22</v>
      </c>
      <c r="I214" s="18"/>
      <c r="J214" s="24">
        <f t="shared" si="6"/>
        <v>0</v>
      </c>
      <c r="K214" s="25" t="str">
        <f t="shared" si="7"/>
        <v>OK</v>
      </c>
      <c r="L214" s="175"/>
      <c r="M214" s="181"/>
      <c r="N214" s="180"/>
      <c r="O214" s="180"/>
      <c r="P214" s="180"/>
      <c r="Q214" s="180"/>
      <c r="R214" s="180"/>
      <c r="S214" s="180"/>
      <c r="T214" s="180"/>
      <c r="U214" s="180"/>
      <c r="V214" s="180"/>
      <c r="W214" s="162"/>
      <c r="X214" s="161"/>
      <c r="Y214" s="161"/>
      <c r="Z214" s="161"/>
      <c r="AA214" s="161"/>
      <c r="AB214" s="161"/>
      <c r="AC214" s="161"/>
      <c r="AD214" s="161"/>
      <c r="AE214" s="161"/>
      <c r="AF214" s="161"/>
      <c r="AG214" s="161"/>
      <c r="AH214" s="161"/>
      <c r="AI214" s="161"/>
      <c r="AJ214" s="161"/>
      <c r="AK214" s="161"/>
      <c r="AL214" s="161"/>
      <c r="AM214" s="161"/>
    </row>
    <row r="215" spans="1:39" ht="39.950000000000003" hidden="1" customHeight="1" x14ac:dyDescent="0.25">
      <c r="A215" s="260"/>
      <c r="B215" s="263"/>
      <c r="C215" s="46">
        <v>227</v>
      </c>
      <c r="D215" s="121" t="s">
        <v>406</v>
      </c>
      <c r="E215" s="122" t="s">
        <v>160</v>
      </c>
      <c r="F215" s="122" t="s">
        <v>12</v>
      </c>
      <c r="G215" s="33" t="s">
        <v>15</v>
      </c>
      <c r="H215" s="52">
        <v>56.14</v>
      </c>
      <c r="I215" s="18"/>
      <c r="J215" s="24">
        <f t="shared" si="6"/>
        <v>0</v>
      </c>
      <c r="K215" s="25" t="str">
        <f t="shared" si="7"/>
        <v>OK</v>
      </c>
      <c r="L215" s="175"/>
      <c r="M215" s="181"/>
      <c r="N215" s="180"/>
      <c r="O215" s="180"/>
      <c r="P215" s="180"/>
      <c r="Q215" s="180"/>
      <c r="R215" s="180"/>
      <c r="S215" s="180"/>
      <c r="T215" s="180"/>
      <c r="U215" s="180"/>
      <c r="V215" s="180"/>
      <c r="W215" s="162"/>
      <c r="X215" s="161"/>
      <c r="Y215" s="161"/>
      <c r="Z215" s="161"/>
      <c r="AA215" s="161"/>
      <c r="AB215" s="161"/>
      <c r="AC215" s="161"/>
      <c r="AD215" s="161"/>
      <c r="AE215" s="161"/>
      <c r="AF215" s="161"/>
      <c r="AG215" s="161"/>
      <c r="AH215" s="161"/>
      <c r="AI215" s="161"/>
      <c r="AJ215" s="161"/>
      <c r="AK215" s="161"/>
      <c r="AL215" s="161"/>
      <c r="AM215" s="161"/>
    </row>
    <row r="216" spans="1:39" ht="39.950000000000003" hidden="1" customHeight="1" x14ac:dyDescent="0.25">
      <c r="A216" s="260"/>
      <c r="B216" s="263"/>
      <c r="C216" s="46">
        <v>228</v>
      </c>
      <c r="D216" s="126" t="s">
        <v>407</v>
      </c>
      <c r="E216" s="86" t="s">
        <v>140</v>
      </c>
      <c r="F216" s="120" t="s">
        <v>100</v>
      </c>
      <c r="G216" s="33" t="s">
        <v>15</v>
      </c>
      <c r="H216" s="52">
        <v>30.35</v>
      </c>
      <c r="I216" s="18"/>
      <c r="J216" s="24">
        <f t="shared" si="6"/>
        <v>0</v>
      </c>
      <c r="K216" s="25" t="str">
        <f t="shared" si="7"/>
        <v>OK</v>
      </c>
      <c r="L216" s="175"/>
      <c r="M216" s="181"/>
      <c r="N216" s="180"/>
      <c r="O216" s="180"/>
      <c r="P216" s="180"/>
      <c r="Q216" s="180"/>
      <c r="R216" s="180"/>
      <c r="S216" s="180"/>
      <c r="T216" s="180"/>
      <c r="U216" s="180"/>
      <c r="V216" s="180"/>
      <c r="W216" s="162"/>
      <c r="X216" s="161"/>
      <c r="Y216" s="161"/>
      <c r="Z216" s="161"/>
      <c r="AA216" s="161"/>
      <c r="AB216" s="161"/>
      <c r="AC216" s="161"/>
      <c r="AD216" s="161"/>
      <c r="AE216" s="161"/>
      <c r="AF216" s="161"/>
      <c r="AG216" s="161"/>
      <c r="AH216" s="161"/>
      <c r="AI216" s="161"/>
      <c r="AJ216" s="161"/>
      <c r="AK216" s="161"/>
      <c r="AL216" s="161"/>
      <c r="AM216" s="161"/>
    </row>
    <row r="217" spans="1:39" ht="39.950000000000003" hidden="1" customHeight="1" x14ac:dyDescent="0.25">
      <c r="A217" s="261"/>
      <c r="B217" s="264"/>
      <c r="C217" s="46">
        <v>229</v>
      </c>
      <c r="D217" s="121" t="s">
        <v>408</v>
      </c>
      <c r="E217" s="122" t="s">
        <v>409</v>
      </c>
      <c r="F217" s="122" t="s">
        <v>13</v>
      </c>
      <c r="G217" s="33" t="s">
        <v>15</v>
      </c>
      <c r="H217" s="52">
        <v>26.59</v>
      </c>
      <c r="I217" s="18"/>
      <c r="J217" s="24">
        <f t="shared" si="6"/>
        <v>0</v>
      </c>
      <c r="K217" s="25" t="str">
        <f t="shared" si="7"/>
        <v>OK</v>
      </c>
      <c r="L217" s="175"/>
      <c r="M217" s="181"/>
      <c r="N217" s="180"/>
      <c r="O217" s="180"/>
      <c r="P217" s="180"/>
      <c r="Q217" s="180"/>
      <c r="R217" s="180"/>
      <c r="S217" s="180"/>
      <c r="T217" s="180"/>
      <c r="U217" s="180"/>
      <c r="V217" s="180"/>
      <c r="W217" s="162"/>
      <c r="X217" s="161"/>
      <c r="Y217" s="161"/>
      <c r="Z217" s="161"/>
      <c r="AA217" s="161"/>
      <c r="AB217" s="161"/>
      <c r="AC217" s="161"/>
      <c r="AD217" s="161"/>
      <c r="AE217" s="161"/>
      <c r="AF217" s="161"/>
      <c r="AG217" s="161"/>
      <c r="AH217" s="161"/>
      <c r="AI217" s="161"/>
      <c r="AJ217" s="161"/>
      <c r="AK217" s="161"/>
      <c r="AL217" s="161"/>
      <c r="AM217" s="161"/>
    </row>
    <row r="218" spans="1:39" ht="77.45" hidden="1" customHeight="1"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175"/>
      <c r="M218" s="181"/>
      <c r="N218" s="180"/>
      <c r="O218" s="180"/>
      <c r="P218" s="180"/>
      <c r="Q218" s="180"/>
      <c r="R218" s="180"/>
      <c r="S218" s="180"/>
      <c r="T218" s="180"/>
      <c r="U218" s="180"/>
      <c r="V218" s="180"/>
      <c r="W218" s="162"/>
      <c r="X218" s="161"/>
      <c r="Y218" s="161"/>
      <c r="Z218" s="161"/>
      <c r="AA218" s="161"/>
      <c r="AB218" s="161"/>
      <c r="AC218" s="161"/>
      <c r="AD218" s="161"/>
      <c r="AE218" s="161"/>
      <c r="AF218" s="161"/>
      <c r="AG218" s="161"/>
      <c r="AH218" s="161"/>
      <c r="AI218" s="161"/>
      <c r="AJ218" s="161"/>
      <c r="AK218" s="161"/>
      <c r="AL218" s="161"/>
      <c r="AM218" s="161"/>
    </row>
    <row r="219" spans="1:39" ht="71.45" hidden="1" customHeight="1" x14ac:dyDescent="0.25">
      <c r="A219" s="265">
        <v>25</v>
      </c>
      <c r="B219" s="262" t="s">
        <v>253</v>
      </c>
      <c r="C219" s="46">
        <v>231</v>
      </c>
      <c r="D219" s="119" t="s">
        <v>412</v>
      </c>
      <c r="E219" s="120" t="s">
        <v>413</v>
      </c>
      <c r="F219" s="86" t="s">
        <v>13</v>
      </c>
      <c r="G219" s="33" t="s">
        <v>28</v>
      </c>
      <c r="H219" s="52">
        <v>355.14</v>
      </c>
      <c r="I219" s="18"/>
      <c r="J219" s="24">
        <f t="shared" si="6"/>
        <v>0</v>
      </c>
      <c r="K219" s="25" t="str">
        <f t="shared" si="7"/>
        <v>OK</v>
      </c>
      <c r="L219" s="175"/>
      <c r="M219" s="181"/>
      <c r="N219" s="180"/>
      <c r="O219" s="180"/>
      <c r="P219" s="180"/>
      <c r="Q219" s="180"/>
      <c r="R219" s="180"/>
      <c r="S219" s="180"/>
      <c r="T219" s="180"/>
      <c r="U219" s="180"/>
      <c r="V219" s="180"/>
      <c r="W219" s="162"/>
      <c r="X219" s="161"/>
      <c r="Y219" s="161"/>
      <c r="Z219" s="161"/>
      <c r="AA219" s="161"/>
      <c r="AB219" s="161"/>
      <c r="AC219" s="161"/>
      <c r="AD219" s="161"/>
      <c r="AE219" s="161"/>
      <c r="AF219" s="161"/>
      <c r="AG219" s="161"/>
      <c r="AH219" s="161"/>
      <c r="AI219" s="161"/>
      <c r="AJ219" s="161"/>
      <c r="AK219" s="161"/>
      <c r="AL219" s="161"/>
      <c r="AM219" s="161"/>
    </row>
    <row r="220" spans="1:39" ht="47.65" hidden="1" customHeight="1" x14ac:dyDescent="0.25">
      <c r="A220" s="266"/>
      <c r="B220" s="264"/>
      <c r="C220" s="43">
        <v>232</v>
      </c>
      <c r="D220" s="119" t="s">
        <v>414</v>
      </c>
      <c r="E220" s="120" t="s">
        <v>413</v>
      </c>
      <c r="F220" s="86" t="s">
        <v>13</v>
      </c>
      <c r="G220" s="34" t="s">
        <v>28</v>
      </c>
      <c r="H220" s="51">
        <v>348</v>
      </c>
      <c r="I220" s="18"/>
      <c r="J220" s="24">
        <f t="shared" si="6"/>
        <v>0</v>
      </c>
      <c r="K220" s="25" t="str">
        <f t="shared" si="7"/>
        <v>OK</v>
      </c>
      <c r="L220" s="175"/>
      <c r="M220" s="181"/>
      <c r="N220" s="180"/>
      <c r="O220" s="180"/>
      <c r="P220" s="180"/>
      <c r="Q220" s="180"/>
      <c r="R220" s="180"/>
      <c r="S220" s="180"/>
      <c r="T220" s="180"/>
      <c r="U220" s="180"/>
      <c r="V220" s="180"/>
      <c r="W220" s="162"/>
      <c r="X220" s="161"/>
      <c r="Y220" s="161"/>
      <c r="Z220" s="161"/>
      <c r="AA220" s="161"/>
      <c r="AB220" s="161"/>
      <c r="AC220" s="161"/>
      <c r="AD220" s="161"/>
      <c r="AE220" s="161"/>
      <c r="AF220" s="161"/>
      <c r="AG220" s="161"/>
      <c r="AH220" s="161"/>
      <c r="AI220" s="161"/>
      <c r="AJ220" s="161"/>
      <c r="AK220" s="161"/>
      <c r="AL220" s="161"/>
      <c r="AM220" s="161"/>
    </row>
    <row r="221" spans="1:39" ht="46.15" hidden="1" customHeight="1"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175"/>
      <c r="M221" s="181"/>
      <c r="N221" s="180"/>
      <c r="O221" s="180"/>
      <c r="P221" s="180"/>
      <c r="Q221" s="180"/>
      <c r="R221" s="180"/>
      <c r="S221" s="180"/>
      <c r="T221" s="180"/>
      <c r="U221" s="180"/>
      <c r="V221" s="180"/>
      <c r="W221" s="162"/>
      <c r="X221" s="161"/>
      <c r="Y221" s="161"/>
      <c r="Z221" s="161"/>
      <c r="AA221" s="161"/>
      <c r="AB221" s="161"/>
      <c r="AC221" s="161"/>
      <c r="AD221" s="161"/>
      <c r="AE221" s="161"/>
      <c r="AF221" s="161"/>
      <c r="AG221" s="161"/>
      <c r="AH221" s="161"/>
      <c r="AI221" s="161"/>
      <c r="AJ221" s="161"/>
      <c r="AK221" s="161"/>
      <c r="AL221" s="161"/>
      <c r="AM221" s="161"/>
    </row>
    <row r="222" spans="1:39" ht="72" hidden="1"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175"/>
      <c r="M222" s="181"/>
      <c r="N222" s="180"/>
      <c r="O222" s="180"/>
      <c r="P222" s="180"/>
      <c r="Q222" s="180"/>
      <c r="R222" s="180"/>
      <c r="S222" s="180"/>
      <c r="T222" s="180"/>
      <c r="U222" s="180"/>
      <c r="V222" s="180"/>
      <c r="W222" s="162"/>
      <c r="X222" s="161"/>
      <c r="Y222" s="161"/>
      <c r="Z222" s="161"/>
      <c r="AA222" s="161"/>
      <c r="AB222" s="161"/>
      <c r="AC222" s="161"/>
      <c r="AD222" s="161"/>
      <c r="AE222" s="161"/>
      <c r="AF222" s="161"/>
      <c r="AG222" s="161"/>
      <c r="AH222" s="161"/>
      <c r="AI222" s="161"/>
      <c r="AJ222" s="161"/>
      <c r="AK222" s="161"/>
      <c r="AL222" s="161"/>
      <c r="AM222" s="161"/>
    </row>
    <row r="223" spans="1:39" ht="36" hidden="1" customHeight="1" x14ac:dyDescent="0.25">
      <c r="A223" s="267">
        <v>30</v>
      </c>
      <c r="B223" s="270" t="s">
        <v>265</v>
      </c>
      <c r="C223" s="47">
        <v>241</v>
      </c>
      <c r="D223" s="90" t="s">
        <v>143</v>
      </c>
      <c r="E223" s="35" t="s">
        <v>144</v>
      </c>
      <c r="F223" s="35" t="s">
        <v>20</v>
      </c>
      <c r="G223" s="36" t="s">
        <v>15</v>
      </c>
      <c r="H223" s="54">
        <v>5.95</v>
      </c>
      <c r="I223" s="18">
        <v>50</v>
      </c>
      <c r="J223" s="24">
        <f t="shared" si="6"/>
        <v>50</v>
      </c>
      <c r="K223" s="25" t="str">
        <f t="shared" si="7"/>
        <v>OK</v>
      </c>
      <c r="L223" s="175"/>
      <c r="M223" s="181"/>
      <c r="N223" s="180"/>
      <c r="O223" s="180"/>
      <c r="P223" s="180"/>
      <c r="Q223" s="180"/>
      <c r="R223" s="180"/>
      <c r="S223" s="180"/>
      <c r="T223" s="180"/>
      <c r="U223" s="180"/>
      <c r="V223" s="180"/>
      <c r="W223" s="162"/>
      <c r="X223" s="161"/>
      <c r="Y223" s="161"/>
      <c r="Z223" s="161"/>
      <c r="AA223" s="161"/>
      <c r="AB223" s="161"/>
      <c r="AC223" s="161"/>
      <c r="AD223" s="161"/>
      <c r="AE223" s="161"/>
      <c r="AF223" s="161"/>
      <c r="AG223" s="161"/>
      <c r="AH223" s="161"/>
      <c r="AI223" s="165">
        <v>10</v>
      </c>
      <c r="AJ223" s="161"/>
      <c r="AK223" s="161"/>
      <c r="AL223" s="161"/>
      <c r="AM223" s="161"/>
    </row>
    <row r="224" spans="1:39" ht="42" hidden="1" customHeight="1" x14ac:dyDescent="0.25">
      <c r="A224" s="268"/>
      <c r="B224" s="271"/>
      <c r="C224" s="47">
        <v>242</v>
      </c>
      <c r="D224" s="90" t="s">
        <v>145</v>
      </c>
      <c r="E224" s="35" t="s">
        <v>134</v>
      </c>
      <c r="F224" s="35" t="s">
        <v>13</v>
      </c>
      <c r="G224" s="36" t="s">
        <v>15</v>
      </c>
      <c r="H224" s="54">
        <v>4.9000000000000004</v>
      </c>
      <c r="I224" s="18">
        <v>30</v>
      </c>
      <c r="J224" s="24">
        <f t="shared" si="6"/>
        <v>0</v>
      </c>
      <c r="K224" s="25" t="str">
        <f t="shared" si="7"/>
        <v>OK</v>
      </c>
      <c r="L224" s="175"/>
      <c r="M224" s="183">
        <v>10</v>
      </c>
      <c r="N224" s="180"/>
      <c r="O224" s="180"/>
      <c r="P224" s="180"/>
      <c r="Q224" s="180"/>
      <c r="R224" s="180"/>
      <c r="S224" s="180"/>
      <c r="T224" s="180"/>
      <c r="U224" s="180"/>
      <c r="V224" s="180"/>
      <c r="W224" s="162"/>
      <c r="X224" s="161"/>
      <c r="Y224" s="161"/>
      <c r="Z224" s="161"/>
      <c r="AA224" s="165">
        <v>20</v>
      </c>
      <c r="AB224" s="161"/>
      <c r="AC224" s="161"/>
      <c r="AD224" s="161"/>
      <c r="AE224" s="161"/>
      <c r="AF224" s="161"/>
      <c r="AG224" s="161"/>
      <c r="AH224" s="161"/>
      <c r="AI224" s="161"/>
      <c r="AJ224" s="161"/>
      <c r="AK224" s="161"/>
      <c r="AL224" s="161"/>
      <c r="AM224" s="161"/>
    </row>
    <row r="225" spans="1:39" ht="32.25" hidden="1" customHeight="1" x14ac:dyDescent="0.25">
      <c r="A225" s="268"/>
      <c r="B225" s="271"/>
      <c r="C225" s="47">
        <v>243</v>
      </c>
      <c r="D225" s="90" t="s">
        <v>146</v>
      </c>
      <c r="E225" s="35" t="s">
        <v>134</v>
      </c>
      <c r="F225" s="35" t="s">
        <v>13</v>
      </c>
      <c r="G225" s="36" t="s">
        <v>15</v>
      </c>
      <c r="H225" s="54">
        <v>18.899999999999999</v>
      </c>
      <c r="I225" s="18">
        <v>30</v>
      </c>
      <c r="J225" s="24">
        <f t="shared" si="6"/>
        <v>20</v>
      </c>
      <c r="K225" s="25" t="str">
        <f t="shared" si="7"/>
        <v>OK</v>
      </c>
      <c r="L225" s="175"/>
      <c r="M225" s="183">
        <v>10</v>
      </c>
      <c r="N225" s="180"/>
      <c r="O225" s="180"/>
      <c r="P225" s="180"/>
      <c r="Q225" s="180"/>
      <c r="R225" s="180"/>
      <c r="S225" s="180"/>
      <c r="T225" s="180"/>
      <c r="U225" s="180"/>
      <c r="V225" s="180"/>
      <c r="W225" s="162"/>
      <c r="X225" s="161"/>
      <c r="Y225" s="161"/>
      <c r="Z225" s="161"/>
      <c r="AA225" s="161"/>
      <c r="AB225" s="161"/>
      <c r="AC225" s="161"/>
      <c r="AD225" s="161"/>
      <c r="AE225" s="161"/>
      <c r="AF225" s="161"/>
      <c r="AG225" s="161"/>
      <c r="AH225" s="161"/>
      <c r="AI225" s="161"/>
      <c r="AJ225" s="161"/>
      <c r="AK225" s="161"/>
      <c r="AL225" s="161">
        <v>10</v>
      </c>
      <c r="AM225" s="161"/>
    </row>
    <row r="226" spans="1:39" ht="32.25" hidden="1" customHeight="1" x14ac:dyDescent="0.25">
      <c r="A226" s="268"/>
      <c r="B226" s="271"/>
      <c r="C226" s="47">
        <v>244</v>
      </c>
      <c r="D226" s="90" t="s">
        <v>147</v>
      </c>
      <c r="E226" s="35" t="s">
        <v>134</v>
      </c>
      <c r="F226" s="35" t="s">
        <v>13</v>
      </c>
      <c r="G226" s="36" t="s">
        <v>15</v>
      </c>
      <c r="H226" s="54">
        <v>30</v>
      </c>
      <c r="I226" s="18">
        <v>30</v>
      </c>
      <c r="J226" s="24">
        <f t="shared" si="6"/>
        <v>10</v>
      </c>
      <c r="K226" s="25" t="str">
        <f t="shared" si="7"/>
        <v>OK</v>
      </c>
      <c r="L226" s="175"/>
      <c r="M226" s="183">
        <v>10</v>
      </c>
      <c r="N226" s="180"/>
      <c r="O226" s="180"/>
      <c r="P226" s="180"/>
      <c r="Q226" s="180"/>
      <c r="R226" s="180"/>
      <c r="S226" s="180"/>
      <c r="T226" s="180"/>
      <c r="U226" s="180"/>
      <c r="V226" s="180"/>
      <c r="W226" s="162"/>
      <c r="X226" s="161"/>
      <c r="Y226" s="161"/>
      <c r="Z226" s="161"/>
      <c r="AA226" s="165">
        <v>10</v>
      </c>
      <c r="AB226" s="161"/>
      <c r="AC226" s="161"/>
      <c r="AD226" s="161"/>
      <c r="AE226" s="161"/>
      <c r="AF226" s="165">
        <v>10</v>
      </c>
      <c r="AG226" s="161"/>
      <c r="AH226" s="161"/>
      <c r="AI226" s="161"/>
      <c r="AJ226" s="161"/>
      <c r="AK226" s="161"/>
      <c r="AL226" s="161"/>
      <c r="AM226" s="161"/>
    </row>
    <row r="227" spans="1:39" ht="32.25" hidden="1" customHeight="1" x14ac:dyDescent="0.25">
      <c r="A227" s="268"/>
      <c r="B227" s="271"/>
      <c r="C227" s="47">
        <v>245</v>
      </c>
      <c r="D227" s="90" t="s">
        <v>148</v>
      </c>
      <c r="E227" s="35" t="s">
        <v>134</v>
      </c>
      <c r="F227" s="35" t="s">
        <v>13</v>
      </c>
      <c r="G227" s="36" t="s">
        <v>15</v>
      </c>
      <c r="H227" s="54">
        <v>35</v>
      </c>
      <c r="I227" s="18">
        <v>30</v>
      </c>
      <c r="J227" s="24">
        <f t="shared" si="6"/>
        <v>0</v>
      </c>
      <c r="K227" s="25" t="str">
        <f t="shared" si="7"/>
        <v>OK</v>
      </c>
      <c r="L227" s="175"/>
      <c r="M227" s="183">
        <v>10</v>
      </c>
      <c r="N227" s="180"/>
      <c r="O227" s="180"/>
      <c r="P227" s="180"/>
      <c r="Q227" s="180"/>
      <c r="R227" s="180"/>
      <c r="S227" s="180"/>
      <c r="T227" s="180"/>
      <c r="U227" s="180"/>
      <c r="V227" s="180"/>
      <c r="W227" s="162"/>
      <c r="X227" s="161"/>
      <c r="Y227" s="161"/>
      <c r="Z227" s="161"/>
      <c r="AA227" s="165">
        <v>20</v>
      </c>
      <c r="AB227" s="161"/>
      <c r="AC227" s="161"/>
      <c r="AD227" s="161"/>
      <c r="AE227" s="161"/>
      <c r="AF227" s="161"/>
      <c r="AG227" s="161"/>
      <c r="AH227" s="161"/>
      <c r="AI227" s="161"/>
      <c r="AJ227" s="161"/>
      <c r="AK227" s="161"/>
      <c r="AL227" s="161"/>
      <c r="AM227" s="161"/>
    </row>
    <row r="228" spans="1:39" ht="32.25" hidden="1" customHeight="1" x14ac:dyDescent="0.25">
      <c r="A228" s="268"/>
      <c r="B228" s="271"/>
      <c r="C228" s="47">
        <v>246</v>
      </c>
      <c r="D228" s="90" t="s">
        <v>149</v>
      </c>
      <c r="E228" s="35" t="s">
        <v>153</v>
      </c>
      <c r="F228" s="35" t="s">
        <v>18</v>
      </c>
      <c r="G228" s="36" t="s">
        <v>15</v>
      </c>
      <c r="H228" s="54">
        <v>19.5</v>
      </c>
      <c r="I228" s="18">
        <v>5</v>
      </c>
      <c r="J228" s="24">
        <f t="shared" si="6"/>
        <v>5</v>
      </c>
      <c r="K228" s="25" t="str">
        <f t="shared" si="7"/>
        <v>OK</v>
      </c>
      <c r="L228" s="175"/>
      <c r="M228" s="181"/>
      <c r="N228" s="180"/>
      <c r="O228" s="180"/>
      <c r="P228" s="180"/>
      <c r="Q228" s="180"/>
      <c r="R228" s="180"/>
      <c r="S228" s="180"/>
      <c r="T228" s="180"/>
      <c r="U228" s="180"/>
      <c r="V228" s="180"/>
      <c r="W228" s="162"/>
      <c r="X228" s="161"/>
      <c r="Y228" s="161"/>
      <c r="Z228" s="161"/>
      <c r="AA228" s="161"/>
      <c r="AB228" s="161"/>
      <c r="AC228" s="161"/>
      <c r="AD228" s="161"/>
      <c r="AE228" s="161"/>
      <c r="AF228" s="161"/>
      <c r="AG228" s="161"/>
      <c r="AH228" s="161"/>
      <c r="AI228" s="161"/>
      <c r="AJ228" s="161"/>
      <c r="AK228" s="161"/>
      <c r="AL228" s="161"/>
      <c r="AM228" s="161"/>
    </row>
    <row r="229" spans="1:39" ht="32.25" hidden="1" customHeight="1" x14ac:dyDescent="0.25">
      <c r="A229" s="268"/>
      <c r="B229" s="271"/>
      <c r="C229" s="47">
        <v>247</v>
      </c>
      <c r="D229" s="90" t="s">
        <v>150</v>
      </c>
      <c r="E229" s="35" t="s">
        <v>418</v>
      </c>
      <c r="F229" s="35" t="s">
        <v>13</v>
      </c>
      <c r="G229" s="36" t="s">
        <v>15</v>
      </c>
      <c r="H229" s="54">
        <v>18.899999999999999</v>
      </c>
      <c r="I229" s="18">
        <v>5</v>
      </c>
      <c r="J229" s="24">
        <f t="shared" si="6"/>
        <v>5</v>
      </c>
      <c r="K229" s="25" t="str">
        <f t="shared" si="7"/>
        <v>OK</v>
      </c>
      <c r="L229" s="175"/>
      <c r="M229" s="181"/>
      <c r="N229" s="180"/>
      <c r="O229" s="180"/>
      <c r="P229" s="180"/>
      <c r="Q229" s="180"/>
      <c r="R229" s="180"/>
      <c r="S229" s="180"/>
      <c r="T229" s="180"/>
      <c r="U229" s="180"/>
      <c r="V229" s="180"/>
      <c r="W229" s="162"/>
      <c r="X229" s="161"/>
      <c r="Y229" s="161"/>
      <c r="Z229" s="161"/>
      <c r="AA229" s="161"/>
      <c r="AB229" s="161"/>
      <c r="AC229" s="161"/>
      <c r="AD229" s="161"/>
      <c r="AE229" s="161"/>
      <c r="AF229" s="161"/>
      <c r="AG229" s="161"/>
      <c r="AH229" s="161"/>
      <c r="AI229" s="161"/>
      <c r="AJ229" s="161"/>
      <c r="AK229" s="161"/>
      <c r="AL229" s="161"/>
      <c r="AM229" s="161"/>
    </row>
    <row r="230" spans="1:39" ht="32.25" hidden="1" customHeight="1" x14ac:dyDescent="0.25">
      <c r="A230" s="268"/>
      <c r="B230" s="271"/>
      <c r="C230" s="47">
        <v>248</v>
      </c>
      <c r="D230" s="90" t="s">
        <v>151</v>
      </c>
      <c r="E230" s="35" t="s">
        <v>418</v>
      </c>
      <c r="F230" s="35" t="s">
        <v>13</v>
      </c>
      <c r="G230" s="36" t="s">
        <v>15</v>
      </c>
      <c r="H230" s="54">
        <v>105</v>
      </c>
      <c r="I230" s="18">
        <v>5</v>
      </c>
      <c r="J230" s="24">
        <f t="shared" si="6"/>
        <v>2</v>
      </c>
      <c r="K230" s="25" t="str">
        <f t="shared" si="7"/>
        <v>OK</v>
      </c>
      <c r="L230" s="175"/>
      <c r="M230" s="181"/>
      <c r="N230" s="180"/>
      <c r="O230" s="180"/>
      <c r="P230" s="180"/>
      <c r="Q230" s="180"/>
      <c r="R230" s="180"/>
      <c r="S230" s="180"/>
      <c r="T230" s="180"/>
      <c r="U230" s="182">
        <v>2</v>
      </c>
      <c r="V230" s="180"/>
      <c r="W230" s="162"/>
      <c r="X230" s="161"/>
      <c r="Y230" s="161"/>
      <c r="Z230" s="161"/>
      <c r="AA230" s="165">
        <v>1</v>
      </c>
      <c r="AB230" s="161"/>
      <c r="AC230" s="161"/>
      <c r="AD230" s="161"/>
      <c r="AE230" s="161"/>
      <c r="AF230" s="161"/>
      <c r="AG230" s="161"/>
      <c r="AH230" s="161"/>
      <c r="AI230" s="161"/>
      <c r="AJ230" s="161"/>
      <c r="AK230" s="161"/>
      <c r="AL230" s="161"/>
      <c r="AM230" s="161"/>
    </row>
    <row r="231" spans="1:39" ht="32.25" hidden="1" customHeight="1" x14ac:dyDescent="0.25">
      <c r="A231" s="268"/>
      <c r="B231" s="271"/>
      <c r="C231" s="47">
        <v>249</v>
      </c>
      <c r="D231" s="90" t="s">
        <v>152</v>
      </c>
      <c r="E231" s="35" t="s">
        <v>153</v>
      </c>
      <c r="F231" s="35" t="s">
        <v>17</v>
      </c>
      <c r="G231" s="36" t="s">
        <v>15</v>
      </c>
      <c r="H231" s="54">
        <v>69</v>
      </c>
      <c r="I231" s="18">
        <v>10</v>
      </c>
      <c r="J231" s="24">
        <f t="shared" si="6"/>
        <v>0</v>
      </c>
      <c r="K231" s="25" t="str">
        <f t="shared" si="7"/>
        <v>OK</v>
      </c>
      <c r="L231" s="175"/>
      <c r="M231" s="181"/>
      <c r="N231" s="180"/>
      <c r="O231" s="180"/>
      <c r="P231" s="180"/>
      <c r="Q231" s="180"/>
      <c r="R231" s="180"/>
      <c r="S231" s="180"/>
      <c r="T231" s="180"/>
      <c r="U231" s="180"/>
      <c r="V231" s="180"/>
      <c r="W231" s="162"/>
      <c r="X231" s="161"/>
      <c r="Y231" s="161"/>
      <c r="Z231" s="161"/>
      <c r="AA231" s="165">
        <v>10</v>
      </c>
      <c r="AB231" s="161"/>
      <c r="AC231" s="161"/>
      <c r="AD231" s="161"/>
      <c r="AE231" s="161"/>
      <c r="AF231" s="161"/>
      <c r="AG231" s="161"/>
      <c r="AH231" s="161"/>
      <c r="AI231" s="161"/>
      <c r="AJ231" s="161"/>
      <c r="AK231" s="161"/>
      <c r="AL231" s="161"/>
      <c r="AM231" s="161"/>
    </row>
    <row r="232" spans="1:39" ht="32.25" hidden="1" customHeight="1" x14ac:dyDescent="0.25">
      <c r="A232" s="268"/>
      <c r="B232" s="271"/>
      <c r="C232" s="47">
        <v>250</v>
      </c>
      <c r="D232" s="90" t="s">
        <v>154</v>
      </c>
      <c r="E232" s="35" t="s">
        <v>153</v>
      </c>
      <c r="F232" s="35" t="s">
        <v>17</v>
      </c>
      <c r="G232" s="36" t="s">
        <v>15</v>
      </c>
      <c r="H232" s="54">
        <v>258</v>
      </c>
      <c r="I232" s="18">
        <v>4</v>
      </c>
      <c r="J232" s="24">
        <f t="shared" si="6"/>
        <v>4</v>
      </c>
      <c r="K232" s="25" t="str">
        <f t="shared" si="7"/>
        <v>OK</v>
      </c>
      <c r="L232" s="175"/>
      <c r="M232" s="181"/>
      <c r="N232" s="180"/>
      <c r="O232" s="180"/>
      <c r="P232" s="180"/>
      <c r="Q232" s="180"/>
      <c r="R232" s="180"/>
      <c r="S232" s="180"/>
      <c r="T232" s="180"/>
      <c r="U232" s="180"/>
      <c r="V232" s="180"/>
      <c r="W232" s="162"/>
      <c r="X232" s="161"/>
      <c r="Y232" s="161"/>
      <c r="Z232" s="161"/>
      <c r="AA232" s="161"/>
      <c r="AB232" s="161"/>
      <c r="AC232" s="161"/>
      <c r="AD232" s="161"/>
      <c r="AE232" s="161"/>
      <c r="AF232" s="161"/>
      <c r="AG232" s="161"/>
      <c r="AH232" s="161"/>
      <c r="AI232" s="161"/>
      <c r="AJ232" s="161"/>
      <c r="AK232" s="161"/>
      <c r="AL232" s="161">
        <v>4</v>
      </c>
      <c r="AM232" s="161"/>
    </row>
    <row r="233" spans="1:39" ht="32.25" hidden="1" customHeight="1" x14ac:dyDescent="0.25">
      <c r="A233" s="268"/>
      <c r="B233" s="271"/>
      <c r="C233" s="47">
        <v>251</v>
      </c>
      <c r="D233" s="90" t="s">
        <v>155</v>
      </c>
      <c r="E233" s="35" t="s">
        <v>153</v>
      </c>
      <c r="F233" s="35" t="s">
        <v>17</v>
      </c>
      <c r="G233" s="36" t="s">
        <v>15</v>
      </c>
      <c r="H233" s="54">
        <v>404</v>
      </c>
      <c r="I233" s="18">
        <v>25</v>
      </c>
      <c r="J233" s="24">
        <f t="shared" si="6"/>
        <v>10</v>
      </c>
      <c r="K233" s="25" t="str">
        <f t="shared" si="7"/>
        <v>OK</v>
      </c>
      <c r="L233" s="175"/>
      <c r="M233" s="181"/>
      <c r="N233" s="180"/>
      <c r="O233" s="180"/>
      <c r="P233" s="182">
        <v>5</v>
      </c>
      <c r="Q233" s="180"/>
      <c r="R233" s="180"/>
      <c r="S233" s="180"/>
      <c r="T233" s="180"/>
      <c r="U233" s="180"/>
      <c r="V233" s="180"/>
      <c r="W233" s="162"/>
      <c r="X233" s="161"/>
      <c r="Y233" s="161"/>
      <c r="Z233" s="161"/>
      <c r="AA233" s="165">
        <v>10</v>
      </c>
      <c r="AB233" s="161"/>
      <c r="AC233" s="161"/>
      <c r="AD233" s="161"/>
      <c r="AE233" s="165">
        <v>3</v>
      </c>
      <c r="AF233" s="161"/>
      <c r="AG233" s="161"/>
      <c r="AH233" s="161"/>
      <c r="AI233" s="165">
        <v>7</v>
      </c>
      <c r="AJ233" s="161"/>
      <c r="AK233" s="161"/>
      <c r="AL233" s="161"/>
      <c r="AM233" s="161"/>
    </row>
    <row r="234" spans="1:39" ht="32.25" hidden="1" customHeight="1" x14ac:dyDescent="0.25">
      <c r="A234" s="268"/>
      <c r="B234" s="271"/>
      <c r="C234" s="47">
        <v>252</v>
      </c>
      <c r="D234" s="90" t="s">
        <v>156</v>
      </c>
      <c r="E234" s="35" t="s">
        <v>153</v>
      </c>
      <c r="F234" s="35" t="s">
        <v>17</v>
      </c>
      <c r="G234" s="36" t="s">
        <v>15</v>
      </c>
      <c r="H234" s="54">
        <v>258</v>
      </c>
      <c r="I234" s="18">
        <v>10</v>
      </c>
      <c r="J234" s="24">
        <f t="shared" si="6"/>
        <v>0</v>
      </c>
      <c r="K234" s="25" t="str">
        <f t="shared" si="7"/>
        <v>OK</v>
      </c>
      <c r="L234" s="175"/>
      <c r="M234" s="181"/>
      <c r="N234" s="180"/>
      <c r="O234" s="180"/>
      <c r="P234" s="182">
        <v>2</v>
      </c>
      <c r="Q234" s="180"/>
      <c r="R234" s="180"/>
      <c r="S234" s="180"/>
      <c r="T234" s="180"/>
      <c r="U234" s="180"/>
      <c r="V234" s="180"/>
      <c r="W234" s="162"/>
      <c r="X234" s="161"/>
      <c r="Y234" s="161"/>
      <c r="Z234" s="161"/>
      <c r="AA234" s="165">
        <v>8</v>
      </c>
      <c r="AB234" s="161"/>
      <c r="AC234" s="161"/>
      <c r="AD234" s="161"/>
      <c r="AE234" s="161"/>
      <c r="AF234" s="161"/>
      <c r="AG234" s="161"/>
      <c r="AH234" s="161"/>
      <c r="AI234" s="161"/>
      <c r="AJ234" s="161"/>
      <c r="AK234" s="161"/>
      <c r="AL234" s="161"/>
      <c r="AM234" s="161"/>
    </row>
    <row r="235" spans="1:39" ht="32.25" hidden="1" customHeight="1" x14ac:dyDescent="0.25">
      <c r="A235" s="268"/>
      <c r="B235" s="271"/>
      <c r="C235" s="47">
        <v>253</v>
      </c>
      <c r="D235" s="90" t="s">
        <v>157</v>
      </c>
      <c r="E235" s="35" t="s">
        <v>153</v>
      </c>
      <c r="F235" s="35" t="s">
        <v>17</v>
      </c>
      <c r="G235" s="36" t="s">
        <v>15</v>
      </c>
      <c r="H235" s="54">
        <v>95</v>
      </c>
      <c r="I235" s="18">
        <v>10</v>
      </c>
      <c r="J235" s="24">
        <f t="shared" si="6"/>
        <v>10</v>
      </c>
      <c r="K235" s="25" t="str">
        <f t="shared" si="7"/>
        <v>OK</v>
      </c>
      <c r="L235" s="175"/>
      <c r="M235" s="181"/>
      <c r="N235" s="180"/>
      <c r="O235" s="180"/>
      <c r="P235" s="180"/>
      <c r="Q235" s="180"/>
      <c r="R235" s="180"/>
      <c r="S235" s="180"/>
      <c r="T235" s="180"/>
      <c r="U235" s="180"/>
      <c r="V235" s="180"/>
      <c r="W235" s="162"/>
      <c r="X235" s="161"/>
      <c r="Y235" s="161"/>
      <c r="Z235" s="161"/>
      <c r="AA235" s="161"/>
      <c r="AB235" s="161"/>
      <c r="AC235" s="161"/>
      <c r="AD235" s="161"/>
      <c r="AE235" s="165">
        <v>4</v>
      </c>
      <c r="AF235" s="161"/>
      <c r="AG235" s="161"/>
      <c r="AH235" s="161"/>
      <c r="AI235" s="165">
        <v>6</v>
      </c>
      <c r="AJ235" s="161"/>
      <c r="AK235" s="161"/>
      <c r="AL235" s="161"/>
      <c r="AM235" s="161"/>
    </row>
    <row r="236" spans="1:39" ht="32.25" hidden="1" customHeight="1" x14ac:dyDescent="0.25">
      <c r="A236" s="268"/>
      <c r="B236" s="271"/>
      <c r="C236" s="47">
        <v>254</v>
      </c>
      <c r="D236" s="90" t="s">
        <v>158</v>
      </c>
      <c r="E236" s="35" t="s">
        <v>153</v>
      </c>
      <c r="F236" s="35" t="s">
        <v>17</v>
      </c>
      <c r="G236" s="36" t="s">
        <v>15</v>
      </c>
      <c r="H236" s="54">
        <v>95</v>
      </c>
      <c r="I236" s="18">
        <v>10</v>
      </c>
      <c r="J236" s="24">
        <f t="shared" si="6"/>
        <v>10</v>
      </c>
      <c r="K236" s="25" t="str">
        <f t="shared" si="7"/>
        <v>OK</v>
      </c>
      <c r="L236" s="175"/>
      <c r="M236" s="181"/>
      <c r="N236" s="180"/>
      <c r="O236" s="180"/>
      <c r="P236" s="180"/>
      <c r="Q236" s="180"/>
      <c r="R236" s="180"/>
      <c r="S236" s="180"/>
      <c r="T236" s="180"/>
      <c r="U236" s="180"/>
      <c r="V236" s="180"/>
      <c r="W236" s="162"/>
      <c r="X236" s="161"/>
      <c r="Y236" s="161"/>
      <c r="Z236" s="161"/>
      <c r="AA236" s="161"/>
      <c r="AB236" s="161"/>
      <c r="AC236" s="161"/>
      <c r="AD236" s="161"/>
      <c r="AE236" s="161"/>
      <c r="AF236" s="161"/>
      <c r="AG236" s="161"/>
      <c r="AH236" s="161"/>
      <c r="AI236" s="161"/>
      <c r="AJ236" s="161"/>
      <c r="AK236" s="161"/>
      <c r="AL236" s="161">
        <v>4</v>
      </c>
      <c r="AM236" s="161"/>
    </row>
    <row r="237" spans="1:39" ht="32.25" hidden="1" customHeight="1" x14ac:dyDescent="0.25">
      <c r="A237" s="268"/>
      <c r="B237" s="271"/>
      <c r="C237" s="47">
        <v>255</v>
      </c>
      <c r="D237" s="90" t="s">
        <v>159</v>
      </c>
      <c r="E237" s="35" t="s">
        <v>153</v>
      </c>
      <c r="F237" s="35" t="s">
        <v>13</v>
      </c>
      <c r="G237" s="36" t="s">
        <v>15</v>
      </c>
      <c r="H237" s="54">
        <v>14.5</v>
      </c>
      <c r="I237" s="18">
        <v>20</v>
      </c>
      <c r="J237" s="24">
        <f t="shared" si="6"/>
        <v>0</v>
      </c>
      <c r="K237" s="25" t="str">
        <f t="shared" si="7"/>
        <v>OK</v>
      </c>
      <c r="L237" s="175"/>
      <c r="M237" s="181"/>
      <c r="N237" s="180"/>
      <c r="O237" s="180"/>
      <c r="P237" s="180"/>
      <c r="Q237" s="180"/>
      <c r="R237" s="180"/>
      <c r="S237" s="180"/>
      <c r="T237" s="180"/>
      <c r="U237" s="180"/>
      <c r="V237" s="180"/>
      <c r="W237" s="162"/>
      <c r="X237" s="161"/>
      <c r="Y237" s="161"/>
      <c r="Z237" s="161"/>
      <c r="AA237" s="165">
        <v>20</v>
      </c>
      <c r="AB237" s="161"/>
      <c r="AC237" s="161"/>
      <c r="AD237" s="161"/>
      <c r="AE237" s="161"/>
      <c r="AF237" s="161"/>
      <c r="AG237" s="161"/>
      <c r="AH237" s="161"/>
      <c r="AI237" s="161"/>
      <c r="AJ237" s="161"/>
      <c r="AK237" s="161"/>
      <c r="AL237" s="161"/>
      <c r="AM237" s="161"/>
    </row>
    <row r="238" spans="1:39" ht="32.25" hidden="1" customHeight="1" x14ac:dyDescent="0.25">
      <c r="A238" s="268"/>
      <c r="B238" s="271"/>
      <c r="C238" s="47">
        <v>256</v>
      </c>
      <c r="D238" s="90" t="s">
        <v>161</v>
      </c>
      <c r="E238" s="35" t="s">
        <v>153</v>
      </c>
      <c r="F238" s="35" t="s">
        <v>19</v>
      </c>
      <c r="G238" s="36" t="s">
        <v>15</v>
      </c>
      <c r="H238" s="54">
        <v>28.5</v>
      </c>
      <c r="I238" s="18">
        <v>20</v>
      </c>
      <c r="J238" s="24">
        <f t="shared" si="6"/>
        <v>20</v>
      </c>
      <c r="K238" s="25" t="str">
        <f t="shared" si="7"/>
        <v>OK</v>
      </c>
      <c r="L238" s="175"/>
      <c r="M238" s="181"/>
      <c r="N238" s="180"/>
      <c r="O238" s="180"/>
      <c r="P238" s="180"/>
      <c r="Q238" s="180"/>
      <c r="R238" s="180"/>
      <c r="S238" s="180"/>
      <c r="T238" s="180"/>
      <c r="U238" s="180"/>
      <c r="V238" s="180"/>
      <c r="W238" s="162"/>
      <c r="X238" s="161"/>
      <c r="Y238" s="161"/>
      <c r="Z238" s="161"/>
      <c r="AA238" s="161"/>
      <c r="AB238" s="161"/>
      <c r="AC238" s="161"/>
      <c r="AD238" s="161"/>
      <c r="AE238" s="161"/>
      <c r="AF238" s="161"/>
      <c r="AG238" s="161"/>
      <c r="AH238" s="161"/>
      <c r="AI238" s="165">
        <v>11</v>
      </c>
      <c r="AJ238" s="161"/>
      <c r="AK238" s="161"/>
      <c r="AL238" s="161"/>
      <c r="AM238" s="161"/>
    </row>
    <row r="239" spans="1:39" ht="32.25" hidden="1" customHeight="1" x14ac:dyDescent="0.25">
      <c r="A239" s="268"/>
      <c r="B239" s="271"/>
      <c r="C239" s="47">
        <v>257</v>
      </c>
      <c r="D239" s="90" t="s">
        <v>162</v>
      </c>
      <c r="E239" s="35" t="s">
        <v>134</v>
      </c>
      <c r="F239" s="35" t="s">
        <v>13</v>
      </c>
      <c r="G239" s="36" t="s">
        <v>15</v>
      </c>
      <c r="H239" s="54">
        <v>6</v>
      </c>
      <c r="I239" s="18">
        <v>30</v>
      </c>
      <c r="J239" s="24">
        <f t="shared" si="6"/>
        <v>0</v>
      </c>
      <c r="K239" s="25" t="str">
        <f t="shared" si="7"/>
        <v>OK</v>
      </c>
      <c r="L239" s="175"/>
      <c r="M239" s="183">
        <v>10</v>
      </c>
      <c r="N239" s="180"/>
      <c r="O239" s="180"/>
      <c r="P239" s="180"/>
      <c r="Q239" s="180"/>
      <c r="R239" s="180"/>
      <c r="S239" s="180"/>
      <c r="T239" s="180"/>
      <c r="U239" s="180"/>
      <c r="V239" s="180"/>
      <c r="W239" s="162"/>
      <c r="X239" s="161"/>
      <c r="Y239" s="161"/>
      <c r="Z239" s="161"/>
      <c r="AA239" s="165">
        <v>20</v>
      </c>
      <c r="AB239" s="161"/>
      <c r="AC239" s="161"/>
      <c r="AD239" s="161"/>
      <c r="AE239" s="161"/>
      <c r="AF239" s="161"/>
      <c r="AG239" s="161"/>
      <c r="AH239" s="161"/>
      <c r="AI239" s="161"/>
      <c r="AJ239" s="161"/>
      <c r="AK239" s="161"/>
      <c r="AL239" s="161"/>
      <c r="AM239" s="161"/>
    </row>
    <row r="240" spans="1:39" ht="32.25" hidden="1" customHeight="1" x14ac:dyDescent="0.25">
      <c r="A240" s="268"/>
      <c r="B240" s="271"/>
      <c r="C240" s="47">
        <v>258</v>
      </c>
      <c r="D240" s="90" t="s">
        <v>163</v>
      </c>
      <c r="E240" s="35" t="s">
        <v>134</v>
      </c>
      <c r="F240" s="35" t="s">
        <v>13</v>
      </c>
      <c r="G240" s="36" t="s">
        <v>15</v>
      </c>
      <c r="H240" s="54">
        <v>9</v>
      </c>
      <c r="I240" s="18">
        <v>30</v>
      </c>
      <c r="J240" s="24">
        <f t="shared" si="6"/>
        <v>0</v>
      </c>
      <c r="K240" s="25" t="str">
        <f t="shared" si="7"/>
        <v>OK</v>
      </c>
      <c r="L240" s="175"/>
      <c r="M240" s="183">
        <v>10</v>
      </c>
      <c r="N240" s="180"/>
      <c r="O240" s="180"/>
      <c r="P240" s="180"/>
      <c r="Q240" s="180"/>
      <c r="R240" s="180"/>
      <c r="S240" s="180"/>
      <c r="T240" s="180"/>
      <c r="U240" s="180"/>
      <c r="V240" s="180"/>
      <c r="W240" s="162"/>
      <c r="X240" s="161"/>
      <c r="Y240" s="161"/>
      <c r="Z240" s="161"/>
      <c r="AA240" s="165">
        <v>20</v>
      </c>
      <c r="AB240" s="161"/>
      <c r="AC240" s="161"/>
      <c r="AD240" s="161"/>
      <c r="AE240" s="161"/>
      <c r="AF240" s="161"/>
      <c r="AG240" s="161"/>
      <c r="AH240" s="161"/>
      <c r="AI240" s="161"/>
      <c r="AJ240" s="161"/>
      <c r="AK240" s="161"/>
      <c r="AL240" s="161"/>
      <c r="AM240" s="161"/>
    </row>
    <row r="241" spans="1:39" ht="32.25" hidden="1" customHeight="1" x14ac:dyDescent="0.25">
      <c r="A241" s="268"/>
      <c r="B241" s="271"/>
      <c r="C241" s="47">
        <v>259</v>
      </c>
      <c r="D241" s="90" t="s">
        <v>165</v>
      </c>
      <c r="E241" s="35" t="s">
        <v>153</v>
      </c>
      <c r="F241" s="35" t="s">
        <v>17</v>
      </c>
      <c r="G241" s="36" t="s">
        <v>15</v>
      </c>
      <c r="H241" s="54">
        <v>40</v>
      </c>
      <c r="I241" s="18">
        <v>10</v>
      </c>
      <c r="J241" s="24">
        <f t="shared" si="6"/>
        <v>0</v>
      </c>
      <c r="K241" s="25" t="str">
        <f t="shared" si="7"/>
        <v>OK</v>
      </c>
      <c r="L241" s="175"/>
      <c r="M241" s="181"/>
      <c r="N241" s="180"/>
      <c r="O241" s="180"/>
      <c r="P241" s="180"/>
      <c r="Q241" s="182">
        <v>6</v>
      </c>
      <c r="R241" s="180"/>
      <c r="S241" s="180"/>
      <c r="T241" s="180"/>
      <c r="U241" s="180"/>
      <c r="V241" s="180"/>
      <c r="W241" s="162"/>
      <c r="X241" s="161"/>
      <c r="Y241" s="161"/>
      <c r="Z241" s="161"/>
      <c r="AA241" s="165">
        <v>4</v>
      </c>
      <c r="AB241" s="161"/>
      <c r="AC241" s="161"/>
      <c r="AD241" s="161"/>
      <c r="AE241" s="161"/>
      <c r="AF241" s="161"/>
      <c r="AG241" s="161"/>
      <c r="AH241" s="161"/>
      <c r="AI241" s="161"/>
      <c r="AJ241" s="161"/>
      <c r="AK241" s="161"/>
      <c r="AL241" s="161"/>
      <c r="AM241" s="161"/>
    </row>
    <row r="242" spans="1:39" ht="32.25" hidden="1" customHeight="1" x14ac:dyDescent="0.25">
      <c r="A242" s="268"/>
      <c r="B242" s="271"/>
      <c r="C242" s="47">
        <v>260</v>
      </c>
      <c r="D242" s="90" t="s">
        <v>419</v>
      </c>
      <c r="E242" s="35" t="s">
        <v>153</v>
      </c>
      <c r="F242" s="35" t="s">
        <v>17</v>
      </c>
      <c r="G242" s="36" t="s">
        <v>15</v>
      </c>
      <c r="H242" s="54">
        <v>110</v>
      </c>
      <c r="I242" s="18">
        <v>8</v>
      </c>
      <c r="J242" s="24">
        <f t="shared" si="6"/>
        <v>3</v>
      </c>
      <c r="K242" s="25" t="str">
        <f t="shared" si="7"/>
        <v>OK</v>
      </c>
      <c r="L242" s="175"/>
      <c r="M242" s="181"/>
      <c r="N242" s="180"/>
      <c r="O242" s="180"/>
      <c r="P242" s="182">
        <v>1</v>
      </c>
      <c r="Q242" s="180"/>
      <c r="R242" s="180"/>
      <c r="S242" s="180"/>
      <c r="T242" s="180"/>
      <c r="U242" s="180"/>
      <c r="V242" s="180"/>
      <c r="W242" s="162"/>
      <c r="X242" s="161"/>
      <c r="Y242" s="161"/>
      <c r="Z242" s="161"/>
      <c r="AA242" s="165">
        <v>4</v>
      </c>
      <c r="AB242" s="161"/>
      <c r="AC242" s="161"/>
      <c r="AD242" s="161"/>
      <c r="AE242" s="161"/>
      <c r="AF242" s="161"/>
      <c r="AG242" s="161"/>
      <c r="AH242" s="161"/>
      <c r="AI242" s="161"/>
      <c r="AJ242" s="161"/>
      <c r="AK242" s="161"/>
      <c r="AL242" s="161">
        <v>2</v>
      </c>
      <c r="AM242" s="161"/>
    </row>
    <row r="243" spans="1:39" ht="32.25" hidden="1" customHeight="1" x14ac:dyDescent="0.25">
      <c r="A243" s="268"/>
      <c r="B243" s="271"/>
      <c r="C243" s="47">
        <v>261</v>
      </c>
      <c r="D243" s="113" t="s">
        <v>420</v>
      </c>
      <c r="E243" s="114" t="s">
        <v>134</v>
      </c>
      <c r="F243" s="114" t="s">
        <v>13</v>
      </c>
      <c r="G243" s="36" t="s">
        <v>15</v>
      </c>
      <c r="H243" s="54">
        <v>14</v>
      </c>
      <c r="I243" s="18"/>
      <c r="J243" s="24">
        <f t="shared" si="6"/>
        <v>0</v>
      </c>
      <c r="K243" s="25" t="str">
        <f t="shared" si="7"/>
        <v>OK</v>
      </c>
      <c r="L243" s="175"/>
      <c r="M243" s="181"/>
      <c r="N243" s="180"/>
      <c r="O243" s="180"/>
      <c r="P243" s="180"/>
      <c r="Q243" s="180"/>
      <c r="R243" s="180"/>
      <c r="S243" s="180"/>
      <c r="T243" s="180"/>
      <c r="U243" s="180"/>
      <c r="V243" s="180"/>
      <c r="W243" s="162"/>
      <c r="X243" s="161"/>
      <c r="Y243" s="161"/>
      <c r="Z243" s="161"/>
      <c r="AA243" s="161"/>
      <c r="AB243" s="161"/>
      <c r="AC243" s="161"/>
      <c r="AD243" s="161"/>
      <c r="AE243" s="161"/>
      <c r="AF243" s="161"/>
      <c r="AG243" s="161"/>
      <c r="AH243" s="161"/>
      <c r="AI243" s="161"/>
      <c r="AJ243" s="161"/>
      <c r="AK243" s="161"/>
      <c r="AL243" s="161"/>
      <c r="AM243" s="161"/>
    </row>
    <row r="244" spans="1:39" ht="32.25" hidden="1" customHeight="1" x14ac:dyDescent="0.25">
      <c r="A244" s="268"/>
      <c r="B244" s="271"/>
      <c r="C244" s="47">
        <v>262</v>
      </c>
      <c r="D244" s="113" t="s">
        <v>421</v>
      </c>
      <c r="E244" s="114" t="s">
        <v>153</v>
      </c>
      <c r="F244" s="114" t="s">
        <v>17</v>
      </c>
      <c r="G244" s="36" t="s">
        <v>15</v>
      </c>
      <c r="H244" s="54">
        <v>28</v>
      </c>
      <c r="I244" s="18"/>
      <c r="J244" s="24">
        <f t="shared" si="6"/>
        <v>0</v>
      </c>
      <c r="K244" s="25" t="str">
        <f t="shared" si="7"/>
        <v>OK</v>
      </c>
      <c r="L244" s="175"/>
      <c r="M244" s="181"/>
      <c r="N244" s="180"/>
      <c r="O244" s="180"/>
      <c r="P244" s="180"/>
      <c r="Q244" s="180"/>
      <c r="R244" s="180"/>
      <c r="S244" s="180"/>
      <c r="T244" s="180"/>
      <c r="U244" s="180"/>
      <c r="V244" s="180"/>
      <c r="W244" s="162"/>
      <c r="X244" s="161"/>
      <c r="Y244" s="161"/>
      <c r="Z244" s="161"/>
      <c r="AA244" s="161"/>
      <c r="AB244" s="161"/>
      <c r="AC244" s="161"/>
      <c r="AD244" s="161"/>
      <c r="AE244" s="161"/>
      <c r="AF244" s="161"/>
      <c r="AG244" s="161"/>
      <c r="AH244" s="161"/>
      <c r="AI244" s="161"/>
      <c r="AJ244" s="161"/>
      <c r="AK244" s="161"/>
      <c r="AL244" s="161"/>
      <c r="AM244" s="161"/>
    </row>
    <row r="245" spans="1:39" ht="32.25" hidden="1" customHeight="1" x14ac:dyDescent="0.25">
      <c r="A245" s="268"/>
      <c r="B245" s="271"/>
      <c r="C245" s="47">
        <v>263</v>
      </c>
      <c r="D245" s="113" t="s">
        <v>422</v>
      </c>
      <c r="E245" s="114" t="s">
        <v>134</v>
      </c>
      <c r="F245" s="114" t="s">
        <v>13</v>
      </c>
      <c r="G245" s="36" t="s">
        <v>22</v>
      </c>
      <c r="H245" s="54">
        <v>6.9</v>
      </c>
      <c r="I245" s="18"/>
      <c r="J245" s="24">
        <f t="shared" si="6"/>
        <v>0</v>
      </c>
      <c r="K245" s="25" t="str">
        <f t="shared" si="7"/>
        <v>OK</v>
      </c>
      <c r="L245" s="175"/>
      <c r="M245" s="181"/>
      <c r="N245" s="180"/>
      <c r="O245" s="180"/>
      <c r="P245" s="180"/>
      <c r="Q245" s="180"/>
      <c r="R245" s="180"/>
      <c r="S245" s="180"/>
      <c r="T245" s="180"/>
      <c r="U245" s="180"/>
      <c r="V245" s="180"/>
      <c r="W245" s="162"/>
      <c r="X245" s="161"/>
      <c r="Y245" s="161"/>
      <c r="Z245" s="161"/>
      <c r="AA245" s="161"/>
      <c r="AB245" s="161"/>
      <c r="AC245" s="161"/>
      <c r="AD245" s="161"/>
      <c r="AE245" s="161"/>
      <c r="AF245" s="161"/>
      <c r="AG245" s="161"/>
      <c r="AH245" s="161"/>
      <c r="AI245" s="161"/>
      <c r="AJ245" s="161"/>
      <c r="AK245" s="161"/>
      <c r="AL245" s="161"/>
      <c r="AM245" s="161"/>
    </row>
    <row r="246" spans="1:39" ht="32.25" hidden="1" customHeight="1" x14ac:dyDescent="0.25">
      <c r="A246" s="268"/>
      <c r="B246" s="271"/>
      <c r="C246" s="47">
        <v>264</v>
      </c>
      <c r="D246" s="113" t="s">
        <v>423</v>
      </c>
      <c r="E246" s="114" t="s">
        <v>424</v>
      </c>
      <c r="F246" s="114" t="s">
        <v>13</v>
      </c>
      <c r="G246" s="36" t="s">
        <v>22</v>
      </c>
      <c r="H246" s="54">
        <v>34.93</v>
      </c>
      <c r="I246" s="18">
        <f>0+2</f>
        <v>2</v>
      </c>
      <c r="J246" s="24">
        <f t="shared" si="6"/>
        <v>0</v>
      </c>
      <c r="K246" s="25" t="str">
        <f t="shared" si="7"/>
        <v>OK</v>
      </c>
      <c r="L246" s="175"/>
      <c r="M246" s="181"/>
      <c r="N246" s="180"/>
      <c r="O246" s="180"/>
      <c r="P246" s="180"/>
      <c r="Q246" s="180"/>
      <c r="R246" s="180"/>
      <c r="S246" s="180"/>
      <c r="T246" s="180"/>
      <c r="U246" s="182">
        <v>2</v>
      </c>
      <c r="V246" s="180"/>
      <c r="W246" s="162"/>
      <c r="X246" s="161"/>
      <c r="Y246" s="161"/>
      <c r="Z246" s="161"/>
      <c r="AA246" s="161"/>
      <c r="AB246" s="161"/>
      <c r="AC246" s="161"/>
      <c r="AD246" s="161"/>
      <c r="AE246" s="161"/>
      <c r="AF246" s="161"/>
      <c r="AG246" s="161"/>
      <c r="AH246" s="161"/>
      <c r="AI246" s="161"/>
      <c r="AJ246" s="161"/>
      <c r="AK246" s="161"/>
      <c r="AL246" s="161"/>
      <c r="AM246" s="161"/>
    </row>
    <row r="247" spans="1:39" ht="32.25" hidden="1" customHeight="1" x14ac:dyDescent="0.25">
      <c r="A247" s="268"/>
      <c r="B247" s="271"/>
      <c r="C247" s="47">
        <v>265</v>
      </c>
      <c r="D247" s="113" t="s">
        <v>425</v>
      </c>
      <c r="E247" s="114" t="s">
        <v>134</v>
      </c>
      <c r="F247" s="114" t="s">
        <v>13</v>
      </c>
      <c r="G247" s="36" t="s">
        <v>22</v>
      </c>
      <c r="H247" s="54">
        <v>0.75</v>
      </c>
      <c r="I247" s="18"/>
      <c r="J247" s="24">
        <f t="shared" si="6"/>
        <v>0</v>
      </c>
      <c r="K247" s="25" t="str">
        <f t="shared" si="7"/>
        <v>OK</v>
      </c>
      <c r="L247" s="175"/>
      <c r="M247" s="181"/>
      <c r="N247" s="180"/>
      <c r="O247" s="180"/>
      <c r="P247" s="180"/>
      <c r="Q247" s="180"/>
      <c r="R247" s="180"/>
      <c r="S247" s="180"/>
      <c r="T247" s="180"/>
      <c r="U247" s="180"/>
      <c r="V247" s="180"/>
      <c r="W247" s="162"/>
      <c r="X247" s="161"/>
      <c r="Y247" s="161"/>
      <c r="Z247" s="161"/>
      <c r="AA247" s="161"/>
      <c r="AB247" s="161"/>
      <c r="AC247" s="161"/>
      <c r="AD247" s="161"/>
      <c r="AE247" s="161"/>
      <c r="AF247" s="161"/>
      <c r="AG247" s="161"/>
      <c r="AH247" s="161"/>
      <c r="AI247" s="161"/>
      <c r="AJ247" s="161"/>
      <c r="AK247" s="161"/>
      <c r="AL247" s="161"/>
      <c r="AM247" s="161"/>
    </row>
    <row r="248" spans="1:39" ht="39.950000000000003" hidden="1"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175"/>
      <c r="M248" s="181"/>
      <c r="N248" s="179"/>
      <c r="O248" s="180"/>
      <c r="P248" s="180"/>
      <c r="Q248" s="180"/>
      <c r="R248" s="180"/>
      <c r="S248" s="180"/>
      <c r="T248" s="180"/>
      <c r="U248" s="180"/>
      <c r="V248" s="180"/>
      <c r="W248" s="162"/>
      <c r="X248" s="161"/>
      <c r="Y248" s="161"/>
      <c r="Z248" s="161"/>
      <c r="AA248" s="161"/>
      <c r="AB248" s="161"/>
      <c r="AC248" s="161"/>
      <c r="AD248" s="161"/>
      <c r="AE248" s="161"/>
      <c r="AF248" s="161"/>
      <c r="AG248" s="161"/>
      <c r="AH248" s="161"/>
      <c r="AI248" s="161"/>
      <c r="AJ248" s="161"/>
      <c r="AK248" s="161"/>
      <c r="AL248" s="161"/>
      <c r="AM248" s="161"/>
    </row>
    <row r="249" spans="1:39" ht="39.950000000000003" customHeight="1" x14ac:dyDescent="0.25">
      <c r="I249" s="4">
        <f>SUM(I4:I248)</f>
        <v>10203</v>
      </c>
      <c r="J249" s="245">
        <f>SUM(J4:J248)</f>
        <v>6718</v>
      </c>
      <c r="L249" s="244">
        <f>SUMPRODUCT($H$4:$H$248,L4:L248)</f>
        <v>2150.7200000000003</v>
      </c>
      <c r="M249" s="244">
        <f t="shared" ref="M249:Q249" si="8">SUMPRODUCT($H$4:$H$248,M4:M248)</f>
        <v>1587.8</v>
      </c>
      <c r="N249" s="244">
        <f t="shared" si="8"/>
        <v>1425.6000000000001</v>
      </c>
      <c r="O249" s="244">
        <f t="shared" si="8"/>
        <v>720.29999999999984</v>
      </c>
      <c r="P249" s="244">
        <f t="shared" si="8"/>
        <v>2646</v>
      </c>
      <c r="Q249" s="244">
        <f t="shared" si="8"/>
        <v>240</v>
      </c>
      <c r="R249" s="244">
        <f t="shared" ref="R249" si="9">SUMPRODUCT($H$4:$H$248,R4:R248)</f>
        <v>237.7</v>
      </c>
      <c r="S249" s="244">
        <f t="shared" ref="S249" si="10">SUMPRODUCT($H$4:$H$248,S4:S248)</f>
        <v>250.15</v>
      </c>
      <c r="T249" s="244">
        <f t="shared" ref="T249" si="11">SUMPRODUCT($H$4:$H$248,T4:T248)</f>
        <v>1735.1599999999999</v>
      </c>
      <c r="U249" s="244">
        <f t="shared" ref="U249" si="12">SUMPRODUCT($H$4:$H$248,U4:U248)</f>
        <v>279.86</v>
      </c>
      <c r="V249" s="244">
        <f t="shared" ref="V249:W249" si="13">SUMPRODUCT($H$4:$H$248,V4:V248)</f>
        <v>311.10000000000002</v>
      </c>
      <c r="W249" s="252">
        <f t="shared" si="13"/>
        <v>14347.14</v>
      </c>
      <c r="X249" s="252">
        <f t="shared" ref="X249" si="14">SUMPRODUCT($H$4:$H$248,X4:X248)</f>
        <v>3980</v>
      </c>
      <c r="Y249" s="252">
        <f t="shared" ref="Y249" si="15">SUMPRODUCT($H$4:$H$248,Y4:Y248)</f>
        <v>10857.95</v>
      </c>
      <c r="Z249" s="252">
        <f t="shared" ref="Z249" si="16">SUMPRODUCT($H$4:$H$248,Z4:Z248)</f>
        <v>189.65</v>
      </c>
      <c r="AA249" s="252">
        <f t="shared" ref="AA249" si="17">SUMPRODUCT($H$4:$H$248,AA4:AA248)</f>
        <v>10245.799999999999</v>
      </c>
      <c r="AB249" s="252">
        <f t="shared" ref="AB249" si="18">SUMPRODUCT($H$4:$H$248,AB4:AB248)</f>
        <v>1210.6100000000001</v>
      </c>
      <c r="AC249" s="252">
        <f t="shared" ref="AC249" si="19">SUMPRODUCT($H$4:$H$248,AC4:AC248)</f>
        <v>5340.3</v>
      </c>
      <c r="AD249" s="252">
        <f t="shared" ref="AD249" si="20">SUMPRODUCT($H$4:$H$248,AD4:AD248)</f>
        <v>281.8</v>
      </c>
      <c r="AE249" s="252">
        <f t="shared" ref="AE249:AM249" si="21">SUMPRODUCT($H$4:$H$248,AE4:AE248)</f>
        <v>1592</v>
      </c>
      <c r="AF249" s="239">
        <f t="shared" si="21"/>
        <v>1284.6999999999998</v>
      </c>
      <c r="AG249" s="239">
        <f t="shared" si="21"/>
        <v>684.46999999999991</v>
      </c>
      <c r="AH249" s="239">
        <f t="shared" si="21"/>
        <v>1438.1999999999998</v>
      </c>
      <c r="AI249" s="239">
        <f t="shared" si="21"/>
        <v>3771</v>
      </c>
      <c r="AJ249" s="239">
        <f t="shared" si="21"/>
        <v>185.45</v>
      </c>
      <c r="AK249" s="239">
        <f t="shared" si="21"/>
        <v>9034.3199999999979</v>
      </c>
      <c r="AL249" s="239">
        <f t="shared" si="21"/>
        <v>2230.25</v>
      </c>
      <c r="AM249" s="239">
        <f t="shared" si="21"/>
        <v>2983.15</v>
      </c>
    </row>
    <row r="251" spans="1:39" ht="39.950000000000003" customHeight="1" x14ac:dyDescent="0.25">
      <c r="W251" s="258">
        <f>H167*J167</f>
        <v>-392.49</v>
      </c>
    </row>
  </sheetData>
  <autoFilter ref="A3:AC249" xr:uid="{00000000-0001-0000-0600-000000000000}">
    <filterColumn colId="22">
      <customFilters>
        <customFilter operator="notEqual" val=" "/>
      </customFilters>
    </filterColumn>
  </autoFilter>
  <mergeCells count="74">
    <mergeCell ref="A88:A102"/>
    <mergeCell ref="B88:B102"/>
    <mergeCell ref="A103:A105"/>
    <mergeCell ref="B103:B105"/>
    <mergeCell ref="A4:A11"/>
    <mergeCell ref="B4:B11"/>
    <mergeCell ref="A12:A13"/>
    <mergeCell ref="B12:B13"/>
    <mergeCell ref="A14:A87"/>
    <mergeCell ref="B14:B87"/>
    <mergeCell ref="W1:W2"/>
    <mergeCell ref="A2:K2"/>
    <mergeCell ref="X1:X2"/>
    <mergeCell ref="D1:H1"/>
    <mergeCell ref="A1:C1"/>
    <mergeCell ref="I1:K1"/>
    <mergeCell ref="L1:L2"/>
    <mergeCell ref="T1:T2"/>
    <mergeCell ref="V1:V2"/>
    <mergeCell ref="U1:U2"/>
    <mergeCell ref="M1:M2"/>
    <mergeCell ref="N1:N2"/>
    <mergeCell ref="S1:S2"/>
    <mergeCell ref="O1:O2"/>
    <mergeCell ref="P1:P2"/>
    <mergeCell ref="Q1:Q2"/>
    <mergeCell ref="AB1:AB2"/>
    <mergeCell ref="AC1:AC2"/>
    <mergeCell ref="Y1:Y2"/>
    <mergeCell ref="AA1:AA2"/>
    <mergeCell ref="Z1:Z2"/>
    <mergeCell ref="A106:A111"/>
    <mergeCell ref="B106:B111"/>
    <mergeCell ref="A112:A121"/>
    <mergeCell ref="B112:B121"/>
    <mergeCell ref="A123:A124"/>
    <mergeCell ref="B123:B124"/>
    <mergeCell ref="A126:A129"/>
    <mergeCell ref="B126:B129"/>
    <mergeCell ref="A130:A135"/>
    <mergeCell ref="B130:B135"/>
    <mergeCell ref="A136:A137"/>
    <mergeCell ref="B136:B137"/>
    <mergeCell ref="B138:B146"/>
    <mergeCell ref="A147:A160"/>
    <mergeCell ref="B147:B160"/>
    <mergeCell ref="A161:A165"/>
    <mergeCell ref="B161:B165"/>
    <mergeCell ref="R1:R2"/>
    <mergeCell ref="A223:A248"/>
    <mergeCell ref="B223:B248"/>
    <mergeCell ref="A195:A200"/>
    <mergeCell ref="B195:B200"/>
    <mergeCell ref="A201:A217"/>
    <mergeCell ref="B201:B217"/>
    <mergeCell ref="A219:A220"/>
    <mergeCell ref="B219:B220"/>
    <mergeCell ref="A166:A172"/>
    <mergeCell ref="B166:B172"/>
    <mergeCell ref="A173:A190"/>
    <mergeCell ref="B173:B190"/>
    <mergeCell ref="A191:A194"/>
    <mergeCell ref="B191:B194"/>
    <mergeCell ref="A138:A146"/>
    <mergeCell ref="AD1:AD2"/>
    <mergeCell ref="AE1:AE2"/>
    <mergeCell ref="AF1:AF2"/>
    <mergeCell ref="AG1:AG2"/>
    <mergeCell ref="AH1:AH2"/>
    <mergeCell ref="AI1:AI2"/>
    <mergeCell ref="AJ1:AJ2"/>
    <mergeCell ref="AK1:AK2"/>
    <mergeCell ref="AL1:AL2"/>
    <mergeCell ref="AM1:AM2"/>
  </mergeCells>
  <conditionalFormatting sqref="L4:V138">
    <cfRule type="cellIs" dxfId="12" priority="1" stopIfTrue="1" operator="greaterThan">
      <formula>0</formula>
    </cfRule>
    <cfRule type="cellIs" dxfId="11" priority="2" stopIfTrue="1" operator="greaterThan">
      <formula>0</formula>
    </cfRule>
    <cfRule type="cellIs" dxfId="10" priority="3" stopIfTrue="1" operator="greaterThan">
      <formula>0</formula>
    </cfRule>
  </conditionalFormatting>
  <hyperlinks>
    <hyperlink ref="D159" r:id="rId1" display="https://www.havan.com.br/mangueira-para-gas-de-cozinha-glp-1-20m-durin-05207.html" xr:uid="{F53F2484-215F-4EF6-8C85-E09C8490608F}"/>
  </hyperlinks>
  <pageMargins left="0.511811024" right="0.511811024" top="0.78740157499999996" bottom="0.78740157499999996" header="0.31496062000000002" footer="0.31496062000000002"/>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L249"/>
  <sheetViews>
    <sheetView topLeftCell="A157" zoomScale="85" zoomScaleNormal="85" workbookViewId="0">
      <selection activeCell="C167" sqref="C167"/>
    </sheetView>
  </sheetViews>
  <sheetFormatPr defaultColWidth="9.7109375" defaultRowHeight="39.950000000000003" customHeight="1" x14ac:dyDescent="0.25"/>
  <cols>
    <col min="1" max="1" width="7" style="38" customWidth="1"/>
    <col min="2" max="2" width="11.5703125" style="1" customWidth="1"/>
    <col min="3" max="3" width="9.5703125" style="37" customWidth="1"/>
    <col min="4" max="4" width="26.7109375" style="50" customWidth="1"/>
    <col min="5" max="5" width="15.7109375" style="55" customWidth="1"/>
    <col min="6" max="6" width="10" style="1" customWidth="1"/>
    <col min="7" max="7" width="16.7109375" style="1" customWidth="1"/>
    <col min="8" max="8" width="13.7109375" style="28" bestFit="1" customWidth="1"/>
    <col min="9" max="9" width="13.85546875" style="4" customWidth="1"/>
    <col min="10" max="10" width="13.28515625" style="27" customWidth="1"/>
    <col min="11" max="11" width="12.5703125" style="5" customWidth="1"/>
    <col min="12" max="12" width="13.5703125" style="6" customWidth="1"/>
    <col min="13" max="13" width="13.7109375" style="6" customWidth="1"/>
    <col min="14" max="14" width="16.5703125" style="6" customWidth="1"/>
    <col min="15" max="15" width="15.7109375" style="6" customWidth="1"/>
    <col min="16" max="21" width="13.7109375" style="6" customWidth="1"/>
    <col min="22" max="37" width="13.7109375" style="2" customWidth="1"/>
    <col min="38" max="38" width="18" style="2" customWidth="1"/>
    <col min="39" max="16384" width="9.7109375" style="2"/>
  </cols>
  <sheetData>
    <row r="1" spans="1:37" ht="27.2" customHeight="1" x14ac:dyDescent="0.25">
      <c r="A1" s="285" t="s">
        <v>167</v>
      </c>
      <c r="B1" s="285"/>
      <c r="C1" s="285"/>
      <c r="D1" s="285" t="s">
        <v>168</v>
      </c>
      <c r="E1" s="285"/>
      <c r="F1" s="285"/>
      <c r="G1" s="285"/>
      <c r="H1" s="285"/>
      <c r="I1" s="285" t="s">
        <v>169</v>
      </c>
      <c r="J1" s="285"/>
      <c r="K1" s="285"/>
      <c r="L1" s="280" t="s">
        <v>459</v>
      </c>
      <c r="M1" s="280" t="s">
        <v>460</v>
      </c>
      <c r="N1" s="280" t="s">
        <v>461</v>
      </c>
      <c r="O1" s="280" t="s">
        <v>462</v>
      </c>
      <c r="P1" s="280" t="s">
        <v>463</v>
      </c>
      <c r="Q1" s="280" t="s">
        <v>464</v>
      </c>
      <c r="R1" s="280" t="s">
        <v>465</v>
      </c>
      <c r="S1" s="280" t="s">
        <v>466</v>
      </c>
      <c r="T1" s="280" t="s">
        <v>467</v>
      </c>
      <c r="U1" s="280" t="s">
        <v>468</v>
      </c>
      <c r="V1" s="278" t="s">
        <v>553</v>
      </c>
      <c r="W1" s="278" t="s">
        <v>554</v>
      </c>
      <c r="X1" s="278" t="s">
        <v>555</v>
      </c>
      <c r="Y1" s="278" t="s">
        <v>556</v>
      </c>
      <c r="Z1" s="278" t="s">
        <v>557</v>
      </c>
      <c r="AA1" s="278" t="s">
        <v>558</v>
      </c>
      <c r="AB1" s="278" t="s">
        <v>559</v>
      </c>
      <c r="AC1" s="278" t="s">
        <v>560</v>
      </c>
      <c r="AD1" s="278" t="s">
        <v>561</v>
      </c>
      <c r="AE1" s="278" t="s">
        <v>562</v>
      </c>
      <c r="AF1" s="278" t="s">
        <v>563</v>
      </c>
      <c r="AG1" s="278" t="s">
        <v>564</v>
      </c>
      <c r="AH1" s="278" t="s">
        <v>565</v>
      </c>
      <c r="AI1" s="278" t="s">
        <v>566</v>
      </c>
      <c r="AJ1" s="278" t="s">
        <v>567</v>
      </c>
      <c r="AK1" s="278" t="s">
        <v>568</v>
      </c>
    </row>
    <row r="2" spans="1:37" ht="19.7" customHeight="1" x14ac:dyDescent="0.25">
      <c r="A2" s="285" t="s">
        <v>35</v>
      </c>
      <c r="B2" s="285"/>
      <c r="C2" s="285"/>
      <c r="D2" s="285"/>
      <c r="E2" s="285"/>
      <c r="F2" s="285"/>
      <c r="G2" s="285"/>
      <c r="H2" s="285"/>
      <c r="I2" s="285"/>
      <c r="J2" s="285"/>
      <c r="K2" s="285"/>
      <c r="L2" s="280"/>
      <c r="M2" s="280"/>
      <c r="N2" s="280"/>
      <c r="O2" s="280"/>
      <c r="P2" s="280"/>
      <c r="Q2" s="280"/>
      <c r="R2" s="280"/>
      <c r="S2" s="280"/>
      <c r="T2" s="280"/>
      <c r="U2" s="280"/>
      <c r="V2" s="278"/>
      <c r="W2" s="278"/>
      <c r="X2" s="278"/>
      <c r="Y2" s="278"/>
      <c r="Z2" s="278"/>
      <c r="AA2" s="278"/>
      <c r="AB2" s="278"/>
      <c r="AC2" s="278"/>
      <c r="AD2" s="278"/>
      <c r="AE2" s="278"/>
      <c r="AF2" s="278"/>
      <c r="AG2" s="278"/>
      <c r="AH2" s="278"/>
      <c r="AI2" s="278"/>
      <c r="AJ2" s="278"/>
      <c r="AK2" s="278"/>
    </row>
    <row r="3" spans="1:37"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191">
        <v>45043</v>
      </c>
      <c r="M3" s="191">
        <v>45084</v>
      </c>
      <c r="N3" s="198">
        <v>45127</v>
      </c>
      <c r="O3" s="198">
        <v>45180</v>
      </c>
      <c r="P3" s="198">
        <v>45181</v>
      </c>
      <c r="Q3" s="198">
        <v>45181</v>
      </c>
      <c r="R3" s="198">
        <v>45181</v>
      </c>
      <c r="S3" s="198">
        <v>45181</v>
      </c>
      <c r="T3" s="198">
        <v>45181</v>
      </c>
      <c r="U3" s="198">
        <v>45181</v>
      </c>
      <c r="V3" s="207">
        <v>45210</v>
      </c>
      <c r="W3" s="207">
        <v>45230</v>
      </c>
      <c r="X3" s="207">
        <v>45231</v>
      </c>
      <c r="Y3" s="207">
        <v>45231</v>
      </c>
      <c r="Z3" s="207">
        <v>45231</v>
      </c>
      <c r="AA3" s="207">
        <v>45237</v>
      </c>
      <c r="AB3" s="207">
        <v>45237</v>
      </c>
      <c r="AC3" s="207">
        <v>45237</v>
      </c>
      <c r="AD3" s="207">
        <v>45237</v>
      </c>
      <c r="AE3" s="207">
        <v>45243</v>
      </c>
      <c r="AF3" s="207">
        <v>45244</v>
      </c>
      <c r="AG3" s="207">
        <v>45370</v>
      </c>
      <c r="AH3" s="207">
        <v>45398</v>
      </c>
      <c r="AI3" s="207">
        <v>45399</v>
      </c>
      <c r="AJ3" s="207">
        <v>45399</v>
      </c>
      <c r="AK3" s="207">
        <v>45399</v>
      </c>
    </row>
    <row r="4" spans="1:37" ht="39.950000000000003" customHeight="1" x14ac:dyDescent="0.25">
      <c r="A4" s="282">
        <v>1</v>
      </c>
      <c r="B4" s="281" t="s">
        <v>183</v>
      </c>
      <c r="C4" s="43">
        <v>1</v>
      </c>
      <c r="D4" s="91" t="s">
        <v>62</v>
      </c>
      <c r="E4" s="92" t="s">
        <v>172</v>
      </c>
      <c r="F4" s="92" t="s">
        <v>13</v>
      </c>
      <c r="G4" s="99" t="s">
        <v>22</v>
      </c>
      <c r="H4" s="100">
        <v>6.58</v>
      </c>
      <c r="I4" s="18">
        <v>4</v>
      </c>
      <c r="J4" s="24">
        <f>I4-(SUM(L4:AK4))</f>
        <v>0</v>
      </c>
      <c r="K4" s="25" t="str">
        <f>IF(J4&lt;0,"ATENÇÃO","OK")</f>
        <v>OK</v>
      </c>
      <c r="L4" s="187"/>
      <c r="M4" s="187"/>
      <c r="N4" s="194"/>
      <c r="O4" s="193"/>
      <c r="P4" s="193"/>
      <c r="Q4" s="193"/>
      <c r="R4" s="193"/>
      <c r="S4" s="193"/>
      <c r="T4" s="193"/>
      <c r="U4" s="193"/>
      <c r="V4" s="161"/>
      <c r="W4" s="161"/>
      <c r="X4" s="164">
        <v>4</v>
      </c>
      <c r="Y4" s="161"/>
      <c r="Z4" s="161"/>
      <c r="AA4" s="161"/>
      <c r="AB4" s="161"/>
      <c r="AC4" s="161"/>
      <c r="AD4" s="161"/>
      <c r="AE4" s="161"/>
      <c r="AF4" s="161"/>
      <c r="AG4" s="161"/>
      <c r="AH4" s="161"/>
      <c r="AI4" s="161"/>
      <c r="AJ4" s="161"/>
      <c r="AK4" s="161"/>
    </row>
    <row r="5" spans="1:37" ht="39.950000000000003" customHeight="1" x14ac:dyDescent="0.25">
      <c r="A5" s="282"/>
      <c r="B5" s="281"/>
      <c r="C5" s="45">
        <v>2</v>
      </c>
      <c r="D5" s="93" t="s">
        <v>65</v>
      </c>
      <c r="E5" s="94" t="s">
        <v>173</v>
      </c>
      <c r="F5" s="94" t="s">
        <v>13</v>
      </c>
      <c r="G5" s="99" t="s">
        <v>28</v>
      </c>
      <c r="H5" s="101">
        <v>16.89</v>
      </c>
      <c r="I5" s="18">
        <v>1</v>
      </c>
      <c r="J5" s="24">
        <f t="shared" ref="J5:J14" si="0">I5-(SUM(L5:AK5))</f>
        <v>0</v>
      </c>
      <c r="K5" s="25" t="str">
        <f t="shared" ref="K5:K68" si="1">IF(J5&lt;0,"ATENÇÃO","OK")</f>
        <v>OK</v>
      </c>
      <c r="L5" s="187"/>
      <c r="M5" s="187"/>
      <c r="N5" s="194"/>
      <c r="O5" s="193"/>
      <c r="P5" s="195"/>
      <c r="Q5" s="193"/>
      <c r="R5" s="193"/>
      <c r="S5" s="193"/>
      <c r="T5" s="193"/>
      <c r="U5" s="193"/>
      <c r="V5" s="161"/>
      <c r="W5" s="161"/>
      <c r="X5" s="164">
        <v>1</v>
      </c>
      <c r="Y5" s="161"/>
      <c r="Z5" s="161"/>
      <c r="AA5" s="161"/>
      <c r="AB5" s="161"/>
      <c r="AC5" s="161"/>
      <c r="AD5" s="161"/>
      <c r="AE5" s="161"/>
      <c r="AF5" s="161"/>
      <c r="AG5" s="161"/>
      <c r="AH5" s="161"/>
      <c r="AI5" s="161"/>
      <c r="AJ5" s="161"/>
      <c r="AK5" s="161"/>
    </row>
    <row r="6" spans="1:37" ht="39.950000000000003" customHeight="1" x14ac:dyDescent="0.25">
      <c r="A6" s="282"/>
      <c r="B6" s="281"/>
      <c r="C6" s="45">
        <v>3</v>
      </c>
      <c r="D6" s="93" t="s">
        <v>75</v>
      </c>
      <c r="E6" s="94" t="s">
        <v>174</v>
      </c>
      <c r="F6" s="94" t="s">
        <v>76</v>
      </c>
      <c r="G6" s="99" t="s">
        <v>28</v>
      </c>
      <c r="H6" s="101">
        <v>2.36</v>
      </c>
      <c r="I6" s="18">
        <v>10</v>
      </c>
      <c r="J6" s="24">
        <f t="shared" si="0"/>
        <v>0</v>
      </c>
      <c r="K6" s="25" t="str">
        <f t="shared" si="1"/>
        <v>OK</v>
      </c>
      <c r="L6" s="187"/>
      <c r="M6" s="187"/>
      <c r="N6" s="194"/>
      <c r="O6" s="193"/>
      <c r="P6" s="195"/>
      <c r="Q6" s="193"/>
      <c r="R6" s="193"/>
      <c r="S6" s="193"/>
      <c r="T6" s="193"/>
      <c r="U6" s="193"/>
      <c r="V6" s="161"/>
      <c r="W6" s="161"/>
      <c r="X6" s="161"/>
      <c r="Y6" s="161"/>
      <c r="Z6" s="161"/>
      <c r="AA6" s="164">
        <v>10</v>
      </c>
      <c r="AB6" s="161"/>
      <c r="AC6" s="161"/>
      <c r="AD6" s="161"/>
      <c r="AE6" s="161"/>
      <c r="AF6" s="161"/>
      <c r="AG6" s="161"/>
      <c r="AH6" s="161"/>
      <c r="AI6" s="161"/>
      <c r="AJ6" s="161"/>
      <c r="AK6" s="161"/>
    </row>
    <row r="7" spans="1:37" ht="39.950000000000003" customHeight="1" x14ac:dyDescent="0.25">
      <c r="A7" s="282"/>
      <c r="B7" s="281"/>
      <c r="C7" s="45">
        <v>4</v>
      </c>
      <c r="D7" s="93" t="s">
        <v>77</v>
      </c>
      <c r="E7" s="94" t="s">
        <v>175</v>
      </c>
      <c r="F7" s="94" t="s">
        <v>26</v>
      </c>
      <c r="G7" s="99" t="s">
        <v>15</v>
      </c>
      <c r="H7" s="101">
        <v>5.94</v>
      </c>
      <c r="I7" s="18">
        <v>10</v>
      </c>
      <c r="J7" s="24">
        <f t="shared" si="0"/>
        <v>0</v>
      </c>
      <c r="K7" s="25" t="str">
        <f t="shared" si="1"/>
        <v>OK</v>
      </c>
      <c r="L7" s="187"/>
      <c r="M7" s="187"/>
      <c r="N7" s="194"/>
      <c r="O7" s="193"/>
      <c r="P7" s="195"/>
      <c r="Q7" s="193"/>
      <c r="R7" s="193"/>
      <c r="S7" s="193"/>
      <c r="T7" s="193"/>
      <c r="U7" s="193"/>
      <c r="V7" s="161"/>
      <c r="W7" s="161"/>
      <c r="X7" s="161"/>
      <c r="Y7" s="161"/>
      <c r="Z7" s="161"/>
      <c r="AA7" s="164">
        <v>10</v>
      </c>
      <c r="AB7" s="161"/>
      <c r="AC7" s="161"/>
      <c r="AD7" s="161"/>
      <c r="AE7" s="161"/>
      <c r="AF7" s="161"/>
      <c r="AG7" s="161"/>
      <c r="AH7" s="161"/>
      <c r="AI7" s="161"/>
      <c r="AJ7" s="161"/>
      <c r="AK7" s="161"/>
    </row>
    <row r="8" spans="1:37" ht="39.950000000000003" customHeight="1" x14ac:dyDescent="0.25">
      <c r="A8" s="282"/>
      <c r="B8" s="281"/>
      <c r="C8" s="45">
        <v>5</v>
      </c>
      <c r="D8" s="93" t="s">
        <v>176</v>
      </c>
      <c r="E8" s="94" t="s">
        <v>177</v>
      </c>
      <c r="F8" s="94" t="s">
        <v>3</v>
      </c>
      <c r="G8" s="99" t="s">
        <v>22</v>
      </c>
      <c r="H8" s="101">
        <v>12.21</v>
      </c>
      <c r="I8" s="18">
        <v>30</v>
      </c>
      <c r="J8" s="24">
        <f t="shared" si="0"/>
        <v>7</v>
      </c>
      <c r="K8" s="25" t="str">
        <f t="shared" si="1"/>
        <v>OK</v>
      </c>
      <c r="L8" s="187"/>
      <c r="M8" s="187"/>
      <c r="N8" s="194"/>
      <c r="O8" s="193"/>
      <c r="P8" s="195"/>
      <c r="Q8" s="193"/>
      <c r="R8" s="193"/>
      <c r="S8" s="193"/>
      <c r="T8" s="193"/>
      <c r="U8" s="193"/>
      <c r="V8" s="161"/>
      <c r="W8" s="161"/>
      <c r="X8" s="164">
        <v>8</v>
      </c>
      <c r="Y8" s="161"/>
      <c r="Z8" s="161"/>
      <c r="AA8" s="164">
        <v>15</v>
      </c>
      <c r="AB8" s="161"/>
      <c r="AC8" s="161"/>
      <c r="AD8" s="161"/>
      <c r="AE8" s="161"/>
      <c r="AF8" s="161"/>
      <c r="AG8" s="161"/>
      <c r="AH8" s="161"/>
      <c r="AI8" s="161"/>
      <c r="AJ8" s="161"/>
      <c r="AK8" s="161"/>
    </row>
    <row r="9" spans="1:37" ht="39.950000000000003" customHeight="1" x14ac:dyDescent="0.25">
      <c r="A9" s="282"/>
      <c r="B9" s="281"/>
      <c r="C9" s="45">
        <v>6</v>
      </c>
      <c r="D9" s="93" t="s">
        <v>136</v>
      </c>
      <c r="E9" s="94" t="s">
        <v>178</v>
      </c>
      <c r="F9" s="92" t="s">
        <v>13</v>
      </c>
      <c r="G9" s="99" t="s">
        <v>15</v>
      </c>
      <c r="H9" s="100">
        <v>80.37</v>
      </c>
      <c r="I9" s="18">
        <v>2</v>
      </c>
      <c r="J9" s="24">
        <f t="shared" si="0"/>
        <v>2</v>
      </c>
      <c r="K9" s="25" t="str">
        <f t="shared" si="1"/>
        <v>OK</v>
      </c>
      <c r="L9" s="187"/>
      <c r="M9" s="187"/>
      <c r="N9" s="194"/>
      <c r="O9" s="193"/>
      <c r="P9" s="195"/>
      <c r="Q9" s="193"/>
      <c r="R9" s="193"/>
      <c r="S9" s="193"/>
      <c r="T9" s="193"/>
      <c r="U9" s="193"/>
      <c r="V9" s="161"/>
      <c r="W9" s="161"/>
      <c r="X9" s="161"/>
      <c r="Y9" s="161"/>
      <c r="Z9" s="161"/>
      <c r="AA9" s="161"/>
      <c r="AB9" s="161"/>
      <c r="AC9" s="161"/>
      <c r="AD9" s="161"/>
      <c r="AE9" s="161"/>
      <c r="AF9" s="161"/>
      <c r="AG9" s="161"/>
      <c r="AH9" s="161"/>
      <c r="AI9" s="161"/>
      <c r="AJ9" s="161"/>
      <c r="AK9" s="161"/>
    </row>
    <row r="10" spans="1:37" ht="39.950000000000003" customHeight="1" x14ac:dyDescent="0.25">
      <c r="A10" s="282"/>
      <c r="B10" s="281"/>
      <c r="C10" s="43">
        <v>7</v>
      </c>
      <c r="D10" s="95" t="s">
        <v>179</v>
      </c>
      <c r="E10" s="96" t="s">
        <v>180</v>
      </c>
      <c r="F10" s="96" t="s">
        <v>13</v>
      </c>
      <c r="G10" s="99" t="s">
        <v>15</v>
      </c>
      <c r="H10" s="101">
        <v>53.05</v>
      </c>
      <c r="I10" s="18">
        <f>10-1</f>
        <v>9</v>
      </c>
      <c r="J10" s="24">
        <f t="shared" si="0"/>
        <v>0</v>
      </c>
      <c r="K10" s="25" t="str">
        <f t="shared" si="1"/>
        <v>OK</v>
      </c>
      <c r="L10" s="187"/>
      <c r="M10" s="187"/>
      <c r="N10" s="194"/>
      <c r="O10" s="193"/>
      <c r="P10" s="193"/>
      <c r="Q10" s="193"/>
      <c r="R10" s="193"/>
      <c r="S10" s="193"/>
      <c r="T10" s="193"/>
      <c r="U10" s="193"/>
      <c r="V10" s="161"/>
      <c r="W10" s="161"/>
      <c r="X10" s="161"/>
      <c r="Y10" s="161"/>
      <c r="Z10" s="161"/>
      <c r="AA10" s="164">
        <v>9</v>
      </c>
      <c r="AB10" s="161"/>
      <c r="AC10" s="161"/>
      <c r="AD10" s="161"/>
      <c r="AE10" s="161"/>
      <c r="AF10" s="161"/>
      <c r="AG10" s="161"/>
      <c r="AH10" s="161"/>
      <c r="AI10" s="161"/>
      <c r="AJ10" s="161"/>
      <c r="AK10" s="161"/>
    </row>
    <row r="11" spans="1:37" ht="39.950000000000003" customHeight="1" x14ac:dyDescent="0.25">
      <c r="A11" s="282"/>
      <c r="B11" s="281"/>
      <c r="C11" s="43">
        <v>8</v>
      </c>
      <c r="D11" s="95" t="s">
        <v>181</v>
      </c>
      <c r="E11" s="96" t="s">
        <v>182</v>
      </c>
      <c r="F11" s="96" t="s">
        <v>11</v>
      </c>
      <c r="G11" s="99" t="s">
        <v>15</v>
      </c>
      <c r="H11" s="101">
        <v>105</v>
      </c>
      <c r="I11" s="18">
        <f>0+5</f>
        <v>5</v>
      </c>
      <c r="J11" s="24">
        <f t="shared" si="0"/>
        <v>5</v>
      </c>
      <c r="K11" s="25" t="str">
        <f t="shared" si="1"/>
        <v>OK</v>
      </c>
      <c r="L11" s="187"/>
      <c r="M11" s="187"/>
      <c r="N11" s="194"/>
      <c r="O11" s="193"/>
      <c r="P11" s="193"/>
      <c r="Q11" s="193"/>
      <c r="R11" s="193"/>
      <c r="S11" s="193"/>
      <c r="T11" s="193"/>
      <c r="U11" s="193"/>
      <c r="V11" s="161"/>
      <c r="W11" s="161"/>
      <c r="X11" s="161"/>
      <c r="Y11" s="161"/>
      <c r="Z11" s="161"/>
      <c r="AA11" s="161"/>
      <c r="AB11" s="161"/>
      <c r="AC11" s="161"/>
      <c r="AD11" s="161"/>
      <c r="AE11" s="161"/>
      <c r="AF11" s="161"/>
      <c r="AG11" s="161"/>
      <c r="AH11" s="161"/>
      <c r="AI11" s="161"/>
      <c r="AJ11" s="161"/>
      <c r="AK11" s="161"/>
    </row>
    <row r="12" spans="1:37" ht="39.950000000000003" customHeight="1" x14ac:dyDescent="0.25">
      <c r="A12" s="283">
        <v>2</v>
      </c>
      <c r="B12" s="270" t="s">
        <v>183</v>
      </c>
      <c r="C12" s="48">
        <v>9</v>
      </c>
      <c r="D12" s="102" t="s">
        <v>184</v>
      </c>
      <c r="E12" s="103" t="s">
        <v>185</v>
      </c>
      <c r="F12" s="104" t="s">
        <v>13</v>
      </c>
      <c r="G12" s="103" t="s">
        <v>15</v>
      </c>
      <c r="H12" s="105">
        <v>65.239999999999995</v>
      </c>
      <c r="I12" s="18">
        <v>50</v>
      </c>
      <c r="J12" s="24">
        <f t="shared" si="0"/>
        <v>20</v>
      </c>
      <c r="K12" s="25" t="str">
        <f t="shared" si="1"/>
        <v>OK</v>
      </c>
      <c r="L12" s="187"/>
      <c r="M12" s="187"/>
      <c r="N12" s="194"/>
      <c r="O12" s="193"/>
      <c r="P12" s="193"/>
      <c r="Q12" s="193"/>
      <c r="R12" s="193"/>
      <c r="S12" s="193"/>
      <c r="T12" s="193"/>
      <c r="U12" s="193"/>
      <c r="V12" s="161"/>
      <c r="W12" s="161"/>
      <c r="X12" s="161"/>
      <c r="Y12" s="161"/>
      <c r="Z12" s="161"/>
      <c r="AA12" s="164">
        <v>30</v>
      </c>
      <c r="AB12" s="161"/>
      <c r="AC12" s="161"/>
      <c r="AD12" s="161"/>
      <c r="AE12" s="161"/>
      <c r="AF12" s="161"/>
      <c r="AG12" s="161"/>
      <c r="AH12" s="161"/>
      <c r="AI12" s="161"/>
      <c r="AJ12" s="161"/>
      <c r="AK12" s="161"/>
    </row>
    <row r="13" spans="1:37" ht="39.950000000000003" customHeight="1" x14ac:dyDescent="0.25">
      <c r="A13" s="284"/>
      <c r="B13" s="272"/>
      <c r="C13" s="47">
        <v>10</v>
      </c>
      <c r="D13" s="102" t="s">
        <v>186</v>
      </c>
      <c r="E13" s="103" t="s">
        <v>185</v>
      </c>
      <c r="F13" s="104" t="s">
        <v>13</v>
      </c>
      <c r="G13" s="103" t="s">
        <v>15</v>
      </c>
      <c r="H13" s="105">
        <v>62.46</v>
      </c>
      <c r="I13" s="18">
        <v>50</v>
      </c>
      <c r="J13" s="24">
        <f t="shared" si="0"/>
        <v>20</v>
      </c>
      <c r="K13" s="25" t="str">
        <f t="shared" si="1"/>
        <v>OK</v>
      </c>
      <c r="L13" s="187"/>
      <c r="M13" s="187"/>
      <c r="N13" s="194"/>
      <c r="O13" s="193"/>
      <c r="P13" s="193"/>
      <c r="Q13" s="193"/>
      <c r="R13" s="193"/>
      <c r="S13" s="193"/>
      <c r="T13" s="193"/>
      <c r="U13" s="193"/>
      <c r="V13" s="161"/>
      <c r="W13" s="161"/>
      <c r="X13" s="161"/>
      <c r="Y13" s="161"/>
      <c r="Z13" s="161"/>
      <c r="AA13" s="164">
        <v>30</v>
      </c>
      <c r="AB13" s="161"/>
      <c r="AC13" s="161"/>
      <c r="AD13" s="161"/>
      <c r="AE13" s="161"/>
      <c r="AF13" s="161"/>
      <c r="AG13" s="161"/>
      <c r="AH13" s="161"/>
      <c r="AI13" s="161"/>
      <c r="AJ13" s="161"/>
      <c r="AK13" s="161"/>
    </row>
    <row r="14" spans="1:37" ht="39.950000000000003" customHeight="1" x14ac:dyDescent="0.25">
      <c r="A14" s="259">
        <v>3</v>
      </c>
      <c r="B14" s="262" t="s">
        <v>183</v>
      </c>
      <c r="C14" s="46">
        <v>11</v>
      </c>
      <c r="D14" s="95" t="s">
        <v>82</v>
      </c>
      <c r="E14" s="96" t="s">
        <v>187</v>
      </c>
      <c r="F14" s="96" t="s">
        <v>13</v>
      </c>
      <c r="G14" s="96" t="s">
        <v>15</v>
      </c>
      <c r="H14" s="101">
        <v>61</v>
      </c>
      <c r="I14" s="18">
        <v>20</v>
      </c>
      <c r="J14" s="24">
        <f t="shared" si="0"/>
        <v>0</v>
      </c>
      <c r="K14" s="25" t="str">
        <f t="shared" si="1"/>
        <v>OK</v>
      </c>
      <c r="L14" s="187"/>
      <c r="M14" s="187"/>
      <c r="N14" s="194"/>
      <c r="O14" s="193">
        <v>10</v>
      </c>
      <c r="P14" s="193"/>
      <c r="Q14" s="193"/>
      <c r="R14" s="193"/>
      <c r="S14" s="193"/>
      <c r="T14" s="193"/>
      <c r="U14" s="193"/>
      <c r="V14" s="161"/>
      <c r="W14" s="161"/>
      <c r="X14" s="161"/>
      <c r="Y14" s="161"/>
      <c r="Z14" s="161"/>
      <c r="AA14" s="161"/>
      <c r="AB14" s="161"/>
      <c r="AC14" s="161"/>
      <c r="AD14" s="161"/>
      <c r="AE14" s="161"/>
      <c r="AF14" s="161"/>
      <c r="AG14" s="161"/>
      <c r="AH14" s="164">
        <v>10</v>
      </c>
      <c r="AI14" s="161"/>
      <c r="AJ14" s="161"/>
      <c r="AK14" s="161"/>
    </row>
    <row r="15" spans="1:37" ht="39.950000000000003" customHeight="1" x14ac:dyDescent="0.25">
      <c r="A15" s="260"/>
      <c r="B15" s="263"/>
      <c r="C15" s="46">
        <v>12</v>
      </c>
      <c r="D15" s="95" t="s">
        <v>83</v>
      </c>
      <c r="E15" s="96" t="s">
        <v>188</v>
      </c>
      <c r="F15" s="96" t="s">
        <v>13</v>
      </c>
      <c r="G15" s="96" t="s">
        <v>15</v>
      </c>
      <c r="H15" s="101">
        <v>135.04</v>
      </c>
      <c r="I15" s="18"/>
      <c r="J15" s="24">
        <f>I15-(SUM(L15:AB15))</f>
        <v>0</v>
      </c>
      <c r="K15" s="25" t="str">
        <f t="shared" si="1"/>
        <v>OK</v>
      </c>
      <c r="L15" s="187"/>
      <c r="M15" s="187"/>
      <c r="N15" s="194"/>
      <c r="O15" s="193"/>
      <c r="P15" s="193"/>
      <c r="Q15" s="193"/>
      <c r="R15" s="193"/>
      <c r="S15" s="193"/>
      <c r="T15" s="193"/>
      <c r="U15" s="193"/>
      <c r="V15" s="161"/>
      <c r="W15" s="161"/>
      <c r="X15" s="161"/>
      <c r="Y15" s="161"/>
      <c r="Z15" s="161"/>
      <c r="AA15" s="161"/>
      <c r="AB15" s="161"/>
      <c r="AC15" s="161"/>
      <c r="AD15" s="161"/>
      <c r="AE15" s="161"/>
      <c r="AF15" s="161"/>
      <c r="AG15" s="161"/>
      <c r="AH15" s="161"/>
      <c r="AI15" s="161"/>
      <c r="AJ15" s="161"/>
      <c r="AK15" s="161"/>
    </row>
    <row r="16" spans="1:37" ht="39.950000000000003" customHeight="1" x14ac:dyDescent="0.25">
      <c r="A16" s="260"/>
      <c r="B16" s="263"/>
      <c r="C16" s="46">
        <v>13</v>
      </c>
      <c r="D16" s="95" t="s">
        <v>106</v>
      </c>
      <c r="E16" s="96" t="s">
        <v>189</v>
      </c>
      <c r="F16" s="96" t="s">
        <v>29</v>
      </c>
      <c r="G16" s="96" t="s">
        <v>15</v>
      </c>
      <c r="H16" s="101">
        <v>5.82</v>
      </c>
      <c r="I16" s="18">
        <v>40</v>
      </c>
      <c r="J16" s="24">
        <f t="shared" ref="J16:J40" si="2">I16-(SUM(L16:AK16))</f>
        <v>30</v>
      </c>
      <c r="K16" s="25" t="str">
        <f t="shared" si="1"/>
        <v>OK</v>
      </c>
      <c r="L16" s="187"/>
      <c r="M16" s="187"/>
      <c r="N16" s="194"/>
      <c r="O16" s="193">
        <v>10</v>
      </c>
      <c r="P16" s="193"/>
      <c r="Q16" s="193"/>
      <c r="R16" s="193"/>
      <c r="S16" s="193"/>
      <c r="T16" s="193"/>
      <c r="U16" s="193"/>
      <c r="V16" s="161"/>
      <c r="W16" s="161"/>
      <c r="X16" s="161"/>
      <c r="Y16" s="161"/>
      <c r="Z16" s="161"/>
      <c r="AA16" s="161"/>
      <c r="AB16" s="161"/>
      <c r="AC16" s="161"/>
      <c r="AD16" s="161"/>
      <c r="AE16" s="161"/>
      <c r="AF16" s="161"/>
      <c r="AG16" s="161"/>
      <c r="AH16" s="161"/>
      <c r="AI16" s="161"/>
      <c r="AJ16" s="161"/>
      <c r="AK16" s="161"/>
    </row>
    <row r="17" spans="1:37" ht="39.950000000000003" customHeight="1" x14ac:dyDescent="0.25">
      <c r="A17" s="260"/>
      <c r="B17" s="263"/>
      <c r="C17" s="46">
        <v>14</v>
      </c>
      <c r="D17" s="95" t="s">
        <v>115</v>
      </c>
      <c r="E17" s="96" t="s">
        <v>190</v>
      </c>
      <c r="F17" s="96" t="s">
        <v>13</v>
      </c>
      <c r="G17" s="96" t="s">
        <v>15</v>
      </c>
      <c r="H17" s="101">
        <v>5.31</v>
      </c>
      <c r="I17" s="18">
        <f>5-1</f>
        <v>4</v>
      </c>
      <c r="J17" s="24">
        <f t="shared" si="2"/>
        <v>0</v>
      </c>
      <c r="K17" s="25" t="str">
        <f t="shared" si="1"/>
        <v>OK</v>
      </c>
      <c r="L17" s="187"/>
      <c r="M17" s="187"/>
      <c r="N17" s="194"/>
      <c r="O17" s="193">
        <v>2</v>
      </c>
      <c r="P17" s="193"/>
      <c r="Q17" s="193"/>
      <c r="R17" s="193"/>
      <c r="S17" s="193"/>
      <c r="T17" s="193"/>
      <c r="U17" s="193"/>
      <c r="V17" s="161"/>
      <c r="W17" s="161"/>
      <c r="X17" s="161"/>
      <c r="Y17" s="161"/>
      <c r="Z17" s="161"/>
      <c r="AA17" s="161"/>
      <c r="AB17" s="161"/>
      <c r="AC17" s="161"/>
      <c r="AD17" s="161"/>
      <c r="AE17" s="161"/>
      <c r="AF17" s="161"/>
      <c r="AG17" s="161"/>
      <c r="AH17" s="164">
        <v>2</v>
      </c>
      <c r="AI17" s="161"/>
      <c r="AJ17" s="161"/>
      <c r="AK17" s="161"/>
    </row>
    <row r="18" spans="1:37" ht="39.950000000000003" customHeight="1" x14ac:dyDescent="0.25">
      <c r="A18" s="260"/>
      <c r="B18" s="263"/>
      <c r="C18" s="46">
        <v>15</v>
      </c>
      <c r="D18" s="95" t="s">
        <v>116</v>
      </c>
      <c r="E18" s="96" t="s">
        <v>191</v>
      </c>
      <c r="F18" s="96" t="s">
        <v>13</v>
      </c>
      <c r="G18" s="96" t="s">
        <v>15</v>
      </c>
      <c r="H18" s="101">
        <v>3.98</v>
      </c>
      <c r="I18" s="18">
        <v>10</v>
      </c>
      <c r="J18" s="24">
        <f t="shared" si="2"/>
        <v>0</v>
      </c>
      <c r="K18" s="25" t="str">
        <f t="shared" si="1"/>
        <v>OK</v>
      </c>
      <c r="L18" s="187"/>
      <c r="M18" s="187"/>
      <c r="N18" s="194"/>
      <c r="O18" s="193">
        <v>10</v>
      </c>
      <c r="P18" s="193"/>
      <c r="Q18" s="193"/>
      <c r="R18" s="193"/>
      <c r="S18" s="193"/>
      <c r="T18" s="193"/>
      <c r="U18" s="193"/>
      <c r="V18" s="161"/>
      <c r="W18" s="161"/>
      <c r="X18" s="161"/>
      <c r="Y18" s="161"/>
      <c r="Z18" s="161"/>
      <c r="AA18" s="161"/>
      <c r="AB18" s="161"/>
      <c r="AC18" s="161"/>
      <c r="AD18" s="161"/>
      <c r="AE18" s="161"/>
      <c r="AF18" s="161"/>
      <c r="AG18" s="161"/>
      <c r="AH18" s="161"/>
      <c r="AI18" s="161"/>
      <c r="AJ18" s="161"/>
      <c r="AK18" s="161"/>
    </row>
    <row r="19" spans="1:37" ht="39.950000000000003" customHeight="1" x14ac:dyDescent="0.25">
      <c r="A19" s="260"/>
      <c r="B19" s="263"/>
      <c r="C19" s="46">
        <v>16</v>
      </c>
      <c r="D19" s="95" t="s">
        <v>117</v>
      </c>
      <c r="E19" s="96" t="s">
        <v>190</v>
      </c>
      <c r="F19" s="96" t="s">
        <v>13</v>
      </c>
      <c r="G19" s="96" t="s">
        <v>15</v>
      </c>
      <c r="H19" s="101">
        <v>27.31</v>
      </c>
      <c r="I19" s="18">
        <v>5</v>
      </c>
      <c r="J19" s="24">
        <f t="shared" si="2"/>
        <v>5</v>
      </c>
      <c r="K19" s="25" t="str">
        <f t="shared" si="1"/>
        <v>OK</v>
      </c>
      <c r="L19" s="187"/>
      <c r="M19" s="187"/>
      <c r="N19" s="194"/>
      <c r="O19" s="193"/>
      <c r="P19" s="193"/>
      <c r="Q19" s="193"/>
      <c r="R19" s="193"/>
      <c r="S19" s="193"/>
      <c r="T19" s="193"/>
      <c r="U19" s="193"/>
      <c r="V19" s="161"/>
      <c r="W19" s="161"/>
      <c r="X19" s="161"/>
      <c r="Y19" s="161"/>
      <c r="Z19" s="161"/>
      <c r="AA19" s="161"/>
      <c r="AB19" s="161"/>
      <c r="AC19" s="161"/>
      <c r="AD19" s="161"/>
      <c r="AE19" s="161"/>
      <c r="AF19" s="161"/>
      <c r="AG19" s="161"/>
      <c r="AH19" s="161"/>
      <c r="AI19" s="161"/>
      <c r="AJ19" s="161"/>
      <c r="AK19" s="161"/>
    </row>
    <row r="20" spans="1:37" ht="39.950000000000003" customHeight="1" x14ac:dyDescent="0.25">
      <c r="A20" s="260"/>
      <c r="B20" s="263"/>
      <c r="C20" s="46">
        <v>17</v>
      </c>
      <c r="D20" s="95" t="s">
        <v>118</v>
      </c>
      <c r="E20" s="96" t="s">
        <v>191</v>
      </c>
      <c r="F20" s="96" t="s">
        <v>13</v>
      </c>
      <c r="G20" s="96" t="s">
        <v>15</v>
      </c>
      <c r="H20" s="101">
        <v>4.47</v>
      </c>
      <c r="I20" s="18">
        <v>5</v>
      </c>
      <c r="J20" s="24">
        <f t="shared" si="2"/>
        <v>0</v>
      </c>
      <c r="K20" s="25" t="str">
        <f t="shared" si="1"/>
        <v>OK</v>
      </c>
      <c r="L20" s="187"/>
      <c r="M20" s="187"/>
      <c r="N20" s="194"/>
      <c r="O20" s="193">
        <v>5</v>
      </c>
      <c r="P20" s="193"/>
      <c r="Q20" s="193"/>
      <c r="R20" s="193"/>
      <c r="S20" s="193"/>
      <c r="T20" s="193"/>
      <c r="U20" s="193"/>
      <c r="V20" s="161"/>
      <c r="W20" s="161"/>
      <c r="X20" s="161"/>
      <c r="Y20" s="161"/>
      <c r="Z20" s="161"/>
      <c r="AA20" s="161"/>
      <c r="AB20" s="161"/>
      <c r="AC20" s="161"/>
      <c r="AD20" s="161"/>
      <c r="AE20" s="161"/>
      <c r="AF20" s="161"/>
      <c r="AG20" s="161"/>
      <c r="AH20" s="161"/>
      <c r="AI20" s="161"/>
      <c r="AJ20" s="161"/>
      <c r="AK20" s="161"/>
    </row>
    <row r="21" spans="1:37" ht="39.950000000000003" customHeight="1" x14ac:dyDescent="0.25">
      <c r="A21" s="260"/>
      <c r="B21" s="263"/>
      <c r="C21" s="46">
        <v>18</v>
      </c>
      <c r="D21" s="95" t="s">
        <v>119</v>
      </c>
      <c r="E21" s="96" t="s">
        <v>190</v>
      </c>
      <c r="F21" s="96" t="s">
        <v>13</v>
      </c>
      <c r="G21" s="96" t="s">
        <v>15</v>
      </c>
      <c r="H21" s="101">
        <v>0.52</v>
      </c>
      <c r="I21" s="18">
        <v>5</v>
      </c>
      <c r="J21" s="24">
        <f t="shared" si="2"/>
        <v>0</v>
      </c>
      <c r="K21" s="25" t="str">
        <f t="shared" si="1"/>
        <v>OK</v>
      </c>
      <c r="L21" s="187"/>
      <c r="M21" s="187"/>
      <c r="N21" s="194"/>
      <c r="O21" s="193">
        <v>5</v>
      </c>
      <c r="P21" s="193"/>
      <c r="Q21" s="193"/>
      <c r="R21" s="193"/>
      <c r="S21" s="193"/>
      <c r="T21" s="193"/>
      <c r="U21" s="193"/>
      <c r="V21" s="161"/>
      <c r="W21" s="161"/>
      <c r="X21" s="161"/>
      <c r="Y21" s="161"/>
      <c r="Z21" s="161"/>
      <c r="AA21" s="161"/>
      <c r="AB21" s="161"/>
      <c r="AC21" s="161"/>
      <c r="AD21" s="161"/>
      <c r="AE21" s="161"/>
      <c r="AF21" s="161"/>
      <c r="AG21" s="161"/>
      <c r="AH21" s="161"/>
      <c r="AI21" s="161"/>
      <c r="AJ21" s="161"/>
      <c r="AK21" s="161"/>
    </row>
    <row r="22" spans="1:37" ht="39.950000000000003" customHeight="1" x14ac:dyDescent="0.25">
      <c r="A22" s="260"/>
      <c r="B22" s="263"/>
      <c r="C22" s="46">
        <v>19</v>
      </c>
      <c r="D22" s="95" t="s">
        <v>120</v>
      </c>
      <c r="E22" s="96" t="s">
        <v>191</v>
      </c>
      <c r="F22" s="96" t="s">
        <v>13</v>
      </c>
      <c r="G22" s="96" t="s">
        <v>15</v>
      </c>
      <c r="H22" s="101">
        <v>32.03</v>
      </c>
      <c r="I22" s="18">
        <v>5</v>
      </c>
      <c r="J22" s="24">
        <f t="shared" si="2"/>
        <v>4</v>
      </c>
      <c r="K22" s="25" t="str">
        <f t="shared" si="1"/>
        <v>OK</v>
      </c>
      <c r="L22" s="187"/>
      <c r="M22" s="187"/>
      <c r="N22" s="194"/>
      <c r="O22" s="193">
        <v>1</v>
      </c>
      <c r="P22" s="193"/>
      <c r="Q22" s="193"/>
      <c r="R22" s="193"/>
      <c r="S22" s="193"/>
      <c r="T22" s="193"/>
      <c r="U22" s="193"/>
      <c r="V22" s="161"/>
      <c r="W22" s="161"/>
      <c r="X22" s="161"/>
      <c r="Y22" s="161"/>
      <c r="Z22" s="161"/>
      <c r="AA22" s="161"/>
      <c r="AB22" s="161"/>
      <c r="AC22" s="161"/>
      <c r="AD22" s="161"/>
      <c r="AE22" s="161"/>
      <c r="AF22" s="161"/>
      <c r="AG22" s="161"/>
      <c r="AH22" s="161"/>
      <c r="AI22" s="161"/>
      <c r="AJ22" s="161"/>
      <c r="AK22" s="161"/>
    </row>
    <row r="23" spans="1:37" ht="39.950000000000003" customHeight="1" x14ac:dyDescent="0.25">
      <c r="A23" s="260"/>
      <c r="B23" s="263"/>
      <c r="C23" s="46">
        <v>20</v>
      </c>
      <c r="D23" s="95" t="s">
        <v>121</v>
      </c>
      <c r="E23" s="96" t="s">
        <v>190</v>
      </c>
      <c r="F23" s="96" t="s">
        <v>13</v>
      </c>
      <c r="G23" s="96" t="s">
        <v>15</v>
      </c>
      <c r="H23" s="101">
        <v>17.03</v>
      </c>
      <c r="I23" s="18">
        <v>5</v>
      </c>
      <c r="J23" s="24">
        <f t="shared" si="2"/>
        <v>2</v>
      </c>
      <c r="K23" s="25" t="str">
        <f t="shared" si="1"/>
        <v>OK</v>
      </c>
      <c r="L23" s="187"/>
      <c r="M23" s="187"/>
      <c r="N23" s="194"/>
      <c r="O23" s="193">
        <v>3</v>
      </c>
      <c r="P23" s="193"/>
      <c r="Q23" s="193"/>
      <c r="R23" s="193"/>
      <c r="S23" s="193"/>
      <c r="T23" s="193"/>
      <c r="U23" s="193"/>
      <c r="V23" s="161"/>
      <c r="W23" s="161"/>
      <c r="X23" s="161"/>
      <c r="Y23" s="161"/>
      <c r="Z23" s="161"/>
      <c r="AA23" s="161"/>
      <c r="AB23" s="161"/>
      <c r="AC23" s="161"/>
      <c r="AD23" s="161"/>
      <c r="AE23" s="161"/>
      <c r="AF23" s="161"/>
      <c r="AG23" s="161"/>
      <c r="AH23" s="161"/>
      <c r="AI23" s="161"/>
      <c r="AJ23" s="161"/>
      <c r="AK23" s="161"/>
    </row>
    <row r="24" spans="1:37" ht="39.950000000000003" customHeight="1" x14ac:dyDescent="0.25">
      <c r="A24" s="260"/>
      <c r="B24" s="263"/>
      <c r="C24" s="46">
        <v>21</v>
      </c>
      <c r="D24" s="95" t="s">
        <v>122</v>
      </c>
      <c r="E24" s="96" t="s">
        <v>190</v>
      </c>
      <c r="F24" s="96" t="s">
        <v>13</v>
      </c>
      <c r="G24" s="96" t="s">
        <v>15</v>
      </c>
      <c r="H24" s="101">
        <v>0.79</v>
      </c>
      <c r="I24" s="18">
        <v>5</v>
      </c>
      <c r="J24" s="24">
        <f t="shared" si="2"/>
        <v>0</v>
      </c>
      <c r="K24" s="25" t="str">
        <f t="shared" si="1"/>
        <v>OK</v>
      </c>
      <c r="L24" s="187"/>
      <c r="M24" s="187"/>
      <c r="N24" s="194"/>
      <c r="O24" s="193">
        <v>5</v>
      </c>
      <c r="P24" s="193"/>
      <c r="Q24" s="193"/>
      <c r="R24" s="193"/>
      <c r="S24" s="193"/>
      <c r="T24" s="193"/>
      <c r="U24" s="193"/>
      <c r="V24" s="161"/>
      <c r="W24" s="161"/>
      <c r="X24" s="161"/>
      <c r="Y24" s="161"/>
      <c r="Z24" s="161"/>
      <c r="AA24" s="161"/>
      <c r="AB24" s="161"/>
      <c r="AC24" s="161"/>
      <c r="AD24" s="161"/>
      <c r="AE24" s="161"/>
      <c r="AF24" s="161"/>
      <c r="AG24" s="161"/>
      <c r="AH24" s="161"/>
      <c r="AI24" s="161"/>
      <c r="AJ24" s="161"/>
      <c r="AK24" s="161"/>
    </row>
    <row r="25" spans="1:37" ht="39.950000000000003" customHeight="1" x14ac:dyDescent="0.25">
      <c r="A25" s="260"/>
      <c r="B25" s="263"/>
      <c r="C25" s="46">
        <v>22</v>
      </c>
      <c r="D25" s="95" t="s">
        <v>123</v>
      </c>
      <c r="E25" s="96" t="s">
        <v>190</v>
      </c>
      <c r="F25" s="96" t="s">
        <v>13</v>
      </c>
      <c r="G25" s="96" t="s">
        <v>15</v>
      </c>
      <c r="H25" s="101">
        <v>2.46</v>
      </c>
      <c r="I25" s="18">
        <v>5</v>
      </c>
      <c r="J25" s="24">
        <f t="shared" si="2"/>
        <v>0</v>
      </c>
      <c r="K25" s="25" t="str">
        <f t="shared" si="1"/>
        <v>OK</v>
      </c>
      <c r="L25" s="187"/>
      <c r="M25" s="187"/>
      <c r="N25" s="194"/>
      <c r="O25" s="193">
        <v>5</v>
      </c>
      <c r="P25" s="193"/>
      <c r="Q25" s="193"/>
      <c r="R25" s="193"/>
      <c r="S25" s="193"/>
      <c r="T25" s="193"/>
      <c r="U25" s="193"/>
      <c r="V25" s="161"/>
      <c r="W25" s="161"/>
      <c r="X25" s="161"/>
      <c r="Y25" s="161"/>
      <c r="Z25" s="161"/>
      <c r="AA25" s="161"/>
      <c r="AB25" s="161"/>
      <c r="AC25" s="161"/>
      <c r="AD25" s="161"/>
      <c r="AE25" s="161"/>
      <c r="AF25" s="161"/>
      <c r="AG25" s="161"/>
      <c r="AH25" s="161"/>
      <c r="AI25" s="161"/>
      <c r="AJ25" s="161"/>
      <c r="AK25" s="161"/>
    </row>
    <row r="26" spans="1:37" ht="39.950000000000003" customHeight="1" x14ac:dyDescent="0.25">
      <c r="A26" s="260"/>
      <c r="B26" s="263"/>
      <c r="C26" s="46">
        <v>23</v>
      </c>
      <c r="D26" s="95" t="s">
        <v>124</v>
      </c>
      <c r="E26" s="96" t="s">
        <v>192</v>
      </c>
      <c r="F26" s="96" t="s">
        <v>13</v>
      </c>
      <c r="G26" s="96" t="s">
        <v>15</v>
      </c>
      <c r="H26" s="101">
        <v>4.55</v>
      </c>
      <c r="I26" s="18">
        <v>5</v>
      </c>
      <c r="J26" s="24">
        <f t="shared" si="2"/>
        <v>0</v>
      </c>
      <c r="K26" s="25" t="str">
        <f t="shared" si="1"/>
        <v>OK</v>
      </c>
      <c r="L26" s="187"/>
      <c r="M26" s="187"/>
      <c r="N26" s="194"/>
      <c r="O26" s="193">
        <v>5</v>
      </c>
      <c r="P26" s="193"/>
      <c r="Q26" s="193"/>
      <c r="R26" s="193"/>
      <c r="S26" s="193"/>
      <c r="T26" s="193"/>
      <c r="U26" s="193"/>
      <c r="V26" s="161"/>
      <c r="W26" s="161"/>
      <c r="X26" s="161"/>
      <c r="Y26" s="161"/>
      <c r="Z26" s="161"/>
      <c r="AA26" s="161"/>
      <c r="AB26" s="161"/>
      <c r="AC26" s="161"/>
      <c r="AD26" s="161"/>
      <c r="AE26" s="161"/>
      <c r="AF26" s="161"/>
      <c r="AG26" s="161"/>
      <c r="AH26" s="161"/>
      <c r="AI26" s="161"/>
      <c r="AJ26" s="161"/>
      <c r="AK26" s="161"/>
    </row>
    <row r="27" spans="1:37" ht="39.950000000000003" customHeight="1" x14ac:dyDescent="0.25">
      <c r="A27" s="260"/>
      <c r="B27" s="263"/>
      <c r="C27" s="46">
        <v>24</v>
      </c>
      <c r="D27" s="95" t="s">
        <v>125</v>
      </c>
      <c r="E27" s="96" t="s">
        <v>191</v>
      </c>
      <c r="F27" s="96" t="s">
        <v>13</v>
      </c>
      <c r="G27" s="96" t="s">
        <v>15</v>
      </c>
      <c r="H27" s="101">
        <v>0.54</v>
      </c>
      <c r="I27" s="18">
        <v>5</v>
      </c>
      <c r="J27" s="24">
        <f t="shared" si="2"/>
        <v>0</v>
      </c>
      <c r="K27" s="25" t="str">
        <f t="shared" si="1"/>
        <v>OK</v>
      </c>
      <c r="L27" s="187"/>
      <c r="M27" s="187"/>
      <c r="N27" s="194"/>
      <c r="O27" s="193">
        <v>5</v>
      </c>
      <c r="P27" s="193"/>
      <c r="Q27" s="193"/>
      <c r="R27" s="193"/>
      <c r="S27" s="193"/>
      <c r="T27" s="193"/>
      <c r="U27" s="193"/>
      <c r="V27" s="161"/>
      <c r="W27" s="161"/>
      <c r="X27" s="161"/>
      <c r="Y27" s="161"/>
      <c r="Z27" s="161"/>
      <c r="AA27" s="161"/>
      <c r="AB27" s="161"/>
      <c r="AC27" s="161"/>
      <c r="AD27" s="161"/>
      <c r="AE27" s="161"/>
      <c r="AF27" s="161"/>
      <c r="AG27" s="161"/>
      <c r="AH27" s="161"/>
      <c r="AI27" s="161"/>
      <c r="AJ27" s="161"/>
      <c r="AK27" s="161"/>
    </row>
    <row r="28" spans="1:37" ht="39.950000000000003" customHeight="1" x14ac:dyDescent="0.25">
      <c r="A28" s="260"/>
      <c r="B28" s="263"/>
      <c r="C28" s="46">
        <v>25</v>
      </c>
      <c r="D28" s="95" t="s">
        <v>126</v>
      </c>
      <c r="E28" s="96" t="s">
        <v>191</v>
      </c>
      <c r="F28" s="96" t="s">
        <v>13</v>
      </c>
      <c r="G28" s="96" t="s">
        <v>15</v>
      </c>
      <c r="H28" s="101">
        <v>0.54</v>
      </c>
      <c r="I28" s="18">
        <v>5</v>
      </c>
      <c r="J28" s="24">
        <f t="shared" si="2"/>
        <v>0</v>
      </c>
      <c r="K28" s="25" t="str">
        <f t="shared" si="1"/>
        <v>OK</v>
      </c>
      <c r="L28" s="187"/>
      <c r="M28" s="187"/>
      <c r="N28" s="194"/>
      <c r="O28" s="193">
        <v>5</v>
      </c>
      <c r="P28" s="193"/>
      <c r="Q28" s="193"/>
      <c r="R28" s="193"/>
      <c r="S28" s="193"/>
      <c r="T28" s="193"/>
      <c r="U28" s="193"/>
      <c r="V28" s="161"/>
      <c r="W28" s="161"/>
      <c r="X28" s="161"/>
      <c r="Y28" s="161"/>
      <c r="Z28" s="161"/>
      <c r="AA28" s="161"/>
      <c r="AB28" s="161"/>
      <c r="AC28" s="161"/>
      <c r="AD28" s="161"/>
      <c r="AE28" s="161"/>
      <c r="AF28" s="161"/>
      <c r="AG28" s="161"/>
      <c r="AH28" s="161"/>
      <c r="AI28" s="161"/>
      <c r="AJ28" s="161"/>
      <c r="AK28" s="161"/>
    </row>
    <row r="29" spans="1:37" ht="39.950000000000003" customHeight="1" x14ac:dyDescent="0.25">
      <c r="A29" s="260"/>
      <c r="B29" s="263"/>
      <c r="C29" s="46">
        <v>26</v>
      </c>
      <c r="D29" s="95" t="s">
        <v>127</v>
      </c>
      <c r="E29" s="96" t="s">
        <v>190</v>
      </c>
      <c r="F29" s="96" t="s">
        <v>13</v>
      </c>
      <c r="G29" s="96" t="s">
        <v>15</v>
      </c>
      <c r="H29" s="101">
        <v>0.99</v>
      </c>
      <c r="I29" s="18">
        <v>5</v>
      </c>
      <c r="J29" s="24">
        <f t="shared" si="2"/>
        <v>0</v>
      </c>
      <c r="K29" s="25" t="str">
        <f t="shared" si="1"/>
        <v>OK</v>
      </c>
      <c r="L29" s="187"/>
      <c r="M29" s="187"/>
      <c r="N29" s="194"/>
      <c r="O29" s="193">
        <v>5</v>
      </c>
      <c r="P29" s="193"/>
      <c r="Q29" s="193"/>
      <c r="R29" s="193"/>
      <c r="S29" s="193"/>
      <c r="T29" s="193"/>
      <c r="U29" s="193"/>
      <c r="V29" s="161"/>
      <c r="W29" s="161"/>
      <c r="X29" s="161"/>
      <c r="Y29" s="161"/>
      <c r="Z29" s="161"/>
      <c r="AA29" s="161"/>
      <c r="AB29" s="161"/>
      <c r="AC29" s="161"/>
      <c r="AD29" s="161"/>
      <c r="AE29" s="161"/>
      <c r="AF29" s="161"/>
      <c r="AG29" s="161"/>
      <c r="AH29" s="161"/>
      <c r="AI29" s="161"/>
      <c r="AJ29" s="161"/>
      <c r="AK29" s="161"/>
    </row>
    <row r="30" spans="1:37" ht="39.950000000000003" customHeight="1" x14ac:dyDescent="0.25">
      <c r="A30" s="260"/>
      <c r="B30" s="263"/>
      <c r="C30" s="46">
        <v>27</v>
      </c>
      <c r="D30" s="95" t="s">
        <v>128</v>
      </c>
      <c r="E30" s="96" t="s">
        <v>190</v>
      </c>
      <c r="F30" s="96" t="s">
        <v>13</v>
      </c>
      <c r="G30" s="96" t="s">
        <v>15</v>
      </c>
      <c r="H30" s="101">
        <v>16.39</v>
      </c>
      <c r="I30" s="18">
        <v>5</v>
      </c>
      <c r="J30" s="24">
        <f t="shared" si="2"/>
        <v>0</v>
      </c>
      <c r="K30" s="25" t="str">
        <f t="shared" si="1"/>
        <v>OK</v>
      </c>
      <c r="L30" s="187"/>
      <c r="M30" s="187"/>
      <c r="N30" s="194"/>
      <c r="O30" s="193">
        <v>3</v>
      </c>
      <c r="P30" s="193"/>
      <c r="Q30" s="193"/>
      <c r="R30" s="193"/>
      <c r="S30" s="193"/>
      <c r="T30" s="193"/>
      <c r="U30" s="193"/>
      <c r="V30" s="161"/>
      <c r="W30" s="161"/>
      <c r="X30" s="161"/>
      <c r="Y30" s="161"/>
      <c r="Z30" s="161"/>
      <c r="AA30" s="161"/>
      <c r="AB30" s="161"/>
      <c r="AC30" s="161"/>
      <c r="AD30" s="161"/>
      <c r="AE30" s="161"/>
      <c r="AF30" s="161"/>
      <c r="AG30" s="161"/>
      <c r="AH30" s="164">
        <v>2</v>
      </c>
      <c r="AI30" s="161"/>
      <c r="AJ30" s="161"/>
      <c r="AK30" s="161"/>
    </row>
    <row r="31" spans="1:37" ht="39.950000000000003" customHeight="1" x14ac:dyDescent="0.25">
      <c r="A31" s="260"/>
      <c r="B31" s="263"/>
      <c r="C31" s="46">
        <v>28</v>
      </c>
      <c r="D31" s="95" t="s">
        <v>129</v>
      </c>
      <c r="E31" s="96" t="s">
        <v>191</v>
      </c>
      <c r="F31" s="96" t="s">
        <v>13</v>
      </c>
      <c r="G31" s="96" t="s">
        <v>15</v>
      </c>
      <c r="H31" s="101">
        <v>5.04</v>
      </c>
      <c r="I31" s="18">
        <v>20</v>
      </c>
      <c r="J31" s="24">
        <f t="shared" si="2"/>
        <v>0</v>
      </c>
      <c r="K31" s="25" t="str">
        <f t="shared" si="1"/>
        <v>OK</v>
      </c>
      <c r="L31" s="187"/>
      <c r="M31" s="187"/>
      <c r="N31" s="194"/>
      <c r="O31" s="193">
        <v>10</v>
      </c>
      <c r="P31" s="193"/>
      <c r="Q31" s="193"/>
      <c r="R31" s="193"/>
      <c r="S31" s="193"/>
      <c r="T31" s="193"/>
      <c r="U31" s="193"/>
      <c r="V31" s="161"/>
      <c r="W31" s="161"/>
      <c r="X31" s="161"/>
      <c r="Y31" s="161"/>
      <c r="Z31" s="161"/>
      <c r="AA31" s="161"/>
      <c r="AB31" s="161"/>
      <c r="AC31" s="161"/>
      <c r="AD31" s="161"/>
      <c r="AE31" s="161"/>
      <c r="AF31" s="161"/>
      <c r="AG31" s="161"/>
      <c r="AH31" s="164">
        <v>10</v>
      </c>
      <c r="AI31" s="161"/>
      <c r="AJ31" s="161"/>
      <c r="AK31" s="161"/>
    </row>
    <row r="32" spans="1:37" ht="39.950000000000003" customHeight="1" x14ac:dyDescent="0.25">
      <c r="A32" s="260"/>
      <c r="B32" s="263"/>
      <c r="C32" s="46">
        <v>29</v>
      </c>
      <c r="D32" s="95" t="s">
        <v>130</v>
      </c>
      <c r="E32" s="96" t="s">
        <v>193</v>
      </c>
      <c r="F32" s="96" t="s">
        <v>13</v>
      </c>
      <c r="G32" s="96" t="s">
        <v>15</v>
      </c>
      <c r="H32" s="101">
        <v>20.59</v>
      </c>
      <c r="I32" s="18">
        <v>5</v>
      </c>
      <c r="J32" s="24">
        <f t="shared" si="2"/>
        <v>0</v>
      </c>
      <c r="K32" s="25" t="str">
        <f t="shared" si="1"/>
        <v>OK</v>
      </c>
      <c r="L32" s="187"/>
      <c r="M32" s="187"/>
      <c r="N32" s="194"/>
      <c r="O32" s="193">
        <v>5</v>
      </c>
      <c r="P32" s="193"/>
      <c r="Q32" s="193"/>
      <c r="R32" s="193"/>
      <c r="S32" s="193"/>
      <c r="T32" s="193"/>
      <c r="U32" s="193"/>
      <c r="V32" s="161"/>
      <c r="W32" s="161"/>
      <c r="X32" s="161"/>
      <c r="Y32" s="161"/>
      <c r="Z32" s="161"/>
      <c r="AA32" s="161"/>
      <c r="AB32" s="161"/>
      <c r="AC32" s="161"/>
      <c r="AD32" s="161"/>
      <c r="AE32" s="161"/>
      <c r="AF32" s="161"/>
      <c r="AG32" s="161"/>
      <c r="AH32" s="161"/>
      <c r="AI32" s="161"/>
      <c r="AJ32" s="161"/>
      <c r="AK32" s="161"/>
    </row>
    <row r="33" spans="1:37" ht="39.950000000000003" customHeight="1" x14ac:dyDescent="0.25">
      <c r="A33" s="260"/>
      <c r="B33" s="263"/>
      <c r="C33" s="46">
        <v>30</v>
      </c>
      <c r="D33" s="95" t="s">
        <v>131</v>
      </c>
      <c r="E33" s="96" t="s">
        <v>190</v>
      </c>
      <c r="F33" s="96" t="s">
        <v>13</v>
      </c>
      <c r="G33" s="96" t="s">
        <v>15</v>
      </c>
      <c r="H33" s="101">
        <v>28</v>
      </c>
      <c r="I33" s="18">
        <v>4</v>
      </c>
      <c r="J33" s="24">
        <f t="shared" si="2"/>
        <v>0</v>
      </c>
      <c r="K33" s="25" t="str">
        <f t="shared" si="1"/>
        <v>OK</v>
      </c>
      <c r="L33" s="187"/>
      <c r="M33" s="187"/>
      <c r="N33" s="194"/>
      <c r="O33" s="193">
        <v>4</v>
      </c>
      <c r="P33" s="193"/>
      <c r="Q33" s="193"/>
      <c r="R33" s="193"/>
      <c r="S33" s="193"/>
      <c r="T33" s="193"/>
      <c r="U33" s="193"/>
      <c r="V33" s="161"/>
      <c r="W33" s="161"/>
      <c r="X33" s="161"/>
      <c r="Y33" s="161"/>
      <c r="Z33" s="161"/>
      <c r="AA33" s="161"/>
      <c r="AB33" s="161"/>
      <c r="AC33" s="161"/>
      <c r="AD33" s="161"/>
      <c r="AE33" s="161"/>
      <c r="AF33" s="161"/>
      <c r="AG33" s="161"/>
      <c r="AH33" s="161"/>
      <c r="AI33" s="161"/>
      <c r="AJ33" s="161"/>
      <c r="AK33" s="161"/>
    </row>
    <row r="34" spans="1:37" ht="39.950000000000003" customHeight="1" x14ac:dyDescent="0.25">
      <c r="A34" s="260"/>
      <c r="B34" s="263"/>
      <c r="C34" s="46">
        <v>31</v>
      </c>
      <c r="D34" s="95" t="s">
        <v>132</v>
      </c>
      <c r="E34" s="96" t="s">
        <v>190</v>
      </c>
      <c r="F34" s="96" t="s">
        <v>13</v>
      </c>
      <c r="G34" s="96" t="s">
        <v>15</v>
      </c>
      <c r="H34" s="101">
        <v>45</v>
      </c>
      <c r="I34" s="18">
        <v>4</v>
      </c>
      <c r="J34" s="24">
        <f t="shared" si="2"/>
        <v>0</v>
      </c>
      <c r="K34" s="25" t="str">
        <f t="shared" si="1"/>
        <v>OK</v>
      </c>
      <c r="L34" s="187"/>
      <c r="M34" s="187"/>
      <c r="N34" s="194"/>
      <c r="O34" s="193"/>
      <c r="P34" s="193"/>
      <c r="Q34" s="193"/>
      <c r="R34" s="193"/>
      <c r="S34" s="193"/>
      <c r="T34" s="193"/>
      <c r="U34" s="193"/>
      <c r="V34" s="161"/>
      <c r="W34" s="161"/>
      <c r="X34" s="161"/>
      <c r="Y34" s="161"/>
      <c r="Z34" s="161"/>
      <c r="AA34" s="161"/>
      <c r="AB34" s="161"/>
      <c r="AC34" s="161"/>
      <c r="AD34" s="161"/>
      <c r="AE34" s="161"/>
      <c r="AF34" s="161"/>
      <c r="AG34" s="161"/>
      <c r="AH34" s="164">
        <v>4</v>
      </c>
      <c r="AI34" s="161"/>
      <c r="AJ34" s="161"/>
      <c r="AK34" s="161"/>
    </row>
    <row r="35" spans="1:37" ht="39.950000000000003" customHeight="1" x14ac:dyDescent="0.25">
      <c r="A35" s="260"/>
      <c r="B35" s="263"/>
      <c r="C35" s="46">
        <v>32</v>
      </c>
      <c r="D35" s="95" t="s">
        <v>133</v>
      </c>
      <c r="E35" s="96" t="s">
        <v>191</v>
      </c>
      <c r="F35" s="96" t="s">
        <v>13</v>
      </c>
      <c r="G35" s="96" t="s">
        <v>15</v>
      </c>
      <c r="H35" s="101">
        <v>5.88</v>
      </c>
      <c r="I35" s="18">
        <v>10</v>
      </c>
      <c r="J35" s="24">
        <f t="shared" si="2"/>
        <v>0</v>
      </c>
      <c r="K35" s="25" t="str">
        <f t="shared" si="1"/>
        <v>OK</v>
      </c>
      <c r="L35" s="187"/>
      <c r="M35" s="187"/>
      <c r="N35" s="194"/>
      <c r="O35" s="193"/>
      <c r="P35" s="193"/>
      <c r="Q35" s="193"/>
      <c r="R35" s="193"/>
      <c r="S35" s="193"/>
      <c r="T35" s="193"/>
      <c r="U35" s="193"/>
      <c r="V35" s="161"/>
      <c r="W35" s="161"/>
      <c r="X35" s="161"/>
      <c r="Y35" s="161"/>
      <c r="Z35" s="161"/>
      <c r="AA35" s="161"/>
      <c r="AB35" s="161"/>
      <c r="AC35" s="161"/>
      <c r="AD35" s="161"/>
      <c r="AE35" s="161"/>
      <c r="AF35" s="161"/>
      <c r="AG35" s="161"/>
      <c r="AH35" s="164">
        <v>10</v>
      </c>
      <c r="AI35" s="161"/>
      <c r="AJ35" s="161"/>
      <c r="AK35" s="161"/>
    </row>
    <row r="36" spans="1:37" ht="39.950000000000003" customHeight="1" x14ac:dyDescent="0.25">
      <c r="A36" s="260"/>
      <c r="B36" s="263"/>
      <c r="C36" s="46">
        <v>33</v>
      </c>
      <c r="D36" s="95" t="s">
        <v>135</v>
      </c>
      <c r="E36" s="96" t="s">
        <v>194</v>
      </c>
      <c r="F36" s="96" t="s">
        <v>13</v>
      </c>
      <c r="G36" s="96" t="s">
        <v>15</v>
      </c>
      <c r="H36" s="101">
        <v>49.33</v>
      </c>
      <c r="I36" s="18">
        <v>20</v>
      </c>
      <c r="J36" s="24">
        <f t="shared" si="2"/>
        <v>0</v>
      </c>
      <c r="K36" s="25" t="str">
        <f t="shared" si="1"/>
        <v>OK</v>
      </c>
      <c r="L36" s="187"/>
      <c r="M36" s="187"/>
      <c r="N36" s="194"/>
      <c r="O36" s="193"/>
      <c r="P36" s="193"/>
      <c r="Q36" s="193"/>
      <c r="R36" s="193"/>
      <c r="S36" s="193"/>
      <c r="T36" s="193"/>
      <c r="U36" s="193"/>
      <c r="V36" s="161"/>
      <c r="W36" s="161"/>
      <c r="X36" s="161"/>
      <c r="Y36" s="161"/>
      <c r="Z36" s="161"/>
      <c r="AA36" s="164">
        <v>20</v>
      </c>
      <c r="AB36" s="161"/>
      <c r="AC36" s="161"/>
      <c r="AD36" s="161"/>
      <c r="AE36" s="161"/>
      <c r="AF36" s="161"/>
      <c r="AG36" s="161"/>
      <c r="AH36" s="161"/>
      <c r="AI36" s="161"/>
      <c r="AJ36" s="161"/>
      <c r="AK36" s="161"/>
    </row>
    <row r="37" spans="1:37" ht="39.950000000000003" customHeight="1" x14ac:dyDescent="0.25">
      <c r="A37" s="260"/>
      <c r="B37" s="263"/>
      <c r="C37" s="46">
        <v>34</v>
      </c>
      <c r="D37" s="95" t="s">
        <v>137</v>
      </c>
      <c r="E37" s="96" t="s">
        <v>195</v>
      </c>
      <c r="F37" s="96" t="s">
        <v>13</v>
      </c>
      <c r="G37" s="96" t="s">
        <v>15</v>
      </c>
      <c r="H37" s="101">
        <v>43.94</v>
      </c>
      <c r="I37" s="18">
        <v>10</v>
      </c>
      <c r="J37" s="24">
        <f t="shared" si="2"/>
        <v>0</v>
      </c>
      <c r="K37" s="25" t="str">
        <f t="shared" si="1"/>
        <v>OK</v>
      </c>
      <c r="L37" s="187"/>
      <c r="M37" s="187"/>
      <c r="N37" s="194"/>
      <c r="O37" s="193">
        <v>10</v>
      </c>
      <c r="P37" s="193"/>
      <c r="Q37" s="193"/>
      <c r="R37" s="193"/>
      <c r="S37" s="193"/>
      <c r="T37" s="193"/>
      <c r="U37" s="193"/>
      <c r="V37" s="161"/>
      <c r="W37" s="161"/>
      <c r="X37" s="161"/>
      <c r="Y37" s="161"/>
      <c r="Z37" s="161"/>
      <c r="AA37" s="161"/>
      <c r="AB37" s="161"/>
      <c r="AC37" s="161"/>
      <c r="AD37" s="161"/>
      <c r="AE37" s="161"/>
      <c r="AF37" s="161"/>
      <c r="AG37" s="161"/>
      <c r="AH37" s="161"/>
      <c r="AI37" s="161"/>
      <c r="AJ37" s="161"/>
      <c r="AK37" s="161"/>
    </row>
    <row r="38" spans="1:37" ht="39.950000000000003" customHeight="1" x14ac:dyDescent="0.25">
      <c r="A38" s="260"/>
      <c r="B38" s="263"/>
      <c r="C38" s="46">
        <v>35</v>
      </c>
      <c r="D38" s="95" t="s">
        <v>138</v>
      </c>
      <c r="E38" s="96" t="s">
        <v>193</v>
      </c>
      <c r="F38" s="96" t="s">
        <v>13</v>
      </c>
      <c r="G38" s="96" t="s">
        <v>15</v>
      </c>
      <c r="H38" s="101">
        <v>67.16</v>
      </c>
      <c r="I38" s="18">
        <v>2</v>
      </c>
      <c r="J38" s="24">
        <f t="shared" si="2"/>
        <v>0</v>
      </c>
      <c r="K38" s="25" t="str">
        <f t="shared" si="1"/>
        <v>OK</v>
      </c>
      <c r="L38" s="187"/>
      <c r="M38" s="187"/>
      <c r="N38" s="194"/>
      <c r="O38" s="193">
        <v>2</v>
      </c>
      <c r="P38" s="193"/>
      <c r="Q38" s="193"/>
      <c r="R38" s="193"/>
      <c r="S38" s="193"/>
      <c r="T38" s="193"/>
      <c r="U38" s="193"/>
      <c r="V38" s="161"/>
      <c r="W38" s="161"/>
      <c r="X38" s="161"/>
      <c r="Y38" s="161"/>
      <c r="Z38" s="161"/>
      <c r="AA38" s="161"/>
      <c r="AB38" s="161"/>
      <c r="AC38" s="161"/>
      <c r="AD38" s="161"/>
      <c r="AE38" s="161"/>
      <c r="AF38" s="161"/>
      <c r="AG38" s="161"/>
      <c r="AH38" s="161"/>
      <c r="AI38" s="161"/>
      <c r="AJ38" s="161"/>
      <c r="AK38" s="161"/>
    </row>
    <row r="39" spans="1:37" ht="39.950000000000003" customHeight="1" x14ac:dyDescent="0.25">
      <c r="A39" s="260"/>
      <c r="B39" s="263"/>
      <c r="C39" s="46">
        <v>36</v>
      </c>
      <c r="D39" s="95" t="s">
        <v>139</v>
      </c>
      <c r="E39" s="96" t="s">
        <v>196</v>
      </c>
      <c r="F39" s="96" t="s">
        <v>13</v>
      </c>
      <c r="G39" s="96" t="s">
        <v>15</v>
      </c>
      <c r="H39" s="101">
        <v>1.89</v>
      </c>
      <c r="I39" s="18">
        <v>10</v>
      </c>
      <c r="J39" s="24">
        <f t="shared" si="2"/>
        <v>0</v>
      </c>
      <c r="K39" s="25" t="str">
        <f t="shared" si="1"/>
        <v>OK</v>
      </c>
      <c r="L39" s="187"/>
      <c r="M39" s="187"/>
      <c r="N39" s="194"/>
      <c r="O39" s="193">
        <v>5</v>
      </c>
      <c r="P39" s="193"/>
      <c r="Q39" s="193"/>
      <c r="R39" s="193"/>
      <c r="S39" s="193"/>
      <c r="T39" s="193"/>
      <c r="U39" s="193"/>
      <c r="V39" s="161"/>
      <c r="W39" s="161"/>
      <c r="X39" s="161"/>
      <c r="Y39" s="161"/>
      <c r="Z39" s="161"/>
      <c r="AA39" s="161"/>
      <c r="AB39" s="161"/>
      <c r="AC39" s="161"/>
      <c r="AD39" s="161"/>
      <c r="AE39" s="161"/>
      <c r="AF39" s="161"/>
      <c r="AG39" s="161"/>
      <c r="AH39" s="164">
        <v>5</v>
      </c>
      <c r="AI39" s="161"/>
      <c r="AJ39" s="161"/>
      <c r="AK39" s="161"/>
    </row>
    <row r="40" spans="1:37" ht="39.950000000000003" customHeight="1" x14ac:dyDescent="0.25">
      <c r="A40" s="260"/>
      <c r="B40" s="263"/>
      <c r="C40" s="46">
        <v>37</v>
      </c>
      <c r="D40" s="95" t="s">
        <v>141</v>
      </c>
      <c r="E40" s="96" t="s">
        <v>195</v>
      </c>
      <c r="F40" s="96" t="s">
        <v>13</v>
      </c>
      <c r="G40" s="96" t="s">
        <v>15</v>
      </c>
      <c r="H40" s="101">
        <v>112.67</v>
      </c>
      <c r="I40" s="18">
        <v>10</v>
      </c>
      <c r="J40" s="24">
        <f t="shared" si="2"/>
        <v>5</v>
      </c>
      <c r="K40" s="25" t="str">
        <f t="shared" si="1"/>
        <v>OK</v>
      </c>
      <c r="L40" s="187"/>
      <c r="M40" s="187"/>
      <c r="N40" s="194"/>
      <c r="O40" s="193">
        <v>5</v>
      </c>
      <c r="P40" s="193"/>
      <c r="Q40" s="193"/>
      <c r="R40" s="193"/>
      <c r="S40" s="193"/>
      <c r="T40" s="193"/>
      <c r="U40" s="193"/>
      <c r="V40" s="161"/>
      <c r="W40" s="161"/>
      <c r="X40" s="161"/>
      <c r="Y40" s="161"/>
      <c r="Z40" s="161"/>
      <c r="AA40" s="161"/>
      <c r="AB40" s="161"/>
      <c r="AC40" s="161"/>
      <c r="AD40" s="161"/>
      <c r="AE40" s="161"/>
      <c r="AF40" s="161"/>
      <c r="AG40" s="161"/>
      <c r="AH40" s="161"/>
      <c r="AI40" s="161"/>
      <c r="AJ40" s="161"/>
      <c r="AK40" s="161"/>
    </row>
    <row r="41" spans="1:37" ht="39.950000000000003" customHeight="1" x14ac:dyDescent="0.25">
      <c r="A41" s="260"/>
      <c r="B41" s="263"/>
      <c r="C41" s="46">
        <v>38</v>
      </c>
      <c r="D41" s="95" t="s">
        <v>197</v>
      </c>
      <c r="E41" s="96" t="s">
        <v>178</v>
      </c>
      <c r="F41" s="96" t="s">
        <v>13</v>
      </c>
      <c r="G41" s="96" t="s">
        <v>15</v>
      </c>
      <c r="H41" s="101">
        <v>71.13</v>
      </c>
      <c r="I41" s="18"/>
      <c r="J41" s="24">
        <f t="shared" ref="J41:J86" si="3">I41-(SUM(L41:AB41))</f>
        <v>0</v>
      </c>
      <c r="K41" s="25" t="str">
        <f t="shared" si="1"/>
        <v>OK</v>
      </c>
      <c r="L41" s="187"/>
      <c r="M41" s="187"/>
      <c r="N41" s="194"/>
      <c r="O41" s="193"/>
      <c r="P41" s="193"/>
      <c r="Q41" s="193"/>
      <c r="R41" s="193"/>
      <c r="S41" s="193"/>
      <c r="T41" s="193"/>
      <c r="U41" s="193"/>
      <c r="V41" s="161"/>
      <c r="W41" s="161"/>
      <c r="X41" s="161"/>
      <c r="Y41" s="161"/>
      <c r="Z41" s="161"/>
      <c r="AA41" s="161"/>
      <c r="AB41" s="161"/>
      <c r="AC41" s="161"/>
      <c r="AD41" s="161"/>
      <c r="AE41" s="161"/>
      <c r="AF41" s="161"/>
      <c r="AG41" s="161"/>
      <c r="AH41" s="161"/>
      <c r="AI41" s="161"/>
      <c r="AJ41" s="161"/>
      <c r="AK41" s="161"/>
    </row>
    <row r="42" spans="1:37" ht="39.950000000000003" customHeight="1" x14ac:dyDescent="0.25">
      <c r="A42" s="260"/>
      <c r="B42" s="263"/>
      <c r="C42" s="46">
        <v>39</v>
      </c>
      <c r="D42" s="95" t="s">
        <v>198</v>
      </c>
      <c r="E42" s="96" t="s">
        <v>199</v>
      </c>
      <c r="F42" s="96" t="s">
        <v>13</v>
      </c>
      <c r="G42" s="96" t="s">
        <v>15</v>
      </c>
      <c r="H42" s="101">
        <v>35.229999999999997</v>
      </c>
      <c r="I42" s="18"/>
      <c r="J42" s="24">
        <f t="shared" si="3"/>
        <v>0</v>
      </c>
      <c r="K42" s="25" t="str">
        <f t="shared" si="1"/>
        <v>OK</v>
      </c>
      <c r="L42" s="187"/>
      <c r="M42" s="187"/>
      <c r="N42" s="194"/>
      <c r="O42" s="193"/>
      <c r="P42" s="193"/>
      <c r="Q42" s="193"/>
      <c r="R42" s="193"/>
      <c r="S42" s="193"/>
      <c r="T42" s="193"/>
      <c r="U42" s="193"/>
      <c r="V42" s="161"/>
      <c r="W42" s="161"/>
      <c r="X42" s="161"/>
      <c r="Y42" s="161"/>
      <c r="Z42" s="161"/>
      <c r="AA42" s="161"/>
      <c r="AB42" s="161"/>
      <c r="AC42" s="161"/>
      <c r="AD42" s="161"/>
      <c r="AE42" s="161"/>
      <c r="AF42" s="161"/>
      <c r="AG42" s="161"/>
      <c r="AH42" s="161"/>
      <c r="AI42" s="161"/>
      <c r="AJ42" s="161"/>
      <c r="AK42" s="161"/>
    </row>
    <row r="43" spans="1:37" ht="39.950000000000003" customHeight="1" x14ac:dyDescent="0.25">
      <c r="A43" s="260"/>
      <c r="B43" s="263"/>
      <c r="C43" s="46">
        <v>40</v>
      </c>
      <c r="D43" s="95" t="s">
        <v>200</v>
      </c>
      <c r="E43" s="96" t="s">
        <v>190</v>
      </c>
      <c r="F43" s="96" t="s">
        <v>13</v>
      </c>
      <c r="G43" s="96" t="s">
        <v>15</v>
      </c>
      <c r="H43" s="101">
        <v>1.1499999999999999</v>
      </c>
      <c r="I43" s="18"/>
      <c r="J43" s="24">
        <f t="shared" si="3"/>
        <v>0</v>
      </c>
      <c r="K43" s="25" t="str">
        <f t="shared" si="1"/>
        <v>OK</v>
      </c>
      <c r="L43" s="187"/>
      <c r="M43" s="187"/>
      <c r="N43" s="194"/>
      <c r="O43" s="193"/>
      <c r="P43" s="193"/>
      <c r="Q43" s="193"/>
      <c r="R43" s="193"/>
      <c r="S43" s="193"/>
      <c r="T43" s="193"/>
      <c r="U43" s="193"/>
      <c r="V43" s="161"/>
      <c r="W43" s="161"/>
      <c r="X43" s="161"/>
      <c r="Y43" s="161"/>
      <c r="Z43" s="161"/>
      <c r="AA43" s="161"/>
      <c r="AB43" s="161"/>
      <c r="AC43" s="161"/>
      <c r="AD43" s="161"/>
      <c r="AE43" s="161"/>
      <c r="AF43" s="161"/>
      <c r="AG43" s="161"/>
      <c r="AH43" s="161"/>
      <c r="AI43" s="161"/>
      <c r="AJ43" s="161"/>
      <c r="AK43" s="161"/>
    </row>
    <row r="44" spans="1:37" ht="39.950000000000003" customHeight="1" x14ac:dyDescent="0.25">
      <c r="A44" s="260"/>
      <c r="B44" s="263"/>
      <c r="C44" s="46">
        <v>41</v>
      </c>
      <c r="D44" s="95" t="s">
        <v>201</v>
      </c>
      <c r="E44" s="96" t="s">
        <v>188</v>
      </c>
      <c r="F44" s="96" t="s">
        <v>13</v>
      </c>
      <c r="G44" s="96" t="s">
        <v>15</v>
      </c>
      <c r="H44" s="101">
        <v>62.22</v>
      </c>
      <c r="I44" s="18"/>
      <c r="J44" s="24">
        <f t="shared" si="3"/>
        <v>0</v>
      </c>
      <c r="K44" s="25" t="str">
        <f t="shared" si="1"/>
        <v>OK</v>
      </c>
      <c r="L44" s="187"/>
      <c r="M44" s="187"/>
      <c r="N44" s="194"/>
      <c r="O44" s="193"/>
      <c r="P44" s="193"/>
      <c r="Q44" s="193"/>
      <c r="R44" s="193"/>
      <c r="S44" s="193"/>
      <c r="T44" s="193"/>
      <c r="U44" s="193"/>
      <c r="V44" s="161"/>
      <c r="W44" s="161"/>
      <c r="X44" s="161"/>
      <c r="Y44" s="161"/>
      <c r="Z44" s="161"/>
      <c r="AA44" s="161"/>
      <c r="AB44" s="161"/>
      <c r="AC44" s="161"/>
      <c r="AD44" s="161"/>
      <c r="AE44" s="161"/>
      <c r="AF44" s="161"/>
      <c r="AG44" s="161"/>
      <c r="AH44" s="161"/>
      <c r="AI44" s="161"/>
      <c r="AJ44" s="161"/>
      <c r="AK44" s="161"/>
    </row>
    <row r="45" spans="1:37" ht="39.950000000000003" customHeight="1" x14ac:dyDescent="0.25">
      <c r="A45" s="260"/>
      <c r="B45" s="263"/>
      <c r="C45" s="46">
        <v>42</v>
      </c>
      <c r="D45" s="95" t="s">
        <v>202</v>
      </c>
      <c r="E45" s="96" t="s">
        <v>190</v>
      </c>
      <c r="F45" s="96" t="s">
        <v>13</v>
      </c>
      <c r="G45" s="96" t="s">
        <v>15</v>
      </c>
      <c r="H45" s="101">
        <v>1.1599999999999999</v>
      </c>
      <c r="I45" s="18"/>
      <c r="J45" s="24">
        <f t="shared" si="3"/>
        <v>0</v>
      </c>
      <c r="K45" s="25" t="str">
        <f t="shared" si="1"/>
        <v>OK</v>
      </c>
      <c r="L45" s="187"/>
      <c r="M45" s="187"/>
      <c r="N45" s="194"/>
      <c r="O45" s="193"/>
      <c r="P45" s="193"/>
      <c r="Q45" s="193"/>
      <c r="R45" s="193"/>
      <c r="S45" s="193"/>
      <c r="T45" s="193"/>
      <c r="U45" s="193"/>
      <c r="V45" s="161"/>
      <c r="W45" s="161"/>
      <c r="X45" s="161"/>
      <c r="Y45" s="161"/>
      <c r="Z45" s="161"/>
      <c r="AA45" s="161"/>
      <c r="AB45" s="161"/>
      <c r="AC45" s="161"/>
      <c r="AD45" s="161"/>
      <c r="AE45" s="161"/>
      <c r="AF45" s="161"/>
      <c r="AG45" s="161"/>
      <c r="AH45" s="161"/>
      <c r="AI45" s="161"/>
      <c r="AJ45" s="161"/>
      <c r="AK45" s="161"/>
    </row>
    <row r="46" spans="1:37" ht="39.950000000000003" customHeight="1" x14ac:dyDescent="0.25">
      <c r="A46" s="260"/>
      <c r="B46" s="263"/>
      <c r="C46" s="46">
        <v>43</v>
      </c>
      <c r="D46" s="95" t="s">
        <v>203</v>
      </c>
      <c r="E46" s="96" t="s">
        <v>190</v>
      </c>
      <c r="F46" s="96" t="s">
        <v>13</v>
      </c>
      <c r="G46" s="96" t="s">
        <v>15</v>
      </c>
      <c r="H46" s="101">
        <v>3.95</v>
      </c>
      <c r="I46" s="18"/>
      <c r="J46" s="24">
        <f t="shared" si="3"/>
        <v>0</v>
      </c>
      <c r="K46" s="25" t="str">
        <f t="shared" si="1"/>
        <v>OK</v>
      </c>
      <c r="L46" s="187"/>
      <c r="M46" s="187"/>
      <c r="N46" s="194"/>
      <c r="O46" s="193"/>
      <c r="P46" s="193"/>
      <c r="Q46" s="193"/>
      <c r="R46" s="193"/>
      <c r="S46" s="193"/>
      <c r="T46" s="193"/>
      <c r="U46" s="193"/>
      <c r="V46" s="161"/>
      <c r="W46" s="161"/>
      <c r="X46" s="161"/>
      <c r="Y46" s="161"/>
      <c r="Z46" s="161"/>
      <c r="AA46" s="161"/>
      <c r="AB46" s="161"/>
      <c r="AC46" s="161"/>
      <c r="AD46" s="161"/>
      <c r="AE46" s="161"/>
      <c r="AF46" s="161"/>
      <c r="AG46" s="161"/>
      <c r="AH46" s="161"/>
      <c r="AI46" s="161"/>
      <c r="AJ46" s="161"/>
      <c r="AK46" s="161"/>
    </row>
    <row r="47" spans="1:37" ht="39.950000000000003" customHeight="1" x14ac:dyDescent="0.25">
      <c r="A47" s="260"/>
      <c r="B47" s="263"/>
      <c r="C47" s="46">
        <v>44</v>
      </c>
      <c r="D47" s="95" t="s">
        <v>204</v>
      </c>
      <c r="E47" s="96" t="s">
        <v>190</v>
      </c>
      <c r="F47" s="96" t="s">
        <v>13</v>
      </c>
      <c r="G47" s="96" t="s">
        <v>15</v>
      </c>
      <c r="H47" s="101">
        <v>7.35</v>
      </c>
      <c r="I47" s="18"/>
      <c r="J47" s="24">
        <f t="shared" si="3"/>
        <v>0</v>
      </c>
      <c r="K47" s="25" t="str">
        <f t="shared" si="1"/>
        <v>OK</v>
      </c>
      <c r="L47" s="187"/>
      <c r="M47" s="187"/>
      <c r="N47" s="194"/>
      <c r="O47" s="193"/>
      <c r="P47" s="193"/>
      <c r="Q47" s="193"/>
      <c r="R47" s="193"/>
      <c r="S47" s="193"/>
      <c r="T47" s="193"/>
      <c r="U47" s="193"/>
      <c r="V47" s="161"/>
      <c r="W47" s="161"/>
      <c r="X47" s="161"/>
      <c r="Y47" s="161"/>
      <c r="Z47" s="161"/>
      <c r="AA47" s="161"/>
      <c r="AB47" s="161"/>
      <c r="AC47" s="161"/>
      <c r="AD47" s="161"/>
      <c r="AE47" s="161"/>
      <c r="AF47" s="161"/>
      <c r="AG47" s="161"/>
      <c r="AH47" s="161"/>
      <c r="AI47" s="161"/>
      <c r="AJ47" s="161"/>
      <c r="AK47" s="161"/>
    </row>
    <row r="48" spans="1:37" ht="39.950000000000003" customHeight="1" x14ac:dyDescent="0.25">
      <c r="A48" s="260"/>
      <c r="B48" s="263"/>
      <c r="C48" s="46">
        <v>45</v>
      </c>
      <c r="D48" s="95" t="s">
        <v>205</v>
      </c>
      <c r="E48" s="96" t="s">
        <v>191</v>
      </c>
      <c r="F48" s="96" t="s">
        <v>13</v>
      </c>
      <c r="G48" s="96" t="s">
        <v>15</v>
      </c>
      <c r="H48" s="101">
        <v>50.41</v>
      </c>
      <c r="I48" s="18"/>
      <c r="J48" s="24">
        <f t="shared" si="3"/>
        <v>0</v>
      </c>
      <c r="K48" s="25" t="str">
        <f t="shared" si="1"/>
        <v>OK</v>
      </c>
      <c r="L48" s="187"/>
      <c r="M48" s="187"/>
      <c r="N48" s="194"/>
      <c r="O48" s="193"/>
      <c r="P48" s="193"/>
      <c r="Q48" s="193"/>
      <c r="R48" s="193"/>
      <c r="S48" s="193"/>
      <c r="T48" s="193"/>
      <c r="U48" s="193"/>
      <c r="V48" s="161"/>
      <c r="W48" s="161"/>
      <c r="X48" s="161"/>
      <c r="Y48" s="161"/>
      <c r="Z48" s="161"/>
      <c r="AA48" s="161"/>
      <c r="AB48" s="161"/>
      <c r="AC48" s="161"/>
      <c r="AD48" s="161"/>
      <c r="AE48" s="161"/>
      <c r="AF48" s="161"/>
      <c r="AG48" s="161"/>
      <c r="AH48" s="161"/>
      <c r="AI48" s="161"/>
      <c r="AJ48" s="161"/>
      <c r="AK48" s="161"/>
    </row>
    <row r="49" spans="1:37" ht="39.950000000000003" customHeight="1" x14ac:dyDescent="0.25">
      <c r="A49" s="260"/>
      <c r="B49" s="263"/>
      <c r="C49" s="46">
        <v>46</v>
      </c>
      <c r="D49" s="95" t="s">
        <v>206</v>
      </c>
      <c r="E49" s="96" t="s">
        <v>191</v>
      </c>
      <c r="F49" s="96" t="s">
        <v>13</v>
      </c>
      <c r="G49" s="96" t="s">
        <v>15</v>
      </c>
      <c r="H49" s="101">
        <v>2.23</v>
      </c>
      <c r="I49" s="18"/>
      <c r="J49" s="24">
        <f t="shared" si="3"/>
        <v>0</v>
      </c>
      <c r="K49" s="25" t="str">
        <f t="shared" si="1"/>
        <v>OK</v>
      </c>
      <c r="L49" s="187"/>
      <c r="M49" s="187"/>
      <c r="N49" s="194"/>
      <c r="O49" s="193"/>
      <c r="P49" s="193"/>
      <c r="Q49" s="193"/>
      <c r="R49" s="193"/>
      <c r="S49" s="193"/>
      <c r="T49" s="193"/>
      <c r="U49" s="193"/>
      <c r="V49" s="161"/>
      <c r="W49" s="161"/>
      <c r="X49" s="161"/>
      <c r="Y49" s="161"/>
      <c r="Z49" s="161"/>
      <c r="AA49" s="161"/>
      <c r="AB49" s="161"/>
      <c r="AC49" s="161"/>
      <c r="AD49" s="161"/>
      <c r="AE49" s="161"/>
      <c r="AF49" s="161"/>
      <c r="AG49" s="161"/>
      <c r="AH49" s="161"/>
      <c r="AI49" s="161"/>
      <c r="AJ49" s="161"/>
      <c r="AK49" s="161"/>
    </row>
    <row r="50" spans="1:37" ht="39.950000000000003" customHeight="1" x14ac:dyDescent="0.25">
      <c r="A50" s="260"/>
      <c r="B50" s="263"/>
      <c r="C50" s="46">
        <v>47</v>
      </c>
      <c r="D50" s="95" t="s">
        <v>207</v>
      </c>
      <c r="E50" s="96" t="s">
        <v>191</v>
      </c>
      <c r="F50" s="96" t="s">
        <v>13</v>
      </c>
      <c r="G50" s="96" t="s">
        <v>15</v>
      </c>
      <c r="H50" s="101">
        <v>3.74</v>
      </c>
      <c r="I50" s="18"/>
      <c r="J50" s="24">
        <f t="shared" si="3"/>
        <v>0</v>
      </c>
      <c r="K50" s="25" t="str">
        <f t="shared" si="1"/>
        <v>OK</v>
      </c>
      <c r="L50" s="187"/>
      <c r="M50" s="187"/>
      <c r="N50" s="194"/>
      <c r="O50" s="193"/>
      <c r="P50" s="193"/>
      <c r="Q50" s="193"/>
      <c r="R50" s="193"/>
      <c r="S50" s="193"/>
      <c r="T50" s="193"/>
      <c r="U50" s="193"/>
      <c r="V50" s="161"/>
      <c r="W50" s="161"/>
      <c r="X50" s="161"/>
      <c r="Y50" s="161"/>
      <c r="Z50" s="161"/>
      <c r="AA50" s="161"/>
      <c r="AB50" s="161"/>
      <c r="AC50" s="161"/>
      <c r="AD50" s="161"/>
      <c r="AE50" s="161"/>
      <c r="AF50" s="161"/>
      <c r="AG50" s="161"/>
      <c r="AH50" s="161"/>
      <c r="AI50" s="161"/>
      <c r="AJ50" s="161"/>
      <c r="AK50" s="161"/>
    </row>
    <row r="51" spans="1:37" ht="39.950000000000003" customHeight="1" x14ac:dyDescent="0.25">
      <c r="A51" s="260"/>
      <c r="B51" s="263"/>
      <c r="C51" s="46">
        <v>48</v>
      </c>
      <c r="D51" s="95" t="s">
        <v>208</v>
      </c>
      <c r="E51" s="96" t="s">
        <v>190</v>
      </c>
      <c r="F51" s="96" t="s">
        <v>13</v>
      </c>
      <c r="G51" s="96" t="s">
        <v>15</v>
      </c>
      <c r="H51" s="101">
        <v>6.09</v>
      </c>
      <c r="I51" s="18"/>
      <c r="J51" s="24">
        <f t="shared" si="3"/>
        <v>0</v>
      </c>
      <c r="K51" s="25" t="str">
        <f t="shared" si="1"/>
        <v>OK</v>
      </c>
      <c r="L51" s="187"/>
      <c r="M51" s="187"/>
      <c r="N51" s="194"/>
      <c r="O51" s="193"/>
      <c r="P51" s="193"/>
      <c r="Q51" s="193"/>
      <c r="R51" s="193"/>
      <c r="S51" s="193"/>
      <c r="T51" s="193"/>
      <c r="U51" s="193"/>
      <c r="V51" s="161"/>
      <c r="W51" s="161"/>
      <c r="X51" s="161"/>
      <c r="Y51" s="161"/>
      <c r="Z51" s="161"/>
      <c r="AA51" s="161"/>
      <c r="AB51" s="161"/>
      <c r="AC51" s="161"/>
      <c r="AD51" s="161"/>
      <c r="AE51" s="161"/>
      <c r="AF51" s="161"/>
      <c r="AG51" s="161"/>
      <c r="AH51" s="161"/>
      <c r="AI51" s="161"/>
      <c r="AJ51" s="161"/>
      <c r="AK51" s="161"/>
    </row>
    <row r="52" spans="1:37" ht="39.950000000000003" customHeight="1" x14ac:dyDescent="0.25">
      <c r="A52" s="260"/>
      <c r="B52" s="263"/>
      <c r="C52" s="46">
        <v>49</v>
      </c>
      <c r="D52" s="95" t="s">
        <v>209</v>
      </c>
      <c r="E52" s="96" t="s">
        <v>190</v>
      </c>
      <c r="F52" s="96" t="s">
        <v>13</v>
      </c>
      <c r="G52" s="96" t="s">
        <v>15</v>
      </c>
      <c r="H52" s="101">
        <v>82.81</v>
      </c>
      <c r="I52" s="18"/>
      <c r="J52" s="24">
        <f t="shared" si="3"/>
        <v>0</v>
      </c>
      <c r="K52" s="25" t="str">
        <f t="shared" si="1"/>
        <v>OK</v>
      </c>
      <c r="L52" s="187"/>
      <c r="M52" s="187"/>
      <c r="N52" s="194"/>
      <c r="O52" s="193"/>
      <c r="P52" s="193"/>
      <c r="Q52" s="193"/>
      <c r="R52" s="193"/>
      <c r="S52" s="193"/>
      <c r="T52" s="193"/>
      <c r="U52" s="193"/>
      <c r="V52" s="161"/>
      <c r="W52" s="161"/>
      <c r="X52" s="161"/>
      <c r="Y52" s="161"/>
      <c r="Z52" s="161"/>
      <c r="AA52" s="161"/>
      <c r="AB52" s="161"/>
      <c r="AC52" s="161"/>
      <c r="AD52" s="161"/>
      <c r="AE52" s="161"/>
      <c r="AF52" s="161"/>
      <c r="AG52" s="161"/>
      <c r="AH52" s="161"/>
      <c r="AI52" s="161"/>
      <c r="AJ52" s="161"/>
      <c r="AK52" s="161"/>
    </row>
    <row r="53" spans="1:37" ht="39.950000000000003" customHeight="1" x14ac:dyDescent="0.25">
      <c r="A53" s="260"/>
      <c r="B53" s="263"/>
      <c r="C53" s="46">
        <v>50</v>
      </c>
      <c r="D53" s="95" t="s">
        <v>210</v>
      </c>
      <c r="E53" s="96" t="s">
        <v>190</v>
      </c>
      <c r="F53" s="96" t="s">
        <v>13</v>
      </c>
      <c r="G53" s="96" t="s">
        <v>15</v>
      </c>
      <c r="H53" s="101">
        <v>58.5</v>
      </c>
      <c r="I53" s="18"/>
      <c r="J53" s="24">
        <f t="shared" si="3"/>
        <v>0</v>
      </c>
      <c r="K53" s="25" t="str">
        <f t="shared" si="1"/>
        <v>OK</v>
      </c>
      <c r="L53" s="187"/>
      <c r="M53" s="187"/>
      <c r="N53" s="194"/>
      <c r="O53" s="193"/>
      <c r="P53" s="193"/>
      <c r="Q53" s="193"/>
      <c r="R53" s="193"/>
      <c r="S53" s="193"/>
      <c r="T53" s="193"/>
      <c r="U53" s="193"/>
      <c r="V53" s="161"/>
      <c r="W53" s="161"/>
      <c r="X53" s="161"/>
      <c r="Y53" s="161"/>
      <c r="Z53" s="161"/>
      <c r="AA53" s="161"/>
      <c r="AB53" s="161"/>
      <c r="AC53" s="161"/>
      <c r="AD53" s="161"/>
      <c r="AE53" s="161"/>
      <c r="AF53" s="161"/>
      <c r="AG53" s="161"/>
      <c r="AH53" s="161"/>
      <c r="AI53" s="161"/>
      <c r="AJ53" s="161"/>
      <c r="AK53" s="161"/>
    </row>
    <row r="54" spans="1:37" ht="39.950000000000003" customHeight="1" x14ac:dyDescent="0.25">
      <c r="A54" s="260"/>
      <c r="B54" s="263"/>
      <c r="C54" s="46">
        <v>51</v>
      </c>
      <c r="D54" s="95" t="s">
        <v>211</v>
      </c>
      <c r="E54" s="96" t="s">
        <v>190</v>
      </c>
      <c r="F54" s="96" t="s">
        <v>13</v>
      </c>
      <c r="G54" s="96" t="s">
        <v>15</v>
      </c>
      <c r="H54" s="101">
        <v>19.39</v>
      </c>
      <c r="I54" s="18"/>
      <c r="J54" s="24">
        <f t="shared" si="3"/>
        <v>0</v>
      </c>
      <c r="K54" s="25" t="str">
        <f t="shared" si="1"/>
        <v>OK</v>
      </c>
      <c r="L54" s="187"/>
      <c r="M54" s="187"/>
      <c r="N54" s="194"/>
      <c r="O54" s="193"/>
      <c r="P54" s="193"/>
      <c r="Q54" s="193"/>
      <c r="R54" s="193"/>
      <c r="S54" s="193"/>
      <c r="T54" s="193"/>
      <c r="U54" s="193"/>
      <c r="V54" s="161"/>
      <c r="W54" s="161"/>
      <c r="X54" s="161"/>
      <c r="Y54" s="161"/>
      <c r="Z54" s="161"/>
      <c r="AA54" s="161"/>
      <c r="AB54" s="161"/>
      <c r="AC54" s="161"/>
      <c r="AD54" s="161"/>
      <c r="AE54" s="161"/>
      <c r="AF54" s="161"/>
      <c r="AG54" s="161"/>
      <c r="AH54" s="161"/>
      <c r="AI54" s="161"/>
      <c r="AJ54" s="161"/>
      <c r="AK54" s="161"/>
    </row>
    <row r="55" spans="1:37" ht="39.950000000000003" customHeight="1" x14ac:dyDescent="0.25">
      <c r="A55" s="260"/>
      <c r="B55" s="263"/>
      <c r="C55" s="46">
        <v>52</v>
      </c>
      <c r="D55" s="95" t="s">
        <v>212</v>
      </c>
      <c r="E55" s="96" t="s">
        <v>190</v>
      </c>
      <c r="F55" s="96" t="s">
        <v>13</v>
      </c>
      <c r="G55" s="96" t="s">
        <v>15</v>
      </c>
      <c r="H55" s="101">
        <v>29.5</v>
      </c>
      <c r="I55" s="18"/>
      <c r="J55" s="24">
        <f t="shared" si="3"/>
        <v>0</v>
      </c>
      <c r="K55" s="25" t="str">
        <f t="shared" si="1"/>
        <v>OK</v>
      </c>
      <c r="L55" s="187"/>
      <c r="M55" s="187"/>
      <c r="N55" s="194"/>
      <c r="O55" s="193"/>
      <c r="P55" s="193"/>
      <c r="Q55" s="193"/>
      <c r="R55" s="193"/>
      <c r="S55" s="193"/>
      <c r="T55" s="193"/>
      <c r="U55" s="193"/>
      <c r="V55" s="161"/>
      <c r="W55" s="161"/>
      <c r="X55" s="161"/>
      <c r="Y55" s="161"/>
      <c r="Z55" s="161"/>
      <c r="AA55" s="161"/>
      <c r="AB55" s="161"/>
      <c r="AC55" s="161"/>
      <c r="AD55" s="161"/>
      <c r="AE55" s="161"/>
      <c r="AF55" s="161"/>
      <c r="AG55" s="161"/>
      <c r="AH55" s="161"/>
      <c r="AI55" s="161"/>
      <c r="AJ55" s="161"/>
      <c r="AK55" s="161"/>
    </row>
    <row r="56" spans="1:37" ht="39.950000000000003" customHeight="1" x14ac:dyDescent="0.25">
      <c r="A56" s="260"/>
      <c r="B56" s="263"/>
      <c r="C56" s="46">
        <v>53</v>
      </c>
      <c r="D56" s="95" t="s">
        <v>213</v>
      </c>
      <c r="E56" s="96" t="s">
        <v>190</v>
      </c>
      <c r="F56" s="96" t="s">
        <v>13</v>
      </c>
      <c r="G56" s="96" t="s">
        <v>15</v>
      </c>
      <c r="H56" s="101">
        <v>51.42</v>
      </c>
      <c r="I56" s="18"/>
      <c r="J56" s="24">
        <f t="shared" si="3"/>
        <v>0</v>
      </c>
      <c r="K56" s="25" t="str">
        <f t="shared" si="1"/>
        <v>OK</v>
      </c>
      <c r="L56" s="187"/>
      <c r="M56" s="187"/>
      <c r="N56" s="194"/>
      <c r="O56" s="193"/>
      <c r="P56" s="193"/>
      <c r="Q56" s="193"/>
      <c r="R56" s="193"/>
      <c r="S56" s="193"/>
      <c r="T56" s="193"/>
      <c r="U56" s="193"/>
      <c r="V56" s="161"/>
      <c r="W56" s="161"/>
      <c r="X56" s="161"/>
      <c r="Y56" s="161"/>
      <c r="Z56" s="161"/>
      <c r="AA56" s="161"/>
      <c r="AB56" s="161"/>
      <c r="AC56" s="161"/>
      <c r="AD56" s="161"/>
      <c r="AE56" s="161"/>
      <c r="AF56" s="161"/>
      <c r="AG56" s="161"/>
      <c r="AH56" s="161"/>
      <c r="AI56" s="161"/>
      <c r="AJ56" s="161"/>
      <c r="AK56" s="161"/>
    </row>
    <row r="57" spans="1:37" ht="39.950000000000003" customHeight="1" x14ac:dyDescent="0.25">
      <c r="A57" s="260"/>
      <c r="B57" s="263"/>
      <c r="C57" s="46">
        <v>54</v>
      </c>
      <c r="D57" s="95" t="s">
        <v>214</v>
      </c>
      <c r="E57" s="96" t="s">
        <v>215</v>
      </c>
      <c r="F57" s="96" t="s">
        <v>13</v>
      </c>
      <c r="G57" s="96" t="s">
        <v>28</v>
      </c>
      <c r="H57" s="101">
        <v>47.2</v>
      </c>
      <c r="I57" s="18"/>
      <c r="J57" s="24">
        <f t="shared" si="3"/>
        <v>0</v>
      </c>
      <c r="K57" s="25" t="str">
        <f t="shared" si="1"/>
        <v>OK</v>
      </c>
      <c r="L57" s="187"/>
      <c r="M57" s="187"/>
      <c r="N57" s="194"/>
      <c r="O57" s="193"/>
      <c r="P57" s="193"/>
      <c r="Q57" s="193"/>
      <c r="R57" s="193"/>
      <c r="S57" s="193"/>
      <c r="T57" s="193"/>
      <c r="U57" s="193"/>
      <c r="V57" s="161"/>
      <c r="W57" s="161"/>
      <c r="X57" s="161"/>
      <c r="Y57" s="161"/>
      <c r="Z57" s="161"/>
      <c r="AA57" s="161"/>
      <c r="AB57" s="161"/>
      <c r="AC57" s="161"/>
      <c r="AD57" s="161"/>
      <c r="AE57" s="161"/>
      <c r="AF57" s="161"/>
      <c r="AG57" s="161"/>
      <c r="AH57" s="161"/>
      <c r="AI57" s="161"/>
      <c r="AJ57" s="161"/>
      <c r="AK57" s="161"/>
    </row>
    <row r="58" spans="1:37" ht="39.950000000000003" customHeight="1" x14ac:dyDescent="0.25">
      <c r="A58" s="260"/>
      <c r="B58" s="263"/>
      <c r="C58" s="46">
        <v>55</v>
      </c>
      <c r="D58" s="95" t="s">
        <v>216</v>
      </c>
      <c r="E58" s="96" t="s">
        <v>193</v>
      </c>
      <c r="F58" s="96" t="s">
        <v>13</v>
      </c>
      <c r="G58" s="96" t="s">
        <v>28</v>
      </c>
      <c r="H58" s="101">
        <v>7.96</v>
      </c>
      <c r="I58" s="18"/>
      <c r="J58" s="24">
        <f t="shared" si="3"/>
        <v>0</v>
      </c>
      <c r="K58" s="25" t="str">
        <f t="shared" si="1"/>
        <v>OK</v>
      </c>
      <c r="L58" s="187"/>
      <c r="M58" s="187"/>
      <c r="N58" s="194"/>
      <c r="O58" s="193"/>
      <c r="P58" s="193"/>
      <c r="Q58" s="193"/>
      <c r="R58" s="193"/>
      <c r="S58" s="193"/>
      <c r="T58" s="193"/>
      <c r="U58" s="193"/>
      <c r="V58" s="161"/>
      <c r="W58" s="161"/>
      <c r="X58" s="161"/>
      <c r="Y58" s="161"/>
      <c r="Z58" s="161"/>
      <c r="AA58" s="161"/>
      <c r="AB58" s="161"/>
      <c r="AC58" s="161"/>
      <c r="AD58" s="161"/>
      <c r="AE58" s="161"/>
      <c r="AF58" s="161"/>
      <c r="AG58" s="161"/>
      <c r="AH58" s="161"/>
      <c r="AI58" s="161"/>
      <c r="AJ58" s="161"/>
      <c r="AK58" s="161"/>
    </row>
    <row r="59" spans="1:37" ht="39.950000000000003" customHeight="1" x14ac:dyDescent="0.25">
      <c r="A59" s="260"/>
      <c r="B59" s="263"/>
      <c r="C59" s="46">
        <v>56</v>
      </c>
      <c r="D59" s="95" t="s">
        <v>217</v>
      </c>
      <c r="E59" s="96" t="s">
        <v>191</v>
      </c>
      <c r="F59" s="96" t="s">
        <v>3</v>
      </c>
      <c r="G59" s="96" t="s">
        <v>15</v>
      </c>
      <c r="H59" s="101">
        <v>2.56</v>
      </c>
      <c r="I59" s="18"/>
      <c r="J59" s="24">
        <f t="shared" si="3"/>
        <v>0</v>
      </c>
      <c r="K59" s="25" t="str">
        <f t="shared" si="1"/>
        <v>OK</v>
      </c>
      <c r="L59" s="187"/>
      <c r="M59" s="187"/>
      <c r="N59" s="194"/>
      <c r="O59" s="193"/>
      <c r="P59" s="193"/>
      <c r="Q59" s="193"/>
      <c r="R59" s="193"/>
      <c r="S59" s="193"/>
      <c r="T59" s="193"/>
      <c r="U59" s="193"/>
      <c r="V59" s="161"/>
      <c r="W59" s="161"/>
      <c r="X59" s="161"/>
      <c r="Y59" s="161"/>
      <c r="Z59" s="161"/>
      <c r="AA59" s="161"/>
      <c r="AB59" s="161"/>
      <c r="AC59" s="161"/>
      <c r="AD59" s="161"/>
      <c r="AE59" s="161"/>
      <c r="AF59" s="161"/>
      <c r="AG59" s="161"/>
      <c r="AH59" s="161"/>
      <c r="AI59" s="161"/>
      <c r="AJ59" s="161"/>
      <c r="AK59" s="161"/>
    </row>
    <row r="60" spans="1:37" ht="39.950000000000003" customHeight="1" x14ac:dyDescent="0.25">
      <c r="A60" s="260"/>
      <c r="B60" s="263"/>
      <c r="C60" s="46">
        <v>57</v>
      </c>
      <c r="D60" s="95" t="s">
        <v>218</v>
      </c>
      <c r="E60" s="96" t="s">
        <v>191</v>
      </c>
      <c r="F60" s="96" t="s">
        <v>3</v>
      </c>
      <c r="G60" s="96" t="s">
        <v>28</v>
      </c>
      <c r="H60" s="101">
        <v>2.56</v>
      </c>
      <c r="I60" s="18"/>
      <c r="J60" s="24">
        <f t="shared" si="3"/>
        <v>0</v>
      </c>
      <c r="K60" s="25" t="str">
        <f t="shared" si="1"/>
        <v>OK</v>
      </c>
      <c r="L60" s="187"/>
      <c r="M60" s="187"/>
      <c r="N60" s="194"/>
      <c r="O60" s="193"/>
      <c r="P60" s="193"/>
      <c r="Q60" s="193"/>
      <c r="R60" s="193"/>
      <c r="S60" s="193"/>
      <c r="T60" s="193"/>
      <c r="U60" s="193"/>
      <c r="V60" s="161"/>
      <c r="W60" s="161"/>
      <c r="X60" s="161"/>
      <c r="Y60" s="161"/>
      <c r="Z60" s="161"/>
      <c r="AA60" s="161"/>
      <c r="AB60" s="161"/>
      <c r="AC60" s="161"/>
      <c r="AD60" s="161"/>
      <c r="AE60" s="161"/>
      <c r="AF60" s="161"/>
      <c r="AG60" s="161"/>
      <c r="AH60" s="161"/>
      <c r="AI60" s="161"/>
      <c r="AJ60" s="161"/>
      <c r="AK60" s="161"/>
    </row>
    <row r="61" spans="1:37" ht="39.950000000000003" customHeight="1" x14ac:dyDescent="0.25">
      <c r="A61" s="260"/>
      <c r="B61" s="263"/>
      <c r="C61" s="46">
        <v>58</v>
      </c>
      <c r="D61" s="106" t="s">
        <v>219</v>
      </c>
      <c r="E61" s="107" t="s">
        <v>191</v>
      </c>
      <c r="F61" s="96" t="s">
        <v>3</v>
      </c>
      <c r="G61" s="108" t="s">
        <v>28</v>
      </c>
      <c r="H61" s="101">
        <v>1.35</v>
      </c>
      <c r="I61" s="18"/>
      <c r="J61" s="24">
        <f t="shared" si="3"/>
        <v>0</v>
      </c>
      <c r="K61" s="25" t="str">
        <f t="shared" si="1"/>
        <v>OK</v>
      </c>
      <c r="L61" s="187"/>
      <c r="M61" s="187"/>
      <c r="N61" s="194"/>
      <c r="O61" s="193"/>
      <c r="P61" s="193"/>
      <c r="Q61" s="193"/>
      <c r="R61" s="193"/>
      <c r="S61" s="193"/>
      <c r="T61" s="193"/>
      <c r="U61" s="193"/>
      <c r="V61" s="161"/>
      <c r="W61" s="161"/>
      <c r="X61" s="161"/>
      <c r="Y61" s="161"/>
      <c r="Z61" s="161"/>
      <c r="AA61" s="161"/>
      <c r="AB61" s="161"/>
      <c r="AC61" s="161"/>
      <c r="AD61" s="161"/>
      <c r="AE61" s="161"/>
      <c r="AF61" s="161"/>
      <c r="AG61" s="161"/>
      <c r="AH61" s="161"/>
      <c r="AI61" s="161"/>
      <c r="AJ61" s="161"/>
      <c r="AK61" s="161"/>
    </row>
    <row r="62" spans="1:37" ht="39.950000000000003" customHeight="1" x14ac:dyDescent="0.25">
      <c r="A62" s="260"/>
      <c r="B62" s="263"/>
      <c r="C62" s="46">
        <v>59</v>
      </c>
      <c r="D62" s="109" t="s">
        <v>220</v>
      </c>
      <c r="E62" s="110" t="s">
        <v>190</v>
      </c>
      <c r="F62" s="96" t="s">
        <v>3</v>
      </c>
      <c r="G62" s="108" t="s">
        <v>15</v>
      </c>
      <c r="H62" s="101">
        <v>0.93</v>
      </c>
      <c r="I62" s="18"/>
      <c r="J62" s="24">
        <f t="shared" si="3"/>
        <v>0</v>
      </c>
      <c r="K62" s="25" t="str">
        <f t="shared" si="1"/>
        <v>OK</v>
      </c>
      <c r="L62" s="187"/>
      <c r="M62" s="187"/>
      <c r="N62" s="194"/>
      <c r="O62" s="193"/>
      <c r="P62" s="193"/>
      <c r="Q62" s="193"/>
      <c r="R62" s="193"/>
      <c r="S62" s="193"/>
      <c r="T62" s="193"/>
      <c r="U62" s="193"/>
      <c r="V62" s="161"/>
      <c r="W62" s="161"/>
      <c r="X62" s="161"/>
      <c r="Y62" s="161"/>
      <c r="Z62" s="161"/>
      <c r="AA62" s="161"/>
      <c r="AB62" s="161"/>
      <c r="AC62" s="161"/>
      <c r="AD62" s="161"/>
      <c r="AE62" s="161"/>
      <c r="AF62" s="161"/>
      <c r="AG62" s="161"/>
      <c r="AH62" s="161"/>
      <c r="AI62" s="161"/>
      <c r="AJ62" s="161"/>
      <c r="AK62" s="161"/>
    </row>
    <row r="63" spans="1:37" ht="39.950000000000003" customHeight="1" x14ac:dyDescent="0.25">
      <c r="A63" s="260"/>
      <c r="B63" s="263"/>
      <c r="C63" s="46">
        <v>60</v>
      </c>
      <c r="D63" s="109" t="s">
        <v>221</v>
      </c>
      <c r="E63" s="110" t="s">
        <v>191</v>
      </c>
      <c r="F63" s="96" t="s">
        <v>3</v>
      </c>
      <c r="G63" s="108" t="s">
        <v>15</v>
      </c>
      <c r="H63" s="101">
        <v>4.74</v>
      </c>
      <c r="I63" s="18"/>
      <c r="J63" s="24">
        <f t="shared" si="3"/>
        <v>0</v>
      </c>
      <c r="K63" s="25" t="str">
        <f t="shared" si="1"/>
        <v>OK</v>
      </c>
      <c r="L63" s="187"/>
      <c r="M63" s="187"/>
      <c r="N63" s="194"/>
      <c r="O63" s="193"/>
      <c r="P63" s="193"/>
      <c r="Q63" s="195"/>
      <c r="R63" s="193"/>
      <c r="S63" s="193"/>
      <c r="T63" s="193"/>
      <c r="U63" s="193"/>
      <c r="V63" s="161"/>
      <c r="W63" s="161"/>
      <c r="X63" s="161"/>
      <c r="Y63" s="161"/>
      <c r="Z63" s="161"/>
      <c r="AA63" s="161"/>
      <c r="AB63" s="161"/>
      <c r="AC63" s="161"/>
      <c r="AD63" s="161"/>
      <c r="AE63" s="161"/>
      <c r="AF63" s="161"/>
      <c r="AG63" s="161"/>
      <c r="AH63" s="161"/>
      <c r="AI63" s="161"/>
      <c r="AJ63" s="161"/>
      <c r="AK63" s="161"/>
    </row>
    <row r="64" spans="1:37" ht="39.950000000000003" customHeight="1" x14ac:dyDescent="0.25">
      <c r="A64" s="260"/>
      <c r="B64" s="263"/>
      <c r="C64" s="46">
        <v>61</v>
      </c>
      <c r="D64" s="109" t="s">
        <v>222</v>
      </c>
      <c r="E64" s="110" t="s">
        <v>190</v>
      </c>
      <c r="F64" s="96" t="s">
        <v>3</v>
      </c>
      <c r="G64" s="108" t="s">
        <v>15</v>
      </c>
      <c r="H64" s="101">
        <v>1.1599999999999999</v>
      </c>
      <c r="I64" s="18"/>
      <c r="J64" s="24">
        <f t="shared" si="3"/>
        <v>0</v>
      </c>
      <c r="K64" s="25" t="str">
        <f t="shared" si="1"/>
        <v>OK</v>
      </c>
      <c r="L64" s="187"/>
      <c r="M64" s="187"/>
      <c r="N64" s="194"/>
      <c r="O64" s="193"/>
      <c r="P64" s="193"/>
      <c r="Q64" s="195"/>
      <c r="R64" s="193"/>
      <c r="S64" s="193"/>
      <c r="T64" s="193"/>
      <c r="U64" s="193"/>
      <c r="V64" s="161"/>
      <c r="W64" s="161"/>
      <c r="X64" s="161"/>
      <c r="Y64" s="161"/>
      <c r="Z64" s="161"/>
      <c r="AA64" s="161"/>
      <c r="AB64" s="161"/>
      <c r="AC64" s="161"/>
      <c r="AD64" s="161"/>
      <c r="AE64" s="161"/>
      <c r="AF64" s="161"/>
      <c r="AG64" s="161"/>
      <c r="AH64" s="161"/>
      <c r="AI64" s="161"/>
      <c r="AJ64" s="161"/>
      <c r="AK64" s="161"/>
    </row>
    <row r="65" spans="1:37" ht="39.950000000000003" customHeight="1" x14ac:dyDescent="0.25">
      <c r="A65" s="260"/>
      <c r="B65" s="263"/>
      <c r="C65" s="46">
        <v>62</v>
      </c>
      <c r="D65" s="109" t="s">
        <v>223</v>
      </c>
      <c r="E65" s="110" t="s">
        <v>190</v>
      </c>
      <c r="F65" s="96" t="s">
        <v>3</v>
      </c>
      <c r="G65" s="108" t="s">
        <v>15</v>
      </c>
      <c r="H65" s="101">
        <v>2.09</v>
      </c>
      <c r="I65" s="18"/>
      <c r="J65" s="24">
        <f t="shared" si="3"/>
        <v>0</v>
      </c>
      <c r="K65" s="25" t="str">
        <f t="shared" si="1"/>
        <v>OK</v>
      </c>
      <c r="L65" s="187"/>
      <c r="M65" s="187"/>
      <c r="N65" s="194"/>
      <c r="O65" s="193"/>
      <c r="P65" s="193"/>
      <c r="Q65" s="195"/>
      <c r="R65" s="193"/>
      <c r="S65" s="193"/>
      <c r="T65" s="193"/>
      <c r="U65" s="193"/>
      <c r="V65" s="161"/>
      <c r="W65" s="161"/>
      <c r="X65" s="161"/>
      <c r="Y65" s="161"/>
      <c r="Z65" s="161"/>
      <c r="AA65" s="161"/>
      <c r="AB65" s="161"/>
      <c r="AC65" s="161"/>
      <c r="AD65" s="161"/>
      <c r="AE65" s="161"/>
      <c r="AF65" s="161"/>
      <c r="AG65" s="161"/>
      <c r="AH65" s="161"/>
      <c r="AI65" s="161"/>
      <c r="AJ65" s="161"/>
      <c r="AK65" s="161"/>
    </row>
    <row r="66" spans="1:37" ht="39.950000000000003" customHeight="1" x14ac:dyDescent="0.25">
      <c r="A66" s="260"/>
      <c r="B66" s="263"/>
      <c r="C66" s="46">
        <v>63</v>
      </c>
      <c r="D66" s="109" t="s">
        <v>224</v>
      </c>
      <c r="E66" s="110" t="s">
        <v>191</v>
      </c>
      <c r="F66" s="96" t="s">
        <v>13</v>
      </c>
      <c r="G66" s="108" t="s">
        <v>15</v>
      </c>
      <c r="H66" s="101">
        <v>2.06</v>
      </c>
      <c r="I66" s="18"/>
      <c r="J66" s="24">
        <f t="shared" si="3"/>
        <v>0</v>
      </c>
      <c r="K66" s="25" t="str">
        <f t="shared" si="1"/>
        <v>OK</v>
      </c>
      <c r="L66" s="187"/>
      <c r="M66" s="187"/>
      <c r="N66" s="194"/>
      <c r="O66" s="193"/>
      <c r="P66" s="193"/>
      <c r="Q66" s="195"/>
      <c r="R66" s="193"/>
      <c r="S66" s="193"/>
      <c r="T66" s="193"/>
      <c r="U66" s="193"/>
      <c r="V66" s="161"/>
      <c r="W66" s="161"/>
      <c r="X66" s="161"/>
      <c r="Y66" s="161"/>
      <c r="Z66" s="161"/>
      <c r="AA66" s="161"/>
      <c r="AB66" s="161"/>
      <c r="AC66" s="161"/>
      <c r="AD66" s="161"/>
      <c r="AE66" s="161"/>
      <c r="AF66" s="161"/>
      <c r="AG66" s="161"/>
      <c r="AH66" s="161"/>
      <c r="AI66" s="161"/>
      <c r="AJ66" s="161"/>
      <c r="AK66" s="161"/>
    </row>
    <row r="67" spans="1:37" ht="39.950000000000003" customHeight="1" x14ac:dyDescent="0.25">
      <c r="A67" s="260"/>
      <c r="B67" s="263"/>
      <c r="C67" s="46">
        <v>64</v>
      </c>
      <c r="D67" s="109" t="s">
        <v>225</v>
      </c>
      <c r="E67" s="110" t="s">
        <v>193</v>
      </c>
      <c r="F67" s="96" t="s">
        <v>13</v>
      </c>
      <c r="G67" s="108" t="s">
        <v>15</v>
      </c>
      <c r="H67" s="101">
        <v>66.86</v>
      </c>
      <c r="I67" s="18"/>
      <c r="J67" s="24">
        <f t="shared" si="3"/>
        <v>0</v>
      </c>
      <c r="K67" s="25" t="str">
        <f t="shared" si="1"/>
        <v>OK</v>
      </c>
      <c r="L67" s="187"/>
      <c r="M67" s="187"/>
      <c r="N67" s="194"/>
      <c r="O67" s="193"/>
      <c r="P67" s="193"/>
      <c r="Q67" s="195"/>
      <c r="R67" s="193"/>
      <c r="S67" s="193"/>
      <c r="T67" s="193"/>
      <c r="U67" s="193"/>
      <c r="V67" s="161"/>
      <c r="W67" s="161"/>
      <c r="X67" s="161"/>
      <c r="Y67" s="161"/>
      <c r="Z67" s="161"/>
      <c r="AA67" s="161"/>
      <c r="AB67" s="161"/>
      <c r="AC67" s="161"/>
      <c r="AD67" s="161"/>
      <c r="AE67" s="161"/>
      <c r="AF67" s="161"/>
      <c r="AG67" s="161"/>
      <c r="AH67" s="161"/>
      <c r="AI67" s="161"/>
      <c r="AJ67" s="161"/>
      <c r="AK67" s="161"/>
    </row>
    <row r="68" spans="1:37" ht="39.950000000000003" customHeight="1" x14ac:dyDescent="0.25">
      <c r="A68" s="260"/>
      <c r="B68" s="263"/>
      <c r="C68" s="46">
        <v>65</v>
      </c>
      <c r="D68" s="109" t="s">
        <v>226</v>
      </c>
      <c r="E68" s="110" t="s">
        <v>191</v>
      </c>
      <c r="F68" s="96" t="s">
        <v>227</v>
      </c>
      <c r="G68" s="108" t="s">
        <v>15</v>
      </c>
      <c r="H68" s="101">
        <v>14.14</v>
      </c>
      <c r="I68" s="18"/>
      <c r="J68" s="24">
        <f t="shared" si="3"/>
        <v>0</v>
      </c>
      <c r="K68" s="25" t="str">
        <f t="shared" si="1"/>
        <v>OK</v>
      </c>
      <c r="L68" s="187"/>
      <c r="M68" s="187"/>
      <c r="N68" s="194"/>
      <c r="O68" s="193"/>
      <c r="P68" s="193"/>
      <c r="Q68" s="195"/>
      <c r="R68" s="193"/>
      <c r="S68" s="193"/>
      <c r="T68" s="193"/>
      <c r="U68" s="193"/>
      <c r="V68" s="161"/>
      <c r="W68" s="161"/>
      <c r="X68" s="161"/>
      <c r="Y68" s="161"/>
      <c r="Z68" s="161"/>
      <c r="AA68" s="161"/>
      <c r="AB68" s="161"/>
      <c r="AC68" s="161"/>
      <c r="AD68" s="161"/>
      <c r="AE68" s="161"/>
      <c r="AF68" s="161"/>
      <c r="AG68" s="161"/>
      <c r="AH68" s="161"/>
      <c r="AI68" s="161"/>
      <c r="AJ68" s="161"/>
      <c r="AK68" s="161"/>
    </row>
    <row r="69" spans="1:37" ht="39.950000000000003" customHeight="1" x14ac:dyDescent="0.25">
      <c r="A69" s="260"/>
      <c r="B69" s="263"/>
      <c r="C69" s="46">
        <v>66</v>
      </c>
      <c r="D69" s="109" t="s">
        <v>228</v>
      </c>
      <c r="E69" s="110" t="s">
        <v>190</v>
      </c>
      <c r="F69" s="96" t="s">
        <v>229</v>
      </c>
      <c r="G69" s="108" t="s">
        <v>15</v>
      </c>
      <c r="H69" s="101">
        <v>2.2000000000000002</v>
      </c>
      <c r="I69" s="18"/>
      <c r="J69" s="24">
        <f t="shared" si="3"/>
        <v>0</v>
      </c>
      <c r="K69" s="25" t="str">
        <f t="shared" ref="K69:K132" si="4">IF(J69&lt;0,"ATENÇÃO","OK")</f>
        <v>OK</v>
      </c>
      <c r="L69" s="187"/>
      <c r="M69" s="187"/>
      <c r="N69" s="194"/>
      <c r="O69" s="193"/>
      <c r="P69" s="193"/>
      <c r="Q69" s="195"/>
      <c r="R69" s="193"/>
      <c r="S69" s="193"/>
      <c r="T69" s="193"/>
      <c r="U69" s="193"/>
      <c r="V69" s="161"/>
      <c r="W69" s="161"/>
      <c r="X69" s="161"/>
      <c r="Y69" s="161"/>
      <c r="Z69" s="161"/>
      <c r="AA69" s="161"/>
      <c r="AB69" s="161"/>
      <c r="AC69" s="161"/>
      <c r="AD69" s="161"/>
      <c r="AE69" s="161"/>
      <c r="AF69" s="161"/>
      <c r="AG69" s="161"/>
      <c r="AH69" s="161"/>
      <c r="AI69" s="161"/>
      <c r="AJ69" s="161"/>
      <c r="AK69" s="161"/>
    </row>
    <row r="70" spans="1:37" ht="39.950000000000003" customHeight="1" x14ac:dyDescent="0.25">
      <c r="A70" s="260"/>
      <c r="B70" s="263"/>
      <c r="C70" s="46">
        <v>67</v>
      </c>
      <c r="D70" s="109" t="s">
        <v>230</v>
      </c>
      <c r="E70" s="110" t="s">
        <v>191</v>
      </c>
      <c r="F70" s="96" t="s">
        <v>229</v>
      </c>
      <c r="G70" s="108" t="s">
        <v>15</v>
      </c>
      <c r="H70" s="101">
        <v>2.5099999999999998</v>
      </c>
      <c r="I70" s="18"/>
      <c r="J70" s="24">
        <f t="shared" si="3"/>
        <v>0</v>
      </c>
      <c r="K70" s="25" t="str">
        <f t="shared" si="4"/>
        <v>OK</v>
      </c>
      <c r="L70" s="187"/>
      <c r="M70" s="187"/>
      <c r="N70" s="194"/>
      <c r="O70" s="193"/>
      <c r="P70" s="193"/>
      <c r="Q70" s="195"/>
      <c r="R70" s="193"/>
      <c r="S70" s="193"/>
      <c r="T70" s="193"/>
      <c r="U70" s="193"/>
      <c r="V70" s="161"/>
      <c r="W70" s="161"/>
      <c r="X70" s="161"/>
      <c r="Y70" s="161"/>
      <c r="Z70" s="161"/>
      <c r="AA70" s="161"/>
      <c r="AB70" s="161"/>
      <c r="AC70" s="161"/>
      <c r="AD70" s="161"/>
      <c r="AE70" s="161"/>
      <c r="AF70" s="161"/>
      <c r="AG70" s="161"/>
      <c r="AH70" s="161"/>
      <c r="AI70" s="161"/>
      <c r="AJ70" s="161"/>
      <c r="AK70" s="161"/>
    </row>
    <row r="71" spans="1:37" ht="39.950000000000003" customHeight="1" x14ac:dyDescent="0.25">
      <c r="A71" s="260"/>
      <c r="B71" s="263"/>
      <c r="C71" s="46">
        <v>68</v>
      </c>
      <c r="D71" s="109" t="s">
        <v>231</v>
      </c>
      <c r="E71" s="110" t="s">
        <v>191</v>
      </c>
      <c r="F71" s="96" t="s">
        <v>229</v>
      </c>
      <c r="G71" s="108" t="s">
        <v>15</v>
      </c>
      <c r="H71" s="101">
        <v>4.74</v>
      </c>
      <c r="I71" s="18"/>
      <c r="J71" s="24">
        <f t="shared" si="3"/>
        <v>0</v>
      </c>
      <c r="K71" s="25" t="str">
        <f t="shared" si="4"/>
        <v>OK</v>
      </c>
      <c r="L71" s="187"/>
      <c r="M71" s="187"/>
      <c r="N71" s="194"/>
      <c r="O71" s="193"/>
      <c r="P71" s="193"/>
      <c r="Q71" s="195"/>
      <c r="R71" s="193"/>
      <c r="S71" s="193"/>
      <c r="T71" s="193"/>
      <c r="U71" s="193"/>
      <c r="V71" s="161"/>
      <c r="W71" s="161"/>
      <c r="X71" s="161"/>
      <c r="Y71" s="161"/>
      <c r="Z71" s="161"/>
      <c r="AA71" s="161"/>
      <c r="AB71" s="161"/>
      <c r="AC71" s="161"/>
      <c r="AD71" s="161"/>
      <c r="AE71" s="161"/>
      <c r="AF71" s="161"/>
      <c r="AG71" s="161"/>
      <c r="AH71" s="161"/>
      <c r="AI71" s="161"/>
      <c r="AJ71" s="161"/>
      <c r="AK71" s="161"/>
    </row>
    <row r="72" spans="1:37" ht="39.950000000000003" customHeight="1" x14ac:dyDescent="0.25">
      <c r="A72" s="260"/>
      <c r="B72" s="263"/>
      <c r="C72" s="46">
        <v>69</v>
      </c>
      <c r="D72" s="109" t="s">
        <v>232</v>
      </c>
      <c r="E72" s="110" t="s">
        <v>190</v>
      </c>
      <c r="F72" s="96" t="s">
        <v>229</v>
      </c>
      <c r="G72" s="108" t="s">
        <v>15</v>
      </c>
      <c r="H72" s="101">
        <v>3.68</v>
      </c>
      <c r="I72" s="18"/>
      <c r="J72" s="24">
        <f t="shared" si="3"/>
        <v>0</v>
      </c>
      <c r="K72" s="25" t="str">
        <f t="shared" si="4"/>
        <v>OK</v>
      </c>
      <c r="L72" s="187"/>
      <c r="M72" s="187"/>
      <c r="N72" s="194"/>
      <c r="O72" s="193"/>
      <c r="P72" s="193"/>
      <c r="Q72" s="195"/>
      <c r="R72" s="193"/>
      <c r="S72" s="193"/>
      <c r="T72" s="193"/>
      <c r="U72" s="193"/>
      <c r="V72" s="161"/>
      <c r="W72" s="161"/>
      <c r="X72" s="161"/>
      <c r="Y72" s="161"/>
      <c r="Z72" s="161"/>
      <c r="AA72" s="161"/>
      <c r="AB72" s="161"/>
      <c r="AC72" s="161"/>
      <c r="AD72" s="161"/>
      <c r="AE72" s="161"/>
      <c r="AF72" s="161"/>
      <c r="AG72" s="161"/>
      <c r="AH72" s="161"/>
      <c r="AI72" s="161"/>
      <c r="AJ72" s="161"/>
      <c r="AK72" s="161"/>
    </row>
    <row r="73" spans="1:37" ht="39.950000000000003" customHeight="1" x14ac:dyDescent="0.25">
      <c r="A73" s="260"/>
      <c r="B73" s="263"/>
      <c r="C73" s="46">
        <v>70</v>
      </c>
      <c r="D73" s="109" t="s">
        <v>233</v>
      </c>
      <c r="E73" s="110" t="s">
        <v>191</v>
      </c>
      <c r="F73" s="96" t="s">
        <v>229</v>
      </c>
      <c r="G73" s="108" t="s">
        <v>15</v>
      </c>
      <c r="H73" s="101">
        <v>3.63</v>
      </c>
      <c r="I73" s="18"/>
      <c r="J73" s="24">
        <f t="shared" si="3"/>
        <v>0</v>
      </c>
      <c r="K73" s="25" t="str">
        <f t="shared" si="4"/>
        <v>OK</v>
      </c>
      <c r="L73" s="187"/>
      <c r="M73" s="187"/>
      <c r="N73" s="194"/>
      <c r="O73" s="193"/>
      <c r="P73" s="193"/>
      <c r="Q73" s="195"/>
      <c r="R73" s="193"/>
      <c r="S73" s="193"/>
      <c r="T73" s="193"/>
      <c r="U73" s="193"/>
      <c r="V73" s="161"/>
      <c r="W73" s="161"/>
      <c r="X73" s="161"/>
      <c r="Y73" s="161"/>
      <c r="Z73" s="161"/>
      <c r="AA73" s="161"/>
      <c r="AB73" s="161"/>
      <c r="AC73" s="161"/>
      <c r="AD73" s="161"/>
      <c r="AE73" s="161"/>
      <c r="AF73" s="161"/>
      <c r="AG73" s="161"/>
      <c r="AH73" s="161"/>
      <c r="AI73" s="161"/>
      <c r="AJ73" s="161"/>
      <c r="AK73" s="161"/>
    </row>
    <row r="74" spans="1:37" ht="39.950000000000003" customHeight="1" x14ac:dyDescent="0.25">
      <c r="A74" s="260"/>
      <c r="B74" s="263"/>
      <c r="C74" s="46">
        <v>71</v>
      </c>
      <c r="D74" s="109" t="s">
        <v>234</v>
      </c>
      <c r="E74" s="110" t="s">
        <v>190</v>
      </c>
      <c r="F74" s="96" t="s">
        <v>229</v>
      </c>
      <c r="G74" s="108" t="s">
        <v>15</v>
      </c>
      <c r="H74" s="101">
        <v>0.93</v>
      </c>
      <c r="I74" s="18"/>
      <c r="J74" s="24">
        <f t="shared" si="3"/>
        <v>0</v>
      </c>
      <c r="K74" s="25" t="str">
        <f t="shared" si="4"/>
        <v>OK</v>
      </c>
      <c r="L74" s="187"/>
      <c r="M74" s="187"/>
      <c r="N74" s="194"/>
      <c r="O74" s="193"/>
      <c r="P74" s="193"/>
      <c r="Q74" s="195"/>
      <c r="R74" s="193"/>
      <c r="S74" s="193"/>
      <c r="T74" s="193"/>
      <c r="U74" s="193"/>
      <c r="V74" s="161"/>
      <c r="W74" s="161"/>
      <c r="X74" s="161"/>
      <c r="Y74" s="161"/>
      <c r="Z74" s="161"/>
      <c r="AA74" s="161"/>
      <c r="AB74" s="161"/>
      <c r="AC74" s="161"/>
      <c r="AD74" s="161"/>
      <c r="AE74" s="161"/>
      <c r="AF74" s="161"/>
      <c r="AG74" s="161"/>
      <c r="AH74" s="161"/>
      <c r="AI74" s="161"/>
      <c r="AJ74" s="161"/>
      <c r="AK74" s="161"/>
    </row>
    <row r="75" spans="1:37" ht="39.950000000000003" customHeight="1" x14ac:dyDescent="0.25">
      <c r="A75" s="260"/>
      <c r="B75" s="263"/>
      <c r="C75" s="46">
        <v>72</v>
      </c>
      <c r="D75" s="109" t="s">
        <v>235</v>
      </c>
      <c r="E75" s="110" t="s">
        <v>190</v>
      </c>
      <c r="F75" s="96" t="s">
        <v>229</v>
      </c>
      <c r="G75" s="108" t="s">
        <v>15</v>
      </c>
      <c r="H75" s="101">
        <v>5.13</v>
      </c>
      <c r="I75" s="18"/>
      <c r="J75" s="24">
        <f t="shared" si="3"/>
        <v>0</v>
      </c>
      <c r="K75" s="25" t="str">
        <f t="shared" si="4"/>
        <v>OK</v>
      </c>
      <c r="L75" s="187"/>
      <c r="M75" s="187"/>
      <c r="N75" s="194"/>
      <c r="O75" s="193"/>
      <c r="P75" s="193"/>
      <c r="Q75" s="195"/>
      <c r="R75" s="193"/>
      <c r="S75" s="193"/>
      <c r="T75" s="193"/>
      <c r="U75" s="193"/>
      <c r="V75" s="161"/>
      <c r="W75" s="161"/>
      <c r="X75" s="161"/>
      <c r="Y75" s="161"/>
      <c r="Z75" s="161"/>
      <c r="AA75" s="161"/>
      <c r="AB75" s="161"/>
      <c r="AC75" s="161"/>
      <c r="AD75" s="161"/>
      <c r="AE75" s="161"/>
      <c r="AF75" s="161"/>
      <c r="AG75" s="161"/>
      <c r="AH75" s="161"/>
      <c r="AI75" s="161"/>
      <c r="AJ75" s="161"/>
      <c r="AK75" s="161"/>
    </row>
    <row r="76" spans="1:37" ht="39.950000000000003" customHeight="1" x14ac:dyDescent="0.25">
      <c r="A76" s="260"/>
      <c r="B76" s="263"/>
      <c r="C76" s="46">
        <v>73</v>
      </c>
      <c r="D76" s="109" t="s">
        <v>236</v>
      </c>
      <c r="E76" s="110" t="s">
        <v>190</v>
      </c>
      <c r="F76" s="96" t="s">
        <v>229</v>
      </c>
      <c r="G76" s="108" t="s">
        <v>15</v>
      </c>
      <c r="H76" s="101">
        <v>12.12</v>
      </c>
      <c r="I76" s="18"/>
      <c r="J76" s="24">
        <f t="shared" si="3"/>
        <v>0</v>
      </c>
      <c r="K76" s="25" t="str">
        <f t="shared" si="4"/>
        <v>OK</v>
      </c>
      <c r="L76" s="187"/>
      <c r="M76" s="187"/>
      <c r="N76" s="194"/>
      <c r="O76" s="193"/>
      <c r="P76" s="193"/>
      <c r="Q76" s="195"/>
      <c r="R76" s="193"/>
      <c r="S76" s="193"/>
      <c r="T76" s="193"/>
      <c r="U76" s="193"/>
      <c r="V76" s="161"/>
      <c r="W76" s="161"/>
      <c r="X76" s="161"/>
      <c r="Y76" s="161"/>
      <c r="Z76" s="161"/>
      <c r="AA76" s="161"/>
      <c r="AB76" s="161"/>
      <c r="AC76" s="161"/>
      <c r="AD76" s="161"/>
      <c r="AE76" s="161"/>
      <c r="AF76" s="161"/>
      <c r="AG76" s="161"/>
      <c r="AH76" s="161"/>
      <c r="AI76" s="161"/>
      <c r="AJ76" s="161"/>
      <c r="AK76" s="161"/>
    </row>
    <row r="77" spans="1:37" ht="39.950000000000003" customHeight="1" x14ac:dyDescent="0.25">
      <c r="A77" s="260"/>
      <c r="B77" s="263"/>
      <c r="C77" s="46">
        <v>74</v>
      </c>
      <c r="D77" s="109" t="s">
        <v>237</v>
      </c>
      <c r="E77" s="110" t="s">
        <v>190</v>
      </c>
      <c r="F77" s="96" t="s">
        <v>229</v>
      </c>
      <c r="G77" s="108" t="s">
        <v>15</v>
      </c>
      <c r="H77" s="101">
        <v>2.09</v>
      </c>
      <c r="I77" s="18"/>
      <c r="J77" s="24">
        <f t="shared" si="3"/>
        <v>0</v>
      </c>
      <c r="K77" s="25" t="str">
        <f t="shared" si="4"/>
        <v>OK</v>
      </c>
      <c r="L77" s="187"/>
      <c r="M77" s="187"/>
      <c r="N77" s="194"/>
      <c r="O77" s="193"/>
      <c r="P77" s="193"/>
      <c r="Q77" s="195"/>
      <c r="R77" s="193"/>
      <c r="S77" s="193"/>
      <c r="T77" s="193"/>
      <c r="U77" s="193"/>
      <c r="V77" s="161"/>
      <c r="W77" s="161"/>
      <c r="X77" s="161"/>
      <c r="Y77" s="161"/>
      <c r="Z77" s="161"/>
      <c r="AA77" s="161"/>
      <c r="AB77" s="161"/>
      <c r="AC77" s="161"/>
      <c r="AD77" s="161"/>
      <c r="AE77" s="161"/>
      <c r="AF77" s="161"/>
      <c r="AG77" s="161"/>
      <c r="AH77" s="161"/>
      <c r="AI77" s="161"/>
      <c r="AJ77" s="161"/>
      <c r="AK77" s="161"/>
    </row>
    <row r="78" spans="1:37" ht="39.950000000000003" customHeight="1" x14ac:dyDescent="0.25">
      <c r="A78" s="260"/>
      <c r="B78" s="263"/>
      <c r="C78" s="46">
        <v>75</v>
      </c>
      <c r="D78" s="109" t="s">
        <v>238</v>
      </c>
      <c r="E78" s="110" t="s">
        <v>190</v>
      </c>
      <c r="F78" s="96" t="s">
        <v>229</v>
      </c>
      <c r="G78" s="108" t="s">
        <v>15</v>
      </c>
      <c r="H78" s="101">
        <v>6.04</v>
      </c>
      <c r="I78" s="18"/>
      <c r="J78" s="24">
        <f t="shared" si="3"/>
        <v>0</v>
      </c>
      <c r="K78" s="25" t="str">
        <f t="shared" si="4"/>
        <v>OK</v>
      </c>
      <c r="L78" s="187"/>
      <c r="M78" s="187"/>
      <c r="N78" s="194"/>
      <c r="O78" s="193"/>
      <c r="P78" s="193"/>
      <c r="Q78" s="195"/>
      <c r="R78" s="193"/>
      <c r="S78" s="193"/>
      <c r="T78" s="193"/>
      <c r="U78" s="193"/>
      <c r="V78" s="161"/>
      <c r="W78" s="161"/>
      <c r="X78" s="161"/>
      <c r="Y78" s="161"/>
      <c r="Z78" s="161"/>
      <c r="AA78" s="161"/>
      <c r="AB78" s="161"/>
      <c r="AC78" s="161"/>
      <c r="AD78" s="161"/>
      <c r="AE78" s="161"/>
      <c r="AF78" s="161"/>
      <c r="AG78" s="161"/>
      <c r="AH78" s="161"/>
      <c r="AI78" s="161"/>
      <c r="AJ78" s="161"/>
      <c r="AK78" s="161"/>
    </row>
    <row r="79" spans="1:37" ht="39.950000000000003" customHeight="1" x14ac:dyDescent="0.25">
      <c r="A79" s="260"/>
      <c r="B79" s="263"/>
      <c r="C79" s="46">
        <v>76</v>
      </c>
      <c r="D79" s="109" t="s">
        <v>239</v>
      </c>
      <c r="E79" s="110" t="s">
        <v>190</v>
      </c>
      <c r="F79" s="96" t="s">
        <v>229</v>
      </c>
      <c r="G79" s="108" t="s">
        <v>15</v>
      </c>
      <c r="H79" s="101">
        <v>10.5</v>
      </c>
      <c r="I79" s="18"/>
      <c r="J79" s="24">
        <f t="shared" si="3"/>
        <v>0</v>
      </c>
      <c r="K79" s="25" t="str">
        <f t="shared" si="4"/>
        <v>OK</v>
      </c>
      <c r="L79" s="187"/>
      <c r="M79" s="187"/>
      <c r="N79" s="194"/>
      <c r="O79" s="193"/>
      <c r="P79" s="193"/>
      <c r="Q79" s="195"/>
      <c r="R79" s="193"/>
      <c r="S79" s="193"/>
      <c r="T79" s="193"/>
      <c r="U79" s="193"/>
      <c r="V79" s="161"/>
      <c r="W79" s="161"/>
      <c r="X79" s="161"/>
      <c r="Y79" s="161"/>
      <c r="Z79" s="161"/>
      <c r="AA79" s="161"/>
      <c r="AB79" s="161"/>
      <c r="AC79" s="161"/>
      <c r="AD79" s="161"/>
      <c r="AE79" s="161"/>
      <c r="AF79" s="161"/>
      <c r="AG79" s="161"/>
      <c r="AH79" s="161"/>
      <c r="AI79" s="161"/>
      <c r="AJ79" s="161"/>
      <c r="AK79" s="161"/>
    </row>
    <row r="80" spans="1:37" ht="39.950000000000003" customHeight="1" x14ac:dyDescent="0.25">
      <c r="A80" s="260"/>
      <c r="B80" s="263"/>
      <c r="C80" s="46">
        <v>77</v>
      </c>
      <c r="D80" s="109" t="s">
        <v>240</v>
      </c>
      <c r="E80" s="110" t="s">
        <v>190</v>
      </c>
      <c r="F80" s="96" t="s">
        <v>229</v>
      </c>
      <c r="G80" s="108" t="s">
        <v>15</v>
      </c>
      <c r="H80" s="101">
        <v>11.9</v>
      </c>
      <c r="I80" s="18"/>
      <c r="J80" s="24">
        <f t="shared" si="3"/>
        <v>0</v>
      </c>
      <c r="K80" s="25" t="str">
        <f t="shared" si="4"/>
        <v>OK</v>
      </c>
      <c r="L80" s="187"/>
      <c r="M80" s="187"/>
      <c r="N80" s="194"/>
      <c r="O80" s="193"/>
      <c r="P80" s="193"/>
      <c r="Q80" s="195"/>
      <c r="R80" s="193"/>
      <c r="S80" s="193"/>
      <c r="T80" s="193"/>
      <c r="U80" s="193"/>
      <c r="V80" s="161"/>
      <c r="W80" s="161"/>
      <c r="X80" s="161"/>
      <c r="Y80" s="161"/>
      <c r="Z80" s="161"/>
      <c r="AA80" s="161"/>
      <c r="AB80" s="161"/>
      <c r="AC80" s="161"/>
      <c r="AD80" s="161"/>
      <c r="AE80" s="161"/>
      <c r="AF80" s="161"/>
      <c r="AG80" s="161"/>
      <c r="AH80" s="161"/>
      <c r="AI80" s="161"/>
      <c r="AJ80" s="161"/>
      <c r="AK80" s="161"/>
    </row>
    <row r="81" spans="1:37" ht="39.950000000000003" customHeight="1" x14ac:dyDescent="0.25">
      <c r="A81" s="260"/>
      <c r="B81" s="263"/>
      <c r="C81" s="46">
        <v>78</v>
      </c>
      <c r="D81" s="109" t="s">
        <v>241</v>
      </c>
      <c r="E81" s="110" t="s">
        <v>192</v>
      </c>
      <c r="F81" s="96" t="s">
        <v>229</v>
      </c>
      <c r="G81" s="108" t="s">
        <v>15</v>
      </c>
      <c r="H81" s="101">
        <v>14.16</v>
      </c>
      <c r="I81" s="18"/>
      <c r="J81" s="24">
        <f t="shared" si="3"/>
        <v>0</v>
      </c>
      <c r="K81" s="25" t="str">
        <f t="shared" si="4"/>
        <v>OK</v>
      </c>
      <c r="L81" s="187"/>
      <c r="M81" s="187"/>
      <c r="N81" s="194"/>
      <c r="O81" s="193"/>
      <c r="P81" s="193"/>
      <c r="Q81" s="195"/>
      <c r="R81" s="193"/>
      <c r="S81" s="193"/>
      <c r="T81" s="193"/>
      <c r="U81" s="193"/>
      <c r="V81" s="161"/>
      <c r="W81" s="161"/>
      <c r="X81" s="161"/>
      <c r="Y81" s="161"/>
      <c r="Z81" s="161"/>
      <c r="AA81" s="161"/>
      <c r="AB81" s="161"/>
      <c r="AC81" s="161"/>
      <c r="AD81" s="161"/>
      <c r="AE81" s="161"/>
      <c r="AF81" s="161"/>
      <c r="AG81" s="161"/>
      <c r="AH81" s="161"/>
      <c r="AI81" s="161"/>
      <c r="AJ81" s="161"/>
      <c r="AK81" s="161"/>
    </row>
    <row r="82" spans="1:37" ht="39.950000000000003" customHeight="1" x14ac:dyDescent="0.25">
      <c r="A82" s="260"/>
      <c r="B82" s="263"/>
      <c r="C82" s="46">
        <v>79</v>
      </c>
      <c r="D82" s="95" t="s">
        <v>242</v>
      </c>
      <c r="E82" s="96" t="s">
        <v>190</v>
      </c>
      <c r="F82" s="96" t="s">
        <v>229</v>
      </c>
      <c r="G82" s="96" t="s">
        <v>15</v>
      </c>
      <c r="H82" s="101">
        <v>6.63</v>
      </c>
      <c r="I82" s="18"/>
      <c r="J82" s="24">
        <f t="shared" si="3"/>
        <v>0</v>
      </c>
      <c r="K82" s="25" t="str">
        <f t="shared" si="4"/>
        <v>OK</v>
      </c>
      <c r="L82" s="187"/>
      <c r="M82" s="187"/>
      <c r="N82" s="194"/>
      <c r="O82" s="193"/>
      <c r="P82" s="193"/>
      <c r="Q82" s="195"/>
      <c r="R82" s="193"/>
      <c r="S82" s="193"/>
      <c r="T82" s="193"/>
      <c r="U82" s="193"/>
      <c r="V82" s="161"/>
      <c r="W82" s="161"/>
      <c r="X82" s="161"/>
      <c r="Y82" s="161"/>
      <c r="Z82" s="161"/>
      <c r="AA82" s="161"/>
      <c r="AB82" s="161"/>
      <c r="AC82" s="161"/>
      <c r="AD82" s="161"/>
      <c r="AE82" s="161"/>
      <c r="AF82" s="161"/>
      <c r="AG82" s="161"/>
      <c r="AH82" s="161"/>
      <c r="AI82" s="161"/>
      <c r="AJ82" s="161"/>
      <c r="AK82" s="161"/>
    </row>
    <row r="83" spans="1:37" ht="39.950000000000003" customHeight="1" x14ac:dyDescent="0.25">
      <c r="A83" s="260"/>
      <c r="B83" s="263"/>
      <c r="C83" s="46">
        <v>80</v>
      </c>
      <c r="D83" s="95" t="s">
        <v>243</v>
      </c>
      <c r="E83" s="96" t="s">
        <v>190</v>
      </c>
      <c r="F83" s="96" t="s">
        <v>229</v>
      </c>
      <c r="G83" s="96" t="s">
        <v>15</v>
      </c>
      <c r="H83" s="101">
        <v>8.16</v>
      </c>
      <c r="I83" s="18"/>
      <c r="J83" s="24">
        <f t="shared" si="3"/>
        <v>0</v>
      </c>
      <c r="K83" s="25" t="str">
        <f t="shared" si="4"/>
        <v>OK</v>
      </c>
      <c r="L83" s="187"/>
      <c r="M83" s="187"/>
      <c r="N83" s="194"/>
      <c r="O83" s="193"/>
      <c r="P83" s="193"/>
      <c r="Q83" s="195"/>
      <c r="R83" s="193"/>
      <c r="S83" s="193"/>
      <c r="T83" s="193"/>
      <c r="U83" s="193"/>
      <c r="V83" s="161"/>
      <c r="W83" s="161"/>
      <c r="X83" s="161"/>
      <c r="Y83" s="161"/>
      <c r="Z83" s="161"/>
      <c r="AA83" s="161"/>
      <c r="AB83" s="161"/>
      <c r="AC83" s="161"/>
      <c r="AD83" s="161"/>
      <c r="AE83" s="161"/>
      <c r="AF83" s="161"/>
      <c r="AG83" s="161"/>
      <c r="AH83" s="161"/>
      <c r="AI83" s="161"/>
      <c r="AJ83" s="161"/>
      <c r="AK83" s="161"/>
    </row>
    <row r="84" spans="1:37" ht="39.950000000000003" customHeight="1" x14ac:dyDescent="0.25">
      <c r="A84" s="260"/>
      <c r="B84" s="263"/>
      <c r="C84" s="46">
        <v>81</v>
      </c>
      <c r="D84" s="95" t="s">
        <v>244</v>
      </c>
      <c r="E84" s="96" t="s">
        <v>190</v>
      </c>
      <c r="F84" s="96" t="s">
        <v>229</v>
      </c>
      <c r="G84" s="96" t="s">
        <v>15</v>
      </c>
      <c r="H84" s="101">
        <v>5.14</v>
      </c>
      <c r="I84" s="18"/>
      <c r="J84" s="24">
        <f t="shared" si="3"/>
        <v>0</v>
      </c>
      <c r="K84" s="25" t="str">
        <f t="shared" si="4"/>
        <v>OK</v>
      </c>
      <c r="L84" s="187"/>
      <c r="M84" s="187"/>
      <c r="N84" s="194"/>
      <c r="O84" s="193"/>
      <c r="P84" s="193"/>
      <c r="Q84" s="195"/>
      <c r="R84" s="193"/>
      <c r="S84" s="193"/>
      <c r="T84" s="193"/>
      <c r="U84" s="193"/>
      <c r="V84" s="161"/>
      <c r="W84" s="161"/>
      <c r="X84" s="161"/>
      <c r="Y84" s="161"/>
      <c r="Z84" s="161"/>
      <c r="AA84" s="161"/>
      <c r="AB84" s="161"/>
      <c r="AC84" s="161"/>
      <c r="AD84" s="161"/>
      <c r="AE84" s="161"/>
      <c r="AF84" s="161"/>
      <c r="AG84" s="161"/>
      <c r="AH84" s="161"/>
      <c r="AI84" s="161"/>
      <c r="AJ84" s="161"/>
      <c r="AK84" s="161"/>
    </row>
    <row r="85" spans="1:37" ht="39.950000000000003" customHeight="1" x14ac:dyDescent="0.25">
      <c r="A85" s="260"/>
      <c r="B85" s="263"/>
      <c r="C85" s="46">
        <v>82</v>
      </c>
      <c r="D85" s="95" t="s">
        <v>245</v>
      </c>
      <c r="E85" s="96" t="s">
        <v>246</v>
      </c>
      <c r="F85" s="96" t="s">
        <v>229</v>
      </c>
      <c r="G85" s="96" t="s">
        <v>15</v>
      </c>
      <c r="H85" s="101">
        <v>23.38</v>
      </c>
      <c r="I85" s="18"/>
      <c r="J85" s="24">
        <f t="shared" si="3"/>
        <v>0</v>
      </c>
      <c r="K85" s="25" t="str">
        <f t="shared" si="4"/>
        <v>OK</v>
      </c>
      <c r="L85" s="187"/>
      <c r="M85" s="187"/>
      <c r="N85" s="194"/>
      <c r="O85" s="193"/>
      <c r="P85" s="193"/>
      <c r="Q85" s="193"/>
      <c r="R85" s="193"/>
      <c r="S85" s="193"/>
      <c r="T85" s="193"/>
      <c r="U85" s="193"/>
      <c r="V85" s="161"/>
      <c r="W85" s="161"/>
      <c r="X85" s="161"/>
      <c r="Y85" s="161"/>
      <c r="Z85" s="161"/>
      <c r="AA85" s="161"/>
      <c r="AB85" s="161"/>
      <c r="AC85" s="161"/>
      <c r="AD85" s="161"/>
      <c r="AE85" s="161"/>
      <c r="AF85" s="161"/>
      <c r="AG85" s="161"/>
      <c r="AH85" s="161"/>
      <c r="AI85" s="161"/>
      <c r="AJ85" s="161"/>
      <c r="AK85" s="161"/>
    </row>
    <row r="86" spans="1:37" ht="39.950000000000003" customHeight="1" x14ac:dyDescent="0.25">
      <c r="A86" s="260"/>
      <c r="B86" s="263"/>
      <c r="C86" s="46">
        <v>83</v>
      </c>
      <c r="D86" s="95" t="s">
        <v>247</v>
      </c>
      <c r="E86" s="96" t="s">
        <v>188</v>
      </c>
      <c r="F86" s="96" t="s">
        <v>248</v>
      </c>
      <c r="G86" s="96" t="s">
        <v>30</v>
      </c>
      <c r="H86" s="101">
        <v>185.45</v>
      </c>
      <c r="I86" s="18"/>
      <c r="J86" s="24">
        <f t="shared" si="3"/>
        <v>0</v>
      </c>
      <c r="K86" s="25" t="str">
        <f t="shared" si="4"/>
        <v>OK</v>
      </c>
      <c r="L86" s="187"/>
      <c r="M86" s="187"/>
      <c r="N86" s="194"/>
      <c r="O86" s="193"/>
      <c r="P86" s="193"/>
      <c r="Q86" s="193"/>
      <c r="R86" s="193"/>
      <c r="S86" s="193"/>
      <c r="T86" s="193"/>
      <c r="U86" s="193"/>
      <c r="V86" s="161"/>
      <c r="W86" s="161"/>
      <c r="X86" s="161"/>
      <c r="Y86" s="161"/>
      <c r="Z86" s="161"/>
      <c r="AA86" s="161"/>
      <c r="AB86" s="161"/>
      <c r="AC86" s="161"/>
      <c r="AD86" s="161"/>
      <c r="AE86" s="161"/>
      <c r="AF86" s="161"/>
      <c r="AG86" s="161"/>
      <c r="AH86" s="161"/>
      <c r="AI86" s="161"/>
      <c r="AJ86" s="161"/>
      <c r="AK86" s="161"/>
    </row>
    <row r="87" spans="1:37" ht="39.950000000000003" customHeight="1" x14ac:dyDescent="0.25">
      <c r="A87" s="261"/>
      <c r="B87" s="264"/>
      <c r="C87" s="46">
        <v>84</v>
      </c>
      <c r="D87" s="95" t="s">
        <v>80</v>
      </c>
      <c r="E87" s="96" t="s">
        <v>177</v>
      </c>
      <c r="F87" s="96" t="s">
        <v>13</v>
      </c>
      <c r="G87" s="96" t="s">
        <v>15</v>
      </c>
      <c r="H87" s="101">
        <v>19.03</v>
      </c>
      <c r="I87" s="18">
        <v>10</v>
      </c>
      <c r="J87" s="24">
        <f t="shared" ref="J87:J101" si="5">I87-(SUM(L87:AK87))</f>
        <v>0</v>
      </c>
      <c r="K87" s="25" t="str">
        <f t="shared" si="4"/>
        <v>OK</v>
      </c>
      <c r="L87" s="187"/>
      <c r="M87" s="187"/>
      <c r="N87" s="194"/>
      <c r="O87" s="193"/>
      <c r="P87" s="193"/>
      <c r="Q87" s="193"/>
      <c r="R87" s="193"/>
      <c r="S87" s="193"/>
      <c r="T87" s="193"/>
      <c r="U87" s="193"/>
      <c r="V87" s="161"/>
      <c r="W87" s="161"/>
      <c r="X87" s="161"/>
      <c r="Y87" s="161"/>
      <c r="Z87" s="161"/>
      <c r="AA87" s="164">
        <v>10</v>
      </c>
      <c r="AB87" s="161"/>
      <c r="AC87" s="161"/>
      <c r="AD87" s="161"/>
      <c r="AE87" s="161"/>
      <c r="AF87" s="161"/>
      <c r="AG87" s="161"/>
      <c r="AH87" s="161"/>
      <c r="AI87" s="161"/>
      <c r="AJ87" s="161"/>
      <c r="AK87" s="161"/>
    </row>
    <row r="88" spans="1:37" ht="39.950000000000003" customHeight="1" x14ac:dyDescent="0.25">
      <c r="A88" s="267">
        <v>4</v>
      </c>
      <c r="B88" s="270" t="s">
        <v>249</v>
      </c>
      <c r="C88" s="47">
        <v>85</v>
      </c>
      <c r="D88" s="102" t="s">
        <v>89</v>
      </c>
      <c r="E88" s="103" t="s">
        <v>49</v>
      </c>
      <c r="F88" s="103" t="s">
        <v>13</v>
      </c>
      <c r="G88" s="103" t="s">
        <v>22</v>
      </c>
      <c r="H88" s="105">
        <v>2.4</v>
      </c>
      <c r="I88" s="18">
        <v>4</v>
      </c>
      <c r="J88" s="24">
        <f t="shared" si="5"/>
        <v>4</v>
      </c>
      <c r="K88" s="25" t="str">
        <f t="shared" si="4"/>
        <v>OK</v>
      </c>
      <c r="L88" s="187"/>
      <c r="M88" s="187"/>
      <c r="N88" s="194"/>
      <c r="O88" s="193"/>
      <c r="P88" s="193"/>
      <c r="Q88" s="193"/>
      <c r="R88" s="193"/>
      <c r="S88" s="193"/>
      <c r="T88" s="193"/>
      <c r="U88" s="193"/>
      <c r="V88" s="161"/>
      <c r="W88" s="161"/>
      <c r="X88" s="161"/>
      <c r="Y88" s="161"/>
      <c r="Z88" s="161"/>
      <c r="AA88" s="161"/>
      <c r="AB88" s="161"/>
      <c r="AC88" s="161"/>
      <c r="AD88" s="161"/>
      <c r="AE88" s="161"/>
      <c r="AF88" s="161"/>
      <c r="AG88" s="161"/>
      <c r="AH88" s="161"/>
      <c r="AI88" s="161"/>
      <c r="AJ88" s="161"/>
      <c r="AK88" s="161"/>
    </row>
    <row r="89" spans="1:37" ht="39.950000000000003" customHeight="1" x14ac:dyDescent="0.25">
      <c r="A89" s="268"/>
      <c r="B89" s="271"/>
      <c r="C89" s="47">
        <v>86</v>
      </c>
      <c r="D89" s="102" t="s">
        <v>90</v>
      </c>
      <c r="E89" s="103" t="s">
        <v>49</v>
      </c>
      <c r="F89" s="103" t="s">
        <v>13</v>
      </c>
      <c r="G89" s="103" t="s">
        <v>22</v>
      </c>
      <c r="H89" s="105">
        <v>4.2</v>
      </c>
      <c r="I89" s="18">
        <v>4</v>
      </c>
      <c r="J89" s="24">
        <f t="shared" si="5"/>
        <v>4</v>
      </c>
      <c r="K89" s="25" t="str">
        <f t="shared" si="4"/>
        <v>OK</v>
      </c>
      <c r="L89" s="187"/>
      <c r="M89" s="187"/>
      <c r="N89" s="194"/>
      <c r="O89" s="193"/>
      <c r="P89" s="193"/>
      <c r="Q89" s="193"/>
      <c r="R89" s="193"/>
      <c r="S89" s="193"/>
      <c r="T89" s="193"/>
      <c r="U89" s="193"/>
      <c r="V89" s="161"/>
      <c r="W89" s="161"/>
      <c r="X89" s="161"/>
      <c r="Y89" s="161"/>
      <c r="Z89" s="161"/>
      <c r="AA89" s="161"/>
      <c r="AB89" s="161"/>
      <c r="AC89" s="161"/>
      <c r="AD89" s="161"/>
      <c r="AE89" s="161"/>
      <c r="AF89" s="161"/>
      <c r="AG89" s="161"/>
      <c r="AH89" s="161"/>
      <c r="AI89" s="161"/>
      <c r="AJ89" s="161"/>
      <c r="AK89" s="161"/>
    </row>
    <row r="90" spans="1:37" ht="39.950000000000003" customHeight="1" x14ac:dyDescent="0.25">
      <c r="A90" s="268"/>
      <c r="B90" s="271"/>
      <c r="C90" s="47">
        <v>87</v>
      </c>
      <c r="D90" s="102" t="s">
        <v>91</v>
      </c>
      <c r="E90" s="103" t="s">
        <v>49</v>
      </c>
      <c r="F90" s="103" t="s">
        <v>13</v>
      </c>
      <c r="G90" s="103" t="s">
        <v>22</v>
      </c>
      <c r="H90" s="105">
        <v>6</v>
      </c>
      <c r="I90" s="18">
        <v>4</v>
      </c>
      <c r="J90" s="24">
        <f t="shared" si="5"/>
        <v>4</v>
      </c>
      <c r="K90" s="25" t="str">
        <f t="shared" si="4"/>
        <v>OK</v>
      </c>
      <c r="L90" s="187"/>
      <c r="M90" s="187"/>
      <c r="N90" s="194"/>
      <c r="O90" s="193"/>
      <c r="P90" s="193"/>
      <c r="Q90" s="193"/>
      <c r="R90" s="193"/>
      <c r="S90" s="193"/>
      <c r="T90" s="193"/>
      <c r="U90" s="193"/>
      <c r="V90" s="161"/>
      <c r="W90" s="161"/>
      <c r="X90" s="161"/>
      <c r="Y90" s="161"/>
      <c r="Z90" s="161"/>
      <c r="AA90" s="161"/>
      <c r="AB90" s="161"/>
      <c r="AC90" s="161"/>
      <c r="AD90" s="161"/>
      <c r="AE90" s="161"/>
      <c r="AF90" s="161"/>
      <c r="AG90" s="161"/>
      <c r="AH90" s="161"/>
      <c r="AI90" s="161"/>
      <c r="AJ90" s="161"/>
      <c r="AK90" s="161"/>
    </row>
    <row r="91" spans="1:37" ht="39.950000000000003" customHeight="1" x14ac:dyDescent="0.25">
      <c r="A91" s="268"/>
      <c r="B91" s="271"/>
      <c r="C91" s="47">
        <v>88</v>
      </c>
      <c r="D91" s="102" t="s">
        <v>92</v>
      </c>
      <c r="E91" s="103" t="s">
        <v>49</v>
      </c>
      <c r="F91" s="103" t="s">
        <v>13</v>
      </c>
      <c r="G91" s="103" t="s">
        <v>22</v>
      </c>
      <c r="H91" s="105">
        <v>12.6</v>
      </c>
      <c r="I91" s="18">
        <v>4</v>
      </c>
      <c r="J91" s="24">
        <f t="shared" si="5"/>
        <v>4</v>
      </c>
      <c r="K91" s="25" t="str">
        <f t="shared" si="4"/>
        <v>OK</v>
      </c>
      <c r="L91" s="187"/>
      <c r="M91" s="187"/>
      <c r="N91" s="194"/>
      <c r="O91" s="193"/>
      <c r="P91" s="193"/>
      <c r="Q91" s="193"/>
      <c r="R91" s="193"/>
      <c r="S91" s="193"/>
      <c r="T91" s="193"/>
      <c r="U91" s="193"/>
      <c r="V91" s="161"/>
      <c r="W91" s="161"/>
      <c r="X91" s="161"/>
      <c r="Y91" s="161"/>
      <c r="Z91" s="161"/>
      <c r="AA91" s="161"/>
      <c r="AB91" s="161"/>
      <c r="AC91" s="161"/>
      <c r="AD91" s="161"/>
      <c r="AE91" s="161"/>
      <c r="AF91" s="161"/>
      <c r="AG91" s="161"/>
      <c r="AH91" s="161"/>
      <c r="AI91" s="161"/>
      <c r="AJ91" s="161"/>
      <c r="AK91" s="161"/>
    </row>
    <row r="92" spans="1:37" ht="39.950000000000003" customHeight="1" x14ac:dyDescent="0.25">
      <c r="A92" s="268"/>
      <c r="B92" s="271"/>
      <c r="C92" s="47">
        <v>89</v>
      </c>
      <c r="D92" s="102" t="s">
        <v>93</v>
      </c>
      <c r="E92" s="103" t="s">
        <v>49</v>
      </c>
      <c r="F92" s="103" t="s">
        <v>13</v>
      </c>
      <c r="G92" s="103" t="s">
        <v>22</v>
      </c>
      <c r="H92" s="105">
        <v>6.7</v>
      </c>
      <c r="I92" s="18">
        <v>4</v>
      </c>
      <c r="J92" s="24">
        <f t="shared" si="5"/>
        <v>4</v>
      </c>
      <c r="K92" s="25" t="str">
        <f t="shared" si="4"/>
        <v>OK</v>
      </c>
      <c r="L92" s="187"/>
      <c r="M92" s="187"/>
      <c r="N92" s="194"/>
      <c r="O92" s="193"/>
      <c r="P92" s="193"/>
      <c r="Q92" s="193"/>
      <c r="R92" s="193"/>
      <c r="S92" s="193"/>
      <c r="T92" s="193"/>
      <c r="U92" s="193"/>
      <c r="V92" s="161"/>
      <c r="W92" s="161"/>
      <c r="X92" s="161"/>
      <c r="Y92" s="161"/>
      <c r="Z92" s="161"/>
      <c r="AA92" s="161"/>
      <c r="AB92" s="161"/>
      <c r="AC92" s="161"/>
      <c r="AD92" s="161"/>
      <c r="AE92" s="161"/>
      <c r="AF92" s="161"/>
      <c r="AG92" s="161"/>
      <c r="AH92" s="161"/>
      <c r="AI92" s="161"/>
      <c r="AJ92" s="161"/>
      <c r="AK92" s="161"/>
    </row>
    <row r="93" spans="1:37" ht="39.950000000000003" customHeight="1" x14ac:dyDescent="0.25">
      <c r="A93" s="268"/>
      <c r="B93" s="271"/>
      <c r="C93" s="47">
        <v>90</v>
      </c>
      <c r="D93" s="102" t="s">
        <v>94</v>
      </c>
      <c r="E93" s="103" t="s">
        <v>49</v>
      </c>
      <c r="F93" s="103" t="s">
        <v>13</v>
      </c>
      <c r="G93" s="103" t="s">
        <v>22</v>
      </c>
      <c r="H93" s="105">
        <v>2.7</v>
      </c>
      <c r="I93" s="18">
        <v>4</v>
      </c>
      <c r="J93" s="24">
        <f t="shared" si="5"/>
        <v>4</v>
      </c>
      <c r="K93" s="25" t="str">
        <f t="shared" si="4"/>
        <v>OK</v>
      </c>
      <c r="L93" s="187"/>
      <c r="M93" s="187"/>
      <c r="N93" s="194"/>
      <c r="O93" s="193"/>
      <c r="P93" s="193"/>
      <c r="Q93" s="193"/>
      <c r="R93" s="193"/>
      <c r="S93" s="193"/>
      <c r="T93" s="193"/>
      <c r="U93" s="193"/>
      <c r="V93" s="161"/>
      <c r="W93" s="161"/>
      <c r="X93" s="161"/>
      <c r="Y93" s="161"/>
      <c r="Z93" s="161"/>
      <c r="AA93" s="161"/>
      <c r="AB93" s="161"/>
      <c r="AC93" s="161"/>
      <c r="AD93" s="161"/>
      <c r="AE93" s="161"/>
      <c r="AF93" s="161"/>
      <c r="AG93" s="161"/>
      <c r="AH93" s="161"/>
      <c r="AI93" s="161"/>
      <c r="AJ93" s="161"/>
      <c r="AK93" s="161"/>
    </row>
    <row r="94" spans="1:37" ht="39.950000000000003" customHeight="1" x14ac:dyDescent="0.25">
      <c r="A94" s="268"/>
      <c r="B94" s="271"/>
      <c r="C94" s="47">
        <v>91</v>
      </c>
      <c r="D94" s="102" t="s">
        <v>95</v>
      </c>
      <c r="E94" s="103" t="s">
        <v>49</v>
      </c>
      <c r="F94" s="103" t="s">
        <v>13</v>
      </c>
      <c r="G94" s="103" t="s">
        <v>22</v>
      </c>
      <c r="H94" s="105">
        <v>2.9</v>
      </c>
      <c r="I94" s="18">
        <v>4</v>
      </c>
      <c r="J94" s="24">
        <f t="shared" si="5"/>
        <v>4</v>
      </c>
      <c r="K94" s="25" t="str">
        <f t="shared" si="4"/>
        <v>OK</v>
      </c>
      <c r="L94" s="187"/>
      <c r="M94" s="187"/>
      <c r="N94" s="194"/>
      <c r="O94" s="193"/>
      <c r="P94" s="193"/>
      <c r="Q94" s="193"/>
      <c r="R94" s="193"/>
      <c r="S94" s="193"/>
      <c r="T94" s="193"/>
      <c r="U94" s="193"/>
      <c r="V94" s="161"/>
      <c r="W94" s="161"/>
      <c r="X94" s="161"/>
      <c r="Y94" s="161"/>
      <c r="Z94" s="161"/>
      <c r="AA94" s="161"/>
      <c r="AB94" s="161"/>
      <c r="AC94" s="161"/>
      <c r="AD94" s="161"/>
      <c r="AE94" s="161"/>
      <c r="AF94" s="161"/>
      <c r="AG94" s="161"/>
      <c r="AH94" s="161"/>
      <c r="AI94" s="161"/>
      <c r="AJ94" s="161"/>
      <c r="AK94" s="161"/>
    </row>
    <row r="95" spans="1:37" ht="39.950000000000003" customHeight="1" x14ac:dyDescent="0.25">
      <c r="A95" s="268"/>
      <c r="B95" s="271"/>
      <c r="C95" s="47">
        <v>92</v>
      </c>
      <c r="D95" s="102" t="s">
        <v>96</v>
      </c>
      <c r="E95" s="103" t="s">
        <v>49</v>
      </c>
      <c r="F95" s="103" t="s">
        <v>13</v>
      </c>
      <c r="G95" s="103" t="s">
        <v>22</v>
      </c>
      <c r="H95" s="105">
        <v>3.4</v>
      </c>
      <c r="I95" s="18">
        <v>4</v>
      </c>
      <c r="J95" s="24">
        <f t="shared" si="5"/>
        <v>4</v>
      </c>
      <c r="K95" s="25" t="str">
        <f t="shared" si="4"/>
        <v>OK</v>
      </c>
      <c r="L95" s="187"/>
      <c r="M95" s="187"/>
      <c r="N95" s="194"/>
      <c r="O95" s="193"/>
      <c r="P95" s="193"/>
      <c r="Q95" s="193"/>
      <c r="R95" s="193"/>
      <c r="S95" s="193"/>
      <c r="T95" s="193"/>
      <c r="U95" s="193"/>
      <c r="V95" s="161"/>
      <c r="W95" s="161"/>
      <c r="X95" s="161"/>
      <c r="Y95" s="161"/>
      <c r="Z95" s="161"/>
      <c r="AA95" s="161"/>
      <c r="AB95" s="161"/>
      <c r="AC95" s="161"/>
      <c r="AD95" s="161"/>
      <c r="AE95" s="161"/>
      <c r="AF95" s="161"/>
      <c r="AG95" s="161"/>
      <c r="AH95" s="161"/>
      <c r="AI95" s="161"/>
      <c r="AJ95" s="161"/>
      <c r="AK95" s="161"/>
    </row>
    <row r="96" spans="1:37" ht="39.950000000000003" customHeight="1" x14ac:dyDescent="0.25">
      <c r="A96" s="268"/>
      <c r="B96" s="271"/>
      <c r="C96" s="47">
        <v>93</v>
      </c>
      <c r="D96" s="102" t="s">
        <v>97</v>
      </c>
      <c r="E96" s="103" t="s">
        <v>49</v>
      </c>
      <c r="F96" s="103" t="s">
        <v>13</v>
      </c>
      <c r="G96" s="103" t="s">
        <v>22</v>
      </c>
      <c r="H96" s="105">
        <v>4</v>
      </c>
      <c r="I96" s="18">
        <v>4</v>
      </c>
      <c r="J96" s="24">
        <f t="shared" si="5"/>
        <v>4</v>
      </c>
      <c r="K96" s="25" t="str">
        <f t="shared" si="4"/>
        <v>OK</v>
      </c>
      <c r="L96" s="187"/>
      <c r="M96" s="187"/>
      <c r="N96" s="194"/>
      <c r="O96" s="193"/>
      <c r="P96" s="193"/>
      <c r="Q96" s="193"/>
      <c r="R96" s="193"/>
      <c r="S96" s="193"/>
      <c r="T96" s="193"/>
      <c r="U96" s="193"/>
      <c r="V96" s="161"/>
      <c r="W96" s="161"/>
      <c r="X96" s="161"/>
      <c r="Y96" s="161"/>
      <c r="Z96" s="161"/>
      <c r="AA96" s="161"/>
      <c r="AB96" s="161"/>
      <c r="AC96" s="161"/>
      <c r="AD96" s="161"/>
      <c r="AE96" s="161"/>
      <c r="AF96" s="161"/>
      <c r="AG96" s="161"/>
      <c r="AH96" s="161"/>
      <c r="AI96" s="161"/>
      <c r="AJ96" s="161"/>
      <c r="AK96" s="161"/>
    </row>
    <row r="97" spans="1:37" ht="39.950000000000003" customHeight="1" x14ac:dyDescent="0.25">
      <c r="A97" s="268"/>
      <c r="B97" s="271"/>
      <c r="C97" s="47">
        <v>94</v>
      </c>
      <c r="D97" s="102" t="s">
        <v>98</v>
      </c>
      <c r="E97" s="103" t="s">
        <v>49</v>
      </c>
      <c r="F97" s="103" t="s">
        <v>13</v>
      </c>
      <c r="G97" s="103" t="s">
        <v>22</v>
      </c>
      <c r="H97" s="105">
        <v>5.0999999999999996</v>
      </c>
      <c r="I97" s="18">
        <v>4</v>
      </c>
      <c r="J97" s="24">
        <f t="shared" si="5"/>
        <v>4</v>
      </c>
      <c r="K97" s="25" t="str">
        <f t="shared" si="4"/>
        <v>OK</v>
      </c>
      <c r="L97" s="187"/>
      <c r="M97" s="187"/>
      <c r="N97" s="194"/>
      <c r="O97" s="193"/>
      <c r="P97" s="193"/>
      <c r="Q97" s="193"/>
      <c r="R97" s="193"/>
      <c r="S97" s="193"/>
      <c r="T97" s="193"/>
      <c r="U97" s="193"/>
      <c r="V97" s="161"/>
      <c r="W97" s="161"/>
      <c r="X97" s="161"/>
      <c r="Y97" s="161"/>
      <c r="Z97" s="161"/>
      <c r="AA97" s="161"/>
      <c r="AB97" s="161"/>
      <c r="AC97" s="161"/>
      <c r="AD97" s="161"/>
      <c r="AE97" s="161"/>
      <c r="AF97" s="161"/>
      <c r="AG97" s="161"/>
      <c r="AH97" s="161"/>
      <c r="AI97" s="161"/>
      <c r="AJ97" s="161"/>
      <c r="AK97" s="161"/>
    </row>
    <row r="98" spans="1:37" ht="39.950000000000003" customHeight="1" x14ac:dyDescent="0.25">
      <c r="A98" s="268"/>
      <c r="B98" s="271"/>
      <c r="C98" s="47">
        <v>95</v>
      </c>
      <c r="D98" s="102" t="s">
        <v>99</v>
      </c>
      <c r="E98" s="103" t="s">
        <v>49</v>
      </c>
      <c r="F98" s="103" t="s">
        <v>100</v>
      </c>
      <c r="G98" s="103" t="s">
        <v>15</v>
      </c>
      <c r="H98" s="105">
        <v>18</v>
      </c>
      <c r="I98" s="18">
        <v>5</v>
      </c>
      <c r="J98" s="24">
        <f t="shared" si="5"/>
        <v>0</v>
      </c>
      <c r="K98" s="25" t="str">
        <f t="shared" si="4"/>
        <v>OK</v>
      </c>
      <c r="L98" s="187"/>
      <c r="M98" s="187"/>
      <c r="N98" s="194"/>
      <c r="O98" s="193"/>
      <c r="P98" s="193"/>
      <c r="Q98" s="193"/>
      <c r="R98" s="193"/>
      <c r="S98" s="193"/>
      <c r="T98" s="193"/>
      <c r="U98" s="193"/>
      <c r="V98" s="161"/>
      <c r="W98" s="161"/>
      <c r="X98" s="161"/>
      <c r="Y98" s="161"/>
      <c r="Z98" s="161"/>
      <c r="AA98" s="161"/>
      <c r="AB98" s="161"/>
      <c r="AC98" s="161"/>
      <c r="AD98" s="161"/>
      <c r="AE98" s="161"/>
      <c r="AF98" s="161"/>
      <c r="AG98" s="161"/>
      <c r="AH98" s="161"/>
      <c r="AI98" s="164">
        <v>5</v>
      </c>
      <c r="AJ98" s="161"/>
      <c r="AK98" s="161"/>
    </row>
    <row r="99" spans="1:37" ht="39.950000000000003" customHeight="1" x14ac:dyDescent="0.25">
      <c r="A99" s="268"/>
      <c r="B99" s="271"/>
      <c r="C99" s="47">
        <v>96</v>
      </c>
      <c r="D99" s="102" t="s">
        <v>110</v>
      </c>
      <c r="E99" s="103" t="s">
        <v>49</v>
      </c>
      <c r="F99" s="103" t="s">
        <v>13</v>
      </c>
      <c r="G99" s="103" t="s">
        <v>22</v>
      </c>
      <c r="H99" s="105">
        <v>2.0099999999999998</v>
      </c>
      <c r="I99" s="18">
        <v>4</v>
      </c>
      <c r="J99" s="24">
        <f t="shared" si="5"/>
        <v>0</v>
      </c>
      <c r="K99" s="25" t="str">
        <f t="shared" si="4"/>
        <v>OK</v>
      </c>
      <c r="L99" s="187"/>
      <c r="M99" s="187"/>
      <c r="N99" s="194"/>
      <c r="O99" s="193"/>
      <c r="P99" s="193">
        <v>4</v>
      </c>
      <c r="Q99" s="193"/>
      <c r="R99" s="193"/>
      <c r="S99" s="193"/>
      <c r="T99" s="193"/>
      <c r="U99" s="193"/>
      <c r="V99" s="161"/>
      <c r="W99" s="161"/>
      <c r="X99" s="161"/>
      <c r="Y99" s="161"/>
      <c r="Z99" s="161"/>
      <c r="AA99" s="161"/>
      <c r="AB99" s="161"/>
      <c r="AC99" s="161"/>
      <c r="AD99" s="161"/>
      <c r="AE99" s="161"/>
      <c r="AF99" s="161"/>
      <c r="AG99" s="161"/>
      <c r="AH99" s="161"/>
      <c r="AI99" s="161"/>
      <c r="AJ99" s="161"/>
      <c r="AK99" s="161"/>
    </row>
    <row r="100" spans="1:37" ht="39.950000000000003" customHeight="1" x14ac:dyDescent="0.25">
      <c r="A100" s="268"/>
      <c r="B100" s="271"/>
      <c r="C100" s="47">
        <v>97</v>
      </c>
      <c r="D100" s="102" t="s">
        <v>250</v>
      </c>
      <c r="E100" s="103" t="s">
        <v>49</v>
      </c>
      <c r="F100" s="103" t="s">
        <v>27</v>
      </c>
      <c r="G100" s="103" t="s">
        <v>22</v>
      </c>
      <c r="H100" s="105">
        <v>36</v>
      </c>
      <c r="I100" s="18">
        <v>1</v>
      </c>
      <c r="J100" s="24">
        <f t="shared" si="5"/>
        <v>0</v>
      </c>
      <c r="K100" s="25" t="str">
        <f t="shared" si="4"/>
        <v>OK</v>
      </c>
      <c r="L100" s="187"/>
      <c r="M100" s="187"/>
      <c r="N100" s="194"/>
      <c r="O100" s="193"/>
      <c r="P100" s="193">
        <v>1</v>
      </c>
      <c r="Q100" s="193"/>
      <c r="R100" s="193"/>
      <c r="S100" s="193"/>
      <c r="T100" s="193"/>
      <c r="U100" s="193"/>
      <c r="V100" s="161"/>
      <c r="W100" s="161"/>
      <c r="X100" s="161"/>
      <c r="Y100" s="161"/>
      <c r="Z100" s="161"/>
      <c r="AA100" s="161"/>
      <c r="AB100" s="161"/>
      <c r="AC100" s="161"/>
      <c r="AD100" s="161"/>
      <c r="AE100" s="161"/>
      <c r="AF100" s="161"/>
      <c r="AG100" s="161"/>
      <c r="AH100" s="161"/>
      <c r="AI100" s="161"/>
      <c r="AJ100" s="161"/>
      <c r="AK100" s="161"/>
    </row>
    <row r="101" spans="1:37" ht="39.950000000000003" customHeight="1" x14ac:dyDescent="0.25">
      <c r="A101" s="268"/>
      <c r="B101" s="271"/>
      <c r="C101" s="47">
        <v>98</v>
      </c>
      <c r="D101" s="102" t="s">
        <v>101</v>
      </c>
      <c r="E101" s="103" t="s">
        <v>49</v>
      </c>
      <c r="F101" s="103" t="s">
        <v>13</v>
      </c>
      <c r="G101" s="103" t="s">
        <v>22</v>
      </c>
      <c r="H101" s="105">
        <v>42</v>
      </c>
      <c r="I101" s="18">
        <v>1</v>
      </c>
      <c r="J101" s="24">
        <f t="shared" si="5"/>
        <v>0</v>
      </c>
      <c r="K101" s="25" t="str">
        <f t="shared" si="4"/>
        <v>OK</v>
      </c>
      <c r="L101" s="187"/>
      <c r="M101" s="187"/>
      <c r="N101" s="194"/>
      <c r="O101" s="193"/>
      <c r="P101" s="193"/>
      <c r="Q101" s="193"/>
      <c r="R101" s="193"/>
      <c r="S101" s="193"/>
      <c r="T101" s="193"/>
      <c r="U101" s="193"/>
      <c r="V101" s="161"/>
      <c r="W101" s="161"/>
      <c r="X101" s="161"/>
      <c r="Y101" s="161"/>
      <c r="Z101" s="161"/>
      <c r="AA101" s="161"/>
      <c r="AB101" s="161"/>
      <c r="AC101" s="161"/>
      <c r="AD101" s="161"/>
      <c r="AE101" s="161"/>
      <c r="AF101" s="161"/>
      <c r="AG101" s="161"/>
      <c r="AH101" s="161"/>
      <c r="AI101" s="164">
        <v>1</v>
      </c>
      <c r="AJ101" s="161"/>
      <c r="AK101" s="161"/>
    </row>
    <row r="102" spans="1:37" ht="39.950000000000003" customHeight="1" x14ac:dyDescent="0.25">
      <c r="A102" s="268"/>
      <c r="B102" s="271"/>
      <c r="C102" s="47">
        <v>99</v>
      </c>
      <c r="D102" s="102" t="s">
        <v>251</v>
      </c>
      <c r="E102" s="103" t="s">
        <v>49</v>
      </c>
      <c r="F102" s="103" t="s">
        <v>13</v>
      </c>
      <c r="G102" s="103" t="s">
        <v>22</v>
      </c>
      <c r="H102" s="105">
        <v>65</v>
      </c>
      <c r="I102" s="18"/>
      <c r="J102" s="24">
        <f>I102-(SUM(L102:AB102))</f>
        <v>0</v>
      </c>
      <c r="K102" s="25" t="str">
        <f t="shared" si="4"/>
        <v>OK</v>
      </c>
      <c r="L102" s="187"/>
      <c r="M102" s="187"/>
      <c r="N102" s="194"/>
      <c r="O102" s="193"/>
      <c r="P102" s="193"/>
      <c r="Q102" s="193"/>
      <c r="R102" s="193"/>
      <c r="S102" s="193"/>
      <c r="T102" s="193"/>
      <c r="U102" s="193"/>
      <c r="V102" s="161"/>
      <c r="W102" s="161"/>
      <c r="X102" s="161"/>
      <c r="Y102" s="161"/>
      <c r="Z102" s="161"/>
      <c r="AA102" s="161"/>
      <c r="AB102" s="161"/>
      <c r="AC102" s="161"/>
      <c r="AD102" s="161"/>
      <c r="AE102" s="161"/>
      <c r="AF102" s="161"/>
      <c r="AG102" s="161"/>
      <c r="AH102" s="161"/>
      <c r="AI102" s="161"/>
      <c r="AJ102" s="161"/>
      <c r="AK102" s="161"/>
    </row>
    <row r="103" spans="1:37" ht="48.95" customHeight="1" x14ac:dyDescent="0.25">
      <c r="A103" s="276">
        <v>5</v>
      </c>
      <c r="B103" s="277" t="s">
        <v>183</v>
      </c>
      <c r="C103" s="46">
        <v>100</v>
      </c>
      <c r="D103" s="95" t="s">
        <v>111</v>
      </c>
      <c r="E103" s="96" t="s">
        <v>177</v>
      </c>
      <c r="F103" s="96" t="s">
        <v>13</v>
      </c>
      <c r="G103" s="96" t="s">
        <v>28</v>
      </c>
      <c r="H103" s="101">
        <v>93.23</v>
      </c>
      <c r="I103" s="18">
        <v>8</v>
      </c>
      <c r="J103" s="24">
        <f t="shared" ref="J103:J107" si="6">I103-(SUM(L103:AK103))</f>
        <v>0</v>
      </c>
      <c r="K103" s="25" t="str">
        <f t="shared" si="4"/>
        <v>OK</v>
      </c>
      <c r="L103" s="187"/>
      <c r="M103" s="187"/>
      <c r="N103" s="194"/>
      <c r="O103" s="193"/>
      <c r="P103" s="193"/>
      <c r="Q103" s="193"/>
      <c r="R103" s="193"/>
      <c r="S103" s="193"/>
      <c r="T103" s="193"/>
      <c r="U103" s="193"/>
      <c r="V103" s="161"/>
      <c r="W103" s="161"/>
      <c r="X103" s="161"/>
      <c r="Y103" s="161"/>
      <c r="Z103" s="161"/>
      <c r="AA103" s="161"/>
      <c r="AB103" s="161"/>
      <c r="AC103" s="161"/>
      <c r="AD103" s="161"/>
      <c r="AE103" s="161"/>
      <c r="AF103" s="161"/>
      <c r="AG103" s="161"/>
      <c r="AH103" s="164">
        <v>8</v>
      </c>
      <c r="AI103" s="161"/>
      <c r="AJ103" s="161"/>
      <c r="AK103" s="161"/>
    </row>
    <row r="104" spans="1:37" ht="39.950000000000003" customHeight="1" x14ac:dyDescent="0.25">
      <c r="A104" s="276"/>
      <c r="B104" s="277"/>
      <c r="C104" s="46">
        <v>101</v>
      </c>
      <c r="D104" s="95" t="s">
        <v>112</v>
      </c>
      <c r="E104" s="96" t="s">
        <v>172</v>
      </c>
      <c r="F104" s="96" t="s">
        <v>3</v>
      </c>
      <c r="G104" s="96" t="s">
        <v>57</v>
      </c>
      <c r="H104" s="101">
        <v>28</v>
      </c>
      <c r="I104" s="18">
        <v>8</v>
      </c>
      <c r="J104" s="24">
        <f t="shared" si="6"/>
        <v>0</v>
      </c>
      <c r="K104" s="25" t="str">
        <f t="shared" si="4"/>
        <v>OK</v>
      </c>
      <c r="L104" s="187"/>
      <c r="M104" s="187"/>
      <c r="N104" s="194"/>
      <c r="O104" s="193">
        <v>8</v>
      </c>
      <c r="P104" s="193"/>
      <c r="Q104" s="193"/>
      <c r="R104" s="193"/>
      <c r="S104" s="193"/>
      <c r="T104" s="193"/>
      <c r="U104" s="193"/>
      <c r="V104" s="161"/>
      <c r="W104" s="161"/>
      <c r="X104" s="161"/>
      <c r="Y104" s="161"/>
      <c r="Z104" s="161"/>
      <c r="AA104" s="161"/>
      <c r="AB104" s="161"/>
      <c r="AC104" s="161"/>
      <c r="AD104" s="161"/>
      <c r="AE104" s="161"/>
      <c r="AF104" s="161"/>
      <c r="AG104" s="161"/>
      <c r="AH104" s="161"/>
      <c r="AI104" s="161"/>
      <c r="AJ104" s="161"/>
      <c r="AK104" s="161"/>
    </row>
    <row r="105" spans="1:37" ht="39.950000000000003" customHeight="1" x14ac:dyDescent="0.25">
      <c r="A105" s="276"/>
      <c r="B105" s="277"/>
      <c r="C105" s="46">
        <v>102</v>
      </c>
      <c r="D105" s="95" t="s">
        <v>113</v>
      </c>
      <c r="E105" s="96" t="s">
        <v>252</v>
      </c>
      <c r="F105" s="96" t="s">
        <v>3</v>
      </c>
      <c r="G105" s="96" t="s">
        <v>22</v>
      </c>
      <c r="H105" s="101">
        <v>286.5</v>
      </c>
      <c r="I105" s="18">
        <v>1</v>
      </c>
      <c r="J105" s="24">
        <f t="shared" si="6"/>
        <v>1</v>
      </c>
      <c r="K105" s="25" t="str">
        <f t="shared" si="4"/>
        <v>OK</v>
      </c>
      <c r="L105" s="187"/>
      <c r="M105" s="187"/>
      <c r="N105" s="194"/>
      <c r="O105" s="193"/>
      <c r="P105" s="193"/>
      <c r="Q105" s="193"/>
      <c r="R105" s="193"/>
      <c r="S105" s="193"/>
      <c r="T105" s="193"/>
      <c r="U105" s="193"/>
      <c r="V105" s="161"/>
      <c r="W105" s="161"/>
      <c r="X105" s="161"/>
      <c r="Y105" s="161"/>
      <c r="Z105" s="161"/>
      <c r="AA105" s="161"/>
      <c r="AB105" s="161"/>
      <c r="AC105" s="161"/>
      <c r="AD105" s="161"/>
      <c r="AE105" s="161"/>
      <c r="AF105" s="161"/>
      <c r="AG105" s="161"/>
      <c r="AH105" s="161"/>
      <c r="AI105" s="161"/>
      <c r="AJ105" s="161"/>
      <c r="AK105" s="161"/>
    </row>
    <row r="106" spans="1:37" ht="39.950000000000003" customHeight="1" x14ac:dyDescent="0.25">
      <c r="A106" s="273">
        <v>6</v>
      </c>
      <c r="B106" s="270" t="s">
        <v>253</v>
      </c>
      <c r="C106" s="47">
        <v>103</v>
      </c>
      <c r="D106" s="102" t="s">
        <v>84</v>
      </c>
      <c r="E106" s="103" t="s">
        <v>254</v>
      </c>
      <c r="F106" s="103" t="s">
        <v>13</v>
      </c>
      <c r="G106" s="103" t="s">
        <v>15</v>
      </c>
      <c r="H106" s="105">
        <v>56.36</v>
      </c>
      <c r="I106" s="18">
        <v>20</v>
      </c>
      <c r="J106" s="24">
        <f t="shared" si="6"/>
        <v>0</v>
      </c>
      <c r="K106" s="25" t="str">
        <f t="shared" si="4"/>
        <v>OK</v>
      </c>
      <c r="L106" s="187"/>
      <c r="M106" s="187"/>
      <c r="N106" s="194"/>
      <c r="O106" s="193"/>
      <c r="P106" s="193"/>
      <c r="Q106" s="193">
        <v>10</v>
      </c>
      <c r="R106" s="193"/>
      <c r="S106" s="193"/>
      <c r="T106" s="193"/>
      <c r="U106" s="193"/>
      <c r="V106" s="161"/>
      <c r="W106" s="161"/>
      <c r="X106" s="161"/>
      <c r="Y106" s="161"/>
      <c r="Z106" s="161"/>
      <c r="AA106" s="161"/>
      <c r="AB106" s="164">
        <v>10</v>
      </c>
      <c r="AC106" s="161"/>
      <c r="AD106" s="161"/>
      <c r="AE106" s="161"/>
      <c r="AF106" s="161"/>
      <c r="AG106" s="161"/>
      <c r="AH106" s="161"/>
      <c r="AI106" s="161"/>
      <c r="AJ106" s="161"/>
      <c r="AK106" s="161"/>
    </row>
    <row r="107" spans="1:37" ht="46.9" customHeight="1" x14ac:dyDescent="0.25">
      <c r="A107" s="274"/>
      <c r="B107" s="271"/>
      <c r="C107" s="47">
        <v>104</v>
      </c>
      <c r="D107" s="102" t="s">
        <v>255</v>
      </c>
      <c r="E107" s="103" t="s">
        <v>256</v>
      </c>
      <c r="F107" s="103" t="s">
        <v>13</v>
      </c>
      <c r="G107" s="103" t="s">
        <v>15</v>
      </c>
      <c r="H107" s="105">
        <v>150</v>
      </c>
      <c r="I107" s="18">
        <f>6-1</f>
        <v>5</v>
      </c>
      <c r="J107" s="24">
        <f t="shared" si="6"/>
        <v>3</v>
      </c>
      <c r="K107" s="25" t="str">
        <f t="shared" si="4"/>
        <v>OK</v>
      </c>
      <c r="L107" s="187"/>
      <c r="M107" s="187"/>
      <c r="N107" s="194"/>
      <c r="O107" s="193"/>
      <c r="P107" s="193"/>
      <c r="Q107" s="193">
        <v>2</v>
      </c>
      <c r="R107" s="193"/>
      <c r="S107" s="193"/>
      <c r="T107" s="193"/>
      <c r="U107" s="193"/>
      <c r="V107" s="161"/>
      <c r="W107" s="161"/>
      <c r="X107" s="161"/>
      <c r="Y107" s="161"/>
      <c r="Z107" s="161"/>
      <c r="AA107" s="161"/>
      <c r="AB107" s="161"/>
      <c r="AC107" s="161"/>
      <c r="AD107" s="161"/>
      <c r="AE107" s="161"/>
      <c r="AF107" s="161"/>
      <c r="AG107" s="161"/>
      <c r="AH107" s="161"/>
      <c r="AI107" s="161"/>
      <c r="AJ107" s="161"/>
      <c r="AK107" s="161"/>
    </row>
    <row r="108" spans="1:37" ht="39.950000000000003" customHeight="1" x14ac:dyDescent="0.25">
      <c r="A108" s="274"/>
      <c r="B108" s="271"/>
      <c r="C108" s="47">
        <v>105</v>
      </c>
      <c r="D108" s="102" t="s">
        <v>257</v>
      </c>
      <c r="E108" s="103" t="s">
        <v>258</v>
      </c>
      <c r="F108" s="103" t="s">
        <v>248</v>
      </c>
      <c r="G108" s="103" t="s">
        <v>15</v>
      </c>
      <c r="H108" s="105">
        <v>72</v>
      </c>
      <c r="I108" s="18"/>
      <c r="J108" s="24">
        <f>I108-(SUM(L108:AB108))</f>
        <v>0</v>
      </c>
      <c r="K108" s="25" t="str">
        <f t="shared" si="4"/>
        <v>OK</v>
      </c>
      <c r="L108" s="187"/>
      <c r="M108" s="187"/>
      <c r="N108" s="194"/>
      <c r="O108" s="193"/>
      <c r="P108" s="193"/>
      <c r="Q108" s="193"/>
      <c r="R108" s="193"/>
      <c r="S108" s="193"/>
      <c r="T108" s="193"/>
      <c r="U108" s="193"/>
      <c r="V108" s="161"/>
      <c r="W108" s="161"/>
      <c r="X108" s="161"/>
      <c r="Y108" s="161"/>
      <c r="Z108" s="161"/>
      <c r="AA108" s="161"/>
      <c r="AB108" s="161"/>
      <c r="AC108" s="161"/>
      <c r="AD108" s="161"/>
      <c r="AE108" s="161"/>
      <c r="AF108" s="161"/>
      <c r="AG108" s="161"/>
      <c r="AH108" s="161"/>
      <c r="AI108" s="161"/>
      <c r="AJ108" s="161"/>
      <c r="AK108" s="161"/>
    </row>
    <row r="109" spans="1:37" ht="39.950000000000003" customHeight="1" x14ac:dyDescent="0.25">
      <c r="A109" s="274"/>
      <c r="B109" s="271"/>
      <c r="C109" s="47">
        <v>106</v>
      </c>
      <c r="D109" s="102" t="s">
        <v>259</v>
      </c>
      <c r="E109" s="103" t="s">
        <v>260</v>
      </c>
      <c r="F109" s="103" t="s">
        <v>248</v>
      </c>
      <c r="G109" s="103" t="s">
        <v>15</v>
      </c>
      <c r="H109" s="105">
        <v>16</v>
      </c>
      <c r="I109" s="18"/>
      <c r="J109" s="24">
        <f>I109-(SUM(L109:AB109))</f>
        <v>0</v>
      </c>
      <c r="K109" s="25" t="str">
        <f t="shared" si="4"/>
        <v>OK</v>
      </c>
      <c r="L109" s="187"/>
      <c r="M109" s="187"/>
      <c r="N109" s="194"/>
      <c r="O109" s="193"/>
      <c r="P109" s="193"/>
      <c r="Q109" s="193"/>
      <c r="R109" s="193"/>
      <c r="S109" s="193"/>
      <c r="T109" s="193"/>
      <c r="U109" s="193"/>
      <c r="V109" s="161"/>
      <c r="W109" s="161"/>
      <c r="X109" s="161"/>
      <c r="Y109" s="161"/>
      <c r="Z109" s="161"/>
      <c r="AA109" s="161"/>
      <c r="AB109" s="161"/>
      <c r="AC109" s="161"/>
      <c r="AD109" s="161"/>
      <c r="AE109" s="161"/>
      <c r="AF109" s="161"/>
      <c r="AG109" s="161"/>
      <c r="AH109" s="161"/>
      <c r="AI109" s="161"/>
      <c r="AJ109" s="161"/>
      <c r="AK109" s="161"/>
    </row>
    <row r="110" spans="1:37" ht="39.950000000000003" customHeight="1" x14ac:dyDescent="0.25">
      <c r="A110" s="274"/>
      <c r="B110" s="271"/>
      <c r="C110" s="47">
        <v>107</v>
      </c>
      <c r="D110" s="102" t="s">
        <v>261</v>
      </c>
      <c r="E110" s="111" t="s">
        <v>262</v>
      </c>
      <c r="F110" s="103" t="s">
        <v>248</v>
      </c>
      <c r="G110" s="103" t="s">
        <v>14</v>
      </c>
      <c r="H110" s="105">
        <v>22</v>
      </c>
      <c r="I110" s="18"/>
      <c r="J110" s="24">
        <f>I110-(SUM(L110:AB110))</f>
        <v>0</v>
      </c>
      <c r="K110" s="25" t="str">
        <f t="shared" si="4"/>
        <v>OK</v>
      </c>
      <c r="L110" s="187"/>
      <c r="M110" s="187"/>
      <c r="N110" s="194"/>
      <c r="O110" s="193"/>
      <c r="P110" s="193"/>
      <c r="Q110" s="193"/>
      <c r="R110" s="193"/>
      <c r="S110" s="193"/>
      <c r="T110" s="193"/>
      <c r="U110" s="193"/>
      <c r="V110" s="161"/>
      <c r="W110" s="161"/>
      <c r="X110" s="161"/>
      <c r="Y110" s="161"/>
      <c r="Z110" s="161"/>
      <c r="AA110" s="161"/>
      <c r="AB110" s="161"/>
      <c r="AC110" s="161"/>
      <c r="AD110" s="161"/>
      <c r="AE110" s="161"/>
      <c r="AF110" s="161"/>
      <c r="AG110" s="161"/>
      <c r="AH110" s="161"/>
      <c r="AI110" s="161"/>
      <c r="AJ110" s="161"/>
      <c r="AK110" s="161"/>
    </row>
    <row r="111" spans="1:37" ht="39.950000000000003" customHeight="1" x14ac:dyDescent="0.25">
      <c r="A111" s="275"/>
      <c r="B111" s="272"/>
      <c r="C111" s="47">
        <v>108</v>
      </c>
      <c r="D111" s="102" t="s">
        <v>263</v>
      </c>
      <c r="E111" s="111" t="s">
        <v>264</v>
      </c>
      <c r="F111" s="103" t="s">
        <v>248</v>
      </c>
      <c r="G111" s="103" t="s">
        <v>14</v>
      </c>
      <c r="H111" s="105">
        <v>38.56</v>
      </c>
      <c r="I111" s="18"/>
      <c r="J111" s="24">
        <f>I111-(SUM(L111:AB111))</f>
        <v>0</v>
      </c>
      <c r="K111" s="25" t="str">
        <f t="shared" si="4"/>
        <v>OK</v>
      </c>
      <c r="L111" s="187"/>
      <c r="M111" s="187"/>
      <c r="N111" s="194"/>
      <c r="O111" s="193"/>
      <c r="P111" s="193"/>
      <c r="Q111" s="193"/>
      <c r="R111" s="193"/>
      <c r="S111" s="193"/>
      <c r="T111" s="193"/>
      <c r="U111" s="193"/>
      <c r="V111" s="161"/>
      <c r="W111" s="161"/>
      <c r="X111" s="161"/>
      <c r="Y111" s="161"/>
      <c r="Z111" s="161"/>
      <c r="AA111" s="161"/>
      <c r="AB111" s="161"/>
      <c r="AC111" s="161"/>
      <c r="AD111" s="161"/>
      <c r="AE111" s="161"/>
      <c r="AF111" s="161"/>
      <c r="AG111" s="161"/>
      <c r="AH111" s="161"/>
      <c r="AI111" s="161"/>
      <c r="AJ111" s="161"/>
      <c r="AK111" s="161"/>
    </row>
    <row r="112" spans="1:37" ht="39.950000000000003" customHeight="1" x14ac:dyDescent="0.25">
      <c r="A112" s="259">
        <v>7</v>
      </c>
      <c r="B112" s="262" t="s">
        <v>265</v>
      </c>
      <c r="C112" s="46">
        <v>109</v>
      </c>
      <c r="D112" s="95" t="s">
        <v>266</v>
      </c>
      <c r="E112" s="112" t="s">
        <v>267</v>
      </c>
      <c r="F112" s="96" t="s">
        <v>13</v>
      </c>
      <c r="G112" s="33" t="s">
        <v>15</v>
      </c>
      <c r="H112" s="52">
        <v>19.329999999999998</v>
      </c>
      <c r="I112" s="18">
        <v>20</v>
      </c>
      <c r="J112" s="24">
        <f t="shared" ref="J112:J119" si="7">I112-(SUM(L112:AK112))</f>
        <v>0</v>
      </c>
      <c r="K112" s="25" t="str">
        <f t="shared" si="4"/>
        <v>OK</v>
      </c>
      <c r="L112" s="187"/>
      <c r="M112" s="187"/>
      <c r="N112" s="194"/>
      <c r="O112" s="193"/>
      <c r="P112" s="193"/>
      <c r="Q112" s="193"/>
      <c r="R112" s="193">
        <v>10</v>
      </c>
      <c r="S112" s="193"/>
      <c r="T112" s="193"/>
      <c r="U112" s="193"/>
      <c r="V112" s="161"/>
      <c r="W112" s="161"/>
      <c r="X112" s="161"/>
      <c r="Y112" s="164">
        <v>2</v>
      </c>
      <c r="Z112" s="161"/>
      <c r="AA112" s="161"/>
      <c r="AB112" s="161"/>
      <c r="AC112" s="161"/>
      <c r="AD112" s="161"/>
      <c r="AE112" s="161"/>
      <c r="AF112" s="161"/>
      <c r="AG112" s="164">
        <v>8</v>
      </c>
      <c r="AH112" s="161"/>
      <c r="AI112" s="161"/>
      <c r="AJ112" s="161"/>
      <c r="AK112" s="161"/>
    </row>
    <row r="113" spans="1:37" ht="39.950000000000003" customHeight="1" x14ac:dyDescent="0.25">
      <c r="A113" s="260"/>
      <c r="B113" s="263"/>
      <c r="C113" s="46">
        <v>110</v>
      </c>
      <c r="D113" s="95" t="s">
        <v>50</v>
      </c>
      <c r="E113" s="112" t="s">
        <v>268</v>
      </c>
      <c r="F113" s="96" t="s">
        <v>21</v>
      </c>
      <c r="G113" s="33" t="s">
        <v>15</v>
      </c>
      <c r="H113" s="52">
        <v>4.9400000000000004</v>
      </c>
      <c r="I113" s="18">
        <v>20</v>
      </c>
      <c r="J113" s="24">
        <f t="shared" si="7"/>
        <v>0</v>
      </c>
      <c r="K113" s="25" t="str">
        <f t="shared" si="4"/>
        <v>OK</v>
      </c>
      <c r="L113" s="187"/>
      <c r="M113" s="187"/>
      <c r="N113" s="194"/>
      <c r="O113" s="193"/>
      <c r="P113" s="193"/>
      <c r="Q113" s="193"/>
      <c r="R113" s="193">
        <v>5</v>
      </c>
      <c r="S113" s="193"/>
      <c r="T113" s="193"/>
      <c r="U113" s="193"/>
      <c r="V113" s="161"/>
      <c r="W113" s="161"/>
      <c r="X113" s="161"/>
      <c r="Y113" s="161"/>
      <c r="Z113" s="161"/>
      <c r="AA113" s="161"/>
      <c r="AB113" s="161"/>
      <c r="AC113" s="161"/>
      <c r="AD113" s="161"/>
      <c r="AE113" s="161"/>
      <c r="AF113" s="161"/>
      <c r="AG113" s="164">
        <v>15</v>
      </c>
      <c r="AH113" s="161"/>
      <c r="AI113" s="161"/>
      <c r="AJ113" s="161"/>
      <c r="AK113" s="161"/>
    </row>
    <row r="114" spans="1:37" ht="39.950000000000003" customHeight="1" x14ac:dyDescent="0.25">
      <c r="A114" s="260"/>
      <c r="B114" s="263"/>
      <c r="C114" s="46">
        <v>111</v>
      </c>
      <c r="D114" s="95" t="s">
        <v>269</v>
      </c>
      <c r="E114" s="112" t="s">
        <v>270</v>
      </c>
      <c r="F114" s="96" t="s">
        <v>13</v>
      </c>
      <c r="G114" s="33" t="s">
        <v>15</v>
      </c>
      <c r="H114" s="52">
        <v>23.5</v>
      </c>
      <c r="I114" s="18">
        <v>30</v>
      </c>
      <c r="J114" s="24">
        <f t="shared" si="7"/>
        <v>0</v>
      </c>
      <c r="K114" s="25" t="str">
        <f t="shared" si="4"/>
        <v>OK</v>
      </c>
      <c r="L114" s="187"/>
      <c r="M114" s="187"/>
      <c r="N114" s="194"/>
      <c r="O114" s="193"/>
      <c r="P114" s="193"/>
      <c r="Q114" s="193"/>
      <c r="R114" s="193">
        <v>1</v>
      </c>
      <c r="S114" s="193"/>
      <c r="T114" s="193"/>
      <c r="U114" s="193"/>
      <c r="V114" s="161"/>
      <c r="W114" s="161"/>
      <c r="X114" s="161"/>
      <c r="Y114" s="161"/>
      <c r="Z114" s="161"/>
      <c r="AA114" s="161"/>
      <c r="AB114" s="161"/>
      <c r="AC114" s="161"/>
      <c r="AD114" s="161"/>
      <c r="AE114" s="161"/>
      <c r="AF114" s="161"/>
      <c r="AG114" s="164">
        <v>29</v>
      </c>
      <c r="AH114" s="161"/>
      <c r="AI114" s="161"/>
      <c r="AJ114" s="161"/>
      <c r="AK114" s="161"/>
    </row>
    <row r="115" spans="1:37" ht="39.950000000000003" customHeight="1" x14ac:dyDescent="0.25">
      <c r="A115" s="260"/>
      <c r="B115" s="263"/>
      <c r="C115" s="46">
        <v>112</v>
      </c>
      <c r="D115" s="95" t="s">
        <v>51</v>
      </c>
      <c r="E115" s="112" t="s">
        <v>52</v>
      </c>
      <c r="F115" s="96" t="s">
        <v>13</v>
      </c>
      <c r="G115" s="33" t="s">
        <v>15</v>
      </c>
      <c r="H115" s="52">
        <v>9.91</v>
      </c>
      <c r="I115" s="18">
        <f>20-2</f>
        <v>18</v>
      </c>
      <c r="J115" s="24">
        <f t="shared" si="7"/>
        <v>0</v>
      </c>
      <c r="K115" s="25" t="str">
        <f t="shared" si="4"/>
        <v>OK</v>
      </c>
      <c r="L115" s="187"/>
      <c r="M115" s="187"/>
      <c r="N115" s="194"/>
      <c r="O115" s="193"/>
      <c r="P115" s="193"/>
      <c r="Q115" s="193"/>
      <c r="R115" s="193">
        <v>2</v>
      </c>
      <c r="S115" s="193"/>
      <c r="T115" s="193"/>
      <c r="U115" s="193"/>
      <c r="V115" s="161"/>
      <c r="W115" s="161"/>
      <c r="X115" s="161"/>
      <c r="Y115" s="164">
        <v>10</v>
      </c>
      <c r="Z115" s="161"/>
      <c r="AA115" s="161"/>
      <c r="AB115" s="161"/>
      <c r="AC115" s="161"/>
      <c r="AD115" s="161"/>
      <c r="AE115" s="161"/>
      <c r="AF115" s="161"/>
      <c r="AG115" s="164">
        <v>6</v>
      </c>
      <c r="AH115" s="161"/>
      <c r="AI115" s="161"/>
      <c r="AJ115" s="161"/>
      <c r="AK115" s="161"/>
    </row>
    <row r="116" spans="1:37" ht="39.950000000000003" customHeight="1" x14ac:dyDescent="0.25">
      <c r="A116" s="260"/>
      <c r="B116" s="263"/>
      <c r="C116" s="46">
        <v>113</v>
      </c>
      <c r="D116" s="95" t="s">
        <v>53</v>
      </c>
      <c r="E116" s="112" t="s">
        <v>45</v>
      </c>
      <c r="F116" s="96" t="s">
        <v>13</v>
      </c>
      <c r="G116" s="33" t="s">
        <v>15</v>
      </c>
      <c r="H116" s="52">
        <v>6.5</v>
      </c>
      <c r="I116" s="18">
        <f>4+10</f>
        <v>14</v>
      </c>
      <c r="J116" s="24">
        <f t="shared" si="7"/>
        <v>0</v>
      </c>
      <c r="K116" s="25" t="str">
        <f t="shared" si="4"/>
        <v>OK</v>
      </c>
      <c r="L116" s="187"/>
      <c r="M116" s="187"/>
      <c r="N116" s="194"/>
      <c r="O116" s="193"/>
      <c r="P116" s="193"/>
      <c r="Q116" s="193"/>
      <c r="R116" s="193">
        <v>4</v>
      </c>
      <c r="S116" s="193"/>
      <c r="T116" s="193"/>
      <c r="U116" s="193"/>
      <c r="V116" s="161"/>
      <c r="W116" s="161"/>
      <c r="X116" s="161"/>
      <c r="Y116" s="164">
        <v>10</v>
      </c>
      <c r="Z116" s="161"/>
      <c r="AA116" s="161"/>
      <c r="AB116" s="161"/>
      <c r="AC116" s="161"/>
      <c r="AD116" s="161"/>
      <c r="AE116" s="161"/>
      <c r="AF116" s="161"/>
      <c r="AG116" s="161"/>
      <c r="AH116" s="161"/>
      <c r="AI116" s="161"/>
      <c r="AJ116" s="161"/>
      <c r="AK116" s="161"/>
    </row>
    <row r="117" spans="1:37" ht="39.950000000000003" customHeight="1" x14ac:dyDescent="0.25">
      <c r="A117" s="260"/>
      <c r="B117" s="263"/>
      <c r="C117" s="46">
        <v>114</v>
      </c>
      <c r="D117" s="95" t="s">
        <v>54</v>
      </c>
      <c r="E117" s="112" t="s">
        <v>271</v>
      </c>
      <c r="F117" s="96" t="s">
        <v>13</v>
      </c>
      <c r="G117" s="33" t="s">
        <v>57</v>
      </c>
      <c r="H117" s="52">
        <v>27.55</v>
      </c>
      <c r="I117" s="18">
        <v>2</v>
      </c>
      <c r="J117" s="24">
        <f t="shared" si="7"/>
        <v>0</v>
      </c>
      <c r="K117" s="25" t="str">
        <f t="shared" si="4"/>
        <v>OK</v>
      </c>
      <c r="L117" s="187"/>
      <c r="M117" s="187"/>
      <c r="N117" s="194"/>
      <c r="O117" s="193"/>
      <c r="P117" s="193"/>
      <c r="Q117" s="193"/>
      <c r="R117" s="193"/>
      <c r="S117" s="193"/>
      <c r="T117" s="193"/>
      <c r="U117" s="193"/>
      <c r="V117" s="161"/>
      <c r="W117" s="161"/>
      <c r="X117" s="161"/>
      <c r="Y117" s="161"/>
      <c r="Z117" s="161"/>
      <c r="AA117" s="161"/>
      <c r="AB117" s="161"/>
      <c r="AC117" s="161"/>
      <c r="AD117" s="161"/>
      <c r="AE117" s="161"/>
      <c r="AF117" s="161"/>
      <c r="AG117" s="164">
        <v>2</v>
      </c>
      <c r="AH117" s="161"/>
      <c r="AI117" s="161"/>
      <c r="AJ117" s="161"/>
      <c r="AK117" s="161"/>
    </row>
    <row r="118" spans="1:37" ht="39.950000000000003" customHeight="1" x14ac:dyDescent="0.25">
      <c r="A118" s="260"/>
      <c r="B118" s="263"/>
      <c r="C118" s="46">
        <v>115</v>
      </c>
      <c r="D118" s="95" t="s">
        <v>72</v>
      </c>
      <c r="E118" s="112" t="s">
        <v>160</v>
      </c>
      <c r="F118" s="96" t="s">
        <v>13</v>
      </c>
      <c r="G118" s="33" t="s">
        <v>15</v>
      </c>
      <c r="H118" s="52">
        <v>19.899999999999999</v>
      </c>
      <c r="I118" s="18">
        <v>10</v>
      </c>
      <c r="J118" s="24">
        <f t="shared" si="7"/>
        <v>0</v>
      </c>
      <c r="K118" s="25" t="str">
        <f t="shared" si="4"/>
        <v>OK</v>
      </c>
      <c r="L118" s="187"/>
      <c r="M118" s="187"/>
      <c r="N118" s="194"/>
      <c r="O118" s="193"/>
      <c r="P118" s="193"/>
      <c r="Q118" s="193"/>
      <c r="R118" s="193">
        <v>5</v>
      </c>
      <c r="S118" s="193"/>
      <c r="T118" s="193"/>
      <c r="U118" s="193"/>
      <c r="V118" s="161"/>
      <c r="W118" s="161"/>
      <c r="X118" s="161"/>
      <c r="Y118" s="161"/>
      <c r="Z118" s="161"/>
      <c r="AA118" s="161"/>
      <c r="AB118" s="161"/>
      <c r="AC118" s="161"/>
      <c r="AD118" s="161"/>
      <c r="AE118" s="161"/>
      <c r="AF118" s="161"/>
      <c r="AG118" s="164">
        <v>5</v>
      </c>
      <c r="AH118" s="161"/>
      <c r="AI118" s="161"/>
      <c r="AJ118" s="161"/>
      <c r="AK118" s="161"/>
    </row>
    <row r="119" spans="1:37" ht="39.950000000000003" customHeight="1" x14ac:dyDescent="0.25">
      <c r="A119" s="260"/>
      <c r="B119" s="263"/>
      <c r="C119" s="46">
        <v>116</v>
      </c>
      <c r="D119" s="95" t="s">
        <v>79</v>
      </c>
      <c r="E119" s="112" t="s">
        <v>45</v>
      </c>
      <c r="F119" s="96" t="s">
        <v>13</v>
      </c>
      <c r="G119" s="33" t="s">
        <v>15</v>
      </c>
      <c r="H119" s="52">
        <v>11</v>
      </c>
      <c r="I119" s="18">
        <v>10</v>
      </c>
      <c r="J119" s="24">
        <f t="shared" si="7"/>
        <v>0</v>
      </c>
      <c r="K119" s="25" t="str">
        <f t="shared" si="4"/>
        <v>OK</v>
      </c>
      <c r="L119" s="187"/>
      <c r="M119" s="187"/>
      <c r="N119" s="194"/>
      <c r="O119" s="193"/>
      <c r="P119" s="193"/>
      <c r="Q119" s="193"/>
      <c r="R119" s="193"/>
      <c r="S119" s="193"/>
      <c r="T119" s="193"/>
      <c r="U119" s="193"/>
      <c r="V119" s="161"/>
      <c r="W119" s="161"/>
      <c r="X119" s="161"/>
      <c r="Y119" s="161"/>
      <c r="Z119" s="161"/>
      <c r="AA119" s="161"/>
      <c r="AB119" s="161"/>
      <c r="AC119" s="161"/>
      <c r="AD119" s="161"/>
      <c r="AE119" s="161"/>
      <c r="AF119" s="161"/>
      <c r="AG119" s="164">
        <v>10</v>
      </c>
      <c r="AH119" s="161"/>
      <c r="AI119" s="161"/>
      <c r="AJ119" s="161"/>
      <c r="AK119" s="161"/>
    </row>
    <row r="120" spans="1:37" ht="39.950000000000003" customHeight="1" x14ac:dyDescent="0.25">
      <c r="A120" s="260"/>
      <c r="B120" s="263"/>
      <c r="C120" s="46">
        <v>117</v>
      </c>
      <c r="D120" s="95" t="s">
        <v>272</v>
      </c>
      <c r="E120" s="112" t="s">
        <v>46</v>
      </c>
      <c r="F120" s="96" t="s">
        <v>19</v>
      </c>
      <c r="G120" s="33" t="s">
        <v>275</v>
      </c>
      <c r="H120" s="52">
        <v>110.07</v>
      </c>
      <c r="I120" s="18"/>
      <c r="J120" s="24">
        <f>I120-(SUM(L120:AB120))</f>
        <v>0</v>
      </c>
      <c r="K120" s="25" t="str">
        <f t="shared" si="4"/>
        <v>OK</v>
      </c>
      <c r="L120" s="187"/>
      <c r="M120" s="187"/>
      <c r="N120" s="194"/>
      <c r="O120" s="193"/>
      <c r="P120" s="193"/>
      <c r="Q120" s="193"/>
      <c r="R120" s="193"/>
      <c r="S120" s="193"/>
      <c r="T120" s="193"/>
      <c r="U120" s="193"/>
      <c r="V120" s="161"/>
      <c r="W120" s="161"/>
      <c r="X120" s="161"/>
      <c r="Y120" s="161"/>
      <c r="Z120" s="161"/>
      <c r="AA120" s="161"/>
      <c r="AB120" s="161"/>
      <c r="AC120" s="161"/>
      <c r="AD120" s="161"/>
      <c r="AE120" s="161"/>
      <c r="AF120" s="161"/>
      <c r="AG120" s="161"/>
      <c r="AH120" s="161"/>
      <c r="AI120" s="161"/>
      <c r="AJ120" s="161"/>
      <c r="AK120" s="161"/>
    </row>
    <row r="121" spans="1:37" ht="39.950000000000003" customHeight="1" x14ac:dyDescent="0.25">
      <c r="A121" s="261"/>
      <c r="B121" s="264"/>
      <c r="C121" s="46">
        <v>118</v>
      </c>
      <c r="D121" s="95" t="s">
        <v>273</v>
      </c>
      <c r="E121" s="112" t="s">
        <v>274</v>
      </c>
      <c r="F121" s="96" t="s">
        <v>229</v>
      </c>
      <c r="G121" s="33" t="s">
        <v>275</v>
      </c>
      <c r="H121" s="52">
        <v>9.5</v>
      </c>
      <c r="I121" s="18"/>
      <c r="J121" s="24">
        <f>I121-(SUM(L121:AB121))</f>
        <v>0</v>
      </c>
      <c r="K121" s="25" t="str">
        <f t="shared" si="4"/>
        <v>OK</v>
      </c>
      <c r="L121" s="187"/>
      <c r="M121" s="187"/>
      <c r="N121" s="194"/>
      <c r="O121" s="193"/>
      <c r="P121" s="193"/>
      <c r="Q121" s="193"/>
      <c r="R121" s="193"/>
      <c r="S121" s="193"/>
      <c r="T121" s="193"/>
      <c r="U121" s="193"/>
      <c r="V121" s="161"/>
      <c r="W121" s="161"/>
      <c r="X121" s="161"/>
      <c r="Y121" s="161"/>
      <c r="Z121" s="161"/>
      <c r="AA121" s="161"/>
      <c r="AB121" s="161"/>
      <c r="AC121" s="161"/>
      <c r="AD121" s="161"/>
      <c r="AE121" s="161"/>
      <c r="AF121" s="161"/>
      <c r="AG121" s="161"/>
      <c r="AH121" s="161"/>
      <c r="AI121" s="161"/>
      <c r="AJ121" s="161"/>
      <c r="AK121" s="161"/>
    </row>
    <row r="122" spans="1:37" ht="66.599999999999994" customHeight="1" x14ac:dyDescent="0.25">
      <c r="A122" s="88">
        <v>8</v>
      </c>
      <c r="B122" s="89" t="s">
        <v>276</v>
      </c>
      <c r="C122" s="47">
        <v>119</v>
      </c>
      <c r="D122" s="102" t="s">
        <v>282</v>
      </c>
      <c r="E122" s="111" t="s">
        <v>277</v>
      </c>
      <c r="F122" s="103" t="s">
        <v>13</v>
      </c>
      <c r="G122" s="103" t="s">
        <v>15</v>
      </c>
      <c r="H122" s="105">
        <v>766.66</v>
      </c>
      <c r="I122" s="18">
        <v>20</v>
      </c>
      <c r="J122" s="24">
        <f>I122-(SUM(L122:AK122))</f>
        <v>0</v>
      </c>
      <c r="K122" s="25" t="str">
        <f t="shared" si="4"/>
        <v>OK</v>
      </c>
      <c r="L122" s="187"/>
      <c r="M122" s="187"/>
      <c r="N122" s="194"/>
      <c r="O122" s="193"/>
      <c r="P122" s="193"/>
      <c r="Q122" s="193"/>
      <c r="R122" s="193"/>
      <c r="S122" s="193"/>
      <c r="T122" s="193"/>
      <c r="U122" s="193"/>
      <c r="V122" s="164">
        <v>1</v>
      </c>
      <c r="W122" s="161"/>
      <c r="X122" s="161"/>
      <c r="Y122" s="161"/>
      <c r="Z122" s="161"/>
      <c r="AA122" s="161"/>
      <c r="AB122" s="161"/>
      <c r="AC122" s="161"/>
      <c r="AD122" s="161"/>
      <c r="AE122" s="164">
        <v>1</v>
      </c>
      <c r="AF122" s="164">
        <v>18</v>
      </c>
      <c r="AG122" s="85"/>
      <c r="AH122" s="85"/>
      <c r="AI122" s="85"/>
      <c r="AJ122" s="85"/>
      <c r="AK122" s="85"/>
    </row>
    <row r="123" spans="1:37" ht="39.950000000000003" customHeight="1" x14ac:dyDescent="0.25">
      <c r="A123" s="259">
        <v>9</v>
      </c>
      <c r="B123" s="262" t="s">
        <v>276</v>
      </c>
      <c r="C123" s="46">
        <v>120</v>
      </c>
      <c r="D123" s="95" t="s">
        <v>278</v>
      </c>
      <c r="E123" s="112" t="s">
        <v>277</v>
      </c>
      <c r="F123" s="96" t="s">
        <v>13</v>
      </c>
      <c r="G123" s="33" t="s">
        <v>142</v>
      </c>
      <c r="H123" s="52">
        <v>471.43</v>
      </c>
      <c r="I123" s="18"/>
      <c r="J123" s="24">
        <f>I123-(SUM(L123:AB123))</f>
        <v>0</v>
      </c>
      <c r="K123" s="25" t="str">
        <f t="shared" si="4"/>
        <v>OK</v>
      </c>
      <c r="L123" s="187"/>
      <c r="M123" s="187"/>
      <c r="N123" s="194"/>
      <c r="O123" s="193"/>
      <c r="P123" s="193"/>
      <c r="Q123" s="193"/>
      <c r="R123" s="193"/>
      <c r="S123" s="193"/>
      <c r="T123" s="193"/>
      <c r="U123" s="193"/>
      <c r="V123" s="161"/>
      <c r="W123" s="161"/>
      <c r="X123" s="161"/>
      <c r="Y123" s="161"/>
      <c r="Z123" s="161"/>
      <c r="AA123" s="161"/>
      <c r="AB123" s="161"/>
      <c r="AC123" s="161"/>
      <c r="AD123" s="161"/>
      <c r="AE123" s="161"/>
      <c r="AF123" s="161"/>
      <c r="AG123" s="161"/>
      <c r="AH123" s="161"/>
      <c r="AI123" s="161"/>
      <c r="AJ123" s="161"/>
      <c r="AK123" s="161"/>
    </row>
    <row r="124" spans="1:37" ht="39.950000000000003" customHeight="1" x14ac:dyDescent="0.25">
      <c r="A124" s="261"/>
      <c r="B124" s="264"/>
      <c r="C124" s="46">
        <v>121</v>
      </c>
      <c r="D124" s="95" t="s">
        <v>279</v>
      </c>
      <c r="E124" s="112" t="s">
        <v>277</v>
      </c>
      <c r="F124" s="96" t="s">
        <v>248</v>
      </c>
      <c r="G124" s="33" t="s">
        <v>280</v>
      </c>
      <c r="H124" s="52">
        <v>6.26</v>
      </c>
      <c r="I124" s="18"/>
      <c r="J124" s="24">
        <f>I124-(SUM(L124:AB124))</f>
        <v>0</v>
      </c>
      <c r="K124" s="25" t="str">
        <f t="shared" si="4"/>
        <v>OK</v>
      </c>
      <c r="L124" s="187"/>
      <c r="M124" s="187"/>
      <c r="N124" s="194"/>
      <c r="O124" s="193"/>
      <c r="P124" s="193"/>
      <c r="Q124" s="193"/>
      <c r="R124" s="193"/>
      <c r="S124" s="193"/>
      <c r="T124" s="193"/>
      <c r="U124" s="193"/>
      <c r="V124" s="161"/>
      <c r="W124" s="161"/>
      <c r="X124" s="161"/>
      <c r="Y124" s="161"/>
      <c r="Z124" s="161"/>
      <c r="AA124" s="161"/>
      <c r="AB124" s="161"/>
      <c r="AC124" s="161"/>
      <c r="AD124" s="161"/>
      <c r="AE124" s="161"/>
      <c r="AF124" s="161"/>
      <c r="AG124" s="161"/>
      <c r="AH124" s="161"/>
      <c r="AI124" s="161"/>
      <c r="AJ124" s="161"/>
      <c r="AK124" s="161"/>
    </row>
    <row r="125" spans="1:37" ht="73.349999999999994" customHeight="1" x14ac:dyDescent="0.25">
      <c r="A125" s="88">
        <v>10</v>
      </c>
      <c r="B125" s="87" t="s">
        <v>253</v>
      </c>
      <c r="C125" s="47">
        <v>122</v>
      </c>
      <c r="D125" s="102" t="s">
        <v>283</v>
      </c>
      <c r="E125" s="111" t="s">
        <v>281</v>
      </c>
      <c r="F125" s="103" t="s">
        <v>13</v>
      </c>
      <c r="G125" s="103" t="s">
        <v>33</v>
      </c>
      <c r="H125" s="105">
        <v>9144.99</v>
      </c>
      <c r="I125" s="18">
        <v>1</v>
      </c>
      <c r="J125" s="24">
        <f t="shared" ref="J125:J141" si="8">I125-(SUM(L125:AK125))</f>
        <v>0</v>
      </c>
      <c r="K125" s="25" t="str">
        <f t="shared" si="4"/>
        <v>OK</v>
      </c>
      <c r="L125" s="187"/>
      <c r="M125" s="187"/>
      <c r="N125" s="194"/>
      <c r="O125" s="193"/>
      <c r="P125" s="193"/>
      <c r="Q125" s="193">
        <v>1</v>
      </c>
      <c r="R125" s="193"/>
      <c r="S125" s="193"/>
      <c r="T125" s="193"/>
      <c r="U125" s="193"/>
      <c r="V125" s="161"/>
      <c r="W125" s="161"/>
      <c r="X125" s="161"/>
      <c r="Y125" s="161"/>
      <c r="Z125" s="161"/>
      <c r="AA125" s="161"/>
      <c r="AB125" s="161"/>
      <c r="AC125" s="161"/>
      <c r="AD125" s="161"/>
      <c r="AE125" s="161"/>
      <c r="AF125" s="161"/>
      <c r="AG125" s="161"/>
      <c r="AH125" s="161"/>
      <c r="AI125" s="161"/>
      <c r="AJ125" s="161"/>
      <c r="AK125" s="161"/>
    </row>
    <row r="126" spans="1:37" ht="39.950000000000003" customHeight="1" x14ac:dyDescent="0.25">
      <c r="A126" s="259">
        <v>11</v>
      </c>
      <c r="B126" s="262" t="s">
        <v>284</v>
      </c>
      <c r="C126" s="86">
        <v>123</v>
      </c>
      <c r="D126" s="95" t="s">
        <v>288</v>
      </c>
      <c r="E126" s="112" t="s">
        <v>285</v>
      </c>
      <c r="F126" s="96" t="s">
        <v>13</v>
      </c>
      <c r="G126" s="33" t="s">
        <v>292</v>
      </c>
      <c r="H126" s="52">
        <v>2220.17</v>
      </c>
      <c r="I126" s="18">
        <f>1-1</f>
        <v>0</v>
      </c>
      <c r="J126" s="24">
        <f t="shared" si="8"/>
        <v>0</v>
      </c>
      <c r="K126" s="25" t="str">
        <f t="shared" si="4"/>
        <v>OK</v>
      </c>
      <c r="L126" s="187"/>
      <c r="M126" s="187"/>
      <c r="N126" s="194"/>
      <c r="O126" s="193"/>
      <c r="P126" s="193"/>
      <c r="Q126" s="193"/>
      <c r="R126" s="193"/>
      <c r="S126" s="193"/>
      <c r="T126" s="193"/>
      <c r="U126" s="193"/>
      <c r="V126" s="161"/>
      <c r="W126" s="161"/>
      <c r="X126" s="161"/>
      <c r="Y126" s="161"/>
      <c r="Z126" s="161"/>
      <c r="AA126" s="161"/>
      <c r="AB126" s="161"/>
      <c r="AC126" s="161"/>
      <c r="AD126" s="161"/>
      <c r="AE126" s="161"/>
      <c r="AF126" s="161"/>
      <c r="AG126" s="161"/>
      <c r="AH126" s="161"/>
      <c r="AI126" s="161"/>
      <c r="AJ126" s="161"/>
      <c r="AK126" s="161"/>
    </row>
    <row r="127" spans="1:37" ht="39.950000000000003" customHeight="1" x14ac:dyDescent="0.25">
      <c r="A127" s="260"/>
      <c r="B127" s="263"/>
      <c r="C127" s="86">
        <v>124</v>
      </c>
      <c r="D127" s="95" t="s">
        <v>289</v>
      </c>
      <c r="E127" s="112" t="s">
        <v>286</v>
      </c>
      <c r="F127" s="96" t="s">
        <v>13</v>
      </c>
      <c r="G127" s="33" t="s">
        <v>293</v>
      </c>
      <c r="H127" s="52">
        <v>1404.35</v>
      </c>
      <c r="I127" s="18">
        <v>2</v>
      </c>
      <c r="J127" s="24">
        <f t="shared" si="8"/>
        <v>2</v>
      </c>
      <c r="K127" s="25" t="str">
        <f t="shared" si="4"/>
        <v>OK</v>
      </c>
      <c r="L127" s="187"/>
      <c r="M127" s="187"/>
      <c r="N127" s="194"/>
      <c r="O127" s="193"/>
      <c r="P127" s="193"/>
      <c r="Q127" s="193"/>
      <c r="R127" s="193"/>
      <c r="S127" s="193"/>
      <c r="T127" s="193"/>
      <c r="U127" s="193"/>
      <c r="V127" s="161"/>
      <c r="W127" s="161"/>
      <c r="X127" s="161"/>
      <c r="Y127" s="161"/>
      <c r="Z127" s="161"/>
      <c r="AA127" s="161"/>
      <c r="AB127" s="161"/>
      <c r="AC127" s="161"/>
      <c r="AD127" s="161"/>
      <c r="AE127" s="161"/>
      <c r="AF127" s="161"/>
      <c r="AG127" s="161"/>
      <c r="AH127" s="161"/>
      <c r="AI127" s="161"/>
      <c r="AJ127" s="161"/>
      <c r="AK127" s="161"/>
    </row>
    <row r="128" spans="1:37" ht="39.950000000000003" customHeight="1" x14ac:dyDescent="0.25">
      <c r="A128" s="260"/>
      <c r="B128" s="263"/>
      <c r="C128" s="86">
        <v>125</v>
      </c>
      <c r="D128" s="95" t="s">
        <v>290</v>
      </c>
      <c r="E128" s="112" t="s">
        <v>45</v>
      </c>
      <c r="F128" s="96" t="s">
        <v>13</v>
      </c>
      <c r="G128" s="33" t="s">
        <v>292</v>
      </c>
      <c r="H128" s="52">
        <v>659.29</v>
      </c>
      <c r="I128" s="18">
        <v>1</v>
      </c>
      <c r="J128" s="24">
        <f t="shared" si="8"/>
        <v>1</v>
      </c>
      <c r="K128" s="25" t="str">
        <f t="shared" si="4"/>
        <v>OK</v>
      </c>
      <c r="L128" s="187"/>
      <c r="M128" s="187"/>
      <c r="N128" s="194"/>
      <c r="O128" s="193"/>
      <c r="P128" s="193"/>
      <c r="Q128" s="193"/>
      <c r="R128" s="193"/>
      <c r="S128" s="193"/>
      <c r="T128" s="193"/>
      <c r="U128" s="193"/>
      <c r="V128" s="161"/>
      <c r="W128" s="161"/>
      <c r="X128" s="161"/>
      <c r="Y128" s="161"/>
      <c r="Z128" s="161"/>
      <c r="AA128" s="161"/>
      <c r="AB128" s="161"/>
      <c r="AC128" s="161"/>
      <c r="AD128" s="161"/>
      <c r="AE128" s="161"/>
      <c r="AF128" s="161"/>
      <c r="AG128" s="161"/>
      <c r="AH128" s="161"/>
      <c r="AI128" s="161"/>
      <c r="AJ128" s="161"/>
      <c r="AK128" s="161"/>
    </row>
    <row r="129" spans="1:37" ht="39.950000000000003" customHeight="1" x14ac:dyDescent="0.25">
      <c r="A129" s="261"/>
      <c r="B129" s="264"/>
      <c r="C129" s="86">
        <v>126</v>
      </c>
      <c r="D129" s="95" t="s">
        <v>291</v>
      </c>
      <c r="E129" s="112" t="s">
        <v>287</v>
      </c>
      <c r="F129" s="96" t="s">
        <v>13</v>
      </c>
      <c r="G129" s="33" t="s">
        <v>292</v>
      </c>
      <c r="H129" s="52">
        <v>561.80999999999995</v>
      </c>
      <c r="I129" s="18">
        <v>1</v>
      </c>
      <c r="J129" s="24">
        <f t="shared" si="8"/>
        <v>0</v>
      </c>
      <c r="K129" s="25" t="str">
        <f t="shared" si="4"/>
        <v>OK</v>
      </c>
      <c r="L129" s="187">
        <v>1</v>
      </c>
      <c r="M129" s="187"/>
      <c r="N129" s="194"/>
      <c r="O129" s="193"/>
      <c r="P129" s="193"/>
      <c r="Q129" s="193"/>
      <c r="R129" s="193"/>
      <c r="S129" s="193"/>
      <c r="T129" s="193"/>
      <c r="U129" s="193"/>
      <c r="V129" s="161"/>
      <c r="W129" s="161"/>
      <c r="X129" s="161"/>
      <c r="Y129" s="161"/>
      <c r="Z129" s="161"/>
      <c r="AA129" s="161"/>
      <c r="AB129" s="161"/>
      <c r="AC129" s="161"/>
      <c r="AD129" s="161"/>
      <c r="AE129" s="161"/>
      <c r="AF129" s="161"/>
      <c r="AG129" s="161"/>
      <c r="AH129" s="161"/>
      <c r="AI129" s="161"/>
      <c r="AJ129" s="161"/>
      <c r="AK129" s="161"/>
    </row>
    <row r="130" spans="1:37" ht="39.950000000000003" customHeight="1" x14ac:dyDescent="0.25">
      <c r="A130" s="273">
        <v>13</v>
      </c>
      <c r="B130" s="270" t="s">
        <v>253</v>
      </c>
      <c r="C130" s="47">
        <v>130</v>
      </c>
      <c r="D130" s="115" t="s">
        <v>294</v>
      </c>
      <c r="E130" s="116" t="s">
        <v>295</v>
      </c>
      <c r="F130" s="104" t="s">
        <v>13</v>
      </c>
      <c r="G130" s="35" t="s">
        <v>306</v>
      </c>
      <c r="H130" s="53">
        <v>5651.34</v>
      </c>
      <c r="I130" s="18">
        <v>1</v>
      </c>
      <c r="J130" s="24">
        <f t="shared" si="8"/>
        <v>1</v>
      </c>
      <c r="K130" s="25" t="str">
        <f t="shared" si="4"/>
        <v>OK</v>
      </c>
      <c r="L130" s="187"/>
      <c r="M130" s="187"/>
      <c r="N130" s="194"/>
      <c r="O130" s="193"/>
      <c r="P130" s="193"/>
      <c r="Q130" s="193"/>
      <c r="R130" s="193"/>
      <c r="S130" s="193"/>
      <c r="T130" s="193"/>
      <c r="U130" s="193"/>
      <c r="V130" s="161"/>
      <c r="W130" s="161"/>
      <c r="X130" s="161"/>
      <c r="Y130" s="161"/>
      <c r="Z130" s="161"/>
      <c r="AA130" s="161"/>
      <c r="AB130" s="161"/>
      <c r="AC130" s="161"/>
      <c r="AD130" s="161"/>
      <c r="AE130" s="161"/>
      <c r="AF130" s="161"/>
      <c r="AG130" s="161"/>
      <c r="AH130" s="161"/>
      <c r="AI130" s="161"/>
      <c r="AJ130" s="161"/>
      <c r="AK130" s="161"/>
    </row>
    <row r="131" spans="1:37" ht="39.950000000000003" customHeight="1" x14ac:dyDescent="0.25">
      <c r="A131" s="274"/>
      <c r="B131" s="271"/>
      <c r="C131" s="47">
        <v>131</v>
      </c>
      <c r="D131" s="115" t="s">
        <v>301</v>
      </c>
      <c r="E131" s="116" t="s">
        <v>296</v>
      </c>
      <c r="F131" s="104" t="s">
        <v>13</v>
      </c>
      <c r="G131" s="35" t="s">
        <v>292</v>
      </c>
      <c r="H131" s="53">
        <v>2699.33</v>
      </c>
      <c r="I131" s="18">
        <v>1</v>
      </c>
      <c r="J131" s="24">
        <f t="shared" si="8"/>
        <v>0</v>
      </c>
      <c r="K131" s="25" t="str">
        <f t="shared" si="4"/>
        <v>OK</v>
      </c>
      <c r="L131" s="187"/>
      <c r="M131" s="187"/>
      <c r="N131" s="194"/>
      <c r="O131" s="193"/>
      <c r="P131" s="193"/>
      <c r="Q131" s="193"/>
      <c r="R131" s="193"/>
      <c r="S131" s="193"/>
      <c r="T131" s="193"/>
      <c r="U131" s="193"/>
      <c r="V131" s="161"/>
      <c r="W131" s="161"/>
      <c r="X131" s="161"/>
      <c r="Y131" s="161"/>
      <c r="Z131" s="161"/>
      <c r="AA131" s="161"/>
      <c r="AB131" s="161"/>
      <c r="AC131" s="161"/>
      <c r="AD131" s="161"/>
      <c r="AE131" s="161"/>
      <c r="AF131" s="161"/>
      <c r="AG131" s="161"/>
      <c r="AH131" s="161"/>
      <c r="AI131" s="161"/>
      <c r="AJ131" s="164">
        <v>1</v>
      </c>
      <c r="AK131" s="161"/>
    </row>
    <row r="132" spans="1:37" ht="39.950000000000003" customHeight="1" x14ac:dyDescent="0.25">
      <c r="A132" s="274"/>
      <c r="B132" s="271"/>
      <c r="C132" s="48">
        <v>132</v>
      </c>
      <c r="D132" s="115" t="s">
        <v>302</v>
      </c>
      <c r="E132" s="116" t="s">
        <v>297</v>
      </c>
      <c r="F132" s="104" t="s">
        <v>13</v>
      </c>
      <c r="G132" s="35" t="s">
        <v>292</v>
      </c>
      <c r="H132" s="53">
        <v>3000</v>
      </c>
      <c r="I132" s="18">
        <v>1</v>
      </c>
      <c r="J132" s="24">
        <f t="shared" si="8"/>
        <v>0</v>
      </c>
      <c r="K132" s="25" t="str">
        <f t="shared" si="4"/>
        <v>OK</v>
      </c>
      <c r="L132" s="187"/>
      <c r="M132" s="187"/>
      <c r="N132" s="194"/>
      <c r="O132" s="193"/>
      <c r="P132" s="193"/>
      <c r="Q132" s="193">
        <v>1</v>
      </c>
      <c r="R132" s="193"/>
      <c r="S132" s="193"/>
      <c r="T132" s="193"/>
      <c r="U132" s="193"/>
      <c r="V132" s="161"/>
      <c r="W132" s="161"/>
      <c r="X132" s="161"/>
      <c r="Y132" s="161"/>
      <c r="Z132" s="161"/>
      <c r="AA132" s="161"/>
      <c r="AB132" s="161"/>
      <c r="AC132" s="161"/>
      <c r="AD132" s="161"/>
      <c r="AE132" s="161"/>
      <c r="AF132" s="161"/>
      <c r="AG132" s="161"/>
      <c r="AH132" s="161"/>
      <c r="AI132" s="161"/>
      <c r="AJ132" s="161"/>
      <c r="AK132" s="161"/>
    </row>
    <row r="133" spans="1:37" ht="39.950000000000003" customHeight="1" x14ac:dyDescent="0.25">
      <c r="A133" s="274"/>
      <c r="B133" s="271"/>
      <c r="C133" s="48">
        <v>133</v>
      </c>
      <c r="D133" s="115" t="s">
        <v>303</v>
      </c>
      <c r="E133" s="116" t="s">
        <v>298</v>
      </c>
      <c r="F133" s="104" t="s">
        <v>13</v>
      </c>
      <c r="G133" s="35" t="s">
        <v>292</v>
      </c>
      <c r="H133" s="53">
        <v>3144.66</v>
      </c>
      <c r="I133" s="18">
        <v>1</v>
      </c>
      <c r="J133" s="24">
        <f t="shared" si="8"/>
        <v>0</v>
      </c>
      <c r="K133" s="25" t="str">
        <f t="shared" ref="K133:K196" si="9">IF(J133&lt;0,"ATENÇÃO","OK")</f>
        <v>OK</v>
      </c>
      <c r="L133" s="187"/>
      <c r="M133" s="187"/>
      <c r="N133" s="194"/>
      <c r="O133" s="193"/>
      <c r="P133" s="193"/>
      <c r="Q133" s="193">
        <v>1</v>
      </c>
      <c r="R133" s="193"/>
      <c r="S133" s="193"/>
      <c r="T133" s="193"/>
      <c r="U133" s="193"/>
      <c r="V133" s="161"/>
      <c r="W133" s="161"/>
      <c r="X133" s="161"/>
      <c r="Y133" s="161"/>
      <c r="Z133" s="161"/>
      <c r="AA133" s="161"/>
      <c r="AB133" s="161"/>
      <c r="AC133" s="161"/>
      <c r="AD133" s="161"/>
      <c r="AE133" s="161"/>
      <c r="AF133" s="161"/>
      <c r="AG133" s="161"/>
      <c r="AH133" s="161"/>
      <c r="AI133" s="161"/>
      <c r="AJ133" s="161"/>
      <c r="AK133" s="161"/>
    </row>
    <row r="134" spans="1:37" ht="39.950000000000003" customHeight="1" x14ac:dyDescent="0.25">
      <c r="A134" s="274"/>
      <c r="B134" s="271"/>
      <c r="C134" s="48">
        <v>134</v>
      </c>
      <c r="D134" s="115" t="s">
        <v>304</v>
      </c>
      <c r="E134" s="116" t="s">
        <v>299</v>
      </c>
      <c r="F134" s="104" t="s">
        <v>13</v>
      </c>
      <c r="G134" s="35" t="s">
        <v>292</v>
      </c>
      <c r="H134" s="53">
        <v>1600</v>
      </c>
      <c r="I134" s="18">
        <v>1</v>
      </c>
      <c r="J134" s="24">
        <f t="shared" si="8"/>
        <v>0</v>
      </c>
      <c r="K134" s="25" t="str">
        <f t="shared" si="9"/>
        <v>OK</v>
      </c>
      <c r="L134" s="187"/>
      <c r="M134" s="187"/>
      <c r="N134" s="194"/>
      <c r="O134" s="193"/>
      <c r="P134" s="193"/>
      <c r="Q134" s="193">
        <v>1</v>
      </c>
      <c r="R134" s="193"/>
      <c r="S134" s="193"/>
      <c r="T134" s="193"/>
      <c r="U134" s="193"/>
      <c r="V134" s="161"/>
      <c r="W134" s="161"/>
      <c r="X134" s="161"/>
      <c r="Y134" s="161"/>
      <c r="Z134" s="161"/>
      <c r="AA134" s="161"/>
      <c r="AB134" s="161"/>
      <c r="AC134" s="161"/>
      <c r="AD134" s="161"/>
      <c r="AE134" s="161"/>
      <c r="AF134" s="161"/>
      <c r="AG134" s="161"/>
      <c r="AH134" s="161"/>
      <c r="AI134" s="161"/>
      <c r="AJ134" s="161"/>
      <c r="AK134" s="161"/>
    </row>
    <row r="135" spans="1:37" ht="39.950000000000003" customHeight="1" x14ac:dyDescent="0.25">
      <c r="A135" s="275"/>
      <c r="B135" s="272"/>
      <c r="C135" s="48">
        <v>135</v>
      </c>
      <c r="D135" s="115" t="s">
        <v>305</v>
      </c>
      <c r="E135" s="116" t="s">
        <v>300</v>
      </c>
      <c r="F135" s="104" t="s">
        <v>13</v>
      </c>
      <c r="G135" s="35" t="s">
        <v>292</v>
      </c>
      <c r="H135" s="53">
        <v>1200</v>
      </c>
      <c r="I135" s="18">
        <v>1</v>
      </c>
      <c r="J135" s="24">
        <f t="shared" si="8"/>
        <v>0</v>
      </c>
      <c r="K135" s="25" t="str">
        <f t="shared" si="9"/>
        <v>OK</v>
      </c>
      <c r="L135" s="187"/>
      <c r="M135" s="187"/>
      <c r="N135" s="194"/>
      <c r="O135" s="193"/>
      <c r="P135" s="193"/>
      <c r="Q135" s="193"/>
      <c r="R135" s="193"/>
      <c r="S135" s="193"/>
      <c r="T135" s="193"/>
      <c r="U135" s="193"/>
      <c r="V135" s="161"/>
      <c r="W135" s="161"/>
      <c r="X135" s="161"/>
      <c r="Y135" s="161"/>
      <c r="Z135" s="161"/>
      <c r="AA135" s="161"/>
      <c r="AB135" s="161"/>
      <c r="AC135" s="161"/>
      <c r="AD135" s="161"/>
      <c r="AE135" s="161"/>
      <c r="AF135" s="161"/>
      <c r="AG135" s="161"/>
      <c r="AH135" s="161"/>
      <c r="AI135" s="161"/>
      <c r="AJ135" s="164">
        <v>1</v>
      </c>
      <c r="AK135" s="161"/>
    </row>
    <row r="136" spans="1:37" ht="39.950000000000003" customHeight="1" x14ac:dyDescent="0.25">
      <c r="A136" s="259">
        <v>14</v>
      </c>
      <c r="B136" s="262" t="s">
        <v>307</v>
      </c>
      <c r="C136" s="46">
        <v>136</v>
      </c>
      <c r="D136" s="95" t="s">
        <v>309</v>
      </c>
      <c r="E136" s="96" t="s">
        <v>308</v>
      </c>
      <c r="F136" s="108" t="s">
        <v>13</v>
      </c>
      <c r="G136" s="33" t="s">
        <v>311</v>
      </c>
      <c r="H136" s="52">
        <v>4191</v>
      </c>
      <c r="I136" s="18">
        <f>2-1</f>
        <v>1</v>
      </c>
      <c r="J136" s="24">
        <f t="shared" si="8"/>
        <v>1</v>
      </c>
      <c r="K136" s="25" t="str">
        <f t="shared" si="9"/>
        <v>OK</v>
      </c>
      <c r="L136" s="187"/>
      <c r="M136" s="187"/>
      <c r="N136" s="194"/>
      <c r="O136" s="193"/>
      <c r="P136" s="193"/>
      <c r="Q136" s="193"/>
      <c r="R136" s="193"/>
      <c r="S136" s="193"/>
      <c r="T136" s="193"/>
      <c r="U136" s="193"/>
      <c r="V136" s="161"/>
      <c r="W136" s="161"/>
      <c r="X136" s="161"/>
      <c r="Y136" s="161"/>
      <c r="Z136" s="161"/>
      <c r="AA136" s="161"/>
      <c r="AB136" s="161"/>
      <c r="AC136" s="161"/>
      <c r="AD136" s="161"/>
      <c r="AE136" s="161"/>
      <c r="AF136" s="161"/>
      <c r="AG136" s="161"/>
      <c r="AH136" s="161"/>
      <c r="AI136" s="161"/>
      <c r="AJ136" s="161"/>
      <c r="AK136" s="161"/>
    </row>
    <row r="137" spans="1:37" ht="39.950000000000003" customHeight="1" x14ac:dyDescent="0.25">
      <c r="A137" s="261"/>
      <c r="B137" s="264"/>
      <c r="C137" s="46">
        <v>137</v>
      </c>
      <c r="D137" s="95" t="s">
        <v>310</v>
      </c>
      <c r="E137" s="96" t="s">
        <v>308</v>
      </c>
      <c r="F137" s="108" t="s">
        <v>13</v>
      </c>
      <c r="G137" s="33" t="s">
        <v>311</v>
      </c>
      <c r="H137" s="52">
        <v>4191</v>
      </c>
      <c r="I137" s="18">
        <f>2-1</f>
        <v>1</v>
      </c>
      <c r="J137" s="24">
        <f t="shared" si="8"/>
        <v>0</v>
      </c>
      <c r="K137" s="25" t="str">
        <f t="shared" si="9"/>
        <v>OK</v>
      </c>
      <c r="L137" s="187"/>
      <c r="M137" s="187"/>
      <c r="N137" s="194"/>
      <c r="O137" s="193"/>
      <c r="P137" s="193"/>
      <c r="Q137" s="193"/>
      <c r="R137" s="193"/>
      <c r="S137" s="193">
        <v>1</v>
      </c>
      <c r="T137" s="193"/>
      <c r="U137" s="193"/>
      <c r="V137" s="161"/>
      <c r="W137" s="161"/>
      <c r="X137" s="161"/>
      <c r="Y137" s="161"/>
      <c r="Z137" s="161"/>
      <c r="AA137" s="161"/>
      <c r="AB137" s="161"/>
      <c r="AC137" s="161"/>
      <c r="AD137" s="161"/>
      <c r="AE137" s="161"/>
      <c r="AF137" s="161"/>
      <c r="AG137" s="161"/>
      <c r="AH137" s="161"/>
      <c r="AI137" s="161"/>
      <c r="AJ137" s="161"/>
      <c r="AK137" s="161"/>
    </row>
    <row r="138" spans="1:37" ht="39.950000000000003" customHeight="1" x14ac:dyDescent="0.25">
      <c r="A138" s="273">
        <v>15</v>
      </c>
      <c r="B138" s="270" t="s">
        <v>249</v>
      </c>
      <c r="C138" s="47">
        <v>138</v>
      </c>
      <c r="D138" s="90" t="s">
        <v>60</v>
      </c>
      <c r="E138" s="35" t="s">
        <v>312</v>
      </c>
      <c r="F138" s="35" t="s">
        <v>13</v>
      </c>
      <c r="G138" s="35" t="s">
        <v>22</v>
      </c>
      <c r="H138" s="53">
        <v>11</v>
      </c>
      <c r="I138" s="18">
        <f>8-2</f>
        <v>6</v>
      </c>
      <c r="J138" s="24">
        <f t="shared" si="8"/>
        <v>6</v>
      </c>
      <c r="K138" s="25" t="str">
        <f t="shared" si="9"/>
        <v>OK</v>
      </c>
      <c r="L138" s="187"/>
      <c r="M138" s="187"/>
      <c r="N138" s="194"/>
      <c r="O138" s="193"/>
      <c r="P138" s="193"/>
      <c r="Q138" s="193"/>
      <c r="R138" s="193"/>
      <c r="S138" s="193"/>
      <c r="T138" s="193"/>
      <c r="U138" s="193"/>
      <c r="V138" s="161"/>
      <c r="W138" s="161"/>
      <c r="X138" s="161"/>
      <c r="Y138" s="161"/>
      <c r="Z138" s="161"/>
      <c r="AA138" s="161"/>
      <c r="AB138" s="161"/>
      <c r="AC138" s="161"/>
      <c r="AD138" s="161"/>
      <c r="AE138" s="161"/>
      <c r="AF138" s="161"/>
      <c r="AG138" s="161"/>
      <c r="AH138" s="161"/>
      <c r="AI138" s="161"/>
      <c r="AJ138" s="161"/>
      <c r="AK138" s="161"/>
    </row>
    <row r="139" spans="1:37" ht="39.950000000000003" customHeight="1" x14ac:dyDescent="0.25">
      <c r="A139" s="274"/>
      <c r="B139" s="271"/>
      <c r="C139" s="47">
        <v>139</v>
      </c>
      <c r="D139" s="90" t="s">
        <v>61</v>
      </c>
      <c r="E139" s="118" t="s">
        <v>313</v>
      </c>
      <c r="F139" s="35" t="s">
        <v>13</v>
      </c>
      <c r="G139" s="35" t="s">
        <v>22</v>
      </c>
      <c r="H139" s="53">
        <v>51.6</v>
      </c>
      <c r="I139" s="18">
        <v>1</v>
      </c>
      <c r="J139" s="24">
        <f t="shared" si="8"/>
        <v>0</v>
      </c>
      <c r="K139" s="25" t="str">
        <f t="shared" si="9"/>
        <v>OK</v>
      </c>
      <c r="L139" s="186"/>
      <c r="M139" s="189"/>
      <c r="N139" s="196"/>
      <c r="O139" s="196"/>
      <c r="P139" s="196"/>
      <c r="Q139" s="197"/>
      <c r="R139" s="196"/>
      <c r="S139" s="196"/>
      <c r="T139" s="196"/>
      <c r="U139" s="196"/>
      <c r="V139" s="162"/>
      <c r="W139" s="161"/>
      <c r="X139" s="161"/>
      <c r="Y139" s="161"/>
      <c r="Z139" s="161"/>
      <c r="AA139" s="161"/>
      <c r="AB139" s="161"/>
      <c r="AC139" s="161"/>
      <c r="AD139" s="161"/>
      <c r="AE139" s="161"/>
      <c r="AF139" s="161"/>
      <c r="AG139" s="161"/>
      <c r="AH139" s="161"/>
      <c r="AI139" s="164">
        <v>1</v>
      </c>
      <c r="AJ139" s="161"/>
      <c r="AK139" s="161"/>
    </row>
    <row r="140" spans="1:37" ht="39.950000000000003" customHeight="1" x14ac:dyDescent="0.25">
      <c r="A140" s="274"/>
      <c r="B140" s="271"/>
      <c r="C140" s="47">
        <v>140</v>
      </c>
      <c r="D140" s="90" t="s">
        <v>63</v>
      </c>
      <c r="E140" s="35" t="s">
        <v>314</v>
      </c>
      <c r="F140" s="35" t="s">
        <v>13</v>
      </c>
      <c r="G140" s="35" t="s">
        <v>22</v>
      </c>
      <c r="H140" s="53">
        <v>29.4</v>
      </c>
      <c r="I140" s="18">
        <v>1</v>
      </c>
      <c r="J140" s="24">
        <f t="shared" si="8"/>
        <v>0</v>
      </c>
      <c r="K140" s="25" t="str">
        <f t="shared" si="9"/>
        <v>OK</v>
      </c>
      <c r="L140" s="186"/>
      <c r="M140" s="190"/>
      <c r="N140" s="196"/>
      <c r="O140" s="196"/>
      <c r="P140" s="196"/>
      <c r="Q140" s="196"/>
      <c r="R140" s="196"/>
      <c r="S140" s="196"/>
      <c r="T140" s="196"/>
      <c r="U140" s="196"/>
      <c r="V140" s="162"/>
      <c r="W140" s="161"/>
      <c r="X140" s="161"/>
      <c r="Y140" s="161"/>
      <c r="Z140" s="161"/>
      <c r="AA140" s="161"/>
      <c r="AB140" s="161"/>
      <c r="AC140" s="161"/>
      <c r="AD140" s="161"/>
      <c r="AE140" s="161"/>
      <c r="AF140" s="161"/>
      <c r="AG140" s="161"/>
      <c r="AH140" s="161"/>
      <c r="AI140" s="164">
        <v>1</v>
      </c>
      <c r="AJ140" s="161"/>
      <c r="AK140" s="161"/>
    </row>
    <row r="141" spans="1:37" ht="39.950000000000003" customHeight="1" x14ac:dyDescent="0.25">
      <c r="A141" s="274"/>
      <c r="B141" s="271"/>
      <c r="C141" s="47">
        <v>141</v>
      </c>
      <c r="D141" s="90" t="s">
        <v>64</v>
      </c>
      <c r="E141" s="35" t="s">
        <v>315</v>
      </c>
      <c r="F141" s="35" t="s">
        <v>13</v>
      </c>
      <c r="G141" s="35" t="s">
        <v>22</v>
      </c>
      <c r="H141" s="53">
        <v>35</v>
      </c>
      <c r="I141" s="18">
        <v>1</v>
      </c>
      <c r="J141" s="24">
        <f t="shared" si="8"/>
        <v>1</v>
      </c>
      <c r="K141" s="25" t="str">
        <f t="shared" si="9"/>
        <v>OK</v>
      </c>
      <c r="L141" s="186"/>
      <c r="M141" s="190"/>
      <c r="N141" s="196"/>
      <c r="O141" s="196"/>
      <c r="P141" s="196"/>
      <c r="Q141" s="196"/>
      <c r="R141" s="196"/>
      <c r="S141" s="196"/>
      <c r="T141" s="196"/>
      <c r="U141" s="196"/>
      <c r="V141" s="162"/>
      <c r="W141" s="161"/>
      <c r="X141" s="161"/>
      <c r="Y141" s="161"/>
      <c r="Z141" s="161"/>
      <c r="AA141" s="161"/>
      <c r="AB141" s="161"/>
      <c r="AC141" s="161"/>
      <c r="AD141" s="161"/>
      <c r="AE141" s="161"/>
      <c r="AF141" s="161"/>
      <c r="AG141" s="161"/>
      <c r="AH141" s="161"/>
      <c r="AI141" s="161"/>
      <c r="AJ141" s="161"/>
      <c r="AK141" s="161"/>
    </row>
    <row r="142" spans="1:37" ht="39.950000000000003" customHeight="1" x14ac:dyDescent="0.25">
      <c r="A142" s="274"/>
      <c r="B142" s="271"/>
      <c r="C142" s="47">
        <v>142</v>
      </c>
      <c r="D142" s="90" t="s">
        <v>78</v>
      </c>
      <c r="E142" s="118" t="s">
        <v>313</v>
      </c>
      <c r="F142" s="35" t="s">
        <v>13</v>
      </c>
      <c r="G142" s="35" t="s">
        <v>22</v>
      </c>
      <c r="H142" s="53">
        <v>16.8</v>
      </c>
      <c r="I142" s="18"/>
      <c r="J142" s="24">
        <f>I142-(SUM(L142:AB142))</f>
        <v>0</v>
      </c>
      <c r="K142" s="25" t="str">
        <f t="shared" si="9"/>
        <v>OK</v>
      </c>
      <c r="L142" s="186"/>
      <c r="M142" s="190"/>
      <c r="N142" s="196"/>
      <c r="O142" s="196"/>
      <c r="P142" s="196"/>
      <c r="Q142" s="196"/>
      <c r="R142" s="196"/>
      <c r="S142" s="196"/>
      <c r="T142" s="196"/>
      <c r="U142" s="196"/>
      <c r="V142" s="162"/>
      <c r="W142" s="161"/>
      <c r="X142" s="161"/>
      <c r="Y142" s="161"/>
      <c r="Z142" s="161"/>
      <c r="AA142" s="161"/>
      <c r="AB142" s="161"/>
      <c r="AC142" s="161"/>
      <c r="AD142" s="161"/>
      <c r="AE142" s="161"/>
      <c r="AF142" s="161"/>
      <c r="AG142" s="161"/>
      <c r="AH142" s="161"/>
      <c r="AI142" s="161"/>
      <c r="AJ142" s="161"/>
      <c r="AK142" s="161"/>
    </row>
    <row r="143" spans="1:37" ht="39.950000000000003" customHeight="1" x14ac:dyDescent="0.25">
      <c r="A143" s="274"/>
      <c r="B143" s="271"/>
      <c r="C143" s="47">
        <v>143</v>
      </c>
      <c r="D143" s="90" t="s">
        <v>316</v>
      </c>
      <c r="E143" s="118" t="s">
        <v>313</v>
      </c>
      <c r="F143" s="35" t="s">
        <v>13</v>
      </c>
      <c r="G143" s="35" t="s">
        <v>22</v>
      </c>
      <c r="H143" s="53">
        <v>44.8</v>
      </c>
      <c r="I143" s="18">
        <v>3</v>
      </c>
      <c r="J143" s="24">
        <f t="shared" ref="J143:J153" si="10">I143-(SUM(L143:AK143))</f>
        <v>1</v>
      </c>
      <c r="K143" s="25" t="str">
        <f t="shared" si="9"/>
        <v>OK</v>
      </c>
      <c r="L143" s="186"/>
      <c r="M143" s="190"/>
      <c r="N143" s="196"/>
      <c r="O143" s="196"/>
      <c r="P143" s="196"/>
      <c r="Q143" s="196"/>
      <c r="R143" s="196"/>
      <c r="S143" s="196"/>
      <c r="T143" s="196"/>
      <c r="U143" s="196"/>
      <c r="V143" s="162"/>
      <c r="W143" s="161"/>
      <c r="X143" s="161"/>
      <c r="Y143" s="161"/>
      <c r="Z143" s="161"/>
      <c r="AA143" s="161"/>
      <c r="AB143" s="161"/>
      <c r="AC143" s="161"/>
      <c r="AD143" s="161"/>
      <c r="AE143" s="161"/>
      <c r="AF143" s="161"/>
      <c r="AG143" s="161"/>
      <c r="AH143" s="161"/>
      <c r="AI143" s="164">
        <v>2</v>
      </c>
      <c r="AJ143" s="161"/>
      <c r="AK143" s="161"/>
    </row>
    <row r="144" spans="1:37" ht="39.950000000000003" customHeight="1" x14ac:dyDescent="0.25">
      <c r="A144" s="274"/>
      <c r="B144" s="271"/>
      <c r="C144" s="48">
        <v>144</v>
      </c>
      <c r="D144" s="90" t="s">
        <v>317</v>
      </c>
      <c r="E144" s="35" t="s">
        <v>318</v>
      </c>
      <c r="F144" s="36" t="s">
        <v>13</v>
      </c>
      <c r="G144" s="35" t="s">
        <v>22</v>
      </c>
      <c r="H144" s="53">
        <v>74.2</v>
      </c>
      <c r="I144" s="18">
        <v>1</v>
      </c>
      <c r="J144" s="24">
        <f t="shared" si="10"/>
        <v>0</v>
      </c>
      <c r="K144" s="25" t="str">
        <f t="shared" si="9"/>
        <v>OK</v>
      </c>
      <c r="L144" s="186"/>
      <c r="M144" s="189"/>
      <c r="N144" s="196"/>
      <c r="O144" s="196"/>
      <c r="P144" s="199">
        <v>1</v>
      </c>
      <c r="Q144" s="196"/>
      <c r="R144" s="196"/>
      <c r="S144" s="196"/>
      <c r="T144" s="196"/>
      <c r="U144" s="196"/>
      <c r="V144" s="162"/>
      <c r="W144" s="161"/>
      <c r="X144" s="161"/>
      <c r="Y144" s="161"/>
      <c r="Z144" s="161"/>
      <c r="AA144" s="161"/>
      <c r="AB144" s="161"/>
      <c r="AC144" s="161"/>
      <c r="AD144" s="161"/>
      <c r="AE144" s="161"/>
      <c r="AF144" s="161"/>
      <c r="AG144" s="161"/>
      <c r="AH144" s="161"/>
      <c r="AI144" s="161"/>
      <c r="AJ144" s="161"/>
      <c r="AK144" s="161"/>
    </row>
    <row r="145" spans="1:37" ht="39.950000000000003" customHeight="1" x14ac:dyDescent="0.25">
      <c r="A145" s="274"/>
      <c r="B145" s="271"/>
      <c r="C145" s="47">
        <v>145</v>
      </c>
      <c r="D145" s="90" t="s">
        <v>319</v>
      </c>
      <c r="E145" s="35" t="s">
        <v>320</v>
      </c>
      <c r="F145" s="36" t="s">
        <v>13</v>
      </c>
      <c r="G145" s="35" t="s">
        <v>22</v>
      </c>
      <c r="H145" s="53">
        <v>44.8</v>
      </c>
      <c r="I145" s="18">
        <v>1</v>
      </c>
      <c r="J145" s="24">
        <f t="shared" si="10"/>
        <v>0</v>
      </c>
      <c r="K145" s="25" t="str">
        <f t="shared" si="9"/>
        <v>OK</v>
      </c>
      <c r="L145" s="186"/>
      <c r="M145" s="190"/>
      <c r="N145" s="196"/>
      <c r="O145" s="196"/>
      <c r="P145" s="199">
        <v>1</v>
      </c>
      <c r="Q145" s="196"/>
      <c r="R145" s="196"/>
      <c r="S145" s="196"/>
      <c r="T145" s="196"/>
      <c r="U145" s="196"/>
      <c r="V145" s="162"/>
      <c r="W145" s="161"/>
      <c r="X145" s="161"/>
      <c r="Y145" s="161"/>
      <c r="Z145" s="161"/>
      <c r="AA145" s="161"/>
      <c r="AB145" s="161"/>
      <c r="AC145" s="161"/>
      <c r="AD145" s="161"/>
      <c r="AE145" s="161"/>
      <c r="AF145" s="161"/>
      <c r="AG145" s="161"/>
      <c r="AH145" s="161"/>
      <c r="AI145" s="161"/>
      <c r="AJ145" s="161"/>
      <c r="AK145" s="161"/>
    </row>
    <row r="146" spans="1:37" ht="39.950000000000003" customHeight="1" x14ac:dyDescent="0.25">
      <c r="A146" s="275"/>
      <c r="B146" s="272"/>
      <c r="C146" s="48">
        <v>146</v>
      </c>
      <c r="D146" s="90" t="s">
        <v>321</v>
      </c>
      <c r="E146" s="35" t="s">
        <v>320</v>
      </c>
      <c r="F146" s="36" t="s">
        <v>13</v>
      </c>
      <c r="G146" s="35" t="s">
        <v>322</v>
      </c>
      <c r="H146" s="53">
        <v>16.8</v>
      </c>
      <c r="I146" s="18">
        <v>1</v>
      </c>
      <c r="J146" s="24">
        <f t="shared" si="10"/>
        <v>0</v>
      </c>
      <c r="K146" s="25" t="str">
        <f t="shared" si="9"/>
        <v>OK</v>
      </c>
      <c r="L146" s="186"/>
      <c r="M146" s="190"/>
      <c r="N146" s="196"/>
      <c r="O146" s="196"/>
      <c r="P146" s="199">
        <v>1</v>
      </c>
      <c r="Q146" s="196"/>
      <c r="R146" s="196"/>
      <c r="S146" s="196"/>
      <c r="T146" s="196"/>
      <c r="U146" s="196"/>
      <c r="V146" s="162"/>
      <c r="W146" s="161"/>
      <c r="X146" s="161"/>
      <c r="Y146" s="161"/>
      <c r="Z146" s="161"/>
      <c r="AA146" s="161"/>
      <c r="AB146" s="161"/>
      <c r="AC146" s="161"/>
      <c r="AD146" s="161"/>
      <c r="AE146" s="161"/>
      <c r="AF146" s="161"/>
      <c r="AG146" s="161"/>
      <c r="AH146" s="161"/>
      <c r="AI146" s="161"/>
      <c r="AJ146" s="161"/>
      <c r="AK146" s="161"/>
    </row>
    <row r="147" spans="1:37" ht="39.950000000000003" customHeight="1" x14ac:dyDescent="0.25">
      <c r="A147" s="259">
        <v>17</v>
      </c>
      <c r="B147" s="262" t="s">
        <v>249</v>
      </c>
      <c r="C147" s="43">
        <v>159</v>
      </c>
      <c r="D147" s="119" t="s">
        <v>88</v>
      </c>
      <c r="E147" s="120" t="s">
        <v>45</v>
      </c>
      <c r="F147" s="120" t="s">
        <v>3</v>
      </c>
      <c r="G147" s="34" t="s">
        <v>30</v>
      </c>
      <c r="H147" s="51">
        <v>147.5</v>
      </c>
      <c r="I147" s="18">
        <f>8-1</f>
        <v>7</v>
      </c>
      <c r="J147" s="24">
        <f t="shared" si="10"/>
        <v>5</v>
      </c>
      <c r="K147" s="25" t="str">
        <f t="shared" si="9"/>
        <v>OK</v>
      </c>
      <c r="L147" s="186"/>
      <c r="M147" s="190"/>
      <c r="N147" s="196"/>
      <c r="O147" s="196"/>
      <c r="P147" s="196"/>
      <c r="Q147" s="196"/>
      <c r="R147" s="196"/>
      <c r="S147" s="196"/>
      <c r="T147" s="196"/>
      <c r="U147" s="196"/>
      <c r="V147" s="162"/>
      <c r="W147" s="161"/>
      <c r="X147" s="161"/>
      <c r="Y147" s="161"/>
      <c r="Z147" s="161"/>
      <c r="AA147" s="161"/>
      <c r="AB147" s="161"/>
      <c r="AC147" s="161"/>
      <c r="AD147" s="161"/>
      <c r="AE147" s="161"/>
      <c r="AF147" s="161"/>
      <c r="AG147" s="161"/>
      <c r="AH147" s="161"/>
      <c r="AI147" s="164">
        <v>2</v>
      </c>
      <c r="AJ147" s="161"/>
      <c r="AK147" s="161"/>
    </row>
    <row r="148" spans="1:37" ht="39.950000000000003" customHeight="1" x14ac:dyDescent="0.25">
      <c r="A148" s="260"/>
      <c r="B148" s="263"/>
      <c r="C148" s="43">
        <v>160</v>
      </c>
      <c r="D148" s="119" t="s">
        <v>323</v>
      </c>
      <c r="E148" s="120" t="s">
        <v>45</v>
      </c>
      <c r="F148" s="120" t="s">
        <v>13</v>
      </c>
      <c r="G148" s="34" t="s">
        <v>22</v>
      </c>
      <c r="H148" s="51">
        <v>57</v>
      </c>
      <c r="I148" s="18">
        <f>15+3</f>
        <v>18</v>
      </c>
      <c r="J148" s="24">
        <f t="shared" si="10"/>
        <v>0</v>
      </c>
      <c r="K148" s="25" t="str">
        <f t="shared" si="9"/>
        <v>OK</v>
      </c>
      <c r="L148" s="186"/>
      <c r="M148" s="192">
        <v>18</v>
      </c>
      <c r="N148" s="196"/>
      <c r="O148" s="196"/>
      <c r="P148" s="196"/>
      <c r="Q148" s="196"/>
      <c r="R148" s="196"/>
      <c r="S148" s="196"/>
      <c r="T148" s="196"/>
      <c r="U148" s="196"/>
      <c r="V148" s="162"/>
      <c r="W148" s="161"/>
      <c r="X148" s="161"/>
      <c r="Y148" s="161"/>
      <c r="Z148" s="161"/>
      <c r="AA148" s="161"/>
      <c r="AB148" s="161"/>
      <c r="AC148" s="161"/>
      <c r="AD148" s="161"/>
      <c r="AE148" s="161"/>
      <c r="AF148" s="161"/>
      <c r="AG148" s="161"/>
      <c r="AH148" s="161"/>
      <c r="AI148" s="161"/>
      <c r="AJ148" s="161"/>
      <c r="AK148" s="161"/>
    </row>
    <row r="149" spans="1:37" ht="39.950000000000003" customHeight="1" x14ac:dyDescent="0.25">
      <c r="A149" s="260"/>
      <c r="B149" s="263"/>
      <c r="C149" s="43">
        <v>161</v>
      </c>
      <c r="D149" s="119" t="s">
        <v>324</v>
      </c>
      <c r="E149" s="120" t="s">
        <v>59</v>
      </c>
      <c r="F149" s="120" t="s">
        <v>13</v>
      </c>
      <c r="G149" s="34" t="s">
        <v>22</v>
      </c>
      <c r="H149" s="51">
        <v>12</v>
      </c>
      <c r="I149" s="18">
        <f>15+3</f>
        <v>18</v>
      </c>
      <c r="J149" s="24">
        <f t="shared" si="10"/>
        <v>0</v>
      </c>
      <c r="K149" s="25" t="str">
        <f t="shared" si="9"/>
        <v>OK</v>
      </c>
      <c r="L149" s="186"/>
      <c r="M149" s="192">
        <v>18</v>
      </c>
      <c r="N149" s="196"/>
      <c r="O149" s="196"/>
      <c r="P149" s="196"/>
      <c r="Q149" s="196"/>
      <c r="R149" s="196"/>
      <c r="S149" s="196"/>
      <c r="T149" s="196"/>
      <c r="U149" s="196"/>
      <c r="V149" s="162"/>
      <c r="W149" s="161"/>
      <c r="X149" s="161"/>
      <c r="Y149" s="161"/>
      <c r="Z149" s="161"/>
      <c r="AA149" s="161"/>
      <c r="AB149" s="161"/>
      <c r="AC149" s="161"/>
      <c r="AD149" s="161"/>
      <c r="AE149" s="161"/>
      <c r="AF149" s="161"/>
      <c r="AG149" s="161"/>
      <c r="AH149" s="161"/>
      <c r="AI149" s="161"/>
      <c r="AJ149" s="161"/>
      <c r="AK149" s="161"/>
    </row>
    <row r="150" spans="1:37" ht="39.950000000000003" customHeight="1" x14ac:dyDescent="0.25">
      <c r="A150" s="260"/>
      <c r="B150" s="263"/>
      <c r="C150" s="43">
        <v>162</v>
      </c>
      <c r="D150" s="119" t="s">
        <v>325</v>
      </c>
      <c r="E150" s="120" t="s">
        <v>59</v>
      </c>
      <c r="F150" s="120" t="s">
        <v>13</v>
      </c>
      <c r="G150" s="34" t="s">
        <v>22</v>
      </c>
      <c r="H150" s="51">
        <v>40.6</v>
      </c>
      <c r="I150" s="18">
        <v>2</v>
      </c>
      <c r="J150" s="24">
        <f t="shared" si="10"/>
        <v>0</v>
      </c>
      <c r="K150" s="25" t="str">
        <f t="shared" si="9"/>
        <v>OK</v>
      </c>
      <c r="L150" s="186"/>
      <c r="M150" s="192">
        <v>2</v>
      </c>
      <c r="N150" s="196"/>
      <c r="O150" s="196"/>
      <c r="P150" s="196"/>
      <c r="Q150" s="196"/>
      <c r="R150" s="196"/>
      <c r="S150" s="196"/>
      <c r="T150" s="196"/>
      <c r="U150" s="196"/>
      <c r="V150" s="162"/>
      <c r="W150" s="161"/>
      <c r="X150" s="161"/>
      <c r="Y150" s="161"/>
      <c r="Z150" s="161"/>
      <c r="AA150" s="161"/>
      <c r="AB150" s="161"/>
      <c r="AC150" s="161"/>
      <c r="AD150" s="161"/>
      <c r="AE150" s="161"/>
      <c r="AF150" s="161"/>
      <c r="AG150" s="161"/>
      <c r="AH150" s="161"/>
      <c r="AI150" s="161"/>
      <c r="AJ150" s="161"/>
      <c r="AK150" s="161"/>
    </row>
    <row r="151" spans="1:37" ht="39.950000000000003" customHeight="1" x14ac:dyDescent="0.25">
      <c r="A151" s="260"/>
      <c r="B151" s="263"/>
      <c r="C151" s="43">
        <v>163</v>
      </c>
      <c r="D151" s="119" t="s">
        <v>326</v>
      </c>
      <c r="E151" s="120" t="s">
        <v>45</v>
      </c>
      <c r="F151" s="120" t="s">
        <v>13</v>
      </c>
      <c r="G151" s="34" t="s">
        <v>15</v>
      </c>
      <c r="H151" s="51">
        <v>4.47</v>
      </c>
      <c r="I151" s="18">
        <f>10-2</f>
        <v>8</v>
      </c>
      <c r="J151" s="24">
        <f t="shared" si="10"/>
        <v>0</v>
      </c>
      <c r="K151" s="25" t="str">
        <f t="shared" si="9"/>
        <v>OK</v>
      </c>
      <c r="L151" s="186"/>
      <c r="M151" s="190"/>
      <c r="N151" s="196"/>
      <c r="O151" s="196"/>
      <c r="P151" s="196"/>
      <c r="Q151" s="196"/>
      <c r="R151" s="196"/>
      <c r="S151" s="196"/>
      <c r="T151" s="196"/>
      <c r="U151" s="196"/>
      <c r="V151" s="162"/>
      <c r="W151" s="161"/>
      <c r="X151" s="161"/>
      <c r="Y151" s="161"/>
      <c r="Z151" s="161"/>
      <c r="AA151" s="161"/>
      <c r="AB151" s="161"/>
      <c r="AC151" s="161"/>
      <c r="AD151" s="161"/>
      <c r="AE151" s="161"/>
      <c r="AF151" s="161"/>
      <c r="AG151" s="161"/>
      <c r="AH151" s="161"/>
      <c r="AI151" s="164">
        <v>8</v>
      </c>
      <c r="AJ151" s="161"/>
      <c r="AK151" s="161"/>
    </row>
    <row r="152" spans="1:37" ht="39.950000000000003" customHeight="1" x14ac:dyDescent="0.25">
      <c r="A152" s="260"/>
      <c r="B152" s="263"/>
      <c r="C152" s="43">
        <v>164</v>
      </c>
      <c r="D152" s="119" t="s">
        <v>327</v>
      </c>
      <c r="E152" s="120" t="s">
        <v>45</v>
      </c>
      <c r="F152" s="120" t="s">
        <v>13</v>
      </c>
      <c r="G152" s="34" t="s">
        <v>14</v>
      </c>
      <c r="H152" s="51">
        <v>3.64</v>
      </c>
      <c r="I152" s="18">
        <f>5-1</f>
        <v>4</v>
      </c>
      <c r="J152" s="24">
        <f t="shared" si="10"/>
        <v>0</v>
      </c>
      <c r="K152" s="25" t="str">
        <f t="shared" si="9"/>
        <v>OK</v>
      </c>
      <c r="L152" s="186"/>
      <c r="M152" s="190"/>
      <c r="N152" s="196"/>
      <c r="O152" s="196"/>
      <c r="P152" s="199">
        <v>1</v>
      </c>
      <c r="Q152" s="196"/>
      <c r="R152" s="196"/>
      <c r="S152" s="196"/>
      <c r="T152" s="196"/>
      <c r="U152" s="196"/>
      <c r="V152" s="162"/>
      <c r="W152" s="161"/>
      <c r="X152" s="161"/>
      <c r="Y152" s="161"/>
      <c r="Z152" s="161"/>
      <c r="AA152" s="161"/>
      <c r="AB152" s="161"/>
      <c r="AC152" s="161"/>
      <c r="AD152" s="161"/>
      <c r="AE152" s="161"/>
      <c r="AF152" s="161"/>
      <c r="AG152" s="161"/>
      <c r="AH152" s="161"/>
      <c r="AI152" s="164">
        <v>3</v>
      </c>
      <c r="AJ152" s="161"/>
      <c r="AK152" s="161"/>
    </row>
    <row r="153" spans="1:37" ht="39.950000000000003" customHeight="1" x14ac:dyDescent="0.25">
      <c r="A153" s="260"/>
      <c r="B153" s="263"/>
      <c r="C153" s="43">
        <v>165</v>
      </c>
      <c r="D153" s="119" t="s">
        <v>328</v>
      </c>
      <c r="E153" s="120" t="s">
        <v>45</v>
      </c>
      <c r="F153" s="86" t="s">
        <v>13</v>
      </c>
      <c r="G153" s="34" t="s">
        <v>30</v>
      </c>
      <c r="H153" s="51">
        <v>28</v>
      </c>
      <c r="I153" s="18">
        <v>3</v>
      </c>
      <c r="J153" s="24">
        <f t="shared" si="10"/>
        <v>0</v>
      </c>
      <c r="K153" s="25" t="str">
        <f t="shared" si="9"/>
        <v>OK</v>
      </c>
      <c r="L153" s="186"/>
      <c r="M153" s="190"/>
      <c r="N153" s="196"/>
      <c r="O153" s="196"/>
      <c r="P153" s="199">
        <v>1</v>
      </c>
      <c r="Q153" s="196"/>
      <c r="R153" s="196"/>
      <c r="S153" s="196"/>
      <c r="T153" s="196"/>
      <c r="U153" s="196"/>
      <c r="V153" s="162"/>
      <c r="W153" s="161"/>
      <c r="X153" s="161"/>
      <c r="Y153" s="161"/>
      <c r="Z153" s="161"/>
      <c r="AA153" s="161"/>
      <c r="AB153" s="161"/>
      <c r="AC153" s="161"/>
      <c r="AD153" s="161"/>
      <c r="AE153" s="161"/>
      <c r="AF153" s="161"/>
      <c r="AG153" s="161"/>
      <c r="AH153" s="161"/>
      <c r="AI153" s="164">
        <v>2</v>
      </c>
      <c r="AJ153" s="161"/>
      <c r="AK153" s="161"/>
    </row>
    <row r="154" spans="1:37" ht="39.950000000000003" customHeight="1" x14ac:dyDescent="0.25">
      <c r="A154" s="260"/>
      <c r="B154" s="263"/>
      <c r="C154" s="43">
        <v>166</v>
      </c>
      <c r="D154" s="121" t="s">
        <v>329</v>
      </c>
      <c r="E154" s="122" t="s">
        <v>330</v>
      </c>
      <c r="F154" s="123" t="s">
        <v>32</v>
      </c>
      <c r="G154" s="34" t="s">
        <v>30</v>
      </c>
      <c r="H154" s="51">
        <v>17.82</v>
      </c>
      <c r="I154" s="18"/>
      <c r="J154" s="24">
        <f t="shared" ref="J154:J160" si="11">I154-(SUM(L154:AB154))</f>
        <v>0</v>
      </c>
      <c r="K154" s="25" t="str">
        <f t="shared" si="9"/>
        <v>OK</v>
      </c>
      <c r="L154" s="186"/>
      <c r="M154" s="190"/>
      <c r="N154" s="196"/>
      <c r="O154" s="196"/>
      <c r="P154" s="196"/>
      <c r="Q154" s="197"/>
      <c r="R154" s="196"/>
      <c r="S154" s="196"/>
      <c r="T154" s="196"/>
      <c r="U154" s="196"/>
      <c r="V154" s="162"/>
      <c r="W154" s="161"/>
      <c r="X154" s="161"/>
      <c r="Y154" s="161"/>
      <c r="Z154" s="161"/>
      <c r="AA154" s="161"/>
      <c r="AB154" s="161"/>
      <c r="AC154" s="161"/>
      <c r="AD154" s="161"/>
      <c r="AE154" s="161"/>
      <c r="AF154" s="161"/>
      <c r="AG154" s="161"/>
      <c r="AH154" s="161"/>
      <c r="AI154" s="161"/>
      <c r="AJ154" s="161"/>
      <c r="AK154" s="161"/>
    </row>
    <row r="155" spans="1:37" ht="39.950000000000003" customHeight="1" x14ac:dyDescent="0.25">
      <c r="A155" s="260"/>
      <c r="B155" s="263"/>
      <c r="C155" s="43">
        <v>167</v>
      </c>
      <c r="D155" s="121" t="s">
        <v>331</v>
      </c>
      <c r="E155" s="122" t="s">
        <v>332</v>
      </c>
      <c r="F155" s="122" t="s">
        <v>13</v>
      </c>
      <c r="G155" s="34" t="s">
        <v>15</v>
      </c>
      <c r="H155" s="51">
        <v>40.6</v>
      </c>
      <c r="I155" s="18"/>
      <c r="J155" s="24">
        <f t="shared" si="11"/>
        <v>0</v>
      </c>
      <c r="K155" s="25" t="str">
        <f t="shared" si="9"/>
        <v>OK</v>
      </c>
      <c r="L155" s="186"/>
      <c r="M155" s="190"/>
      <c r="N155" s="196"/>
      <c r="O155" s="196"/>
      <c r="P155" s="196"/>
      <c r="Q155" s="197"/>
      <c r="R155" s="196"/>
      <c r="S155" s="196"/>
      <c r="T155" s="196"/>
      <c r="U155" s="196"/>
      <c r="V155" s="162"/>
      <c r="W155" s="161"/>
      <c r="X155" s="161"/>
      <c r="Y155" s="161"/>
      <c r="Z155" s="161"/>
      <c r="AA155" s="161"/>
      <c r="AB155" s="161"/>
      <c r="AC155" s="161"/>
      <c r="AD155" s="161"/>
      <c r="AE155" s="161"/>
      <c r="AF155" s="161"/>
      <c r="AG155" s="161"/>
      <c r="AH155" s="161"/>
      <c r="AI155" s="161"/>
      <c r="AJ155" s="161"/>
      <c r="AK155" s="161"/>
    </row>
    <row r="156" spans="1:37" ht="39.950000000000003" customHeight="1" x14ac:dyDescent="0.25">
      <c r="A156" s="260"/>
      <c r="B156" s="263"/>
      <c r="C156" s="43">
        <v>168</v>
      </c>
      <c r="D156" s="121" t="s">
        <v>333</v>
      </c>
      <c r="E156" s="122" t="s">
        <v>334</v>
      </c>
      <c r="F156" s="122" t="s">
        <v>13</v>
      </c>
      <c r="G156" s="34" t="s">
        <v>15</v>
      </c>
      <c r="H156" s="51">
        <v>220</v>
      </c>
      <c r="I156" s="18"/>
      <c r="J156" s="24">
        <f t="shared" si="11"/>
        <v>0</v>
      </c>
      <c r="K156" s="25" t="str">
        <f t="shared" si="9"/>
        <v>OK</v>
      </c>
      <c r="L156" s="186"/>
      <c r="M156" s="190"/>
      <c r="N156" s="196"/>
      <c r="O156" s="196"/>
      <c r="P156" s="196"/>
      <c r="Q156" s="196"/>
      <c r="R156" s="196"/>
      <c r="S156" s="196"/>
      <c r="T156" s="196"/>
      <c r="U156" s="196"/>
      <c r="V156" s="162"/>
      <c r="W156" s="161"/>
      <c r="X156" s="161"/>
      <c r="Y156" s="161"/>
      <c r="Z156" s="161"/>
      <c r="AA156" s="161"/>
      <c r="AB156" s="161"/>
      <c r="AC156" s="161"/>
      <c r="AD156" s="161"/>
      <c r="AE156" s="161"/>
      <c r="AF156" s="161"/>
      <c r="AG156" s="161"/>
      <c r="AH156" s="161"/>
      <c r="AI156" s="161"/>
      <c r="AJ156" s="161"/>
      <c r="AK156" s="161"/>
    </row>
    <row r="157" spans="1:37" ht="39.950000000000003" customHeight="1" x14ac:dyDescent="0.25">
      <c r="A157" s="260"/>
      <c r="B157" s="263"/>
      <c r="C157" s="46">
        <v>169</v>
      </c>
      <c r="D157" s="121" t="s">
        <v>335</v>
      </c>
      <c r="E157" s="122" t="s">
        <v>336</v>
      </c>
      <c r="F157" s="122" t="s">
        <v>13</v>
      </c>
      <c r="G157" s="34" t="s">
        <v>15</v>
      </c>
      <c r="H157" s="51">
        <v>67</v>
      </c>
      <c r="I157" s="18"/>
      <c r="J157" s="24">
        <f t="shared" si="11"/>
        <v>0</v>
      </c>
      <c r="K157" s="25" t="str">
        <f t="shared" si="9"/>
        <v>OK</v>
      </c>
      <c r="L157" s="186"/>
      <c r="M157" s="190"/>
      <c r="N157" s="196"/>
      <c r="O157" s="196"/>
      <c r="P157" s="196"/>
      <c r="Q157" s="196"/>
      <c r="R157" s="196"/>
      <c r="S157" s="196"/>
      <c r="T157" s="196"/>
      <c r="U157" s="196"/>
      <c r="V157" s="162"/>
      <c r="W157" s="161"/>
      <c r="X157" s="161"/>
      <c r="Y157" s="161"/>
      <c r="Z157" s="161"/>
      <c r="AA157" s="161"/>
      <c r="AB157" s="161"/>
      <c r="AC157" s="161"/>
      <c r="AD157" s="161"/>
      <c r="AE157" s="161"/>
      <c r="AF157" s="161"/>
      <c r="AG157" s="161"/>
      <c r="AH157" s="161"/>
      <c r="AI157" s="161"/>
      <c r="AJ157" s="161"/>
      <c r="AK157" s="161"/>
    </row>
    <row r="158" spans="1:37" ht="39.950000000000003" customHeight="1" x14ac:dyDescent="0.25">
      <c r="A158" s="260"/>
      <c r="B158" s="263"/>
      <c r="C158" s="43">
        <v>170</v>
      </c>
      <c r="D158" s="121" t="s">
        <v>337</v>
      </c>
      <c r="E158" s="122" t="s">
        <v>334</v>
      </c>
      <c r="F158" s="122" t="s">
        <v>13</v>
      </c>
      <c r="G158" s="34" t="s">
        <v>15</v>
      </c>
      <c r="H158" s="51">
        <v>212.37</v>
      </c>
      <c r="I158" s="18"/>
      <c r="J158" s="24">
        <f t="shared" si="11"/>
        <v>0</v>
      </c>
      <c r="K158" s="25" t="str">
        <f t="shared" si="9"/>
        <v>OK</v>
      </c>
      <c r="L158" s="186"/>
      <c r="M158" s="189"/>
      <c r="N158" s="196"/>
      <c r="O158" s="196"/>
      <c r="P158" s="196"/>
      <c r="Q158" s="196"/>
      <c r="R158" s="196"/>
      <c r="S158" s="196"/>
      <c r="T158" s="196"/>
      <c r="U158" s="196"/>
      <c r="V158" s="162"/>
      <c r="W158" s="161"/>
      <c r="X158" s="161"/>
      <c r="Y158" s="161"/>
      <c r="Z158" s="161"/>
      <c r="AA158" s="161"/>
      <c r="AB158" s="161"/>
      <c r="AC158" s="161"/>
      <c r="AD158" s="161"/>
      <c r="AE158" s="161"/>
      <c r="AF158" s="161"/>
      <c r="AG158" s="161"/>
      <c r="AH158" s="161"/>
      <c r="AI158" s="161"/>
      <c r="AJ158" s="161"/>
      <c r="AK158" s="161"/>
    </row>
    <row r="159" spans="1:37" ht="39.950000000000003" customHeight="1" x14ac:dyDescent="0.25">
      <c r="A159" s="260"/>
      <c r="B159" s="263"/>
      <c r="C159" s="43">
        <v>171</v>
      </c>
      <c r="D159" s="121" t="s">
        <v>338</v>
      </c>
      <c r="E159" s="122" t="s">
        <v>336</v>
      </c>
      <c r="F159" s="122" t="s">
        <v>13</v>
      </c>
      <c r="G159" s="34" t="s">
        <v>22</v>
      </c>
      <c r="H159" s="51">
        <v>136</v>
      </c>
      <c r="I159" s="18"/>
      <c r="J159" s="24">
        <f t="shared" si="11"/>
        <v>0</v>
      </c>
      <c r="K159" s="25" t="str">
        <f t="shared" si="9"/>
        <v>OK</v>
      </c>
      <c r="L159" s="186"/>
      <c r="M159" s="190"/>
      <c r="N159" s="196"/>
      <c r="O159" s="196"/>
      <c r="P159" s="196"/>
      <c r="Q159" s="196"/>
      <c r="R159" s="196"/>
      <c r="S159" s="196"/>
      <c r="T159" s="196"/>
      <c r="U159" s="196"/>
      <c r="V159" s="162"/>
      <c r="W159" s="161"/>
      <c r="X159" s="161"/>
      <c r="Y159" s="161"/>
      <c r="Z159" s="161"/>
      <c r="AA159" s="161"/>
      <c r="AB159" s="161"/>
      <c r="AC159" s="161"/>
      <c r="AD159" s="161"/>
      <c r="AE159" s="161"/>
      <c r="AF159" s="161"/>
      <c r="AG159" s="161"/>
      <c r="AH159" s="161"/>
      <c r="AI159" s="161"/>
      <c r="AJ159" s="161"/>
      <c r="AK159" s="161"/>
    </row>
    <row r="160" spans="1:37" ht="39.950000000000003" customHeight="1" x14ac:dyDescent="0.25">
      <c r="A160" s="261"/>
      <c r="B160" s="264"/>
      <c r="C160" s="43">
        <v>172</v>
      </c>
      <c r="D160" s="121" t="s">
        <v>339</v>
      </c>
      <c r="E160" s="122" t="s">
        <v>336</v>
      </c>
      <c r="F160" s="122" t="s">
        <v>13</v>
      </c>
      <c r="G160" s="34" t="s">
        <v>22</v>
      </c>
      <c r="H160" s="51">
        <v>43</v>
      </c>
      <c r="I160" s="18"/>
      <c r="J160" s="24">
        <f t="shared" si="11"/>
        <v>0</v>
      </c>
      <c r="K160" s="25" t="str">
        <f t="shared" si="9"/>
        <v>OK</v>
      </c>
      <c r="L160" s="186"/>
      <c r="M160" s="190"/>
      <c r="N160" s="196"/>
      <c r="O160" s="196"/>
      <c r="P160" s="196"/>
      <c r="Q160" s="196"/>
      <c r="R160" s="196"/>
      <c r="S160" s="196"/>
      <c r="T160" s="196"/>
      <c r="U160" s="196"/>
      <c r="V160" s="162"/>
      <c r="W160" s="161"/>
      <c r="X160" s="161"/>
      <c r="Y160" s="161"/>
      <c r="Z160" s="161"/>
      <c r="AA160" s="161"/>
      <c r="AB160" s="161"/>
      <c r="AC160" s="161"/>
      <c r="AD160" s="161"/>
      <c r="AE160" s="161"/>
      <c r="AF160" s="161"/>
      <c r="AG160" s="161"/>
      <c r="AH160" s="161"/>
      <c r="AI160" s="161"/>
      <c r="AJ160" s="161"/>
      <c r="AK160" s="161"/>
    </row>
    <row r="161" spans="1:37" ht="39.950000000000003" customHeight="1" x14ac:dyDescent="0.25">
      <c r="A161" s="273">
        <v>18</v>
      </c>
      <c r="B161" s="270" t="s">
        <v>183</v>
      </c>
      <c r="C161" s="48">
        <v>173</v>
      </c>
      <c r="D161" s="90" t="s">
        <v>85</v>
      </c>
      <c r="E161" s="35" t="s">
        <v>340</v>
      </c>
      <c r="F161" s="35" t="s">
        <v>13</v>
      </c>
      <c r="G161" s="36" t="s">
        <v>15</v>
      </c>
      <c r="H161" s="54">
        <v>110.9</v>
      </c>
      <c r="I161" s="18">
        <v>30</v>
      </c>
      <c r="J161" s="24">
        <f t="shared" ref="J161:J165" si="12">I161-(SUM(L161:AK161))</f>
        <v>30</v>
      </c>
      <c r="K161" s="25" t="str">
        <f t="shared" si="9"/>
        <v>OK</v>
      </c>
      <c r="L161" s="186"/>
      <c r="M161" s="190"/>
      <c r="N161" s="196"/>
      <c r="O161" s="196"/>
      <c r="P161" s="196"/>
      <c r="Q161" s="196"/>
      <c r="R161" s="196"/>
      <c r="S161" s="196"/>
      <c r="T161" s="196"/>
      <c r="U161" s="196"/>
      <c r="V161" s="162"/>
      <c r="W161" s="161"/>
      <c r="X161" s="161"/>
      <c r="Y161" s="161"/>
      <c r="Z161" s="161"/>
      <c r="AA161" s="161"/>
      <c r="AB161" s="161"/>
      <c r="AC161" s="161"/>
      <c r="AD161" s="161"/>
      <c r="AE161" s="161"/>
      <c r="AF161" s="161"/>
      <c r="AG161" s="161"/>
      <c r="AH161" s="161"/>
      <c r="AI161" s="161"/>
      <c r="AJ161" s="161"/>
      <c r="AK161" s="161"/>
    </row>
    <row r="162" spans="1:37" ht="39.950000000000003" customHeight="1" x14ac:dyDescent="0.25">
      <c r="A162" s="274"/>
      <c r="B162" s="271"/>
      <c r="C162" s="48">
        <v>174</v>
      </c>
      <c r="D162" s="90" t="s">
        <v>86</v>
      </c>
      <c r="E162" s="35" t="s">
        <v>340</v>
      </c>
      <c r="F162" s="35" t="s">
        <v>13</v>
      </c>
      <c r="G162" s="36" t="s">
        <v>15</v>
      </c>
      <c r="H162" s="54">
        <v>221.8</v>
      </c>
      <c r="I162" s="18">
        <v>20</v>
      </c>
      <c r="J162" s="24">
        <f t="shared" si="12"/>
        <v>20</v>
      </c>
      <c r="K162" s="25" t="str">
        <f t="shared" si="9"/>
        <v>OK</v>
      </c>
      <c r="L162" s="186"/>
      <c r="M162" s="190"/>
      <c r="N162" s="196"/>
      <c r="O162" s="196"/>
      <c r="P162" s="196"/>
      <c r="Q162" s="196"/>
      <c r="R162" s="196"/>
      <c r="S162" s="196"/>
      <c r="T162" s="196"/>
      <c r="U162" s="196"/>
      <c r="V162" s="162"/>
      <c r="W162" s="161"/>
      <c r="X162" s="161"/>
      <c r="Y162" s="161"/>
      <c r="Z162" s="161"/>
      <c r="AA162" s="161"/>
      <c r="AB162" s="161"/>
      <c r="AC162" s="161"/>
      <c r="AD162" s="161"/>
      <c r="AE162" s="161"/>
      <c r="AF162" s="161"/>
      <c r="AG162" s="161"/>
      <c r="AH162" s="161"/>
      <c r="AI162" s="161"/>
      <c r="AJ162" s="161"/>
      <c r="AK162" s="161"/>
    </row>
    <row r="163" spans="1:37" ht="39.950000000000003" customHeight="1" x14ac:dyDescent="0.25">
      <c r="A163" s="274"/>
      <c r="B163" s="271"/>
      <c r="C163" s="48">
        <v>175</v>
      </c>
      <c r="D163" s="90" t="s">
        <v>87</v>
      </c>
      <c r="E163" s="35" t="s">
        <v>340</v>
      </c>
      <c r="F163" s="35" t="s">
        <v>13</v>
      </c>
      <c r="G163" s="36" t="s">
        <v>15</v>
      </c>
      <c r="H163" s="54">
        <v>147.86000000000001</v>
      </c>
      <c r="I163" s="18">
        <v>20</v>
      </c>
      <c r="J163" s="24">
        <f t="shared" si="12"/>
        <v>20</v>
      </c>
      <c r="K163" s="25" t="str">
        <f t="shared" si="9"/>
        <v>OK</v>
      </c>
      <c r="L163" s="186"/>
      <c r="M163" s="190"/>
      <c r="N163" s="196"/>
      <c r="O163" s="196"/>
      <c r="P163" s="196"/>
      <c r="Q163" s="196"/>
      <c r="R163" s="196"/>
      <c r="S163" s="196"/>
      <c r="T163" s="196"/>
      <c r="U163" s="196"/>
      <c r="V163" s="162"/>
      <c r="W163" s="161"/>
      <c r="X163" s="161"/>
      <c r="Y163" s="161"/>
      <c r="Z163" s="161"/>
      <c r="AA163" s="161"/>
      <c r="AB163" s="161"/>
      <c r="AC163" s="161"/>
      <c r="AD163" s="161"/>
      <c r="AE163" s="161"/>
      <c r="AF163" s="161"/>
      <c r="AG163" s="161"/>
      <c r="AH163" s="161"/>
      <c r="AI163" s="161"/>
      <c r="AJ163" s="161"/>
      <c r="AK163" s="161"/>
    </row>
    <row r="164" spans="1:37" ht="39.950000000000003" customHeight="1" x14ac:dyDescent="0.25">
      <c r="A164" s="274"/>
      <c r="B164" s="271"/>
      <c r="C164" s="48">
        <v>176</v>
      </c>
      <c r="D164" s="113" t="s">
        <v>341</v>
      </c>
      <c r="E164" s="114" t="s">
        <v>340</v>
      </c>
      <c r="F164" s="114" t="s">
        <v>13</v>
      </c>
      <c r="G164" s="36" t="s">
        <v>15</v>
      </c>
      <c r="H164" s="54">
        <v>12.71</v>
      </c>
      <c r="I164" s="18">
        <f>0+30</f>
        <v>30</v>
      </c>
      <c r="J164" s="24">
        <f t="shared" si="12"/>
        <v>0</v>
      </c>
      <c r="K164" s="25" t="str">
        <f t="shared" si="9"/>
        <v>OK</v>
      </c>
      <c r="L164" s="186"/>
      <c r="M164" s="190"/>
      <c r="N164" s="196"/>
      <c r="O164" s="196"/>
      <c r="P164" s="196"/>
      <c r="Q164" s="196"/>
      <c r="R164" s="196"/>
      <c r="S164" s="196"/>
      <c r="T164" s="196"/>
      <c r="U164" s="196"/>
      <c r="V164" s="162"/>
      <c r="W164" s="161"/>
      <c r="X164" s="164">
        <v>30</v>
      </c>
      <c r="Y164" s="161"/>
      <c r="Z164" s="161"/>
      <c r="AA164" s="161"/>
      <c r="AB164" s="161"/>
      <c r="AC164" s="161"/>
      <c r="AD164" s="161"/>
      <c r="AE164" s="161"/>
      <c r="AF164" s="161"/>
      <c r="AG164" s="161"/>
      <c r="AH164" s="161"/>
      <c r="AI164" s="161"/>
      <c r="AJ164" s="161"/>
      <c r="AK164" s="161"/>
    </row>
    <row r="165" spans="1:37" ht="39.4" customHeight="1" x14ac:dyDescent="0.25">
      <c r="A165" s="275"/>
      <c r="B165" s="272"/>
      <c r="C165" s="48">
        <v>177</v>
      </c>
      <c r="D165" s="113" t="s">
        <v>342</v>
      </c>
      <c r="E165" s="114" t="s">
        <v>340</v>
      </c>
      <c r="F165" s="114" t="s">
        <v>13</v>
      </c>
      <c r="G165" s="36" t="s">
        <v>15</v>
      </c>
      <c r="H165" s="54">
        <v>9.09</v>
      </c>
      <c r="I165" s="18">
        <f>0+30</f>
        <v>30</v>
      </c>
      <c r="J165" s="24">
        <f t="shared" si="12"/>
        <v>0</v>
      </c>
      <c r="K165" s="25" t="str">
        <f t="shared" si="9"/>
        <v>OK</v>
      </c>
      <c r="L165" s="186"/>
      <c r="M165" s="190"/>
      <c r="N165" s="196"/>
      <c r="O165" s="196"/>
      <c r="P165" s="196"/>
      <c r="Q165" s="196"/>
      <c r="R165" s="196"/>
      <c r="S165" s="196"/>
      <c r="T165" s="196"/>
      <c r="U165" s="196"/>
      <c r="V165" s="162"/>
      <c r="W165" s="161"/>
      <c r="X165" s="164">
        <v>30</v>
      </c>
      <c r="Y165" s="161"/>
      <c r="Z165" s="161"/>
      <c r="AA165" s="161"/>
      <c r="AB165" s="161"/>
      <c r="AC165" s="161"/>
      <c r="AD165" s="161"/>
      <c r="AE165" s="161"/>
      <c r="AF165" s="161"/>
      <c r="AG165" s="161"/>
      <c r="AH165" s="161"/>
      <c r="AI165" s="161"/>
      <c r="AJ165" s="161"/>
      <c r="AK165" s="161"/>
    </row>
    <row r="166" spans="1:37" ht="39.950000000000003" customHeight="1" x14ac:dyDescent="0.25">
      <c r="A166" s="259">
        <v>19</v>
      </c>
      <c r="B166" s="262" t="s">
        <v>284</v>
      </c>
      <c r="C166" s="43">
        <v>178</v>
      </c>
      <c r="D166" s="117" t="s">
        <v>343</v>
      </c>
      <c r="E166" s="33" t="s">
        <v>344</v>
      </c>
      <c r="F166" s="33" t="s">
        <v>23</v>
      </c>
      <c r="G166" s="34" t="s">
        <v>15</v>
      </c>
      <c r="H166" s="51">
        <v>137.68</v>
      </c>
      <c r="I166" s="18"/>
      <c r="J166" s="24">
        <f>I166-(SUM(L166:AB166))</f>
        <v>0</v>
      </c>
      <c r="K166" s="25" t="str">
        <f t="shared" si="9"/>
        <v>OK</v>
      </c>
      <c r="L166" s="186"/>
      <c r="M166" s="190"/>
      <c r="N166" s="196"/>
      <c r="O166" s="196"/>
      <c r="P166" s="196"/>
      <c r="Q166" s="196"/>
      <c r="R166" s="196"/>
      <c r="S166" s="196"/>
      <c r="T166" s="196"/>
      <c r="U166" s="196"/>
      <c r="V166" s="162"/>
      <c r="W166" s="161"/>
      <c r="X166" s="161"/>
      <c r="Y166" s="161"/>
      <c r="Z166" s="161"/>
      <c r="AA166" s="161"/>
      <c r="AB166" s="161"/>
      <c r="AC166" s="161"/>
      <c r="AD166" s="161"/>
      <c r="AE166" s="161"/>
      <c r="AF166" s="161"/>
      <c r="AG166" s="161"/>
      <c r="AH166" s="161"/>
      <c r="AI166" s="161"/>
      <c r="AJ166" s="161"/>
      <c r="AK166" s="161"/>
    </row>
    <row r="167" spans="1:37" ht="39.950000000000003" customHeight="1" x14ac:dyDescent="0.25">
      <c r="A167" s="260"/>
      <c r="B167" s="263"/>
      <c r="C167" s="43">
        <v>179</v>
      </c>
      <c r="D167" s="117" t="s">
        <v>345</v>
      </c>
      <c r="E167" s="33" t="s">
        <v>346</v>
      </c>
      <c r="F167" s="33" t="s">
        <v>23</v>
      </c>
      <c r="G167" s="34" t="s">
        <v>28</v>
      </c>
      <c r="H167" s="51">
        <v>130.83000000000001</v>
      </c>
      <c r="I167" s="18"/>
      <c r="J167" s="24">
        <f>I167-(SUM(L167:AB167))</f>
        <v>0</v>
      </c>
      <c r="K167" s="25" t="str">
        <f t="shared" si="9"/>
        <v>OK</v>
      </c>
      <c r="L167" s="186"/>
      <c r="M167" s="190"/>
      <c r="N167" s="196"/>
      <c r="O167" s="196"/>
      <c r="P167" s="196"/>
      <c r="Q167" s="196"/>
      <c r="R167" s="196"/>
      <c r="S167" s="196"/>
      <c r="T167" s="196"/>
      <c r="U167" s="196"/>
      <c r="V167" s="162"/>
      <c r="W167" s="161"/>
      <c r="X167" s="161"/>
      <c r="Y167" s="161"/>
      <c r="Z167" s="161"/>
      <c r="AA167" s="161"/>
      <c r="AB167" s="161"/>
      <c r="AC167" s="161"/>
      <c r="AD167" s="161"/>
      <c r="AE167" s="161"/>
      <c r="AF167" s="161"/>
      <c r="AG167" s="161"/>
      <c r="AH167" s="161"/>
      <c r="AI167" s="161"/>
      <c r="AJ167" s="161"/>
      <c r="AK167" s="161"/>
    </row>
    <row r="168" spans="1:37" ht="39.950000000000003" customHeight="1" x14ac:dyDescent="0.25">
      <c r="A168" s="260"/>
      <c r="B168" s="263"/>
      <c r="C168" s="46">
        <v>180</v>
      </c>
      <c r="D168" s="117" t="s">
        <v>347</v>
      </c>
      <c r="E168" s="33" t="s">
        <v>348</v>
      </c>
      <c r="F168" s="33" t="s">
        <v>3</v>
      </c>
      <c r="G168" s="34" t="s">
        <v>15</v>
      </c>
      <c r="H168" s="51">
        <v>1.29</v>
      </c>
      <c r="I168" s="18"/>
      <c r="J168" s="24">
        <f>I168-(SUM(L168:AB168))</f>
        <v>0</v>
      </c>
      <c r="K168" s="25" t="str">
        <f t="shared" si="9"/>
        <v>OK</v>
      </c>
      <c r="L168" s="186"/>
      <c r="M168" s="190"/>
      <c r="N168" s="196"/>
      <c r="O168" s="196"/>
      <c r="P168" s="196"/>
      <c r="Q168" s="196"/>
      <c r="R168" s="196"/>
      <c r="S168" s="196"/>
      <c r="T168" s="196"/>
      <c r="U168" s="196"/>
      <c r="V168" s="162"/>
      <c r="W168" s="161"/>
      <c r="X168" s="161"/>
      <c r="Y168" s="161"/>
      <c r="Z168" s="161"/>
      <c r="AA168" s="161"/>
      <c r="AB168" s="161"/>
      <c r="AC168" s="161"/>
      <c r="AD168" s="161"/>
      <c r="AE168" s="161"/>
      <c r="AF168" s="161"/>
      <c r="AG168" s="161"/>
      <c r="AH168" s="161"/>
      <c r="AI168" s="161"/>
      <c r="AJ168" s="161"/>
      <c r="AK168" s="161"/>
    </row>
    <row r="169" spans="1:37" ht="39.950000000000003" customHeight="1" x14ac:dyDescent="0.25">
      <c r="A169" s="260"/>
      <c r="B169" s="263"/>
      <c r="C169" s="46">
        <v>181</v>
      </c>
      <c r="D169" s="117" t="s">
        <v>67</v>
      </c>
      <c r="E169" s="33" t="s">
        <v>346</v>
      </c>
      <c r="F169" s="33" t="s">
        <v>23</v>
      </c>
      <c r="G169" s="34" t="s">
        <v>15</v>
      </c>
      <c r="H169" s="51">
        <v>131.62</v>
      </c>
      <c r="I169" s="18">
        <v>10</v>
      </c>
      <c r="J169" s="24">
        <f t="shared" ref="J169:J171" si="13">I169-(SUM(L169:AK169))</f>
        <v>5</v>
      </c>
      <c r="K169" s="25" t="str">
        <f t="shared" si="9"/>
        <v>OK</v>
      </c>
      <c r="L169" s="186"/>
      <c r="M169" s="190"/>
      <c r="N169" s="196"/>
      <c r="O169" s="196"/>
      <c r="P169" s="196"/>
      <c r="Q169" s="196"/>
      <c r="R169" s="196"/>
      <c r="S169" s="196"/>
      <c r="T169" s="199">
        <v>5</v>
      </c>
      <c r="U169" s="196"/>
      <c r="V169" s="162"/>
      <c r="W169" s="161"/>
      <c r="X169" s="161"/>
      <c r="Y169" s="161"/>
      <c r="Z169" s="161"/>
      <c r="AA169" s="161"/>
      <c r="AB169" s="161"/>
      <c r="AC169" s="161"/>
      <c r="AD169" s="161"/>
      <c r="AE169" s="161"/>
      <c r="AF169" s="161"/>
      <c r="AG169" s="161"/>
      <c r="AH169" s="161"/>
      <c r="AI169" s="161"/>
      <c r="AJ169" s="161"/>
      <c r="AK169" s="161"/>
    </row>
    <row r="170" spans="1:37" ht="39.950000000000003" customHeight="1" x14ac:dyDescent="0.25">
      <c r="A170" s="260"/>
      <c r="B170" s="263"/>
      <c r="C170" s="46">
        <v>182</v>
      </c>
      <c r="D170" s="117" t="s">
        <v>68</v>
      </c>
      <c r="E170" s="33" t="s">
        <v>349</v>
      </c>
      <c r="F170" s="33" t="s">
        <v>24</v>
      </c>
      <c r="G170" s="34" t="s">
        <v>15</v>
      </c>
      <c r="H170" s="51">
        <v>12.1</v>
      </c>
      <c r="I170" s="18">
        <v>30</v>
      </c>
      <c r="J170" s="24">
        <f t="shared" si="13"/>
        <v>0</v>
      </c>
      <c r="K170" s="25" t="str">
        <f t="shared" si="9"/>
        <v>OK</v>
      </c>
      <c r="L170" s="186"/>
      <c r="M170" s="190"/>
      <c r="N170" s="196"/>
      <c r="O170" s="196"/>
      <c r="P170" s="196"/>
      <c r="Q170" s="196"/>
      <c r="R170" s="196"/>
      <c r="S170" s="196"/>
      <c r="T170" s="199">
        <v>30</v>
      </c>
      <c r="U170" s="196"/>
      <c r="V170" s="162"/>
      <c r="W170" s="161"/>
      <c r="X170" s="161"/>
      <c r="Y170" s="161"/>
      <c r="Z170" s="161"/>
      <c r="AA170" s="161"/>
      <c r="AB170" s="161"/>
      <c r="AC170" s="161"/>
      <c r="AD170" s="161"/>
      <c r="AE170" s="161"/>
      <c r="AF170" s="161"/>
      <c r="AG170" s="161"/>
      <c r="AH170" s="161"/>
      <c r="AI170" s="161"/>
      <c r="AJ170" s="161"/>
      <c r="AK170" s="161"/>
    </row>
    <row r="171" spans="1:37" ht="39.950000000000003" customHeight="1" x14ac:dyDescent="0.25">
      <c r="A171" s="260"/>
      <c r="B171" s="263"/>
      <c r="C171" s="46">
        <v>183</v>
      </c>
      <c r="D171" s="117" t="s">
        <v>74</v>
      </c>
      <c r="E171" s="33" t="s">
        <v>350</v>
      </c>
      <c r="F171" s="33" t="s">
        <v>24</v>
      </c>
      <c r="G171" s="34" t="s">
        <v>15</v>
      </c>
      <c r="H171" s="51">
        <v>37.93</v>
      </c>
      <c r="I171" s="18">
        <v>100</v>
      </c>
      <c r="J171" s="24">
        <f t="shared" si="13"/>
        <v>70</v>
      </c>
      <c r="K171" s="25" t="str">
        <f t="shared" si="9"/>
        <v>OK</v>
      </c>
      <c r="L171" s="186"/>
      <c r="M171" s="190"/>
      <c r="N171" s="196"/>
      <c r="O171" s="196"/>
      <c r="P171" s="196"/>
      <c r="Q171" s="196"/>
      <c r="R171" s="196"/>
      <c r="S171" s="196"/>
      <c r="T171" s="199">
        <v>30</v>
      </c>
      <c r="U171" s="196"/>
      <c r="V171" s="162"/>
      <c r="W171" s="161"/>
      <c r="X171" s="161"/>
      <c r="Y171" s="161"/>
      <c r="Z171" s="161"/>
      <c r="AA171" s="161"/>
      <c r="AB171" s="161"/>
      <c r="AC171" s="161"/>
      <c r="AD171" s="161"/>
      <c r="AE171" s="161"/>
      <c r="AF171" s="161"/>
      <c r="AG171" s="161"/>
      <c r="AH171" s="161"/>
      <c r="AI171" s="161"/>
      <c r="AJ171" s="161"/>
      <c r="AK171" s="161"/>
    </row>
    <row r="172" spans="1:37" ht="39.950000000000003" customHeight="1" x14ac:dyDescent="0.25">
      <c r="A172" s="261"/>
      <c r="B172" s="264"/>
      <c r="C172" s="46">
        <v>184</v>
      </c>
      <c r="D172" s="117" t="s">
        <v>164</v>
      </c>
      <c r="E172" s="33" t="s">
        <v>351</v>
      </c>
      <c r="F172" s="33" t="s">
        <v>24</v>
      </c>
      <c r="G172" s="34" t="s">
        <v>15</v>
      </c>
      <c r="H172" s="51">
        <v>17.149999999999999</v>
      </c>
      <c r="I172" s="18"/>
      <c r="J172" s="24">
        <f>I172-(SUM(L172:AB172))</f>
        <v>0</v>
      </c>
      <c r="K172" s="25" t="str">
        <f t="shared" si="9"/>
        <v>OK</v>
      </c>
      <c r="L172" s="186"/>
      <c r="M172" s="190"/>
      <c r="N172" s="196"/>
      <c r="O172" s="196"/>
      <c r="P172" s="196"/>
      <c r="Q172" s="196"/>
      <c r="R172" s="196"/>
      <c r="S172" s="196"/>
      <c r="T172" s="196"/>
      <c r="U172" s="196"/>
      <c r="V172" s="162"/>
      <c r="W172" s="161"/>
      <c r="X172" s="161"/>
      <c r="Y172" s="161"/>
      <c r="Z172" s="161"/>
      <c r="AA172" s="161"/>
      <c r="AB172" s="161"/>
      <c r="AC172" s="161"/>
      <c r="AD172" s="161"/>
      <c r="AE172" s="161"/>
      <c r="AF172" s="161"/>
      <c r="AG172" s="161"/>
      <c r="AH172" s="161"/>
      <c r="AI172" s="161"/>
      <c r="AJ172" s="161"/>
      <c r="AK172" s="161"/>
    </row>
    <row r="173" spans="1:37" ht="39.950000000000003" customHeight="1" x14ac:dyDescent="0.25">
      <c r="A173" s="273">
        <v>20</v>
      </c>
      <c r="B173" s="270" t="s">
        <v>183</v>
      </c>
      <c r="C173" s="47">
        <v>185</v>
      </c>
      <c r="D173" s="90" t="s">
        <v>73</v>
      </c>
      <c r="E173" s="35" t="s">
        <v>352</v>
      </c>
      <c r="F173" s="35" t="s">
        <v>24</v>
      </c>
      <c r="G173" s="35" t="s">
        <v>15</v>
      </c>
      <c r="H173" s="53">
        <v>23.77</v>
      </c>
      <c r="I173" s="18">
        <v>50</v>
      </c>
      <c r="J173" s="24">
        <f>I173-(SUM(L173:AK173))</f>
        <v>50</v>
      </c>
      <c r="K173" s="25" t="str">
        <f t="shared" si="9"/>
        <v>OK</v>
      </c>
      <c r="L173" s="186"/>
      <c r="M173" s="190"/>
      <c r="N173" s="197"/>
      <c r="O173" s="200"/>
      <c r="P173" s="196"/>
      <c r="Q173" s="196"/>
      <c r="R173" s="196"/>
      <c r="S173" s="196"/>
      <c r="T173" s="196"/>
      <c r="U173" s="196"/>
      <c r="V173" s="162"/>
      <c r="W173" s="161"/>
      <c r="X173" s="161"/>
      <c r="Y173" s="161"/>
      <c r="Z173" s="161"/>
      <c r="AA173" s="161"/>
      <c r="AB173" s="161"/>
      <c r="AC173" s="161"/>
      <c r="AD173" s="161"/>
      <c r="AE173" s="161"/>
      <c r="AF173" s="161"/>
      <c r="AG173" s="161"/>
      <c r="AH173" s="161"/>
      <c r="AI173" s="161"/>
      <c r="AJ173" s="161"/>
      <c r="AK173" s="161"/>
    </row>
    <row r="174" spans="1:37" ht="39.950000000000003" customHeight="1" x14ac:dyDescent="0.25">
      <c r="A174" s="274"/>
      <c r="B174" s="271"/>
      <c r="C174" s="47">
        <v>186</v>
      </c>
      <c r="D174" s="124" t="s">
        <v>353</v>
      </c>
      <c r="E174" s="36" t="s">
        <v>352</v>
      </c>
      <c r="F174" s="35" t="s">
        <v>24</v>
      </c>
      <c r="G174" s="35" t="s">
        <v>15</v>
      </c>
      <c r="H174" s="53">
        <v>25.68</v>
      </c>
      <c r="I174" s="18"/>
      <c r="J174" s="24">
        <f t="shared" ref="J174:J183" si="14">I174-(SUM(L174:AB174))</f>
        <v>0</v>
      </c>
      <c r="K174" s="25" t="str">
        <f t="shared" si="9"/>
        <v>OK</v>
      </c>
      <c r="L174" s="186"/>
      <c r="M174" s="190"/>
      <c r="N174" s="196"/>
      <c r="O174" s="196"/>
      <c r="P174" s="196"/>
      <c r="Q174" s="196"/>
      <c r="R174" s="196"/>
      <c r="S174" s="196"/>
      <c r="T174" s="196"/>
      <c r="U174" s="196"/>
      <c r="V174" s="162"/>
      <c r="W174" s="161"/>
      <c r="X174" s="161"/>
      <c r="Y174" s="161"/>
      <c r="Z174" s="161"/>
      <c r="AA174" s="161"/>
      <c r="AB174" s="161"/>
      <c r="AC174" s="161"/>
      <c r="AD174" s="161"/>
      <c r="AE174" s="161"/>
      <c r="AF174" s="161"/>
      <c r="AG174" s="161"/>
      <c r="AH174" s="161"/>
      <c r="AI174" s="161"/>
      <c r="AJ174" s="161"/>
      <c r="AK174" s="161"/>
    </row>
    <row r="175" spans="1:37" ht="39.950000000000003" customHeight="1" x14ac:dyDescent="0.25">
      <c r="A175" s="274"/>
      <c r="B175" s="271"/>
      <c r="C175" s="47">
        <v>187</v>
      </c>
      <c r="D175" s="90" t="s">
        <v>354</v>
      </c>
      <c r="E175" s="35" t="s">
        <v>355</v>
      </c>
      <c r="F175" s="35" t="s">
        <v>13</v>
      </c>
      <c r="G175" s="35" t="s">
        <v>378</v>
      </c>
      <c r="H175" s="53">
        <v>71.91</v>
      </c>
      <c r="I175" s="18"/>
      <c r="J175" s="24">
        <f t="shared" si="14"/>
        <v>0</v>
      </c>
      <c r="K175" s="25" t="str">
        <f t="shared" si="9"/>
        <v>OK</v>
      </c>
      <c r="L175" s="186"/>
      <c r="M175" s="190"/>
      <c r="N175" s="196"/>
      <c r="O175" s="196"/>
      <c r="P175" s="196"/>
      <c r="Q175" s="196"/>
      <c r="R175" s="196"/>
      <c r="S175" s="196"/>
      <c r="T175" s="196"/>
      <c r="U175" s="196"/>
      <c r="V175" s="162"/>
      <c r="W175" s="161"/>
      <c r="X175" s="161"/>
      <c r="Y175" s="161"/>
      <c r="Z175" s="161"/>
      <c r="AA175" s="161"/>
      <c r="AB175" s="161"/>
      <c r="AC175" s="161"/>
      <c r="AD175" s="161"/>
      <c r="AE175" s="161"/>
      <c r="AF175" s="161"/>
      <c r="AG175" s="161"/>
      <c r="AH175" s="161"/>
      <c r="AI175" s="161"/>
      <c r="AJ175" s="161"/>
      <c r="AK175" s="161"/>
    </row>
    <row r="176" spans="1:37" ht="39.950000000000003" customHeight="1" x14ac:dyDescent="0.25">
      <c r="A176" s="274"/>
      <c r="B176" s="271"/>
      <c r="C176" s="47">
        <v>188</v>
      </c>
      <c r="D176" s="90" t="s">
        <v>356</v>
      </c>
      <c r="E176" s="35" t="s">
        <v>357</v>
      </c>
      <c r="F176" s="35" t="s">
        <v>13</v>
      </c>
      <c r="G176" s="35" t="s">
        <v>14</v>
      </c>
      <c r="H176" s="53">
        <v>1.58</v>
      </c>
      <c r="I176" s="18"/>
      <c r="J176" s="24">
        <f t="shared" si="14"/>
        <v>0</v>
      </c>
      <c r="K176" s="25" t="str">
        <f t="shared" si="9"/>
        <v>OK</v>
      </c>
      <c r="L176" s="186"/>
      <c r="M176" s="190"/>
      <c r="N176" s="196"/>
      <c r="O176" s="196"/>
      <c r="P176" s="196"/>
      <c r="Q176" s="196"/>
      <c r="R176" s="196"/>
      <c r="S176" s="196"/>
      <c r="T176" s="196"/>
      <c r="U176" s="196"/>
      <c r="V176" s="162"/>
      <c r="W176" s="161"/>
      <c r="X176" s="161"/>
      <c r="Y176" s="161"/>
      <c r="Z176" s="161"/>
      <c r="AA176" s="161"/>
      <c r="AB176" s="161"/>
      <c r="AC176" s="161"/>
      <c r="AD176" s="161"/>
      <c r="AE176" s="161"/>
      <c r="AF176" s="161"/>
      <c r="AG176" s="161"/>
      <c r="AH176" s="161"/>
      <c r="AI176" s="161"/>
      <c r="AJ176" s="161"/>
      <c r="AK176" s="161"/>
    </row>
    <row r="177" spans="1:37" ht="39.950000000000003" customHeight="1" x14ac:dyDescent="0.25">
      <c r="A177" s="274"/>
      <c r="B177" s="271"/>
      <c r="C177" s="47">
        <v>189</v>
      </c>
      <c r="D177" s="90" t="s">
        <v>358</v>
      </c>
      <c r="E177" s="35" t="s">
        <v>359</v>
      </c>
      <c r="F177" s="35" t="s">
        <v>13</v>
      </c>
      <c r="G177" s="35" t="s">
        <v>379</v>
      </c>
      <c r="H177" s="53">
        <v>197.77</v>
      </c>
      <c r="I177" s="18"/>
      <c r="J177" s="24">
        <f t="shared" si="14"/>
        <v>0</v>
      </c>
      <c r="K177" s="25" t="str">
        <f t="shared" si="9"/>
        <v>OK</v>
      </c>
      <c r="L177" s="186"/>
      <c r="M177" s="190"/>
      <c r="N177" s="196"/>
      <c r="O177" s="196"/>
      <c r="P177" s="196"/>
      <c r="Q177" s="196"/>
      <c r="R177" s="196"/>
      <c r="S177" s="196"/>
      <c r="T177" s="196"/>
      <c r="U177" s="196"/>
      <c r="V177" s="162"/>
      <c r="W177" s="161"/>
      <c r="X177" s="161"/>
      <c r="Y177" s="161"/>
      <c r="Z177" s="161"/>
      <c r="AA177" s="161"/>
      <c r="AB177" s="161"/>
      <c r="AC177" s="161"/>
      <c r="AD177" s="161"/>
      <c r="AE177" s="161"/>
      <c r="AF177" s="161"/>
      <c r="AG177" s="161"/>
      <c r="AH177" s="161"/>
      <c r="AI177" s="161"/>
      <c r="AJ177" s="161"/>
      <c r="AK177" s="161"/>
    </row>
    <row r="178" spans="1:37" ht="39.950000000000003" customHeight="1" x14ac:dyDescent="0.25">
      <c r="A178" s="274"/>
      <c r="B178" s="271"/>
      <c r="C178" s="47">
        <v>190</v>
      </c>
      <c r="D178" s="90" t="s">
        <v>360</v>
      </c>
      <c r="E178" s="35" t="s">
        <v>361</v>
      </c>
      <c r="F178" s="35" t="s">
        <v>13</v>
      </c>
      <c r="G178" s="35" t="s">
        <v>380</v>
      </c>
      <c r="H178" s="53">
        <v>1.99</v>
      </c>
      <c r="I178" s="18"/>
      <c r="J178" s="24">
        <f t="shared" si="14"/>
        <v>0</v>
      </c>
      <c r="K178" s="25" t="str">
        <f t="shared" si="9"/>
        <v>OK</v>
      </c>
      <c r="L178" s="186"/>
      <c r="M178" s="190"/>
      <c r="N178" s="196"/>
      <c r="O178" s="196"/>
      <c r="P178" s="196"/>
      <c r="Q178" s="196"/>
      <c r="R178" s="196"/>
      <c r="S178" s="196"/>
      <c r="T178" s="196"/>
      <c r="U178" s="196"/>
      <c r="V178" s="162"/>
      <c r="W178" s="161"/>
      <c r="X178" s="161"/>
      <c r="Y178" s="161"/>
      <c r="Z178" s="161"/>
      <c r="AA178" s="161"/>
      <c r="AB178" s="161"/>
      <c r="AC178" s="161"/>
      <c r="AD178" s="161"/>
      <c r="AE178" s="161"/>
      <c r="AF178" s="161"/>
      <c r="AG178" s="161"/>
      <c r="AH178" s="161"/>
      <c r="AI178" s="161"/>
      <c r="AJ178" s="161"/>
      <c r="AK178" s="161"/>
    </row>
    <row r="179" spans="1:37" ht="39.950000000000003" customHeight="1" x14ac:dyDescent="0.25">
      <c r="A179" s="274"/>
      <c r="B179" s="271"/>
      <c r="C179" s="47">
        <v>191</v>
      </c>
      <c r="D179" s="90" t="s">
        <v>362</v>
      </c>
      <c r="E179" s="35" t="s">
        <v>363</v>
      </c>
      <c r="F179" s="35" t="s">
        <v>364</v>
      </c>
      <c r="G179" s="35" t="s">
        <v>15</v>
      </c>
      <c r="H179" s="53">
        <v>30.55</v>
      </c>
      <c r="I179" s="18"/>
      <c r="J179" s="24">
        <f t="shared" si="14"/>
        <v>0</v>
      </c>
      <c r="K179" s="25" t="str">
        <f t="shared" si="9"/>
        <v>OK</v>
      </c>
      <c r="L179" s="186"/>
      <c r="M179" s="190"/>
      <c r="N179" s="196"/>
      <c r="O179" s="196"/>
      <c r="P179" s="196"/>
      <c r="Q179" s="196"/>
      <c r="R179" s="196"/>
      <c r="S179" s="196"/>
      <c r="T179" s="196"/>
      <c r="U179" s="196"/>
      <c r="V179" s="162"/>
      <c r="W179" s="161"/>
      <c r="X179" s="161"/>
      <c r="Y179" s="161"/>
      <c r="Z179" s="161"/>
      <c r="AA179" s="161"/>
      <c r="AB179" s="161"/>
      <c r="AC179" s="161"/>
      <c r="AD179" s="161"/>
      <c r="AE179" s="161"/>
      <c r="AF179" s="161"/>
      <c r="AG179" s="161"/>
      <c r="AH179" s="161"/>
      <c r="AI179" s="161"/>
      <c r="AJ179" s="161"/>
      <c r="AK179" s="161"/>
    </row>
    <row r="180" spans="1:37" ht="39.950000000000003" customHeight="1" x14ac:dyDescent="0.25">
      <c r="A180" s="274"/>
      <c r="B180" s="271"/>
      <c r="C180" s="47">
        <v>192</v>
      </c>
      <c r="D180" s="90" t="s">
        <v>365</v>
      </c>
      <c r="E180" s="35" t="s">
        <v>366</v>
      </c>
      <c r="F180" s="35" t="s">
        <v>364</v>
      </c>
      <c r="G180" s="35" t="s">
        <v>15</v>
      </c>
      <c r="H180" s="53">
        <v>25.84</v>
      </c>
      <c r="I180" s="18"/>
      <c r="J180" s="24">
        <f t="shared" si="14"/>
        <v>0</v>
      </c>
      <c r="K180" s="25" t="str">
        <f t="shared" si="9"/>
        <v>OK</v>
      </c>
      <c r="L180" s="186"/>
      <c r="M180" s="190"/>
      <c r="N180" s="196"/>
      <c r="O180" s="196"/>
      <c r="P180" s="196"/>
      <c r="Q180" s="196"/>
      <c r="R180" s="196"/>
      <c r="S180" s="196"/>
      <c r="T180" s="196"/>
      <c r="U180" s="196"/>
      <c r="V180" s="162"/>
      <c r="W180" s="161"/>
      <c r="X180" s="161"/>
      <c r="Y180" s="161"/>
      <c r="Z180" s="161"/>
      <c r="AA180" s="161"/>
      <c r="AB180" s="161"/>
      <c r="AC180" s="161"/>
      <c r="AD180" s="161"/>
      <c r="AE180" s="161"/>
      <c r="AF180" s="161"/>
      <c r="AG180" s="161"/>
      <c r="AH180" s="161"/>
      <c r="AI180" s="161"/>
      <c r="AJ180" s="161"/>
      <c r="AK180" s="161"/>
    </row>
    <row r="181" spans="1:37" ht="39.950000000000003" customHeight="1" x14ac:dyDescent="0.25">
      <c r="A181" s="274"/>
      <c r="B181" s="271"/>
      <c r="C181" s="47">
        <v>193</v>
      </c>
      <c r="D181" s="113" t="s">
        <v>367</v>
      </c>
      <c r="E181" s="114" t="s">
        <v>172</v>
      </c>
      <c r="F181" s="114" t="s">
        <v>13</v>
      </c>
      <c r="G181" s="35" t="s">
        <v>22</v>
      </c>
      <c r="H181" s="53">
        <v>25.94</v>
      </c>
      <c r="I181" s="18"/>
      <c r="J181" s="24">
        <f t="shared" si="14"/>
        <v>0</v>
      </c>
      <c r="K181" s="25" t="str">
        <f t="shared" si="9"/>
        <v>OK</v>
      </c>
      <c r="L181" s="186"/>
      <c r="M181" s="189"/>
      <c r="N181" s="196"/>
      <c r="O181" s="196"/>
      <c r="P181" s="196"/>
      <c r="Q181" s="196"/>
      <c r="R181" s="196"/>
      <c r="S181" s="196"/>
      <c r="T181" s="196"/>
      <c r="U181" s="196"/>
      <c r="V181" s="162"/>
      <c r="W181" s="161"/>
      <c r="X181" s="161"/>
      <c r="Y181" s="161"/>
      <c r="Z181" s="161"/>
      <c r="AA181" s="161"/>
      <c r="AB181" s="161"/>
      <c r="AC181" s="161"/>
      <c r="AD181" s="161"/>
      <c r="AE181" s="161"/>
      <c r="AF181" s="161"/>
      <c r="AG181" s="161"/>
      <c r="AH181" s="161"/>
      <c r="AI181" s="161"/>
      <c r="AJ181" s="161"/>
      <c r="AK181" s="161"/>
    </row>
    <row r="182" spans="1:37" ht="39.950000000000003" customHeight="1" x14ac:dyDescent="0.25">
      <c r="A182" s="274"/>
      <c r="B182" s="271"/>
      <c r="C182" s="47">
        <v>194</v>
      </c>
      <c r="D182" s="113" t="s">
        <v>368</v>
      </c>
      <c r="E182" s="114" t="s">
        <v>196</v>
      </c>
      <c r="F182" s="114" t="s">
        <v>13</v>
      </c>
      <c r="G182" s="35" t="s">
        <v>22</v>
      </c>
      <c r="H182" s="53">
        <v>30.28</v>
      </c>
      <c r="I182" s="18"/>
      <c r="J182" s="24">
        <f t="shared" si="14"/>
        <v>0</v>
      </c>
      <c r="K182" s="25" t="str">
        <f t="shared" si="9"/>
        <v>OK</v>
      </c>
      <c r="L182" s="186"/>
      <c r="M182" s="189"/>
      <c r="N182" s="196"/>
      <c r="O182" s="196"/>
      <c r="P182" s="196"/>
      <c r="Q182" s="196"/>
      <c r="R182" s="196"/>
      <c r="S182" s="196"/>
      <c r="T182" s="196"/>
      <c r="U182" s="196"/>
      <c r="V182" s="162"/>
      <c r="W182" s="161"/>
      <c r="X182" s="161"/>
      <c r="Y182" s="161"/>
      <c r="Z182" s="161"/>
      <c r="AA182" s="161"/>
      <c r="AB182" s="161"/>
      <c r="AC182" s="161"/>
      <c r="AD182" s="161"/>
      <c r="AE182" s="161"/>
      <c r="AF182" s="161"/>
      <c r="AG182" s="161"/>
      <c r="AH182" s="161"/>
      <c r="AI182" s="161"/>
      <c r="AJ182" s="161"/>
      <c r="AK182" s="161"/>
    </row>
    <row r="183" spans="1:37" ht="39.950000000000003" customHeight="1" x14ac:dyDescent="0.25">
      <c r="A183" s="274"/>
      <c r="B183" s="271"/>
      <c r="C183" s="47">
        <v>195</v>
      </c>
      <c r="D183" s="90" t="s">
        <v>66</v>
      </c>
      <c r="E183" s="35" t="s">
        <v>369</v>
      </c>
      <c r="F183" s="35" t="s">
        <v>16</v>
      </c>
      <c r="G183" s="35" t="s">
        <v>15</v>
      </c>
      <c r="H183" s="53">
        <v>26.17</v>
      </c>
      <c r="I183" s="18"/>
      <c r="J183" s="24">
        <f t="shared" si="14"/>
        <v>0</v>
      </c>
      <c r="K183" s="25" t="str">
        <f t="shared" si="9"/>
        <v>OK</v>
      </c>
      <c r="L183" s="186"/>
      <c r="M183" s="189"/>
      <c r="N183" s="196"/>
      <c r="O183" s="196"/>
      <c r="P183" s="196"/>
      <c r="Q183" s="197"/>
      <c r="R183" s="196"/>
      <c r="S183" s="196"/>
      <c r="T183" s="196"/>
      <c r="U183" s="196"/>
      <c r="V183" s="162"/>
      <c r="W183" s="161"/>
      <c r="X183" s="161"/>
      <c r="Y183" s="161"/>
      <c r="Z183" s="161"/>
      <c r="AA183" s="161"/>
      <c r="AB183" s="161"/>
      <c r="AC183" s="161"/>
      <c r="AD183" s="161"/>
      <c r="AE183" s="161"/>
      <c r="AF183" s="161"/>
      <c r="AG183" s="161"/>
      <c r="AH183" s="161"/>
      <c r="AI183" s="161"/>
      <c r="AJ183" s="161"/>
      <c r="AK183" s="161"/>
    </row>
    <row r="184" spans="1:37" ht="39.950000000000003" customHeight="1" x14ac:dyDescent="0.25">
      <c r="A184" s="274"/>
      <c r="B184" s="271"/>
      <c r="C184" s="47">
        <v>196</v>
      </c>
      <c r="D184" s="90" t="s">
        <v>69</v>
      </c>
      <c r="E184" s="35" t="s">
        <v>352</v>
      </c>
      <c r="F184" s="35" t="s">
        <v>16</v>
      </c>
      <c r="G184" s="35" t="s">
        <v>15</v>
      </c>
      <c r="H184" s="53">
        <v>4.3600000000000003</v>
      </c>
      <c r="I184" s="18">
        <v>20</v>
      </c>
      <c r="J184" s="24">
        <f t="shared" ref="J184:J185" si="15">I184-(SUM(L184:AK184))</f>
        <v>20</v>
      </c>
      <c r="K184" s="25" t="str">
        <f t="shared" si="9"/>
        <v>OK</v>
      </c>
      <c r="L184" s="186"/>
      <c r="M184" s="189"/>
      <c r="N184" s="196"/>
      <c r="O184" s="196"/>
      <c r="P184" s="196"/>
      <c r="Q184" s="196"/>
      <c r="R184" s="196"/>
      <c r="S184" s="196"/>
      <c r="T184" s="196"/>
      <c r="U184" s="196"/>
      <c r="V184" s="162"/>
      <c r="W184" s="161"/>
      <c r="X184" s="161"/>
      <c r="Y184" s="161"/>
      <c r="Z184" s="161"/>
      <c r="AA184" s="161"/>
      <c r="AB184" s="161"/>
      <c r="AC184" s="161"/>
      <c r="AD184" s="161"/>
      <c r="AE184" s="161"/>
      <c r="AF184" s="161"/>
      <c r="AG184" s="161"/>
      <c r="AH184" s="161"/>
      <c r="AI184" s="161"/>
      <c r="AJ184" s="161"/>
      <c r="AK184" s="161"/>
    </row>
    <row r="185" spans="1:37" ht="39.950000000000003" customHeight="1" x14ac:dyDescent="0.25">
      <c r="A185" s="274"/>
      <c r="B185" s="271"/>
      <c r="C185" s="47">
        <v>197</v>
      </c>
      <c r="D185" s="90" t="s">
        <v>70</v>
      </c>
      <c r="E185" s="35" t="s">
        <v>370</v>
      </c>
      <c r="F185" s="35" t="s">
        <v>13</v>
      </c>
      <c r="G185" s="35" t="s">
        <v>15</v>
      </c>
      <c r="H185" s="53">
        <v>44.37</v>
      </c>
      <c r="I185" s="18">
        <f>20-4</f>
        <v>16</v>
      </c>
      <c r="J185" s="24">
        <f t="shared" si="15"/>
        <v>16</v>
      </c>
      <c r="K185" s="25" t="str">
        <f t="shared" si="9"/>
        <v>OK</v>
      </c>
      <c r="L185" s="186"/>
      <c r="M185" s="189"/>
      <c r="N185" s="196"/>
      <c r="O185" s="196"/>
      <c r="P185" s="196"/>
      <c r="Q185" s="196"/>
      <c r="R185" s="196"/>
      <c r="S185" s="196"/>
      <c r="T185" s="196"/>
      <c r="U185" s="196"/>
      <c r="V185" s="162"/>
      <c r="W185" s="161"/>
      <c r="X185" s="161"/>
      <c r="Y185" s="161"/>
      <c r="Z185" s="161"/>
      <c r="AA185" s="161"/>
      <c r="AB185" s="161"/>
      <c r="AC185" s="161"/>
      <c r="AD185" s="161"/>
      <c r="AE185" s="161"/>
      <c r="AF185" s="161"/>
      <c r="AG185" s="161"/>
      <c r="AH185" s="161"/>
      <c r="AI185" s="161"/>
      <c r="AJ185" s="161"/>
      <c r="AK185" s="161"/>
    </row>
    <row r="186" spans="1:37" ht="39.950000000000003" customHeight="1" x14ac:dyDescent="0.25">
      <c r="A186" s="274"/>
      <c r="B186" s="271"/>
      <c r="C186" s="47">
        <v>198</v>
      </c>
      <c r="D186" s="90" t="s">
        <v>371</v>
      </c>
      <c r="E186" s="35" t="s">
        <v>196</v>
      </c>
      <c r="F186" s="35" t="s">
        <v>13</v>
      </c>
      <c r="G186" s="35" t="s">
        <v>28</v>
      </c>
      <c r="H186" s="53">
        <v>94.23</v>
      </c>
      <c r="I186" s="18"/>
      <c r="J186" s="24">
        <f>I186-(SUM(L186:AB186))</f>
        <v>0</v>
      </c>
      <c r="K186" s="25" t="str">
        <f t="shared" si="9"/>
        <v>OK</v>
      </c>
      <c r="L186" s="186"/>
      <c r="M186" s="189"/>
      <c r="N186" s="196"/>
      <c r="O186" s="196"/>
      <c r="P186" s="196"/>
      <c r="Q186" s="197"/>
      <c r="R186" s="196"/>
      <c r="S186" s="196"/>
      <c r="T186" s="196"/>
      <c r="U186" s="196"/>
      <c r="V186" s="162"/>
      <c r="W186" s="161"/>
      <c r="X186" s="161"/>
      <c r="Y186" s="161"/>
      <c r="Z186" s="161"/>
      <c r="AA186" s="161"/>
      <c r="AB186" s="161"/>
      <c r="AC186" s="161"/>
      <c r="AD186" s="161"/>
      <c r="AE186" s="161"/>
      <c r="AF186" s="161"/>
      <c r="AG186" s="161"/>
      <c r="AH186" s="161"/>
      <c r="AI186" s="161"/>
      <c r="AJ186" s="161"/>
      <c r="AK186" s="161"/>
    </row>
    <row r="187" spans="1:37" ht="39.950000000000003" customHeight="1" x14ac:dyDescent="0.25">
      <c r="A187" s="274"/>
      <c r="B187" s="271"/>
      <c r="C187" s="47">
        <v>199</v>
      </c>
      <c r="D187" s="113" t="s">
        <v>372</v>
      </c>
      <c r="E187" s="114" t="s">
        <v>373</v>
      </c>
      <c r="F187" s="114" t="s">
        <v>13</v>
      </c>
      <c r="G187" s="35" t="s">
        <v>15</v>
      </c>
      <c r="H187" s="53">
        <v>73.16</v>
      </c>
      <c r="I187" s="18"/>
      <c r="J187" s="24">
        <f>I187-(SUM(L187:AB187))</f>
        <v>0</v>
      </c>
      <c r="K187" s="25" t="str">
        <f t="shared" si="9"/>
        <v>OK</v>
      </c>
      <c r="L187" s="186"/>
      <c r="M187" s="189"/>
      <c r="N187" s="196"/>
      <c r="O187" s="196"/>
      <c r="P187" s="196"/>
      <c r="Q187" s="197"/>
      <c r="R187" s="196"/>
      <c r="S187" s="196"/>
      <c r="T187" s="196"/>
      <c r="U187" s="196"/>
      <c r="V187" s="162"/>
      <c r="W187" s="161"/>
      <c r="X187" s="161"/>
      <c r="Y187" s="161"/>
      <c r="Z187" s="161"/>
      <c r="AA187" s="161"/>
      <c r="AB187" s="161"/>
      <c r="AC187" s="161"/>
      <c r="AD187" s="161"/>
      <c r="AE187" s="161"/>
      <c r="AF187" s="161"/>
      <c r="AG187" s="161"/>
      <c r="AH187" s="161"/>
      <c r="AI187" s="161"/>
      <c r="AJ187" s="161"/>
      <c r="AK187" s="161"/>
    </row>
    <row r="188" spans="1:37" ht="39.950000000000003" customHeight="1" x14ac:dyDescent="0.25">
      <c r="A188" s="274"/>
      <c r="B188" s="271"/>
      <c r="C188" s="47">
        <v>200</v>
      </c>
      <c r="D188" s="113" t="s">
        <v>374</v>
      </c>
      <c r="E188" s="114" t="s">
        <v>375</v>
      </c>
      <c r="F188" s="114" t="s">
        <v>13</v>
      </c>
      <c r="G188" s="35" t="s">
        <v>15</v>
      </c>
      <c r="H188" s="53">
        <v>475.72</v>
      </c>
      <c r="I188" s="18"/>
      <c r="J188" s="24">
        <f>I188-(SUM(L188:AB188))</f>
        <v>0</v>
      </c>
      <c r="K188" s="25" t="str">
        <f t="shared" si="9"/>
        <v>OK</v>
      </c>
      <c r="L188" s="186"/>
      <c r="M188" s="189"/>
      <c r="N188" s="196"/>
      <c r="O188" s="196"/>
      <c r="P188" s="196"/>
      <c r="Q188" s="196"/>
      <c r="R188" s="196"/>
      <c r="S188" s="196"/>
      <c r="T188" s="196"/>
      <c r="U188" s="196"/>
      <c r="V188" s="162"/>
      <c r="W188" s="161"/>
      <c r="X188" s="161"/>
      <c r="Y188" s="161"/>
      <c r="Z188" s="161"/>
      <c r="AA188" s="161"/>
      <c r="AB188" s="161"/>
      <c r="AC188" s="161"/>
      <c r="AD188" s="161"/>
      <c r="AE188" s="161"/>
      <c r="AF188" s="161"/>
      <c r="AG188" s="161"/>
      <c r="AH188" s="161"/>
      <c r="AI188" s="161"/>
      <c r="AJ188" s="161"/>
      <c r="AK188" s="161"/>
    </row>
    <row r="189" spans="1:37" ht="39.950000000000003" customHeight="1" x14ac:dyDescent="0.25">
      <c r="A189" s="274"/>
      <c r="B189" s="271"/>
      <c r="C189" s="47">
        <v>201</v>
      </c>
      <c r="D189" s="90" t="s">
        <v>114</v>
      </c>
      <c r="E189" s="35" t="s">
        <v>376</v>
      </c>
      <c r="F189" s="36" t="s">
        <v>13</v>
      </c>
      <c r="G189" s="35" t="s">
        <v>15</v>
      </c>
      <c r="H189" s="53">
        <v>52.42</v>
      </c>
      <c r="I189" s="18">
        <v>2</v>
      </c>
      <c r="J189" s="24">
        <f t="shared" ref="J189:J199" si="16">I189-(SUM(L189:AK189))</f>
        <v>2</v>
      </c>
      <c r="K189" s="25" t="str">
        <f t="shared" si="9"/>
        <v>OK</v>
      </c>
      <c r="L189" s="186"/>
      <c r="M189" s="189"/>
      <c r="N189" s="196"/>
      <c r="O189" s="196"/>
      <c r="P189" s="196"/>
      <c r="Q189" s="196"/>
      <c r="R189" s="196"/>
      <c r="S189" s="196"/>
      <c r="T189" s="196"/>
      <c r="U189" s="196"/>
      <c r="V189" s="162"/>
      <c r="W189" s="161"/>
      <c r="X189" s="161"/>
      <c r="Y189" s="161"/>
      <c r="Z189" s="161"/>
      <c r="AA189" s="161"/>
      <c r="AB189" s="161"/>
      <c r="AC189" s="161"/>
      <c r="AD189" s="161"/>
      <c r="AE189" s="161"/>
      <c r="AF189" s="161"/>
      <c r="AG189" s="161"/>
      <c r="AH189" s="161"/>
      <c r="AI189" s="161"/>
      <c r="AJ189" s="161"/>
      <c r="AK189" s="161"/>
    </row>
    <row r="190" spans="1:37" ht="39.950000000000003" customHeight="1" x14ac:dyDescent="0.25">
      <c r="A190" s="275"/>
      <c r="B190" s="272"/>
      <c r="C190" s="47">
        <v>202</v>
      </c>
      <c r="D190" s="90" t="s">
        <v>166</v>
      </c>
      <c r="E190" s="118" t="s">
        <v>377</v>
      </c>
      <c r="F190" s="35" t="s">
        <v>13</v>
      </c>
      <c r="G190" s="35" t="s">
        <v>31</v>
      </c>
      <c r="H190" s="53">
        <v>188.94</v>
      </c>
      <c r="I190" s="18">
        <f>6-2</f>
        <v>4</v>
      </c>
      <c r="J190" s="24">
        <f t="shared" si="16"/>
        <v>0</v>
      </c>
      <c r="K190" s="25" t="str">
        <f t="shared" si="9"/>
        <v>OK</v>
      </c>
      <c r="L190" s="186"/>
      <c r="M190" s="189"/>
      <c r="N190" s="196"/>
      <c r="O190" s="196"/>
      <c r="P190" s="196"/>
      <c r="Q190" s="196"/>
      <c r="R190" s="196"/>
      <c r="S190" s="196"/>
      <c r="T190" s="196"/>
      <c r="U190" s="196"/>
      <c r="V190" s="162"/>
      <c r="W190" s="161"/>
      <c r="X190" s="161"/>
      <c r="Y190" s="161"/>
      <c r="Z190" s="161"/>
      <c r="AA190" s="161"/>
      <c r="AB190" s="161"/>
      <c r="AC190" s="161"/>
      <c r="AD190" s="161"/>
      <c r="AE190" s="161"/>
      <c r="AF190" s="161"/>
      <c r="AG190" s="161"/>
      <c r="AH190" s="164">
        <v>4</v>
      </c>
      <c r="AI190" s="161"/>
      <c r="AJ190" s="161"/>
      <c r="AK190" s="161"/>
    </row>
    <row r="191" spans="1:37" ht="39.950000000000003" customHeight="1" x14ac:dyDescent="0.25">
      <c r="A191" s="259">
        <v>21</v>
      </c>
      <c r="B191" s="262" t="s">
        <v>284</v>
      </c>
      <c r="C191" s="46">
        <v>203</v>
      </c>
      <c r="D191" s="119" t="s">
        <v>71</v>
      </c>
      <c r="E191" s="120" t="s">
        <v>381</v>
      </c>
      <c r="F191" s="120" t="s">
        <v>25</v>
      </c>
      <c r="G191" s="33" t="s">
        <v>15</v>
      </c>
      <c r="H191" s="52">
        <v>201.41</v>
      </c>
      <c r="I191" s="18">
        <v>50</v>
      </c>
      <c r="J191" s="24">
        <f t="shared" si="16"/>
        <v>39</v>
      </c>
      <c r="K191" s="25" t="str">
        <f t="shared" si="9"/>
        <v>OK</v>
      </c>
      <c r="L191" s="186"/>
      <c r="M191" s="189"/>
      <c r="N191" s="196"/>
      <c r="O191" s="196"/>
      <c r="P191" s="196"/>
      <c r="Q191" s="196"/>
      <c r="R191" s="196"/>
      <c r="S191" s="196"/>
      <c r="T191" s="196"/>
      <c r="U191" s="196"/>
      <c r="V191" s="162"/>
      <c r="W191" s="161"/>
      <c r="X191" s="161"/>
      <c r="Y191" s="161"/>
      <c r="Z191" s="164">
        <v>1</v>
      </c>
      <c r="AA191" s="161"/>
      <c r="AB191" s="161"/>
      <c r="AC191" s="164">
        <v>10</v>
      </c>
      <c r="AD191" s="161"/>
      <c r="AE191" s="161"/>
      <c r="AF191" s="161"/>
      <c r="AG191" s="161"/>
      <c r="AH191" s="161"/>
      <c r="AI191" s="161"/>
      <c r="AJ191" s="161"/>
      <c r="AK191" s="161"/>
    </row>
    <row r="192" spans="1:37" ht="39.950000000000003" customHeight="1" x14ac:dyDescent="0.25">
      <c r="A192" s="260"/>
      <c r="B192" s="263"/>
      <c r="C192" s="46">
        <v>204</v>
      </c>
      <c r="D192" s="125" t="s">
        <v>81</v>
      </c>
      <c r="E192" s="123" t="s">
        <v>382</v>
      </c>
      <c r="F192" s="123" t="s">
        <v>13</v>
      </c>
      <c r="G192" s="33" t="s">
        <v>15</v>
      </c>
      <c r="H192" s="52">
        <v>194.99</v>
      </c>
      <c r="I192" s="18">
        <v>30</v>
      </c>
      <c r="J192" s="24">
        <f t="shared" si="16"/>
        <v>10</v>
      </c>
      <c r="K192" s="25" t="str">
        <f t="shared" si="9"/>
        <v>OK</v>
      </c>
      <c r="L192" s="186"/>
      <c r="M192" s="189"/>
      <c r="N192" s="196"/>
      <c r="O192" s="196"/>
      <c r="P192" s="196"/>
      <c r="Q192" s="196"/>
      <c r="R192" s="196"/>
      <c r="S192" s="196"/>
      <c r="T192" s="196"/>
      <c r="U192" s="196"/>
      <c r="V192" s="162"/>
      <c r="W192" s="161"/>
      <c r="X192" s="161"/>
      <c r="Y192" s="161"/>
      <c r="Z192" s="164">
        <v>10</v>
      </c>
      <c r="AA192" s="161"/>
      <c r="AB192" s="161"/>
      <c r="AC192" s="164">
        <v>10</v>
      </c>
      <c r="AD192" s="161"/>
      <c r="AE192" s="161"/>
      <c r="AF192" s="161"/>
      <c r="AG192" s="161"/>
      <c r="AH192" s="161"/>
      <c r="AI192" s="161"/>
      <c r="AJ192" s="161"/>
      <c r="AK192" s="161"/>
    </row>
    <row r="193" spans="1:37" ht="39.950000000000003" customHeight="1" x14ac:dyDescent="0.25">
      <c r="A193" s="260"/>
      <c r="B193" s="263"/>
      <c r="C193" s="43">
        <v>205</v>
      </c>
      <c r="D193" s="119" t="s">
        <v>383</v>
      </c>
      <c r="E193" s="120" t="s">
        <v>381</v>
      </c>
      <c r="F193" s="86" t="s">
        <v>13</v>
      </c>
      <c r="G193" s="33" t="s">
        <v>15</v>
      </c>
      <c r="H193" s="52">
        <v>477.86</v>
      </c>
      <c r="I193" s="18">
        <v>20</v>
      </c>
      <c r="J193" s="24">
        <f t="shared" si="16"/>
        <v>16</v>
      </c>
      <c r="K193" s="25" t="str">
        <f t="shared" si="9"/>
        <v>OK</v>
      </c>
      <c r="L193" s="186"/>
      <c r="M193" s="190"/>
      <c r="N193" s="196"/>
      <c r="O193" s="196"/>
      <c r="P193" s="196"/>
      <c r="Q193" s="196"/>
      <c r="R193" s="196"/>
      <c r="S193" s="196"/>
      <c r="T193" s="196"/>
      <c r="U193" s="196"/>
      <c r="V193" s="162"/>
      <c r="W193" s="161"/>
      <c r="X193" s="161"/>
      <c r="Y193" s="161"/>
      <c r="Z193" s="161"/>
      <c r="AA193" s="161"/>
      <c r="AB193" s="161"/>
      <c r="AC193" s="164">
        <v>4</v>
      </c>
      <c r="AD193" s="161"/>
      <c r="AE193" s="161"/>
      <c r="AF193" s="161"/>
      <c r="AG193" s="161"/>
      <c r="AH193" s="161"/>
      <c r="AI193" s="161"/>
      <c r="AJ193" s="161"/>
      <c r="AK193" s="161"/>
    </row>
    <row r="194" spans="1:37" ht="39.950000000000003" customHeight="1" x14ac:dyDescent="0.25">
      <c r="A194" s="261"/>
      <c r="B194" s="264"/>
      <c r="C194" s="43">
        <v>206</v>
      </c>
      <c r="D194" s="125" t="s">
        <v>384</v>
      </c>
      <c r="E194" s="123" t="s">
        <v>381</v>
      </c>
      <c r="F194" s="86" t="s">
        <v>13</v>
      </c>
      <c r="G194" s="33" t="s">
        <v>15</v>
      </c>
      <c r="H194" s="52">
        <v>519.55999999999995</v>
      </c>
      <c r="I194" s="18">
        <v>20</v>
      </c>
      <c r="J194" s="24">
        <f t="shared" si="16"/>
        <v>16</v>
      </c>
      <c r="K194" s="25" t="str">
        <f t="shared" si="9"/>
        <v>OK</v>
      </c>
      <c r="L194" s="186"/>
      <c r="M194" s="190"/>
      <c r="N194" s="196"/>
      <c r="O194" s="196"/>
      <c r="P194" s="196"/>
      <c r="Q194" s="196"/>
      <c r="R194" s="196"/>
      <c r="S194" s="196"/>
      <c r="T194" s="196"/>
      <c r="U194" s="196"/>
      <c r="V194" s="162"/>
      <c r="W194" s="161"/>
      <c r="X194" s="161"/>
      <c r="Y194" s="161"/>
      <c r="Z194" s="161"/>
      <c r="AA194" s="161"/>
      <c r="AB194" s="161"/>
      <c r="AC194" s="164">
        <v>4</v>
      </c>
      <c r="AD194" s="161"/>
      <c r="AE194" s="161"/>
      <c r="AF194" s="161"/>
      <c r="AG194" s="161"/>
      <c r="AH194" s="161"/>
      <c r="AI194" s="161"/>
      <c r="AJ194" s="161"/>
      <c r="AK194" s="161"/>
    </row>
    <row r="195" spans="1:37" ht="39.950000000000003" customHeight="1" x14ac:dyDescent="0.25">
      <c r="A195" s="273">
        <v>22</v>
      </c>
      <c r="B195" s="270" t="s">
        <v>385</v>
      </c>
      <c r="C195" s="47">
        <v>207</v>
      </c>
      <c r="D195" s="90" t="s">
        <v>386</v>
      </c>
      <c r="E195" s="35" t="s">
        <v>387</v>
      </c>
      <c r="F195" s="36" t="s">
        <v>13</v>
      </c>
      <c r="G195" s="35" t="s">
        <v>394</v>
      </c>
      <c r="H195" s="53">
        <v>378.03</v>
      </c>
      <c r="I195" s="18">
        <v>4</v>
      </c>
      <c r="J195" s="24">
        <f t="shared" si="16"/>
        <v>0</v>
      </c>
      <c r="K195" s="25" t="str">
        <f t="shared" si="9"/>
        <v>OK</v>
      </c>
      <c r="L195" s="186"/>
      <c r="M195" s="190"/>
      <c r="N195" s="196"/>
      <c r="O195" s="196"/>
      <c r="P195" s="196"/>
      <c r="Q195" s="196"/>
      <c r="R195" s="196"/>
      <c r="S195" s="196"/>
      <c r="T195" s="196"/>
      <c r="U195" s="199">
        <v>4</v>
      </c>
      <c r="V195" s="162"/>
      <c r="W195" s="161"/>
      <c r="X195" s="161"/>
      <c r="Y195" s="161"/>
      <c r="Z195" s="161"/>
      <c r="AA195" s="161"/>
      <c r="AB195" s="161"/>
      <c r="AC195" s="161"/>
      <c r="AD195" s="161"/>
      <c r="AE195" s="161"/>
      <c r="AF195" s="161"/>
      <c r="AG195" s="161"/>
      <c r="AH195" s="161"/>
      <c r="AI195" s="161"/>
      <c r="AJ195" s="161"/>
      <c r="AK195" s="161"/>
    </row>
    <row r="196" spans="1:37" ht="39.950000000000003" customHeight="1" x14ac:dyDescent="0.25">
      <c r="A196" s="274"/>
      <c r="B196" s="271"/>
      <c r="C196" s="47">
        <v>208</v>
      </c>
      <c r="D196" s="90" t="s">
        <v>388</v>
      </c>
      <c r="E196" s="35" t="s">
        <v>387</v>
      </c>
      <c r="F196" s="36" t="s">
        <v>13</v>
      </c>
      <c r="G196" s="35" t="s">
        <v>394</v>
      </c>
      <c r="H196" s="53">
        <v>1003.68</v>
      </c>
      <c r="I196" s="18">
        <v>4</v>
      </c>
      <c r="J196" s="24">
        <f t="shared" si="16"/>
        <v>0</v>
      </c>
      <c r="K196" s="25" t="str">
        <f t="shared" si="9"/>
        <v>OK</v>
      </c>
      <c r="L196" s="186"/>
      <c r="M196" s="190"/>
      <c r="N196" s="196"/>
      <c r="O196" s="196"/>
      <c r="P196" s="196"/>
      <c r="Q196" s="196"/>
      <c r="R196" s="196"/>
      <c r="S196" s="196"/>
      <c r="T196" s="196"/>
      <c r="U196" s="199">
        <v>4</v>
      </c>
      <c r="V196" s="162"/>
      <c r="W196" s="161"/>
      <c r="X196" s="161"/>
      <c r="Y196" s="161"/>
      <c r="Z196" s="161"/>
      <c r="AA196" s="161"/>
      <c r="AB196" s="161"/>
      <c r="AC196" s="161"/>
      <c r="AD196" s="161"/>
      <c r="AE196" s="161"/>
      <c r="AF196" s="161"/>
      <c r="AG196" s="161"/>
      <c r="AH196" s="161"/>
      <c r="AI196" s="161"/>
      <c r="AJ196" s="161"/>
      <c r="AK196" s="161"/>
    </row>
    <row r="197" spans="1:37" ht="39.950000000000003" customHeight="1" x14ac:dyDescent="0.25">
      <c r="A197" s="274"/>
      <c r="B197" s="271"/>
      <c r="C197" s="47">
        <v>209</v>
      </c>
      <c r="D197" s="90" t="s">
        <v>389</v>
      </c>
      <c r="E197" s="35" t="s">
        <v>387</v>
      </c>
      <c r="F197" s="36" t="s">
        <v>13</v>
      </c>
      <c r="G197" s="35" t="s">
        <v>394</v>
      </c>
      <c r="H197" s="53">
        <v>981.94</v>
      </c>
      <c r="I197" s="18">
        <v>2</v>
      </c>
      <c r="J197" s="24">
        <f t="shared" si="16"/>
        <v>0</v>
      </c>
      <c r="K197" s="25" t="str">
        <f t="shared" ref="K197:K248" si="17">IF(J197&lt;0,"ATENÇÃO","OK")</f>
        <v>OK</v>
      </c>
      <c r="L197" s="186"/>
      <c r="M197" s="190"/>
      <c r="N197" s="196"/>
      <c r="O197" s="196"/>
      <c r="P197" s="196"/>
      <c r="Q197" s="196"/>
      <c r="R197" s="196"/>
      <c r="S197" s="196"/>
      <c r="T197" s="196"/>
      <c r="U197" s="199">
        <v>2</v>
      </c>
      <c r="V197" s="162"/>
      <c r="W197" s="161"/>
      <c r="X197" s="161"/>
      <c r="Y197" s="161"/>
      <c r="Z197" s="161"/>
      <c r="AA197" s="161"/>
      <c r="AB197" s="161"/>
      <c r="AC197" s="161"/>
      <c r="AD197" s="161"/>
      <c r="AE197" s="161"/>
      <c r="AF197" s="161"/>
      <c r="AG197" s="161"/>
      <c r="AH197" s="161"/>
      <c r="AI197" s="161"/>
      <c r="AJ197" s="161"/>
      <c r="AK197" s="161"/>
    </row>
    <row r="198" spans="1:37" ht="39.950000000000003" customHeight="1" x14ac:dyDescent="0.25">
      <c r="A198" s="274"/>
      <c r="B198" s="271"/>
      <c r="C198" s="47">
        <v>210</v>
      </c>
      <c r="D198" s="90" t="s">
        <v>390</v>
      </c>
      <c r="E198" s="35" t="s">
        <v>387</v>
      </c>
      <c r="F198" s="36" t="s">
        <v>13</v>
      </c>
      <c r="G198" s="35" t="s">
        <v>394</v>
      </c>
      <c r="H198" s="53">
        <v>397.25</v>
      </c>
      <c r="I198" s="18">
        <v>4</v>
      </c>
      <c r="J198" s="24">
        <f t="shared" si="16"/>
        <v>0</v>
      </c>
      <c r="K198" s="25" t="str">
        <f t="shared" si="17"/>
        <v>OK</v>
      </c>
      <c r="L198" s="186"/>
      <c r="M198" s="190"/>
      <c r="N198" s="196"/>
      <c r="O198" s="196"/>
      <c r="P198" s="196"/>
      <c r="Q198" s="196"/>
      <c r="R198" s="196"/>
      <c r="S198" s="196"/>
      <c r="T198" s="196"/>
      <c r="U198" s="199">
        <v>4</v>
      </c>
      <c r="V198" s="162"/>
      <c r="W198" s="161"/>
      <c r="X198" s="161"/>
      <c r="Y198" s="161"/>
      <c r="Z198" s="161"/>
      <c r="AA198" s="161"/>
      <c r="AB198" s="161"/>
      <c r="AC198" s="161"/>
      <c r="AD198" s="161"/>
      <c r="AE198" s="161"/>
      <c r="AF198" s="161"/>
      <c r="AG198" s="161"/>
      <c r="AH198" s="161"/>
      <c r="AI198" s="161"/>
      <c r="AJ198" s="161"/>
      <c r="AK198" s="161"/>
    </row>
    <row r="199" spans="1:37" ht="39.950000000000003" customHeight="1" x14ac:dyDescent="0.25">
      <c r="A199" s="274"/>
      <c r="B199" s="271"/>
      <c r="C199" s="47">
        <v>211</v>
      </c>
      <c r="D199" s="90" t="s">
        <v>391</v>
      </c>
      <c r="E199" s="35" t="s">
        <v>387</v>
      </c>
      <c r="F199" s="36" t="s">
        <v>13</v>
      </c>
      <c r="G199" s="35" t="s">
        <v>394</v>
      </c>
      <c r="H199" s="53">
        <v>370.07</v>
      </c>
      <c r="I199" s="18">
        <v>2</v>
      </c>
      <c r="J199" s="24">
        <f t="shared" si="16"/>
        <v>0</v>
      </c>
      <c r="K199" s="25" t="str">
        <f t="shared" si="17"/>
        <v>OK</v>
      </c>
      <c r="L199" s="186"/>
      <c r="M199" s="190"/>
      <c r="N199" s="196"/>
      <c r="O199" s="196"/>
      <c r="P199" s="196"/>
      <c r="Q199" s="196"/>
      <c r="R199" s="196"/>
      <c r="S199" s="196"/>
      <c r="T199" s="196"/>
      <c r="U199" s="199">
        <v>2</v>
      </c>
      <c r="V199" s="162"/>
      <c r="W199" s="161"/>
      <c r="X199" s="161"/>
      <c r="Y199" s="161"/>
      <c r="Z199" s="161"/>
      <c r="AA199" s="161"/>
      <c r="AB199" s="161"/>
      <c r="AC199" s="161"/>
      <c r="AD199" s="161"/>
      <c r="AE199" s="161"/>
      <c r="AF199" s="161"/>
      <c r="AG199" s="161"/>
      <c r="AH199" s="161"/>
      <c r="AI199" s="161"/>
      <c r="AJ199" s="161"/>
      <c r="AK199" s="161"/>
    </row>
    <row r="200" spans="1:37" ht="39.950000000000003" customHeight="1" x14ac:dyDescent="0.25">
      <c r="A200" s="275"/>
      <c r="B200" s="272"/>
      <c r="C200" s="47">
        <v>212</v>
      </c>
      <c r="D200" s="113" t="s">
        <v>392</v>
      </c>
      <c r="E200" s="114" t="s">
        <v>393</v>
      </c>
      <c r="F200" s="114" t="s">
        <v>13</v>
      </c>
      <c r="G200" s="35" t="s">
        <v>22</v>
      </c>
      <c r="H200" s="53">
        <v>122</v>
      </c>
      <c r="I200" s="18"/>
      <c r="J200" s="24">
        <f>I200-(SUM(L200:AB200))</f>
        <v>0</v>
      </c>
      <c r="K200" s="25" t="str">
        <f t="shared" si="17"/>
        <v>OK</v>
      </c>
      <c r="L200" s="186"/>
      <c r="M200" s="190"/>
      <c r="N200" s="196"/>
      <c r="O200" s="196"/>
      <c r="P200" s="196"/>
      <c r="Q200" s="196"/>
      <c r="R200" s="196"/>
      <c r="S200" s="196"/>
      <c r="T200" s="196"/>
      <c r="U200" s="196"/>
      <c r="V200" s="162"/>
      <c r="W200" s="161"/>
      <c r="X200" s="161"/>
      <c r="Y200" s="161"/>
      <c r="Z200" s="161"/>
      <c r="AA200" s="161"/>
      <c r="AB200" s="161"/>
      <c r="AC200" s="161"/>
      <c r="AD200" s="161"/>
      <c r="AE200" s="161"/>
      <c r="AF200" s="161"/>
      <c r="AG200" s="161"/>
      <c r="AH200" s="161"/>
      <c r="AI200" s="161"/>
      <c r="AJ200" s="161"/>
      <c r="AK200" s="161"/>
    </row>
    <row r="201" spans="1:37" ht="39.950000000000003" customHeight="1" x14ac:dyDescent="0.25">
      <c r="A201" s="259">
        <v>23</v>
      </c>
      <c r="B201" s="262" t="s">
        <v>183</v>
      </c>
      <c r="C201" s="46">
        <v>213</v>
      </c>
      <c r="D201" s="119" t="s">
        <v>55</v>
      </c>
      <c r="E201" s="120" t="s">
        <v>177</v>
      </c>
      <c r="F201" s="120" t="s">
        <v>13</v>
      </c>
      <c r="G201" s="33" t="s">
        <v>15</v>
      </c>
      <c r="H201" s="52">
        <v>19.14</v>
      </c>
      <c r="I201" s="18">
        <v>20</v>
      </c>
      <c r="J201" s="24">
        <f t="shared" ref="J201:J202" si="18">I201-(SUM(L201:AK201))</f>
        <v>0</v>
      </c>
      <c r="K201" s="25" t="str">
        <f t="shared" si="17"/>
        <v>OK</v>
      </c>
      <c r="L201" s="186"/>
      <c r="M201" s="190"/>
      <c r="N201" s="196"/>
      <c r="O201" s="196"/>
      <c r="P201" s="196"/>
      <c r="Q201" s="196"/>
      <c r="R201" s="196"/>
      <c r="S201" s="196"/>
      <c r="T201" s="196"/>
      <c r="U201" s="196"/>
      <c r="V201" s="162"/>
      <c r="W201" s="161"/>
      <c r="X201" s="161"/>
      <c r="Y201" s="161"/>
      <c r="Z201" s="161"/>
      <c r="AA201" s="161"/>
      <c r="AB201" s="161"/>
      <c r="AC201" s="161"/>
      <c r="AD201" s="161"/>
      <c r="AE201" s="161"/>
      <c r="AF201" s="161"/>
      <c r="AG201" s="161"/>
      <c r="AH201" s="164">
        <v>20</v>
      </c>
      <c r="AI201" s="161"/>
      <c r="AJ201" s="161"/>
      <c r="AK201" s="161"/>
    </row>
    <row r="202" spans="1:37" ht="39.950000000000003" customHeight="1" x14ac:dyDescent="0.25">
      <c r="A202" s="260"/>
      <c r="B202" s="263"/>
      <c r="C202" s="46">
        <v>214</v>
      </c>
      <c r="D202" s="119" t="s">
        <v>56</v>
      </c>
      <c r="E202" s="120" t="s">
        <v>395</v>
      </c>
      <c r="F202" s="120" t="s">
        <v>13</v>
      </c>
      <c r="G202" s="33" t="s">
        <v>58</v>
      </c>
      <c r="H202" s="52">
        <v>64.239999999999995</v>
      </c>
      <c r="I202" s="18">
        <v>4</v>
      </c>
      <c r="J202" s="24">
        <f t="shared" si="18"/>
        <v>2</v>
      </c>
      <c r="K202" s="25" t="str">
        <f t="shared" si="17"/>
        <v>OK</v>
      </c>
      <c r="L202" s="186"/>
      <c r="M202" s="190"/>
      <c r="N202" s="196"/>
      <c r="O202" s="196"/>
      <c r="P202" s="196"/>
      <c r="Q202" s="196"/>
      <c r="R202" s="196"/>
      <c r="S202" s="196"/>
      <c r="T202" s="196"/>
      <c r="U202" s="196"/>
      <c r="V202" s="162"/>
      <c r="W202" s="161"/>
      <c r="X202" s="161"/>
      <c r="Y202" s="161"/>
      <c r="Z202" s="161"/>
      <c r="AA202" s="161"/>
      <c r="AB202" s="161"/>
      <c r="AC202" s="161"/>
      <c r="AD202" s="161"/>
      <c r="AE202" s="161"/>
      <c r="AF202" s="161"/>
      <c r="AG202" s="161"/>
      <c r="AH202" s="164">
        <v>2</v>
      </c>
      <c r="AI202" s="161"/>
      <c r="AJ202" s="161"/>
      <c r="AK202" s="161"/>
    </row>
    <row r="203" spans="1:37" ht="39.950000000000003" customHeight="1" x14ac:dyDescent="0.25">
      <c r="A203" s="260"/>
      <c r="B203" s="263"/>
      <c r="C203" s="46">
        <v>215</v>
      </c>
      <c r="D203" s="121" t="s">
        <v>396</v>
      </c>
      <c r="E203" s="122" t="s">
        <v>172</v>
      </c>
      <c r="F203" s="122" t="s">
        <v>12</v>
      </c>
      <c r="G203" s="33" t="s">
        <v>15</v>
      </c>
      <c r="H203" s="52">
        <v>18.89</v>
      </c>
      <c r="I203" s="18"/>
      <c r="J203" s="24">
        <f>I203-(SUM(L203:AB203))</f>
        <v>0</v>
      </c>
      <c r="K203" s="25" t="str">
        <f t="shared" si="17"/>
        <v>OK</v>
      </c>
      <c r="L203" s="186"/>
      <c r="M203" s="190"/>
      <c r="N203" s="196"/>
      <c r="O203" s="196"/>
      <c r="P203" s="196"/>
      <c r="Q203" s="196"/>
      <c r="R203" s="196"/>
      <c r="S203" s="196"/>
      <c r="T203" s="196"/>
      <c r="U203" s="196"/>
      <c r="V203" s="162"/>
      <c r="W203" s="161"/>
      <c r="X203" s="161"/>
      <c r="Y203" s="161"/>
      <c r="Z203" s="161"/>
      <c r="AA203" s="161"/>
      <c r="AB203" s="161"/>
      <c r="AC203" s="161"/>
      <c r="AD203" s="161"/>
      <c r="AE203" s="161"/>
      <c r="AF203" s="161"/>
      <c r="AG203" s="161"/>
      <c r="AH203" s="161"/>
      <c r="AI203" s="161"/>
      <c r="AJ203" s="161"/>
      <c r="AK203" s="161"/>
    </row>
    <row r="204" spans="1:37" ht="39.950000000000003" customHeight="1" x14ac:dyDescent="0.25">
      <c r="A204" s="260"/>
      <c r="B204" s="263"/>
      <c r="C204" s="46">
        <v>216</v>
      </c>
      <c r="D204" s="119" t="s">
        <v>48</v>
      </c>
      <c r="E204" s="120" t="s">
        <v>172</v>
      </c>
      <c r="F204" s="120" t="s">
        <v>12</v>
      </c>
      <c r="G204" s="33" t="s">
        <v>15</v>
      </c>
      <c r="H204" s="52">
        <v>15.33</v>
      </c>
      <c r="I204" s="18">
        <v>30</v>
      </c>
      <c r="J204" s="24">
        <f t="shared" ref="J204:J209" si="19">I204-(SUM(L204:AK204))</f>
        <v>0</v>
      </c>
      <c r="K204" s="25" t="str">
        <f t="shared" si="17"/>
        <v>OK</v>
      </c>
      <c r="L204" s="186"/>
      <c r="M204" s="190"/>
      <c r="N204" s="196"/>
      <c r="O204" s="196"/>
      <c r="P204" s="196"/>
      <c r="Q204" s="196"/>
      <c r="R204" s="196"/>
      <c r="S204" s="196"/>
      <c r="T204" s="196"/>
      <c r="U204" s="196"/>
      <c r="V204" s="162"/>
      <c r="W204" s="161"/>
      <c r="X204" s="164">
        <v>1</v>
      </c>
      <c r="Y204" s="161"/>
      <c r="Z204" s="161"/>
      <c r="AA204" s="164">
        <v>29</v>
      </c>
      <c r="AB204" s="161"/>
      <c r="AC204" s="161"/>
      <c r="AD204" s="161"/>
      <c r="AE204" s="161"/>
      <c r="AF204" s="161"/>
      <c r="AG204" s="161"/>
      <c r="AH204" s="161"/>
      <c r="AI204" s="161"/>
      <c r="AJ204" s="161"/>
      <c r="AK204" s="161"/>
    </row>
    <row r="205" spans="1:37" ht="39.950000000000003" customHeight="1" x14ac:dyDescent="0.25">
      <c r="A205" s="260"/>
      <c r="B205" s="263"/>
      <c r="C205" s="46">
        <v>217</v>
      </c>
      <c r="D205" s="119" t="s">
        <v>102</v>
      </c>
      <c r="E205" s="120" t="s">
        <v>177</v>
      </c>
      <c r="F205" s="120" t="s">
        <v>104</v>
      </c>
      <c r="G205" s="33" t="s">
        <v>15</v>
      </c>
      <c r="H205" s="52">
        <v>13.96</v>
      </c>
      <c r="I205" s="18">
        <f>500-10</f>
        <v>490</v>
      </c>
      <c r="J205" s="24">
        <f t="shared" si="19"/>
        <v>490</v>
      </c>
      <c r="K205" s="25" t="str">
        <f t="shared" si="17"/>
        <v>OK</v>
      </c>
      <c r="L205" s="186"/>
      <c r="M205" s="190"/>
      <c r="N205" s="196"/>
      <c r="O205" s="196"/>
      <c r="P205" s="196"/>
      <c r="Q205" s="196"/>
      <c r="R205" s="196"/>
      <c r="S205" s="196"/>
      <c r="T205" s="196"/>
      <c r="U205" s="196"/>
      <c r="V205" s="162"/>
      <c r="W205" s="161"/>
      <c r="X205" s="161"/>
      <c r="Y205" s="161"/>
      <c r="Z205" s="161"/>
      <c r="AA205" s="161"/>
      <c r="AB205" s="161"/>
      <c r="AC205" s="161"/>
      <c r="AD205" s="161"/>
      <c r="AE205" s="161"/>
      <c r="AF205" s="161"/>
      <c r="AG205" s="161"/>
      <c r="AH205" s="161"/>
      <c r="AI205" s="161"/>
      <c r="AJ205" s="161"/>
      <c r="AK205" s="161"/>
    </row>
    <row r="206" spans="1:37" ht="39.950000000000003" customHeight="1" x14ac:dyDescent="0.25">
      <c r="A206" s="260"/>
      <c r="B206" s="263"/>
      <c r="C206" s="46">
        <v>218</v>
      </c>
      <c r="D206" s="119" t="s">
        <v>105</v>
      </c>
      <c r="E206" s="120" t="s">
        <v>177</v>
      </c>
      <c r="F206" s="120" t="s">
        <v>104</v>
      </c>
      <c r="G206" s="33" t="s">
        <v>15</v>
      </c>
      <c r="H206" s="52">
        <v>21.9</v>
      </c>
      <c r="I206" s="18">
        <f>500-10</f>
        <v>490</v>
      </c>
      <c r="J206" s="24">
        <f t="shared" si="19"/>
        <v>490</v>
      </c>
      <c r="K206" s="25" t="str">
        <f t="shared" si="17"/>
        <v>OK</v>
      </c>
      <c r="L206" s="186"/>
      <c r="M206" s="190"/>
      <c r="N206" s="196"/>
      <c r="O206" s="196"/>
      <c r="P206" s="196"/>
      <c r="Q206" s="196"/>
      <c r="R206" s="196"/>
      <c r="S206" s="196"/>
      <c r="T206" s="196"/>
      <c r="U206" s="196"/>
      <c r="V206" s="162"/>
      <c r="W206" s="161"/>
      <c r="X206" s="161"/>
      <c r="Y206" s="161"/>
      <c r="Z206" s="161"/>
      <c r="AA206" s="161"/>
      <c r="AB206" s="161"/>
      <c r="AC206" s="161"/>
      <c r="AD206" s="161"/>
      <c r="AE206" s="161"/>
      <c r="AF206" s="161"/>
      <c r="AG206" s="161"/>
      <c r="AH206" s="161"/>
      <c r="AI206" s="161"/>
      <c r="AJ206" s="161"/>
      <c r="AK206" s="161"/>
    </row>
    <row r="207" spans="1:37" ht="39.950000000000003" customHeight="1" x14ac:dyDescent="0.25">
      <c r="A207" s="260"/>
      <c r="B207" s="263"/>
      <c r="C207" s="46">
        <v>219</v>
      </c>
      <c r="D207" s="119" t="s">
        <v>107</v>
      </c>
      <c r="E207" s="120" t="s">
        <v>397</v>
      </c>
      <c r="F207" s="120" t="s">
        <v>16</v>
      </c>
      <c r="G207" s="33" t="s">
        <v>15</v>
      </c>
      <c r="H207" s="52">
        <v>74.61</v>
      </c>
      <c r="I207" s="18">
        <v>4</v>
      </c>
      <c r="J207" s="24">
        <f t="shared" si="19"/>
        <v>4</v>
      </c>
      <c r="K207" s="25" t="str">
        <f t="shared" si="17"/>
        <v>OK</v>
      </c>
      <c r="L207" s="186"/>
      <c r="M207" s="190"/>
      <c r="N207" s="196"/>
      <c r="O207" s="196"/>
      <c r="P207" s="196"/>
      <c r="Q207" s="196"/>
      <c r="R207" s="196"/>
      <c r="S207" s="196"/>
      <c r="T207" s="196"/>
      <c r="U207" s="196"/>
      <c r="V207" s="162"/>
      <c r="W207" s="161"/>
      <c r="X207" s="161"/>
      <c r="Y207" s="161"/>
      <c r="Z207" s="161"/>
      <c r="AA207" s="161"/>
      <c r="AB207" s="161"/>
      <c r="AC207" s="161"/>
      <c r="AD207" s="161"/>
      <c r="AE207" s="161"/>
      <c r="AF207" s="161"/>
      <c r="AG207" s="161"/>
      <c r="AH207" s="161"/>
      <c r="AI207" s="161"/>
      <c r="AJ207" s="161"/>
      <c r="AK207" s="161"/>
    </row>
    <row r="208" spans="1:37" ht="39.950000000000003" customHeight="1" x14ac:dyDescent="0.25">
      <c r="A208" s="260"/>
      <c r="B208" s="263"/>
      <c r="C208" s="46">
        <v>220</v>
      </c>
      <c r="D208" s="119" t="s">
        <v>108</v>
      </c>
      <c r="E208" s="120" t="s">
        <v>397</v>
      </c>
      <c r="F208" s="120" t="s">
        <v>16</v>
      </c>
      <c r="G208" s="33" t="s">
        <v>15</v>
      </c>
      <c r="H208" s="52">
        <v>48.79</v>
      </c>
      <c r="I208" s="18">
        <v>4</v>
      </c>
      <c r="J208" s="24">
        <f t="shared" si="19"/>
        <v>4</v>
      </c>
      <c r="K208" s="25" t="str">
        <f t="shared" si="17"/>
        <v>OK</v>
      </c>
      <c r="L208" s="186"/>
      <c r="M208" s="190"/>
      <c r="N208" s="196"/>
      <c r="O208" s="196"/>
      <c r="P208" s="196"/>
      <c r="Q208" s="196"/>
      <c r="R208" s="196"/>
      <c r="S208" s="196"/>
      <c r="T208" s="196"/>
      <c r="U208" s="196"/>
      <c r="V208" s="162"/>
      <c r="W208" s="161"/>
      <c r="X208" s="161"/>
      <c r="Y208" s="161"/>
      <c r="Z208" s="161"/>
      <c r="AA208" s="161"/>
      <c r="AB208" s="161"/>
      <c r="AC208" s="161"/>
      <c r="AD208" s="161"/>
      <c r="AE208" s="161"/>
      <c r="AF208" s="161"/>
      <c r="AG208" s="161"/>
      <c r="AH208" s="161"/>
      <c r="AI208" s="161"/>
      <c r="AJ208" s="161"/>
      <c r="AK208" s="161"/>
    </row>
    <row r="209" spans="1:37" ht="39.950000000000003" customHeight="1" x14ac:dyDescent="0.25">
      <c r="A209" s="260"/>
      <c r="B209" s="263"/>
      <c r="C209" s="46">
        <v>221</v>
      </c>
      <c r="D209" s="119" t="s">
        <v>109</v>
      </c>
      <c r="E209" s="120" t="s">
        <v>397</v>
      </c>
      <c r="F209" s="120" t="s">
        <v>16</v>
      </c>
      <c r="G209" s="33" t="s">
        <v>15</v>
      </c>
      <c r="H209" s="52">
        <v>49.95</v>
      </c>
      <c r="I209" s="18">
        <v>4</v>
      </c>
      <c r="J209" s="24">
        <f t="shared" si="19"/>
        <v>4</v>
      </c>
      <c r="K209" s="25" t="str">
        <f t="shared" si="17"/>
        <v>OK</v>
      </c>
      <c r="L209" s="186"/>
      <c r="M209" s="190"/>
      <c r="N209" s="196"/>
      <c r="O209" s="196"/>
      <c r="P209" s="196"/>
      <c r="Q209" s="196"/>
      <c r="R209" s="196"/>
      <c r="S209" s="196"/>
      <c r="T209" s="196"/>
      <c r="U209" s="196"/>
      <c r="V209" s="162"/>
      <c r="W209" s="161"/>
      <c r="X209" s="161"/>
      <c r="Y209" s="161"/>
      <c r="Z209" s="161"/>
      <c r="AA209" s="161"/>
      <c r="AB209" s="161"/>
      <c r="AC209" s="161"/>
      <c r="AD209" s="161"/>
      <c r="AE209" s="161"/>
      <c r="AF209" s="161"/>
      <c r="AG209" s="161"/>
      <c r="AH209" s="161"/>
      <c r="AI209" s="161"/>
      <c r="AJ209" s="161"/>
      <c r="AK209" s="161"/>
    </row>
    <row r="210" spans="1:37" ht="39.950000000000003" customHeight="1" x14ac:dyDescent="0.25">
      <c r="A210" s="260"/>
      <c r="B210" s="263"/>
      <c r="C210" s="46">
        <v>222</v>
      </c>
      <c r="D210" s="121" t="s">
        <v>398</v>
      </c>
      <c r="E210" s="122" t="s">
        <v>103</v>
      </c>
      <c r="F210" s="122" t="s">
        <v>12</v>
      </c>
      <c r="G210" s="33" t="s">
        <v>15</v>
      </c>
      <c r="H210" s="52">
        <v>258.13</v>
      </c>
      <c r="I210" s="18"/>
      <c r="J210" s="24">
        <f t="shared" ref="J210:J217" si="20">I210-(SUM(L210:AB210))</f>
        <v>0</v>
      </c>
      <c r="K210" s="25" t="str">
        <f t="shared" si="17"/>
        <v>OK</v>
      </c>
      <c r="L210" s="186"/>
      <c r="M210" s="190"/>
      <c r="N210" s="196"/>
      <c r="O210" s="196"/>
      <c r="P210" s="196"/>
      <c r="Q210" s="196"/>
      <c r="R210" s="196"/>
      <c r="S210" s="196"/>
      <c r="T210" s="196"/>
      <c r="U210" s="196"/>
      <c r="V210" s="162"/>
      <c r="W210" s="161"/>
      <c r="X210" s="161"/>
      <c r="Y210" s="161"/>
      <c r="Z210" s="161"/>
      <c r="AA210" s="161"/>
      <c r="AB210" s="161"/>
      <c r="AC210" s="161"/>
      <c r="AD210" s="161"/>
      <c r="AE210" s="161"/>
      <c r="AF210" s="161"/>
      <c r="AG210" s="161"/>
      <c r="AH210" s="161"/>
      <c r="AI210" s="161"/>
      <c r="AJ210" s="161"/>
      <c r="AK210" s="161"/>
    </row>
    <row r="211" spans="1:37" ht="39.950000000000003" customHeight="1" x14ac:dyDescent="0.25">
      <c r="A211" s="260"/>
      <c r="B211" s="263"/>
      <c r="C211" s="46">
        <v>223</v>
      </c>
      <c r="D211" s="121" t="s">
        <v>399</v>
      </c>
      <c r="E211" s="122" t="s">
        <v>400</v>
      </c>
      <c r="F211" s="122" t="s">
        <v>12</v>
      </c>
      <c r="G211" s="33" t="s">
        <v>15</v>
      </c>
      <c r="H211" s="52">
        <v>33.229999999999997</v>
      </c>
      <c r="I211" s="18"/>
      <c r="J211" s="24">
        <f t="shared" si="20"/>
        <v>0</v>
      </c>
      <c r="K211" s="25" t="str">
        <f t="shared" si="17"/>
        <v>OK</v>
      </c>
      <c r="L211" s="186"/>
      <c r="M211" s="190"/>
      <c r="N211" s="196"/>
      <c r="O211" s="196"/>
      <c r="P211" s="196"/>
      <c r="Q211" s="196"/>
      <c r="R211" s="196"/>
      <c r="S211" s="196"/>
      <c r="T211" s="196"/>
      <c r="U211" s="196"/>
      <c r="V211" s="162"/>
      <c r="W211" s="161"/>
      <c r="X211" s="161"/>
      <c r="Y211" s="161"/>
      <c r="Z211" s="161"/>
      <c r="AA211" s="161"/>
      <c r="AB211" s="161"/>
      <c r="AC211" s="161"/>
      <c r="AD211" s="161"/>
      <c r="AE211" s="161"/>
      <c r="AF211" s="161"/>
      <c r="AG211" s="161"/>
      <c r="AH211" s="161"/>
      <c r="AI211" s="161"/>
      <c r="AJ211" s="161"/>
      <c r="AK211" s="161"/>
    </row>
    <row r="212" spans="1:37" ht="39.950000000000003" customHeight="1" x14ac:dyDescent="0.25">
      <c r="A212" s="260"/>
      <c r="B212" s="263"/>
      <c r="C212" s="46">
        <v>224</v>
      </c>
      <c r="D212" s="121" t="s">
        <v>401</v>
      </c>
      <c r="E212" s="122" t="s">
        <v>140</v>
      </c>
      <c r="F212" s="122" t="s">
        <v>12</v>
      </c>
      <c r="G212" s="33" t="s">
        <v>15</v>
      </c>
      <c r="H212" s="52">
        <v>32.409999999999997</v>
      </c>
      <c r="I212" s="18"/>
      <c r="J212" s="24">
        <f t="shared" si="20"/>
        <v>0</v>
      </c>
      <c r="K212" s="25" t="str">
        <f t="shared" si="17"/>
        <v>OK</v>
      </c>
      <c r="L212" s="186"/>
      <c r="M212" s="190"/>
      <c r="N212" s="196"/>
      <c r="O212" s="196"/>
      <c r="P212" s="196"/>
      <c r="Q212" s="196"/>
      <c r="R212" s="196"/>
      <c r="S212" s="196"/>
      <c r="T212" s="196"/>
      <c r="U212" s="196"/>
      <c r="V212" s="162"/>
      <c r="W212" s="161"/>
      <c r="X212" s="161"/>
      <c r="Y212" s="161"/>
      <c r="Z212" s="161"/>
      <c r="AA212" s="161"/>
      <c r="AB212" s="161"/>
      <c r="AC212" s="161"/>
      <c r="AD212" s="161"/>
      <c r="AE212" s="161"/>
      <c r="AF212" s="161"/>
      <c r="AG212" s="161"/>
      <c r="AH212" s="161"/>
      <c r="AI212" s="161"/>
      <c r="AJ212" s="161"/>
      <c r="AK212" s="161"/>
    </row>
    <row r="213" spans="1:37" ht="39.950000000000003" customHeight="1" x14ac:dyDescent="0.25">
      <c r="A213" s="260"/>
      <c r="B213" s="263"/>
      <c r="C213" s="46">
        <v>225</v>
      </c>
      <c r="D213" s="121" t="s">
        <v>402</v>
      </c>
      <c r="E213" s="122" t="s">
        <v>403</v>
      </c>
      <c r="F213" s="122" t="s">
        <v>13</v>
      </c>
      <c r="G213" s="33" t="s">
        <v>22</v>
      </c>
      <c r="H213" s="52">
        <v>28.72</v>
      </c>
      <c r="I213" s="18"/>
      <c r="J213" s="24">
        <f t="shared" si="20"/>
        <v>0</v>
      </c>
      <c r="K213" s="25" t="str">
        <f t="shared" si="17"/>
        <v>OK</v>
      </c>
      <c r="L213" s="186"/>
      <c r="M213" s="190"/>
      <c r="N213" s="196"/>
      <c r="O213" s="196"/>
      <c r="P213" s="196"/>
      <c r="Q213" s="196"/>
      <c r="R213" s="196"/>
      <c r="S213" s="196"/>
      <c r="T213" s="196"/>
      <c r="U213" s="196"/>
      <c r="V213" s="162"/>
      <c r="W213" s="161"/>
      <c r="X213" s="161"/>
      <c r="Y213" s="161"/>
      <c r="Z213" s="161"/>
      <c r="AA213" s="161"/>
      <c r="AB213" s="161"/>
      <c r="AC213" s="161"/>
      <c r="AD213" s="161"/>
      <c r="AE213" s="161"/>
      <c r="AF213" s="161"/>
      <c r="AG213" s="161"/>
      <c r="AH213" s="161"/>
      <c r="AI213" s="161"/>
      <c r="AJ213" s="161"/>
      <c r="AK213" s="161"/>
    </row>
    <row r="214" spans="1:37" ht="39.950000000000003" customHeight="1" x14ac:dyDescent="0.25">
      <c r="A214" s="260"/>
      <c r="B214" s="263"/>
      <c r="C214" s="46">
        <v>226</v>
      </c>
      <c r="D214" s="121" t="s">
        <v>404</v>
      </c>
      <c r="E214" s="122" t="s">
        <v>405</v>
      </c>
      <c r="F214" s="122" t="s">
        <v>13</v>
      </c>
      <c r="G214" s="33" t="s">
        <v>14</v>
      </c>
      <c r="H214" s="52">
        <v>156.22</v>
      </c>
      <c r="I214" s="18"/>
      <c r="J214" s="24">
        <f t="shared" si="20"/>
        <v>0</v>
      </c>
      <c r="K214" s="25" t="str">
        <f t="shared" si="17"/>
        <v>OK</v>
      </c>
      <c r="L214" s="186"/>
      <c r="M214" s="190"/>
      <c r="N214" s="196"/>
      <c r="O214" s="196"/>
      <c r="P214" s="196"/>
      <c r="Q214" s="196"/>
      <c r="R214" s="196"/>
      <c r="S214" s="196"/>
      <c r="T214" s="196"/>
      <c r="U214" s="196"/>
      <c r="V214" s="162"/>
      <c r="W214" s="161"/>
      <c r="X214" s="161"/>
      <c r="Y214" s="161"/>
      <c r="Z214" s="161"/>
      <c r="AA214" s="161"/>
      <c r="AB214" s="161"/>
      <c r="AC214" s="161"/>
      <c r="AD214" s="161"/>
      <c r="AE214" s="161"/>
      <c r="AF214" s="161"/>
      <c r="AG214" s="161"/>
      <c r="AH214" s="161"/>
      <c r="AI214" s="161"/>
      <c r="AJ214" s="161"/>
      <c r="AK214" s="161"/>
    </row>
    <row r="215" spans="1:37" ht="39.950000000000003" customHeight="1" x14ac:dyDescent="0.25">
      <c r="A215" s="260"/>
      <c r="B215" s="263"/>
      <c r="C215" s="46">
        <v>227</v>
      </c>
      <c r="D215" s="121" t="s">
        <v>406</v>
      </c>
      <c r="E215" s="122" t="s">
        <v>160</v>
      </c>
      <c r="F215" s="122" t="s">
        <v>12</v>
      </c>
      <c r="G215" s="33" t="s">
        <v>15</v>
      </c>
      <c r="H215" s="52">
        <v>56.14</v>
      </c>
      <c r="I215" s="18"/>
      <c r="J215" s="24">
        <f t="shared" si="20"/>
        <v>0</v>
      </c>
      <c r="K215" s="25" t="str">
        <f t="shared" si="17"/>
        <v>OK</v>
      </c>
      <c r="L215" s="186"/>
      <c r="M215" s="190"/>
      <c r="N215" s="196"/>
      <c r="O215" s="196"/>
      <c r="P215" s="196"/>
      <c r="Q215" s="196"/>
      <c r="R215" s="196"/>
      <c r="S215" s="196"/>
      <c r="T215" s="196"/>
      <c r="U215" s="196"/>
      <c r="V215" s="162"/>
      <c r="W215" s="161"/>
      <c r="X215" s="161"/>
      <c r="Y215" s="161"/>
      <c r="Z215" s="161"/>
      <c r="AA215" s="161"/>
      <c r="AB215" s="161"/>
      <c r="AC215" s="161"/>
      <c r="AD215" s="161"/>
      <c r="AE215" s="161"/>
      <c r="AF215" s="161"/>
      <c r="AG215" s="161"/>
      <c r="AH215" s="161"/>
      <c r="AI215" s="161"/>
      <c r="AJ215" s="161"/>
      <c r="AK215" s="161"/>
    </row>
    <row r="216" spans="1:37" ht="39.950000000000003" customHeight="1" x14ac:dyDescent="0.25">
      <c r="A216" s="260"/>
      <c r="B216" s="263"/>
      <c r="C216" s="46">
        <v>228</v>
      </c>
      <c r="D216" s="126" t="s">
        <v>407</v>
      </c>
      <c r="E216" s="86" t="s">
        <v>140</v>
      </c>
      <c r="F216" s="120" t="s">
        <v>100</v>
      </c>
      <c r="G216" s="33" t="s">
        <v>15</v>
      </c>
      <c r="H216" s="52">
        <v>30.35</v>
      </c>
      <c r="I216" s="18"/>
      <c r="J216" s="24">
        <f t="shared" si="20"/>
        <v>0</v>
      </c>
      <c r="K216" s="25" t="str">
        <f t="shared" si="17"/>
        <v>OK</v>
      </c>
      <c r="L216" s="186"/>
      <c r="M216" s="190"/>
      <c r="N216" s="196"/>
      <c r="O216" s="196"/>
      <c r="P216" s="196"/>
      <c r="Q216" s="196"/>
      <c r="R216" s="196"/>
      <c r="S216" s="196"/>
      <c r="T216" s="196"/>
      <c r="U216" s="196"/>
      <c r="V216" s="162"/>
      <c r="W216" s="161"/>
      <c r="X216" s="161"/>
      <c r="Y216" s="161"/>
      <c r="Z216" s="161"/>
      <c r="AA216" s="161"/>
      <c r="AB216" s="161"/>
      <c r="AC216" s="161"/>
      <c r="AD216" s="161"/>
      <c r="AE216" s="161"/>
      <c r="AF216" s="161"/>
      <c r="AG216" s="161"/>
      <c r="AH216" s="161"/>
      <c r="AI216" s="161"/>
      <c r="AJ216" s="161"/>
      <c r="AK216" s="161"/>
    </row>
    <row r="217" spans="1:37" ht="39.950000000000003" customHeight="1" x14ac:dyDescent="0.25">
      <c r="A217" s="261"/>
      <c r="B217" s="264"/>
      <c r="C217" s="46">
        <v>229</v>
      </c>
      <c r="D217" s="121" t="s">
        <v>408</v>
      </c>
      <c r="E217" s="122" t="s">
        <v>409</v>
      </c>
      <c r="F217" s="122" t="s">
        <v>13</v>
      </c>
      <c r="G217" s="33" t="s">
        <v>15</v>
      </c>
      <c r="H217" s="52">
        <v>26.59</v>
      </c>
      <c r="I217" s="18"/>
      <c r="J217" s="24">
        <f t="shared" si="20"/>
        <v>0</v>
      </c>
      <c r="K217" s="25" t="str">
        <f t="shared" si="17"/>
        <v>OK</v>
      </c>
      <c r="L217" s="186"/>
      <c r="M217" s="190"/>
      <c r="N217" s="196"/>
      <c r="O217" s="196"/>
      <c r="P217" s="196"/>
      <c r="Q217" s="196"/>
      <c r="R217" s="196"/>
      <c r="S217" s="196"/>
      <c r="T217" s="196"/>
      <c r="U217" s="196"/>
      <c r="V217" s="162"/>
      <c r="W217" s="161"/>
      <c r="X217" s="161"/>
      <c r="Y217" s="161"/>
      <c r="Z217" s="161"/>
      <c r="AA217" s="161"/>
      <c r="AB217" s="161"/>
      <c r="AC217" s="161"/>
      <c r="AD217" s="161"/>
      <c r="AE217" s="161"/>
      <c r="AF217" s="161"/>
      <c r="AG217" s="161"/>
      <c r="AH217" s="161"/>
      <c r="AI217" s="161"/>
      <c r="AJ217" s="161"/>
      <c r="AK217" s="161"/>
    </row>
    <row r="218" spans="1:37" ht="47.65" customHeight="1" x14ac:dyDescent="0.25">
      <c r="A218" s="81">
        <v>24</v>
      </c>
      <c r="B218" s="82" t="s">
        <v>284</v>
      </c>
      <c r="C218" s="47">
        <v>230</v>
      </c>
      <c r="D218" s="102" t="s">
        <v>411</v>
      </c>
      <c r="E218" s="103" t="s">
        <v>410</v>
      </c>
      <c r="F218" s="103" t="s">
        <v>13</v>
      </c>
      <c r="G218" s="35" t="s">
        <v>15</v>
      </c>
      <c r="H218" s="53">
        <v>31.11</v>
      </c>
      <c r="I218" s="18">
        <v>100</v>
      </c>
      <c r="J218" s="24">
        <f t="shared" ref="J218:J222" si="21">I218-(SUM(L218:AK218))</f>
        <v>0</v>
      </c>
      <c r="K218" s="25" t="str">
        <f t="shared" si="17"/>
        <v>OK</v>
      </c>
      <c r="L218" s="186"/>
      <c r="M218" s="190"/>
      <c r="N218" s="196"/>
      <c r="O218" s="196"/>
      <c r="P218" s="196"/>
      <c r="Q218" s="196"/>
      <c r="R218" s="196"/>
      <c r="S218" s="196"/>
      <c r="T218" s="196"/>
      <c r="U218" s="196"/>
      <c r="V218" s="162"/>
      <c r="W218" s="161"/>
      <c r="X218" s="161"/>
      <c r="Y218" s="161"/>
      <c r="Z218" s="161"/>
      <c r="AA218" s="161"/>
      <c r="AB218" s="161"/>
      <c r="AC218" s="164">
        <v>100</v>
      </c>
      <c r="AD218" s="161"/>
      <c r="AE218" s="161"/>
      <c r="AF218" s="161"/>
      <c r="AG218" s="161"/>
      <c r="AH218" s="161"/>
      <c r="AI218" s="161"/>
      <c r="AJ218" s="161"/>
      <c r="AK218" s="161"/>
    </row>
    <row r="219" spans="1:37" ht="68.45" customHeight="1" x14ac:dyDescent="0.25">
      <c r="A219" s="265">
        <v>25</v>
      </c>
      <c r="B219" s="262" t="s">
        <v>253</v>
      </c>
      <c r="C219" s="46">
        <v>231</v>
      </c>
      <c r="D219" s="119" t="s">
        <v>412</v>
      </c>
      <c r="E219" s="120" t="s">
        <v>413</v>
      </c>
      <c r="F219" s="86" t="s">
        <v>13</v>
      </c>
      <c r="G219" s="33" t="s">
        <v>28</v>
      </c>
      <c r="H219" s="52">
        <v>355.14</v>
      </c>
      <c r="I219" s="18">
        <v>4</v>
      </c>
      <c r="J219" s="24">
        <f t="shared" si="21"/>
        <v>0</v>
      </c>
      <c r="K219" s="25" t="str">
        <f t="shared" si="17"/>
        <v>OK</v>
      </c>
      <c r="L219" s="186"/>
      <c r="M219" s="190"/>
      <c r="N219" s="199">
        <v>4</v>
      </c>
      <c r="O219" s="196"/>
      <c r="P219" s="196"/>
      <c r="Q219" s="196"/>
      <c r="R219" s="196"/>
      <c r="S219" s="196"/>
      <c r="T219" s="196"/>
      <c r="U219" s="196"/>
      <c r="V219" s="162"/>
      <c r="W219" s="161"/>
      <c r="X219" s="161"/>
      <c r="Y219" s="161"/>
      <c r="Z219" s="161"/>
      <c r="AA219" s="161"/>
      <c r="AB219" s="161"/>
      <c r="AC219" s="161"/>
      <c r="AD219" s="161"/>
      <c r="AE219" s="161"/>
      <c r="AF219" s="161"/>
      <c r="AG219" s="161"/>
      <c r="AH219" s="161"/>
      <c r="AI219" s="161"/>
      <c r="AJ219" s="161"/>
      <c r="AK219" s="161"/>
    </row>
    <row r="220" spans="1:37" ht="51.6" customHeight="1" x14ac:dyDescent="0.25">
      <c r="A220" s="266"/>
      <c r="B220" s="264"/>
      <c r="C220" s="43">
        <v>232</v>
      </c>
      <c r="D220" s="119" t="s">
        <v>414</v>
      </c>
      <c r="E220" s="120" t="s">
        <v>413</v>
      </c>
      <c r="F220" s="86" t="s">
        <v>13</v>
      </c>
      <c r="G220" s="34" t="s">
        <v>28</v>
      </c>
      <c r="H220" s="51">
        <v>348</v>
      </c>
      <c r="I220" s="18">
        <v>4</v>
      </c>
      <c r="J220" s="24">
        <f t="shared" si="21"/>
        <v>0</v>
      </c>
      <c r="K220" s="25" t="str">
        <f t="shared" si="17"/>
        <v>OK</v>
      </c>
      <c r="L220" s="186"/>
      <c r="M220" s="190"/>
      <c r="N220" s="196"/>
      <c r="O220" s="196"/>
      <c r="P220" s="196"/>
      <c r="Q220" s="196"/>
      <c r="R220" s="196"/>
      <c r="S220" s="196"/>
      <c r="T220" s="196"/>
      <c r="U220" s="196"/>
      <c r="V220" s="162"/>
      <c r="W220" s="161"/>
      <c r="X220" s="161"/>
      <c r="Y220" s="161"/>
      <c r="Z220" s="161"/>
      <c r="AA220" s="161"/>
      <c r="AB220" s="164">
        <v>4</v>
      </c>
      <c r="AC220" s="161"/>
      <c r="AD220" s="161"/>
      <c r="AE220" s="161"/>
      <c r="AF220" s="161"/>
      <c r="AG220" s="161"/>
      <c r="AH220" s="161"/>
      <c r="AI220" s="161"/>
      <c r="AJ220" s="161"/>
      <c r="AK220" s="161"/>
    </row>
    <row r="221" spans="1:37" ht="48.2" customHeight="1" x14ac:dyDescent="0.25">
      <c r="A221" s="63">
        <v>26</v>
      </c>
      <c r="B221" s="89" t="s">
        <v>284</v>
      </c>
      <c r="C221" s="47">
        <v>233</v>
      </c>
      <c r="D221" s="90" t="s">
        <v>415</v>
      </c>
      <c r="E221" s="35" t="s">
        <v>416</v>
      </c>
      <c r="F221" s="36" t="s">
        <v>13</v>
      </c>
      <c r="G221" s="36" t="s">
        <v>292</v>
      </c>
      <c r="H221" s="54">
        <v>1277.5</v>
      </c>
      <c r="I221" s="18">
        <v>1</v>
      </c>
      <c r="J221" s="24">
        <f t="shared" si="21"/>
        <v>1</v>
      </c>
      <c r="K221" s="25" t="str">
        <f t="shared" si="17"/>
        <v>OK</v>
      </c>
      <c r="L221" s="186"/>
      <c r="M221" s="190"/>
      <c r="N221" s="196"/>
      <c r="O221" s="196"/>
      <c r="P221" s="196"/>
      <c r="Q221" s="196"/>
      <c r="R221" s="196"/>
      <c r="S221" s="196"/>
      <c r="T221" s="196"/>
      <c r="U221" s="196"/>
      <c r="V221" s="162"/>
      <c r="W221" s="161"/>
      <c r="X221" s="161"/>
      <c r="Y221" s="161"/>
      <c r="Z221" s="161"/>
      <c r="AA221" s="161"/>
      <c r="AB221" s="161"/>
      <c r="AC221" s="161"/>
      <c r="AD221" s="161"/>
      <c r="AE221" s="161"/>
      <c r="AF221" s="161"/>
      <c r="AG221" s="161"/>
      <c r="AH221" s="161"/>
      <c r="AI221" s="161"/>
      <c r="AJ221" s="161"/>
      <c r="AK221" s="161"/>
    </row>
    <row r="222" spans="1:37" ht="54.4" customHeight="1" x14ac:dyDescent="0.25">
      <c r="A222" s="64">
        <v>28</v>
      </c>
      <c r="B222" s="97" t="s">
        <v>249</v>
      </c>
      <c r="C222" s="46">
        <v>235</v>
      </c>
      <c r="D222" s="117" t="s">
        <v>417</v>
      </c>
      <c r="E222" s="96" t="s">
        <v>59</v>
      </c>
      <c r="F222" s="34" t="s">
        <v>13</v>
      </c>
      <c r="G222" s="34" t="s">
        <v>22</v>
      </c>
      <c r="H222" s="51">
        <v>8760</v>
      </c>
      <c r="I222" s="18">
        <v>1</v>
      </c>
      <c r="J222" s="24">
        <f t="shared" si="21"/>
        <v>0</v>
      </c>
      <c r="K222" s="25" t="str">
        <f t="shared" si="17"/>
        <v>OK</v>
      </c>
      <c r="L222" s="186"/>
      <c r="M222" s="190"/>
      <c r="N222" s="196"/>
      <c r="O222" s="196"/>
      <c r="P222" s="196"/>
      <c r="Q222" s="196"/>
      <c r="R222" s="196"/>
      <c r="S222" s="196"/>
      <c r="T222" s="196"/>
      <c r="U222" s="196"/>
      <c r="V222" s="162"/>
      <c r="W222" s="161"/>
      <c r="X222" s="161"/>
      <c r="Y222" s="161"/>
      <c r="Z222" s="161"/>
      <c r="AA222" s="161"/>
      <c r="AB222" s="161"/>
      <c r="AC222" s="161"/>
      <c r="AD222" s="164">
        <v>1</v>
      </c>
      <c r="AE222" s="161"/>
      <c r="AF222" s="161"/>
      <c r="AG222" s="161"/>
      <c r="AH222" s="161"/>
      <c r="AI222" s="161"/>
      <c r="AJ222" s="161"/>
      <c r="AK222" s="161"/>
    </row>
    <row r="223" spans="1:37" ht="36" customHeight="1" x14ac:dyDescent="0.25">
      <c r="A223" s="267">
        <v>30</v>
      </c>
      <c r="B223" s="270" t="s">
        <v>265</v>
      </c>
      <c r="C223" s="47">
        <v>241</v>
      </c>
      <c r="D223" s="90" t="s">
        <v>143</v>
      </c>
      <c r="E223" s="35" t="s">
        <v>144</v>
      </c>
      <c r="F223" s="35" t="s">
        <v>20</v>
      </c>
      <c r="G223" s="36" t="s">
        <v>15</v>
      </c>
      <c r="H223" s="54">
        <v>5.95</v>
      </c>
      <c r="I223" s="18"/>
      <c r="J223" s="24">
        <f>I223-(SUM(L223:AB223))</f>
        <v>0</v>
      </c>
      <c r="K223" s="25" t="str">
        <f t="shared" si="17"/>
        <v>OK</v>
      </c>
      <c r="L223" s="186"/>
      <c r="M223" s="190"/>
      <c r="N223" s="196"/>
      <c r="O223" s="196"/>
      <c r="P223" s="196"/>
      <c r="Q223" s="196"/>
      <c r="R223" s="196"/>
      <c r="S223" s="196"/>
      <c r="T223" s="196"/>
      <c r="U223" s="196"/>
      <c r="V223" s="162"/>
      <c r="W223" s="161"/>
      <c r="X223" s="161"/>
      <c r="Y223" s="161"/>
      <c r="Z223" s="161"/>
      <c r="AA223" s="161"/>
      <c r="AB223" s="161"/>
      <c r="AC223" s="161"/>
      <c r="AD223" s="161"/>
      <c r="AE223" s="161"/>
      <c r="AF223" s="161"/>
      <c r="AG223" s="161"/>
      <c r="AH223" s="161"/>
      <c r="AI223" s="161"/>
      <c r="AJ223" s="161"/>
      <c r="AK223" s="161"/>
    </row>
    <row r="224" spans="1:37" ht="42" customHeight="1" x14ac:dyDescent="0.25">
      <c r="A224" s="268"/>
      <c r="B224" s="271"/>
      <c r="C224" s="47">
        <v>242</v>
      </c>
      <c r="D224" s="90" t="s">
        <v>145</v>
      </c>
      <c r="E224" s="35" t="s">
        <v>134</v>
      </c>
      <c r="F224" s="35" t="s">
        <v>13</v>
      </c>
      <c r="G224" s="36" t="s">
        <v>15</v>
      </c>
      <c r="H224" s="54">
        <v>4.9000000000000004</v>
      </c>
      <c r="I224" s="18">
        <v>4</v>
      </c>
      <c r="J224" s="24">
        <f t="shared" ref="J224:J241" si="22">I224-(SUM(L224:AK224))</f>
        <v>0</v>
      </c>
      <c r="K224" s="25" t="str">
        <f t="shared" si="17"/>
        <v>OK</v>
      </c>
      <c r="L224" s="186"/>
      <c r="M224" s="190"/>
      <c r="N224" s="196"/>
      <c r="O224" s="196"/>
      <c r="P224" s="196"/>
      <c r="Q224" s="196"/>
      <c r="R224" s="196"/>
      <c r="S224" s="196"/>
      <c r="T224" s="196"/>
      <c r="U224" s="196"/>
      <c r="V224" s="162"/>
      <c r="W224" s="161"/>
      <c r="X224" s="161"/>
      <c r="Y224" s="164">
        <v>4</v>
      </c>
      <c r="Z224" s="161"/>
      <c r="AA224" s="161"/>
      <c r="AB224" s="161"/>
      <c r="AC224" s="161"/>
      <c r="AD224" s="161"/>
      <c r="AE224" s="161"/>
      <c r="AF224" s="161"/>
      <c r="AG224" s="161"/>
      <c r="AH224" s="161"/>
      <c r="AI224" s="161"/>
      <c r="AJ224" s="161"/>
      <c r="AK224" s="161"/>
    </row>
    <row r="225" spans="1:37" ht="32.25" customHeight="1" x14ac:dyDescent="0.25">
      <c r="A225" s="268"/>
      <c r="B225" s="271"/>
      <c r="C225" s="47">
        <v>243</v>
      </c>
      <c r="D225" s="90" t="s">
        <v>146</v>
      </c>
      <c r="E225" s="35" t="s">
        <v>134</v>
      </c>
      <c r="F225" s="35" t="s">
        <v>13</v>
      </c>
      <c r="G225" s="36" t="s">
        <v>15</v>
      </c>
      <c r="H225" s="54">
        <v>18.899999999999999</v>
      </c>
      <c r="I225" s="18">
        <v>4</v>
      </c>
      <c r="J225" s="24">
        <f t="shared" si="22"/>
        <v>0</v>
      </c>
      <c r="K225" s="25" t="str">
        <f t="shared" si="17"/>
        <v>OK</v>
      </c>
      <c r="L225" s="186"/>
      <c r="M225" s="190"/>
      <c r="N225" s="196"/>
      <c r="O225" s="196"/>
      <c r="P225" s="196"/>
      <c r="Q225" s="196"/>
      <c r="R225" s="196"/>
      <c r="S225" s="196"/>
      <c r="T225" s="196"/>
      <c r="U225" s="196"/>
      <c r="V225" s="162"/>
      <c r="W225" s="161"/>
      <c r="X225" s="161"/>
      <c r="Y225" s="161"/>
      <c r="Z225" s="161"/>
      <c r="AA225" s="161"/>
      <c r="AB225" s="161"/>
      <c r="AC225" s="161"/>
      <c r="AD225" s="161"/>
      <c r="AE225" s="161"/>
      <c r="AF225" s="161"/>
      <c r="AG225" s="164">
        <v>4</v>
      </c>
      <c r="AH225" s="161"/>
      <c r="AI225" s="161"/>
      <c r="AJ225" s="161"/>
      <c r="AK225" s="161"/>
    </row>
    <row r="226" spans="1:37" ht="32.25" customHeight="1" x14ac:dyDescent="0.25">
      <c r="A226" s="268"/>
      <c r="B226" s="271"/>
      <c r="C226" s="47">
        <v>244</v>
      </c>
      <c r="D226" s="90" t="s">
        <v>147</v>
      </c>
      <c r="E226" s="35" t="s">
        <v>134</v>
      </c>
      <c r="F226" s="35" t="s">
        <v>13</v>
      </c>
      <c r="G226" s="36" t="s">
        <v>15</v>
      </c>
      <c r="H226" s="54">
        <v>30</v>
      </c>
      <c r="I226" s="18">
        <f>30-3</f>
        <v>27</v>
      </c>
      <c r="J226" s="24">
        <f t="shared" si="22"/>
        <v>0</v>
      </c>
      <c r="K226" s="25" t="str">
        <f t="shared" si="17"/>
        <v>OK</v>
      </c>
      <c r="L226" s="186"/>
      <c r="M226" s="190"/>
      <c r="N226" s="196"/>
      <c r="O226" s="196"/>
      <c r="P226" s="196"/>
      <c r="Q226" s="196"/>
      <c r="R226" s="199">
        <v>10</v>
      </c>
      <c r="S226" s="196"/>
      <c r="T226" s="196"/>
      <c r="U226" s="196"/>
      <c r="V226" s="162"/>
      <c r="W226" s="164">
        <v>2</v>
      </c>
      <c r="X226" s="161"/>
      <c r="Y226" s="161"/>
      <c r="Z226" s="161"/>
      <c r="AA226" s="161"/>
      <c r="AB226" s="161"/>
      <c r="AC226" s="161"/>
      <c r="AD226" s="161"/>
      <c r="AE226" s="161"/>
      <c r="AF226" s="161"/>
      <c r="AG226" s="164">
        <v>15</v>
      </c>
      <c r="AH226" s="161"/>
      <c r="AI226" s="161"/>
      <c r="AJ226" s="161"/>
      <c r="AK226" s="161"/>
    </row>
    <row r="227" spans="1:37" ht="32.25" customHeight="1" x14ac:dyDescent="0.25">
      <c r="A227" s="268"/>
      <c r="B227" s="271"/>
      <c r="C227" s="47">
        <v>245</v>
      </c>
      <c r="D227" s="90" t="s">
        <v>148</v>
      </c>
      <c r="E227" s="35" t="s">
        <v>134</v>
      </c>
      <c r="F227" s="35" t="s">
        <v>13</v>
      </c>
      <c r="G227" s="36" t="s">
        <v>15</v>
      </c>
      <c r="H227" s="54">
        <v>35</v>
      </c>
      <c r="I227" s="18">
        <f>30-3</f>
        <v>27</v>
      </c>
      <c r="J227" s="24">
        <f t="shared" si="22"/>
        <v>0</v>
      </c>
      <c r="K227" s="25" t="str">
        <f t="shared" si="17"/>
        <v>OK</v>
      </c>
      <c r="L227" s="186"/>
      <c r="M227" s="190"/>
      <c r="N227" s="196"/>
      <c r="O227" s="196"/>
      <c r="P227" s="196"/>
      <c r="Q227" s="196"/>
      <c r="R227" s="199">
        <v>15</v>
      </c>
      <c r="S227" s="196"/>
      <c r="T227" s="196"/>
      <c r="U227" s="196"/>
      <c r="V227" s="162"/>
      <c r="W227" s="161"/>
      <c r="X227" s="161"/>
      <c r="Y227" s="161"/>
      <c r="Z227" s="161"/>
      <c r="AA227" s="161"/>
      <c r="AB227" s="161"/>
      <c r="AC227" s="161"/>
      <c r="AD227" s="161"/>
      <c r="AE227" s="161"/>
      <c r="AF227" s="161"/>
      <c r="AG227" s="164">
        <v>12</v>
      </c>
      <c r="AH227" s="161"/>
      <c r="AI227" s="161"/>
      <c r="AJ227" s="161"/>
      <c r="AK227" s="161"/>
    </row>
    <row r="228" spans="1:37" ht="32.25" customHeight="1" x14ac:dyDescent="0.25">
      <c r="A228" s="268"/>
      <c r="B228" s="271"/>
      <c r="C228" s="47">
        <v>246</v>
      </c>
      <c r="D228" s="90" t="s">
        <v>149</v>
      </c>
      <c r="E228" s="35" t="s">
        <v>153</v>
      </c>
      <c r="F228" s="35" t="s">
        <v>18</v>
      </c>
      <c r="G228" s="36" t="s">
        <v>15</v>
      </c>
      <c r="H228" s="54">
        <v>19.5</v>
      </c>
      <c r="I228" s="18">
        <v>10</v>
      </c>
      <c r="J228" s="24">
        <f t="shared" si="22"/>
        <v>0</v>
      </c>
      <c r="K228" s="25" t="str">
        <f t="shared" si="17"/>
        <v>OK</v>
      </c>
      <c r="L228" s="186"/>
      <c r="M228" s="190"/>
      <c r="N228" s="196"/>
      <c r="O228" s="196"/>
      <c r="P228" s="196"/>
      <c r="Q228" s="196"/>
      <c r="R228" s="196"/>
      <c r="S228" s="196"/>
      <c r="T228" s="196"/>
      <c r="U228" s="196"/>
      <c r="V228" s="162"/>
      <c r="W228" s="164">
        <v>1</v>
      </c>
      <c r="X228" s="161"/>
      <c r="Y228" s="161"/>
      <c r="Z228" s="161"/>
      <c r="AA228" s="161"/>
      <c r="AB228" s="161"/>
      <c r="AC228" s="161"/>
      <c r="AD228" s="161"/>
      <c r="AE228" s="161"/>
      <c r="AF228" s="161"/>
      <c r="AG228" s="164">
        <v>9</v>
      </c>
      <c r="AH228" s="161"/>
      <c r="AI228" s="161"/>
      <c r="AJ228" s="161"/>
      <c r="AK228" s="161"/>
    </row>
    <row r="229" spans="1:37" ht="32.25" customHeight="1" x14ac:dyDescent="0.25">
      <c r="A229" s="268"/>
      <c r="B229" s="271"/>
      <c r="C229" s="47">
        <v>247</v>
      </c>
      <c r="D229" s="90" t="s">
        <v>150</v>
      </c>
      <c r="E229" s="35" t="s">
        <v>418</v>
      </c>
      <c r="F229" s="35" t="s">
        <v>13</v>
      </c>
      <c r="G229" s="36" t="s">
        <v>15</v>
      </c>
      <c r="H229" s="54">
        <v>18.899999999999999</v>
      </c>
      <c r="I229" s="18">
        <v>10</v>
      </c>
      <c r="J229" s="24">
        <f t="shared" si="22"/>
        <v>0</v>
      </c>
      <c r="K229" s="25" t="str">
        <f t="shared" si="17"/>
        <v>OK</v>
      </c>
      <c r="L229" s="186"/>
      <c r="M229" s="190"/>
      <c r="N229" s="196"/>
      <c r="O229" s="196"/>
      <c r="P229" s="196"/>
      <c r="Q229" s="196"/>
      <c r="R229" s="196"/>
      <c r="S229" s="196"/>
      <c r="T229" s="196"/>
      <c r="U229" s="196"/>
      <c r="V229" s="162"/>
      <c r="W229" s="164">
        <v>1</v>
      </c>
      <c r="X229" s="161"/>
      <c r="Y229" s="164">
        <v>1</v>
      </c>
      <c r="Z229" s="161"/>
      <c r="AA229" s="161"/>
      <c r="AB229" s="161"/>
      <c r="AC229" s="161"/>
      <c r="AD229" s="161"/>
      <c r="AE229" s="161"/>
      <c r="AF229" s="161"/>
      <c r="AG229" s="164">
        <v>8</v>
      </c>
      <c r="AH229" s="161"/>
      <c r="AI229" s="161"/>
      <c r="AJ229" s="161"/>
      <c r="AK229" s="161"/>
    </row>
    <row r="230" spans="1:37" ht="32.25" customHeight="1" x14ac:dyDescent="0.25">
      <c r="A230" s="268"/>
      <c r="B230" s="271"/>
      <c r="C230" s="47">
        <v>248</v>
      </c>
      <c r="D230" s="90" t="s">
        <v>151</v>
      </c>
      <c r="E230" s="35" t="s">
        <v>418</v>
      </c>
      <c r="F230" s="35" t="s">
        <v>13</v>
      </c>
      <c r="G230" s="36" t="s">
        <v>15</v>
      </c>
      <c r="H230" s="54">
        <v>105</v>
      </c>
      <c r="I230" s="18">
        <v>5</v>
      </c>
      <c r="J230" s="24">
        <f t="shared" si="22"/>
        <v>0</v>
      </c>
      <c r="K230" s="25" t="str">
        <f t="shared" si="17"/>
        <v>OK</v>
      </c>
      <c r="L230" s="186"/>
      <c r="M230" s="190"/>
      <c r="N230" s="196"/>
      <c r="O230" s="196"/>
      <c r="P230" s="196"/>
      <c r="Q230" s="196"/>
      <c r="R230" s="196"/>
      <c r="S230" s="196"/>
      <c r="T230" s="196"/>
      <c r="U230" s="196"/>
      <c r="V230" s="162"/>
      <c r="W230" s="161"/>
      <c r="X230" s="161"/>
      <c r="Y230" s="161"/>
      <c r="Z230" s="161"/>
      <c r="AA230" s="161"/>
      <c r="AB230" s="161"/>
      <c r="AC230" s="161"/>
      <c r="AD230" s="161"/>
      <c r="AE230" s="161"/>
      <c r="AF230" s="161"/>
      <c r="AG230" s="164">
        <v>5</v>
      </c>
      <c r="AH230" s="161"/>
      <c r="AI230" s="161"/>
      <c r="AJ230" s="161"/>
      <c r="AK230" s="161"/>
    </row>
    <row r="231" spans="1:37" ht="32.25" customHeight="1" x14ac:dyDescent="0.25">
      <c r="A231" s="268"/>
      <c r="B231" s="271"/>
      <c r="C231" s="47">
        <v>249</v>
      </c>
      <c r="D231" s="90" t="s">
        <v>152</v>
      </c>
      <c r="E231" s="35" t="s">
        <v>153</v>
      </c>
      <c r="F231" s="35" t="s">
        <v>17</v>
      </c>
      <c r="G231" s="36" t="s">
        <v>15</v>
      </c>
      <c r="H231" s="54">
        <v>69</v>
      </c>
      <c r="I231" s="18">
        <v>30</v>
      </c>
      <c r="J231" s="24">
        <f t="shared" si="22"/>
        <v>10</v>
      </c>
      <c r="K231" s="25" t="str">
        <f t="shared" si="17"/>
        <v>OK</v>
      </c>
      <c r="L231" s="186"/>
      <c r="M231" s="190"/>
      <c r="N231" s="196"/>
      <c r="O231" s="196"/>
      <c r="P231" s="196"/>
      <c r="Q231" s="196"/>
      <c r="R231" s="196"/>
      <c r="S231" s="196"/>
      <c r="T231" s="196"/>
      <c r="U231" s="196"/>
      <c r="V231" s="162"/>
      <c r="W231" s="161"/>
      <c r="X231" s="161"/>
      <c r="Y231" s="161"/>
      <c r="Z231" s="161"/>
      <c r="AA231" s="161"/>
      <c r="AB231" s="161"/>
      <c r="AC231" s="161"/>
      <c r="AD231" s="161"/>
      <c r="AE231" s="161"/>
      <c r="AF231" s="161"/>
      <c r="AG231" s="164">
        <v>20</v>
      </c>
      <c r="AH231" s="161"/>
      <c r="AI231" s="161"/>
      <c r="AJ231" s="161"/>
      <c r="AK231" s="161"/>
    </row>
    <row r="232" spans="1:37" ht="32.25" customHeight="1" x14ac:dyDescent="0.25">
      <c r="A232" s="268"/>
      <c r="B232" s="271"/>
      <c r="C232" s="47">
        <v>250</v>
      </c>
      <c r="D232" s="90" t="s">
        <v>154</v>
      </c>
      <c r="E232" s="35" t="s">
        <v>153</v>
      </c>
      <c r="F232" s="35" t="s">
        <v>17</v>
      </c>
      <c r="G232" s="36" t="s">
        <v>15</v>
      </c>
      <c r="H232" s="54">
        <v>258</v>
      </c>
      <c r="I232" s="18">
        <v>9</v>
      </c>
      <c r="J232" s="24">
        <f t="shared" si="22"/>
        <v>0</v>
      </c>
      <c r="K232" s="25" t="str">
        <f t="shared" si="17"/>
        <v>OK</v>
      </c>
      <c r="L232" s="186"/>
      <c r="M232" s="190"/>
      <c r="N232" s="196"/>
      <c r="O232" s="196"/>
      <c r="P232" s="196"/>
      <c r="Q232" s="196"/>
      <c r="R232" s="196"/>
      <c r="S232" s="196"/>
      <c r="T232" s="196"/>
      <c r="U232" s="196"/>
      <c r="V232" s="162"/>
      <c r="W232" s="161"/>
      <c r="X232" s="161"/>
      <c r="Y232" s="161"/>
      <c r="Z232" s="161"/>
      <c r="AA232" s="161"/>
      <c r="AB232" s="161"/>
      <c r="AC232" s="161"/>
      <c r="AD232" s="161"/>
      <c r="AE232" s="161"/>
      <c r="AF232" s="161"/>
      <c r="AG232" s="164">
        <v>9</v>
      </c>
      <c r="AH232" s="161"/>
      <c r="AI232" s="161"/>
      <c r="AJ232" s="161"/>
      <c r="AK232" s="161"/>
    </row>
    <row r="233" spans="1:37" ht="32.25" customHeight="1" x14ac:dyDescent="0.25">
      <c r="A233" s="268"/>
      <c r="B233" s="271"/>
      <c r="C233" s="47">
        <v>251</v>
      </c>
      <c r="D233" s="90" t="s">
        <v>155</v>
      </c>
      <c r="E233" s="35" t="s">
        <v>153</v>
      </c>
      <c r="F233" s="35" t="s">
        <v>17</v>
      </c>
      <c r="G233" s="36" t="s">
        <v>15</v>
      </c>
      <c r="H233" s="54">
        <v>404</v>
      </c>
      <c r="I233" s="18">
        <v>50</v>
      </c>
      <c r="J233" s="24">
        <f t="shared" si="22"/>
        <v>0</v>
      </c>
      <c r="K233" s="25" t="str">
        <f t="shared" si="17"/>
        <v>OK</v>
      </c>
      <c r="L233" s="186"/>
      <c r="M233" s="190"/>
      <c r="N233" s="196"/>
      <c r="O233" s="196"/>
      <c r="P233" s="196"/>
      <c r="Q233" s="196"/>
      <c r="R233" s="199">
        <v>15</v>
      </c>
      <c r="S233" s="196"/>
      <c r="T233" s="196"/>
      <c r="U233" s="196"/>
      <c r="V233" s="162"/>
      <c r="W233" s="161"/>
      <c r="X233" s="161"/>
      <c r="Y233" s="161"/>
      <c r="Z233" s="161"/>
      <c r="AA233" s="161"/>
      <c r="AB233" s="161"/>
      <c r="AC233" s="161"/>
      <c r="AD233" s="161"/>
      <c r="AE233" s="161"/>
      <c r="AF233" s="161"/>
      <c r="AG233" s="164">
        <v>20</v>
      </c>
      <c r="AH233" s="161"/>
      <c r="AI233" s="161"/>
      <c r="AJ233" s="161"/>
      <c r="AK233" s="164">
        <v>15</v>
      </c>
    </row>
    <row r="234" spans="1:37" ht="32.25" customHeight="1" x14ac:dyDescent="0.25">
      <c r="A234" s="268"/>
      <c r="B234" s="271"/>
      <c r="C234" s="47">
        <v>252</v>
      </c>
      <c r="D234" s="90" t="s">
        <v>156</v>
      </c>
      <c r="E234" s="35" t="s">
        <v>153</v>
      </c>
      <c r="F234" s="35" t="s">
        <v>17</v>
      </c>
      <c r="G234" s="36" t="s">
        <v>15</v>
      </c>
      <c r="H234" s="54">
        <v>258</v>
      </c>
      <c r="I234" s="18">
        <v>8</v>
      </c>
      <c r="J234" s="24">
        <f t="shared" si="22"/>
        <v>0</v>
      </c>
      <c r="K234" s="25" t="str">
        <f t="shared" si="17"/>
        <v>OK</v>
      </c>
      <c r="L234" s="186"/>
      <c r="M234" s="190"/>
      <c r="N234" s="196"/>
      <c r="O234" s="196"/>
      <c r="P234" s="196"/>
      <c r="Q234" s="196"/>
      <c r="R234" s="196"/>
      <c r="S234" s="196"/>
      <c r="T234" s="196"/>
      <c r="U234" s="196"/>
      <c r="V234" s="162"/>
      <c r="W234" s="161"/>
      <c r="X234" s="161"/>
      <c r="Y234" s="161"/>
      <c r="Z234" s="161"/>
      <c r="AA234" s="161"/>
      <c r="AB234" s="161"/>
      <c r="AC234" s="161"/>
      <c r="AD234" s="161"/>
      <c r="AE234" s="161"/>
      <c r="AF234" s="161"/>
      <c r="AG234" s="164">
        <v>8</v>
      </c>
      <c r="AH234" s="161"/>
      <c r="AI234" s="161"/>
      <c r="AJ234" s="161"/>
      <c r="AK234" s="161"/>
    </row>
    <row r="235" spans="1:37" ht="32.25" customHeight="1" x14ac:dyDescent="0.25">
      <c r="A235" s="268"/>
      <c r="B235" s="271"/>
      <c r="C235" s="47">
        <v>253</v>
      </c>
      <c r="D235" s="90" t="s">
        <v>157</v>
      </c>
      <c r="E235" s="35" t="s">
        <v>153</v>
      </c>
      <c r="F235" s="35" t="s">
        <v>17</v>
      </c>
      <c r="G235" s="36" t="s">
        <v>15</v>
      </c>
      <c r="H235" s="54">
        <v>95</v>
      </c>
      <c r="I235" s="18">
        <f>30-6</f>
        <v>24</v>
      </c>
      <c r="J235" s="24">
        <f t="shared" si="22"/>
        <v>0</v>
      </c>
      <c r="K235" s="25" t="str">
        <f t="shared" si="17"/>
        <v>OK</v>
      </c>
      <c r="L235" s="186"/>
      <c r="M235" s="190"/>
      <c r="N235" s="196"/>
      <c r="O235" s="196"/>
      <c r="P235" s="196"/>
      <c r="Q235" s="196"/>
      <c r="R235" s="199">
        <v>20</v>
      </c>
      <c r="S235" s="196"/>
      <c r="T235" s="196"/>
      <c r="U235" s="196"/>
      <c r="V235" s="162"/>
      <c r="W235" s="161"/>
      <c r="X235" s="161"/>
      <c r="Y235" s="161"/>
      <c r="Z235" s="161"/>
      <c r="AA235" s="161"/>
      <c r="AB235" s="161"/>
      <c r="AC235" s="161"/>
      <c r="AD235" s="161"/>
      <c r="AE235" s="161"/>
      <c r="AF235" s="161"/>
      <c r="AG235" s="164">
        <v>4</v>
      </c>
      <c r="AH235" s="161"/>
      <c r="AI235" s="161"/>
      <c r="AJ235" s="161"/>
      <c r="AK235" s="161"/>
    </row>
    <row r="236" spans="1:37" ht="32.25" customHeight="1" x14ac:dyDescent="0.25">
      <c r="A236" s="268"/>
      <c r="B236" s="271"/>
      <c r="C236" s="47">
        <v>254</v>
      </c>
      <c r="D236" s="90" t="s">
        <v>158</v>
      </c>
      <c r="E236" s="35" t="s">
        <v>153</v>
      </c>
      <c r="F236" s="35" t="s">
        <v>17</v>
      </c>
      <c r="G236" s="36" t="s">
        <v>15</v>
      </c>
      <c r="H236" s="54">
        <v>95</v>
      </c>
      <c r="I236" s="18">
        <v>30</v>
      </c>
      <c r="J236" s="24">
        <f t="shared" si="22"/>
        <v>0</v>
      </c>
      <c r="K236" s="25" t="str">
        <f t="shared" si="17"/>
        <v>OK</v>
      </c>
      <c r="L236" s="186"/>
      <c r="M236" s="190"/>
      <c r="N236" s="196"/>
      <c r="O236" s="196"/>
      <c r="P236" s="196"/>
      <c r="Q236" s="196"/>
      <c r="R236" s="199">
        <v>7</v>
      </c>
      <c r="S236" s="196"/>
      <c r="T236" s="196"/>
      <c r="U236" s="196"/>
      <c r="V236" s="162"/>
      <c r="W236" s="164">
        <v>8</v>
      </c>
      <c r="X236" s="161"/>
      <c r="Y236" s="161"/>
      <c r="Z236" s="161"/>
      <c r="AA236" s="161"/>
      <c r="AB236" s="161"/>
      <c r="AC236" s="161"/>
      <c r="AD236" s="161"/>
      <c r="AE236" s="161"/>
      <c r="AF236" s="161"/>
      <c r="AG236" s="164">
        <v>15</v>
      </c>
      <c r="AH236" s="161"/>
      <c r="AI236" s="161"/>
      <c r="AJ236" s="161"/>
      <c r="AK236" s="161"/>
    </row>
    <row r="237" spans="1:37" ht="32.25" customHeight="1" x14ac:dyDescent="0.25">
      <c r="A237" s="268"/>
      <c r="B237" s="271"/>
      <c r="C237" s="47">
        <v>255</v>
      </c>
      <c r="D237" s="90" t="s">
        <v>159</v>
      </c>
      <c r="E237" s="35" t="s">
        <v>153</v>
      </c>
      <c r="F237" s="35" t="s">
        <v>13</v>
      </c>
      <c r="G237" s="36" t="s">
        <v>15</v>
      </c>
      <c r="H237" s="54">
        <v>14.5</v>
      </c>
      <c r="I237" s="18">
        <f>35-3</f>
        <v>32</v>
      </c>
      <c r="J237" s="24">
        <f t="shared" si="22"/>
        <v>0</v>
      </c>
      <c r="K237" s="25" t="str">
        <f t="shared" si="17"/>
        <v>OK</v>
      </c>
      <c r="L237" s="186"/>
      <c r="M237" s="190"/>
      <c r="N237" s="196"/>
      <c r="O237" s="196"/>
      <c r="P237" s="196"/>
      <c r="Q237" s="196"/>
      <c r="R237" s="196"/>
      <c r="S237" s="196"/>
      <c r="T237" s="196"/>
      <c r="U237" s="196"/>
      <c r="V237" s="162"/>
      <c r="W237" s="164">
        <v>32</v>
      </c>
      <c r="X237" s="161"/>
      <c r="Y237" s="161"/>
      <c r="Z237" s="161"/>
      <c r="AA237" s="161"/>
      <c r="AB237" s="161"/>
      <c r="AC237" s="161"/>
      <c r="AD237" s="161"/>
      <c r="AE237" s="161"/>
      <c r="AF237" s="161"/>
      <c r="AG237" s="161"/>
      <c r="AH237" s="161"/>
      <c r="AI237" s="161"/>
      <c r="AJ237" s="161"/>
      <c r="AK237" s="161"/>
    </row>
    <row r="238" spans="1:37" ht="32.25" customHeight="1" x14ac:dyDescent="0.25">
      <c r="A238" s="268"/>
      <c r="B238" s="271"/>
      <c r="C238" s="47">
        <v>256</v>
      </c>
      <c r="D238" s="90" t="s">
        <v>161</v>
      </c>
      <c r="E238" s="35" t="s">
        <v>153</v>
      </c>
      <c r="F238" s="35" t="s">
        <v>19</v>
      </c>
      <c r="G238" s="36" t="s">
        <v>15</v>
      </c>
      <c r="H238" s="54">
        <v>28.5</v>
      </c>
      <c r="I238" s="18">
        <v>30</v>
      </c>
      <c r="J238" s="24">
        <f t="shared" si="22"/>
        <v>0</v>
      </c>
      <c r="K238" s="25" t="str">
        <f t="shared" si="17"/>
        <v>OK</v>
      </c>
      <c r="L238" s="186"/>
      <c r="M238" s="190"/>
      <c r="N238" s="196"/>
      <c r="O238" s="196"/>
      <c r="P238" s="196"/>
      <c r="Q238" s="196"/>
      <c r="R238" s="196"/>
      <c r="S238" s="196"/>
      <c r="T238" s="196"/>
      <c r="U238" s="196"/>
      <c r="V238" s="162"/>
      <c r="W238" s="161"/>
      <c r="X238" s="161"/>
      <c r="Y238" s="164">
        <v>5</v>
      </c>
      <c r="Z238" s="161"/>
      <c r="AA238" s="161"/>
      <c r="AB238" s="161"/>
      <c r="AC238" s="161"/>
      <c r="AD238" s="161"/>
      <c r="AE238" s="161"/>
      <c r="AF238" s="161"/>
      <c r="AG238" s="164">
        <v>25</v>
      </c>
      <c r="AH238" s="161"/>
      <c r="AI238" s="161"/>
      <c r="AJ238" s="161"/>
      <c r="AK238" s="161"/>
    </row>
    <row r="239" spans="1:37" ht="32.25" customHeight="1" x14ac:dyDescent="0.25">
      <c r="A239" s="268"/>
      <c r="B239" s="271"/>
      <c r="C239" s="47">
        <v>257</v>
      </c>
      <c r="D239" s="90" t="s">
        <v>162</v>
      </c>
      <c r="E239" s="35" t="s">
        <v>134</v>
      </c>
      <c r="F239" s="35" t="s">
        <v>13</v>
      </c>
      <c r="G239" s="36" t="s">
        <v>15</v>
      </c>
      <c r="H239" s="54">
        <v>6</v>
      </c>
      <c r="I239" s="18">
        <f>24-5</f>
        <v>19</v>
      </c>
      <c r="J239" s="24">
        <f t="shared" si="22"/>
        <v>0</v>
      </c>
      <c r="K239" s="25" t="str">
        <f t="shared" si="17"/>
        <v>OK</v>
      </c>
      <c r="L239" s="186"/>
      <c r="M239" s="190"/>
      <c r="N239" s="196"/>
      <c r="O239" s="196"/>
      <c r="P239" s="196"/>
      <c r="Q239" s="196"/>
      <c r="R239" s="199">
        <v>10</v>
      </c>
      <c r="S239" s="196"/>
      <c r="T239" s="196"/>
      <c r="U239" s="196"/>
      <c r="V239" s="162"/>
      <c r="W239" s="164">
        <v>4</v>
      </c>
      <c r="X239" s="161"/>
      <c r="Y239" s="164">
        <v>5</v>
      </c>
      <c r="Z239" s="161"/>
      <c r="AA239" s="161"/>
      <c r="AB239" s="161"/>
      <c r="AC239" s="161"/>
      <c r="AD239" s="161"/>
      <c r="AE239" s="161"/>
      <c r="AF239" s="161"/>
      <c r="AG239" s="161"/>
      <c r="AH239" s="161"/>
      <c r="AI239" s="161"/>
      <c r="AJ239" s="161"/>
      <c r="AK239" s="161"/>
    </row>
    <row r="240" spans="1:37" ht="32.25" customHeight="1" x14ac:dyDescent="0.25">
      <c r="A240" s="268"/>
      <c r="B240" s="271"/>
      <c r="C240" s="47">
        <v>258</v>
      </c>
      <c r="D240" s="90" t="s">
        <v>163</v>
      </c>
      <c r="E240" s="35" t="s">
        <v>134</v>
      </c>
      <c r="F240" s="35" t="s">
        <v>13</v>
      </c>
      <c r="G240" s="36" t="s">
        <v>15</v>
      </c>
      <c r="H240" s="54">
        <v>9</v>
      </c>
      <c r="I240" s="18">
        <f>20-5</f>
        <v>15</v>
      </c>
      <c r="J240" s="24">
        <f t="shared" si="22"/>
        <v>0</v>
      </c>
      <c r="K240" s="25" t="str">
        <f t="shared" si="17"/>
        <v>OK</v>
      </c>
      <c r="L240" s="186"/>
      <c r="M240" s="190"/>
      <c r="N240" s="196"/>
      <c r="O240" s="196"/>
      <c r="P240" s="196"/>
      <c r="Q240" s="196"/>
      <c r="R240" s="199">
        <v>10</v>
      </c>
      <c r="S240" s="196"/>
      <c r="T240" s="196"/>
      <c r="U240" s="196"/>
      <c r="V240" s="162"/>
      <c r="W240" s="164">
        <v>2</v>
      </c>
      <c r="X240" s="161"/>
      <c r="Y240" s="164">
        <v>3</v>
      </c>
      <c r="Z240" s="161"/>
      <c r="AA240" s="161"/>
      <c r="AB240" s="161"/>
      <c r="AC240" s="161"/>
      <c r="AD240" s="161"/>
      <c r="AE240" s="161"/>
      <c r="AF240" s="161"/>
      <c r="AG240" s="161"/>
      <c r="AH240" s="161"/>
      <c r="AI240" s="161"/>
      <c r="AJ240" s="161"/>
      <c r="AK240" s="161"/>
    </row>
    <row r="241" spans="1:38" ht="32.25" customHeight="1" x14ac:dyDescent="0.25">
      <c r="A241" s="268"/>
      <c r="B241" s="271"/>
      <c r="C241" s="47">
        <v>259</v>
      </c>
      <c r="D241" s="90" t="s">
        <v>165</v>
      </c>
      <c r="E241" s="35" t="s">
        <v>153</v>
      </c>
      <c r="F241" s="35" t="s">
        <v>17</v>
      </c>
      <c r="G241" s="36" t="s">
        <v>15</v>
      </c>
      <c r="H241" s="54">
        <v>40</v>
      </c>
      <c r="I241" s="18">
        <f>30-2</f>
        <v>28</v>
      </c>
      <c r="J241" s="24">
        <f t="shared" si="22"/>
        <v>0</v>
      </c>
      <c r="K241" s="25" t="str">
        <f t="shared" si="17"/>
        <v>OK</v>
      </c>
      <c r="L241" s="186"/>
      <c r="M241" s="190"/>
      <c r="N241" s="196"/>
      <c r="O241" s="196"/>
      <c r="P241" s="196"/>
      <c r="Q241" s="196"/>
      <c r="R241" s="196"/>
      <c r="S241" s="196"/>
      <c r="T241" s="196"/>
      <c r="U241" s="196"/>
      <c r="V241" s="162"/>
      <c r="W241" s="161"/>
      <c r="X241" s="161"/>
      <c r="Y241" s="161"/>
      <c r="Z241" s="161"/>
      <c r="AA241" s="161"/>
      <c r="AB241" s="161"/>
      <c r="AC241" s="161"/>
      <c r="AD241" s="161"/>
      <c r="AE241" s="161"/>
      <c r="AF241" s="161"/>
      <c r="AG241" s="164">
        <v>28</v>
      </c>
      <c r="AH241" s="161"/>
      <c r="AI241" s="161"/>
      <c r="AJ241" s="161"/>
      <c r="AK241" s="161"/>
    </row>
    <row r="242" spans="1:38" ht="32.25" customHeight="1" x14ac:dyDescent="0.25">
      <c r="A242" s="268"/>
      <c r="B242" s="271"/>
      <c r="C242" s="47">
        <v>260</v>
      </c>
      <c r="D242" s="90" t="s">
        <v>419</v>
      </c>
      <c r="E242" s="35" t="s">
        <v>153</v>
      </c>
      <c r="F242" s="35" t="s">
        <v>17</v>
      </c>
      <c r="G242" s="36" t="s">
        <v>15</v>
      </c>
      <c r="H242" s="54">
        <v>110</v>
      </c>
      <c r="I242" s="18"/>
      <c r="J242" s="24">
        <f t="shared" ref="J242:J247" si="23">I242-(SUM(L242:AB242))</f>
        <v>0</v>
      </c>
      <c r="K242" s="25" t="str">
        <f t="shared" si="17"/>
        <v>OK</v>
      </c>
      <c r="L242" s="186"/>
      <c r="M242" s="190"/>
      <c r="N242" s="196"/>
      <c r="O242" s="196"/>
      <c r="P242" s="196"/>
      <c r="Q242" s="196"/>
      <c r="R242" s="196"/>
      <c r="S242" s="196"/>
      <c r="T242" s="196"/>
      <c r="U242" s="196"/>
      <c r="V242" s="162"/>
      <c r="W242" s="161"/>
      <c r="X242" s="161"/>
      <c r="Y242" s="161"/>
      <c r="Z242" s="161"/>
      <c r="AA242" s="161"/>
      <c r="AB242" s="161"/>
      <c r="AC242" s="161"/>
      <c r="AD242" s="161"/>
      <c r="AE242" s="161"/>
      <c r="AF242" s="161"/>
      <c r="AG242" s="161"/>
      <c r="AH242" s="161"/>
      <c r="AI242" s="161"/>
      <c r="AJ242" s="161"/>
      <c r="AK242" s="161"/>
    </row>
    <row r="243" spans="1:38" ht="32.25" customHeight="1" x14ac:dyDescent="0.25">
      <c r="A243" s="268"/>
      <c r="B243" s="271"/>
      <c r="C243" s="47">
        <v>261</v>
      </c>
      <c r="D243" s="113" t="s">
        <v>420</v>
      </c>
      <c r="E243" s="114" t="s">
        <v>134</v>
      </c>
      <c r="F243" s="114" t="s">
        <v>13</v>
      </c>
      <c r="G243" s="36" t="s">
        <v>15</v>
      </c>
      <c r="H243" s="54">
        <v>14</v>
      </c>
      <c r="I243" s="18"/>
      <c r="J243" s="24">
        <f t="shared" si="23"/>
        <v>0</v>
      </c>
      <c r="K243" s="25" t="str">
        <f t="shared" si="17"/>
        <v>OK</v>
      </c>
      <c r="L243" s="186"/>
      <c r="M243" s="190"/>
      <c r="N243" s="196"/>
      <c r="O243" s="196"/>
      <c r="P243" s="196"/>
      <c r="Q243" s="196"/>
      <c r="R243" s="196"/>
      <c r="S243" s="196"/>
      <c r="T243" s="196"/>
      <c r="U243" s="196"/>
      <c r="V243" s="162"/>
      <c r="W243" s="161"/>
      <c r="X243" s="161"/>
      <c r="Y243" s="161"/>
      <c r="Z243" s="161"/>
      <c r="AA243" s="161"/>
      <c r="AB243" s="161"/>
      <c r="AC243" s="161"/>
      <c r="AD243" s="161"/>
      <c r="AE243" s="161"/>
      <c r="AF243" s="161"/>
      <c r="AG243" s="161"/>
      <c r="AH243" s="161"/>
      <c r="AI243" s="161"/>
      <c r="AJ243" s="161"/>
      <c r="AK243" s="161"/>
    </row>
    <row r="244" spans="1:38" ht="32.25" customHeight="1" x14ac:dyDescent="0.25">
      <c r="A244" s="268"/>
      <c r="B244" s="271"/>
      <c r="C244" s="47">
        <v>262</v>
      </c>
      <c r="D244" s="113" t="s">
        <v>421</v>
      </c>
      <c r="E244" s="114" t="s">
        <v>153</v>
      </c>
      <c r="F244" s="114" t="s">
        <v>17</v>
      </c>
      <c r="G244" s="36" t="s">
        <v>15</v>
      </c>
      <c r="H244" s="54">
        <v>28</v>
      </c>
      <c r="I244" s="18"/>
      <c r="J244" s="24">
        <f t="shared" si="23"/>
        <v>0</v>
      </c>
      <c r="K244" s="25" t="str">
        <f t="shared" si="17"/>
        <v>OK</v>
      </c>
      <c r="L244" s="186"/>
      <c r="M244" s="190"/>
      <c r="N244" s="196"/>
      <c r="O244" s="196"/>
      <c r="P244" s="196"/>
      <c r="Q244" s="196"/>
      <c r="R244" s="196"/>
      <c r="S244" s="196"/>
      <c r="T244" s="196"/>
      <c r="U244" s="196"/>
      <c r="V244" s="162"/>
      <c r="W244" s="161"/>
      <c r="X244" s="161"/>
      <c r="Y244" s="161"/>
      <c r="Z244" s="161"/>
      <c r="AA244" s="161"/>
      <c r="AB244" s="161"/>
      <c r="AC244" s="161"/>
      <c r="AD244" s="161"/>
      <c r="AE244" s="161"/>
      <c r="AF244" s="161"/>
      <c r="AG244" s="161"/>
      <c r="AH244" s="161"/>
      <c r="AI244" s="161"/>
      <c r="AJ244" s="161"/>
      <c r="AK244" s="161"/>
    </row>
    <row r="245" spans="1:38" ht="32.25" customHeight="1" x14ac:dyDescent="0.25">
      <c r="A245" s="268"/>
      <c r="B245" s="271"/>
      <c r="C245" s="47">
        <v>263</v>
      </c>
      <c r="D245" s="113" t="s">
        <v>422</v>
      </c>
      <c r="E245" s="114" t="s">
        <v>134</v>
      </c>
      <c r="F245" s="114" t="s">
        <v>13</v>
      </c>
      <c r="G245" s="36" t="s">
        <v>22</v>
      </c>
      <c r="H245" s="54">
        <v>6.9</v>
      </c>
      <c r="I245" s="18"/>
      <c r="J245" s="24">
        <f t="shared" si="23"/>
        <v>0</v>
      </c>
      <c r="K245" s="25" t="str">
        <f t="shared" si="17"/>
        <v>OK</v>
      </c>
      <c r="L245" s="186"/>
      <c r="M245" s="190"/>
      <c r="N245" s="196"/>
      <c r="O245" s="196"/>
      <c r="P245" s="196"/>
      <c r="Q245" s="196"/>
      <c r="R245" s="196"/>
      <c r="S245" s="196"/>
      <c r="T245" s="196"/>
      <c r="U245" s="196"/>
      <c r="V245" s="162"/>
      <c r="W245" s="161"/>
      <c r="X245" s="161"/>
      <c r="Y245" s="161"/>
      <c r="Z245" s="161"/>
      <c r="AA245" s="161"/>
      <c r="AB245" s="161"/>
      <c r="AC245" s="161"/>
      <c r="AD245" s="161"/>
      <c r="AE245" s="161"/>
      <c r="AF245" s="161"/>
      <c r="AG245" s="161"/>
      <c r="AH245" s="161"/>
      <c r="AI245" s="161"/>
      <c r="AJ245" s="161"/>
      <c r="AK245" s="161"/>
    </row>
    <row r="246" spans="1:38" ht="32.25" customHeight="1" x14ac:dyDescent="0.25">
      <c r="A246" s="268"/>
      <c r="B246" s="271"/>
      <c r="C246" s="47">
        <v>264</v>
      </c>
      <c r="D246" s="113" t="s">
        <v>423</v>
      </c>
      <c r="E246" s="114" t="s">
        <v>424</v>
      </c>
      <c r="F246" s="114" t="s">
        <v>13</v>
      </c>
      <c r="G246" s="36" t="s">
        <v>22</v>
      </c>
      <c r="H246" s="54">
        <v>34.93</v>
      </c>
      <c r="I246" s="18"/>
      <c r="J246" s="24">
        <f t="shared" si="23"/>
        <v>0</v>
      </c>
      <c r="K246" s="25" t="str">
        <f t="shared" si="17"/>
        <v>OK</v>
      </c>
      <c r="L246" s="186"/>
      <c r="M246" s="190"/>
      <c r="N246" s="196"/>
      <c r="O246" s="196"/>
      <c r="P246" s="196"/>
      <c r="Q246" s="196"/>
      <c r="R246" s="196"/>
      <c r="S246" s="196"/>
      <c r="T246" s="196"/>
      <c r="U246" s="196"/>
      <c r="V246" s="162"/>
      <c r="W246" s="161"/>
      <c r="X246" s="161"/>
      <c r="Y246" s="161"/>
      <c r="Z246" s="161"/>
      <c r="AA246" s="161"/>
      <c r="AB246" s="161"/>
      <c r="AC246" s="161"/>
      <c r="AD246" s="161"/>
      <c r="AE246" s="161"/>
      <c r="AF246" s="161"/>
      <c r="AG246" s="161"/>
      <c r="AH246" s="161"/>
      <c r="AI246" s="161"/>
      <c r="AJ246" s="161"/>
      <c r="AK246" s="161"/>
    </row>
    <row r="247" spans="1:38" ht="32.25" customHeight="1" x14ac:dyDescent="0.25">
      <c r="A247" s="268"/>
      <c r="B247" s="271"/>
      <c r="C247" s="47">
        <v>265</v>
      </c>
      <c r="D247" s="113" t="s">
        <v>425</v>
      </c>
      <c r="E247" s="114" t="s">
        <v>134</v>
      </c>
      <c r="F247" s="114" t="s">
        <v>13</v>
      </c>
      <c r="G247" s="36" t="s">
        <v>22</v>
      </c>
      <c r="H247" s="54">
        <v>0.75</v>
      </c>
      <c r="I247" s="18"/>
      <c r="J247" s="24">
        <f t="shared" si="23"/>
        <v>0</v>
      </c>
      <c r="K247" s="25" t="str">
        <f t="shared" si="17"/>
        <v>OK</v>
      </c>
      <c r="L247" s="186"/>
      <c r="M247" s="190"/>
      <c r="N247" s="196"/>
      <c r="O247" s="196"/>
      <c r="P247" s="196"/>
      <c r="Q247" s="196"/>
      <c r="R247" s="196"/>
      <c r="S247" s="196"/>
      <c r="T247" s="196"/>
      <c r="U247" s="196"/>
      <c r="V247" s="162"/>
      <c r="W247" s="161"/>
      <c r="X247" s="161"/>
      <c r="Y247" s="161"/>
      <c r="Z247" s="161"/>
      <c r="AA247" s="161"/>
      <c r="AB247" s="161"/>
      <c r="AC247" s="161"/>
      <c r="AD247" s="161"/>
      <c r="AE247" s="161"/>
      <c r="AF247" s="161"/>
      <c r="AG247" s="161"/>
      <c r="AH247" s="161"/>
      <c r="AI247" s="161"/>
      <c r="AJ247" s="161"/>
      <c r="AK247" s="161"/>
    </row>
    <row r="248" spans="1:38" ht="39.950000000000003" customHeight="1" x14ac:dyDescent="0.25">
      <c r="A248" s="269"/>
      <c r="B248" s="272"/>
      <c r="C248" s="47">
        <v>266</v>
      </c>
      <c r="D248" s="124" t="s">
        <v>426</v>
      </c>
      <c r="E248" s="36" t="s">
        <v>134</v>
      </c>
      <c r="F248" s="35" t="s">
        <v>13</v>
      </c>
      <c r="G248" s="36" t="s">
        <v>15</v>
      </c>
      <c r="H248" s="54">
        <v>12</v>
      </c>
      <c r="I248" s="18">
        <f>0+4</f>
        <v>4</v>
      </c>
      <c r="J248" s="24">
        <f>I248-(SUM(L248:AK248))</f>
        <v>0</v>
      </c>
      <c r="K248" s="25" t="str">
        <f t="shared" si="17"/>
        <v>OK</v>
      </c>
      <c r="L248" s="186"/>
      <c r="M248" s="189"/>
      <c r="N248" s="196"/>
      <c r="O248" s="196"/>
      <c r="P248" s="196"/>
      <c r="Q248" s="196"/>
      <c r="R248" s="196"/>
      <c r="S248" s="196"/>
      <c r="T248" s="196"/>
      <c r="U248" s="196"/>
      <c r="V248" s="162"/>
      <c r="W248" s="161"/>
      <c r="X248" s="161"/>
      <c r="Y248" s="164">
        <v>4</v>
      </c>
      <c r="Z248" s="161"/>
      <c r="AA248" s="161"/>
      <c r="AB248" s="161"/>
      <c r="AC248" s="161"/>
      <c r="AD248" s="161"/>
      <c r="AE248" s="161"/>
      <c r="AF248" s="161"/>
      <c r="AG248" s="161"/>
      <c r="AH248" s="161"/>
      <c r="AI248" s="161"/>
      <c r="AJ248" s="161"/>
      <c r="AK248" s="161"/>
    </row>
    <row r="249" spans="1:38" ht="39.950000000000003" customHeight="1" x14ac:dyDescent="0.25">
      <c r="I249" s="253">
        <f>SUM(I4:I248)</f>
        <v>2755</v>
      </c>
      <c r="J249" s="255">
        <f>SUM(J4:J248)</f>
        <v>1481</v>
      </c>
      <c r="L249" s="62">
        <f>SUMPRODUCT($H$4:$H$248,L4:L248)</f>
        <v>561.80999999999995</v>
      </c>
      <c r="M249" s="62">
        <f t="shared" ref="M249:AK249" si="24">SUMPRODUCT($H$4:$H$248,M4:M248)</f>
        <v>1323.2</v>
      </c>
      <c r="N249" s="62">
        <f t="shared" si="24"/>
        <v>1420.56</v>
      </c>
      <c r="O249" s="62">
        <f t="shared" si="24"/>
        <v>2561.08</v>
      </c>
      <c r="P249" s="62">
        <f t="shared" si="24"/>
        <v>211.48000000000002</v>
      </c>
      <c r="Q249" s="62">
        <f t="shared" si="24"/>
        <v>17753.25</v>
      </c>
      <c r="R249" s="62">
        <f t="shared" si="24"/>
        <v>9986.82</v>
      </c>
      <c r="S249" s="62">
        <f t="shared" si="24"/>
        <v>4191</v>
      </c>
      <c r="T249" s="62">
        <f t="shared" si="24"/>
        <v>2159</v>
      </c>
      <c r="U249" s="62">
        <f t="shared" si="24"/>
        <v>9819.86</v>
      </c>
      <c r="V249" s="62">
        <f t="shared" si="24"/>
        <v>766.66</v>
      </c>
      <c r="W249" s="62">
        <f t="shared" si="24"/>
        <v>1364.4</v>
      </c>
      <c r="X249" s="62">
        <f t="shared" si="24"/>
        <v>810.22000000000014</v>
      </c>
      <c r="Y249" s="62">
        <f t="shared" si="24"/>
        <v>488.76</v>
      </c>
      <c r="Z249" s="62">
        <f t="shared" si="24"/>
        <v>2151.31</v>
      </c>
      <c r="AA249" s="62">
        <f t="shared" si="24"/>
        <v>6196.0699999999988</v>
      </c>
      <c r="AB249" s="62">
        <f t="shared" si="24"/>
        <v>1955.6</v>
      </c>
      <c r="AC249" s="62">
        <f t="shared" si="24"/>
        <v>11064.68</v>
      </c>
      <c r="AD249" s="62">
        <f t="shared" si="24"/>
        <v>8760</v>
      </c>
      <c r="AE249" s="62">
        <f t="shared" si="24"/>
        <v>766.66</v>
      </c>
      <c r="AF249" s="62">
        <f>SUMPRODUCT($H$4:$H$248,AF4:AF248)</f>
        <v>13799.88</v>
      </c>
      <c r="AG249" s="62">
        <f t="shared" si="24"/>
        <v>20515.099999999999</v>
      </c>
      <c r="AH249" s="62">
        <f t="shared" si="24"/>
        <v>2964.93</v>
      </c>
      <c r="AI249" s="62">
        <f t="shared" si="24"/>
        <v>700.28</v>
      </c>
      <c r="AJ249" s="62">
        <f t="shared" si="24"/>
        <v>3899.33</v>
      </c>
      <c r="AK249" s="62">
        <f t="shared" si="24"/>
        <v>6060</v>
      </c>
      <c r="AL249" s="254">
        <f>SUM(L249:AK249)</f>
        <v>132251.94</v>
      </c>
    </row>
  </sheetData>
  <autoFilter ref="A3:AK249" xr:uid="{00000000-0001-0000-0700-000000000000}"/>
  <mergeCells count="72">
    <mergeCell ref="AH1:AH2"/>
    <mergeCell ref="AI1:AI2"/>
    <mergeCell ref="AJ1:AJ2"/>
    <mergeCell ref="AK1:AK2"/>
    <mergeCell ref="AC1:AC2"/>
    <mergeCell ref="AD1:AD2"/>
    <mergeCell ref="AE1:AE2"/>
    <mergeCell ref="AF1:AF2"/>
    <mergeCell ref="AG1:AG2"/>
    <mergeCell ref="A88:A102"/>
    <mergeCell ref="B88:B102"/>
    <mergeCell ref="A103:A105"/>
    <mergeCell ref="B103:B105"/>
    <mergeCell ref="A106:A111"/>
    <mergeCell ref="B106:B111"/>
    <mergeCell ref="AB1:AB2"/>
    <mergeCell ref="V1:V2"/>
    <mergeCell ref="A2:K2"/>
    <mergeCell ref="AA1:AA2"/>
    <mergeCell ref="W1:W2"/>
    <mergeCell ref="X1:X2"/>
    <mergeCell ref="Y1:Y2"/>
    <mergeCell ref="Z1:Z2"/>
    <mergeCell ref="A1:C1"/>
    <mergeCell ref="D1:H1"/>
    <mergeCell ref="I1:K1"/>
    <mergeCell ref="M1:M2"/>
    <mergeCell ref="L1:L2"/>
    <mergeCell ref="N1:N2"/>
    <mergeCell ref="U1:U2"/>
    <mergeCell ref="S1:S2"/>
    <mergeCell ref="A4:A11"/>
    <mergeCell ref="B4:B11"/>
    <mergeCell ref="A12:A13"/>
    <mergeCell ref="B12:B13"/>
    <mergeCell ref="A14:A87"/>
    <mergeCell ref="B14:B87"/>
    <mergeCell ref="A112:A121"/>
    <mergeCell ref="B112:B121"/>
    <mergeCell ref="A123:A124"/>
    <mergeCell ref="B123:B124"/>
    <mergeCell ref="A126:A129"/>
    <mergeCell ref="B126:B129"/>
    <mergeCell ref="A130:A135"/>
    <mergeCell ref="B130:B135"/>
    <mergeCell ref="A136:A137"/>
    <mergeCell ref="B136:B137"/>
    <mergeCell ref="A138:A146"/>
    <mergeCell ref="B138:B146"/>
    <mergeCell ref="A147:A160"/>
    <mergeCell ref="B147:B160"/>
    <mergeCell ref="A161:A165"/>
    <mergeCell ref="B161:B165"/>
    <mergeCell ref="A166:A172"/>
    <mergeCell ref="B166:B172"/>
    <mergeCell ref="A173:A190"/>
    <mergeCell ref="B173:B190"/>
    <mergeCell ref="A191:A194"/>
    <mergeCell ref="B191:B194"/>
    <mergeCell ref="A195:A200"/>
    <mergeCell ref="B195:B200"/>
    <mergeCell ref="A201:A217"/>
    <mergeCell ref="B201:B217"/>
    <mergeCell ref="A219:A220"/>
    <mergeCell ref="B219:B220"/>
    <mergeCell ref="A223:A248"/>
    <mergeCell ref="B223:B248"/>
    <mergeCell ref="T1:T2"/>
    <mergeCell ref="O1:O2"/>
    <mergeCell ref="P1:P2"/>
    <mergeCell ref="Q1:Q2"/>
    <mergeCell ref="R1:R2"/>
  </mergeCells>
  <conditionalFormatting sqref="L4:U138">
    <cfRule type="cellIs" dxfId="9" priority="1" stopIfTrue="1" operator="greaterThan">
      <formula>0</formula>
    </cfRule>
    <cfRule type="cellIs" dxfId="8" priority="2" stopIfTrue="1" operator="greaterThan">
      <formula>0</formula>
    </cfRule>
    <cfRule type="cellIs" dxfId="7" priority="3" stopIfTrue="1" operator="greaterThan">
      <formula>0</formula>
    </cfRule>
  </conditionalFormatting>
  <hyperlinks>
    <hyperlink ref="D159" r:id="rId1" display="https://www.havan.com.br/mangueira-para-gas-de-cozinha-glp-1-20m-durin-05207.html" xr:uid="{DA6D1A7C-6576-4BA8-AE77-C08D3C1909EF}"/>
  </hyperlinks>
  <pageMargins left="0.511811024" right="0.511811024" top="0.78740157499999996" bottom="0.78740157499999996" header="0.31496062000000002" footer="0.31496062000000002"/>
  <pageSetup paperSize="9"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92D050"/>
  </sheetPr>
  <dimension ref="A1:AB249"/>
  <sheetViews>
    <sheetView topLeftCell="A162" zoomScale="85" zoomScaleNormal="85" workbookViewId="0">
      <selection activeCell="I167" sqref="I167"/>
    </sheetView>
  </sheetViews>
  <sheetFormatPr defaultColWidth="9.7109375" defaultRowHeight="39.950000000000003" customHeight="1" x14ac:dyDescent="0.25"/>
  <cols>
    <col min="1" max="1" width="7" style="38" customWidth="1"/>
    <col min="2" max="2" width="8.140625" style="1" customWidth="1"/>
    <col min="3" max="3" width="9.5703125" style="37" customWidth="1"/>
    <col min="4" max="4" width="23" style="50" customWidth="1"/>
    <col min="5" max="5" width="16" style="55" customWidth="1"/>
    <col min="6" max="6" width="10" style="1" customWidth="1"/>
    <col min="7" max="7" width="16.7109375" style="1" customWidth="1"/>
    <col min="8" max="8" width="13.7109375" style="28" bestFit="1" customWidth="1"/>
    <col min="9" max="9" width="12.5703125" style="4" customWidth="1"/>
    <col min="10" max="10" width="11" style="27" customWidth="1"/>
    <col min="11" max="11" width="10.42578125" style="5" customWidth="1"/>
    <col min="12" max="12" width="13.5703125" style="6" customWidth="1"/>
    <col min="13" max="14" width="13.7109375" style="6" customWidth="1"/>
    <col min="15" max="15" width="13.85546875" style="6" customWidth="1"/>
    <col min="16" max="16" width="15.7109375" style="6" customWidth="1"/>
    <col min="17" max="23" width="13.7109375" style="6" customWidth="1"/>
    <col min="24" max="27" width="13.7109375" style="2" customWidth="1"/>
    <col min="28" max="28" width="17.7109375" style="2" customWidth="1"/>
    <col min="29" max="16384" width="9.7109375" style="2"/>
  </cols>
  <sheetData>
    <row r="1" spans="1:27" ht="39.950000000000003" customHeight="1" x14ac:dyDescent="0.25">
      <c r="A1" s="285" t="s">
        <v>167</v>
      </c>
      <c r="B1" s="285"/>
      <c r="C1" s="285"/>
      <c r="D1" s="285" t="s">
        <v>168</v>
      </c>
      <c r="E1" s="285"/>
      <c r="F1" s="285"/>
      <c r="G1" s="285"/>
      <c r="H1" s="285"/>
      <c r="I1" s="285" t="s">
        <v>169</v>
      </c>
      <c r="J1" s="285"/>
      <c r="K1" s="285"/>
      <c r="L1" s="280" t="s">
        <v>469</v>
      </c>
      <c r="M1" s="296" t="s">
        <v>470</v>
      </c>
      <c r="N1" s="280" t="s">
        <v>471</v>
      </c>
      <c r="O1" s="280" t="s">
        <v>472</v>
      </c>
      <c r="P1" s="280" t="s">
        <v>473</v>
      </c>
      <c r="Q1" s="280" t="s">
        <v>474</v>
      </c>
      <c r="R1" s="280" t="s">
        <v>475</v>
      </c>
      <c r="S1" s="280" t="s">
        <v>476</v>
      </c>
      <c r="T1" s="280" t="s">
        <v>477</v>
      </c>
      <c r="U1" s="278" t="s">
        <v>569</v>
      </c>
      <c r="V1" s="278" t="s">
        <v>570</v>
      </c>
      <c r="W1" s="278" t="s">
        <v>571</v>
      </c>
      <c r="X1" s="278" t="s">
        <v>572</v>
      </c>
      <c r="Y1" s="278" t="s">
        <v>573</v>
      </c>
      <c r="Z1" s="278" t="s">
        <v>574</v>
      </c>
      <c r="AA1" s="278" t="s">
        <v>575</v>
      </c>
    </row>
    <row r="2" spans="1:27" ht="23.85" customHeight="1" x14ac:dyDescent="0.25">
      <c r="A2" s="285" t="s">
        <v>35</v>
      </c>
      <c r="B2" s="285"/>
      <c r="C2" s="285"/>
      <c r="D2" s="285"/>
      <c r="E2" s="285"/>
      <c r="F2" s="285"/>
      <c r="G2" s="285"/>
      <c r="H2" s="285"/>
      <c r="I2" s="285"/>
      <c r="J2" s="285"/>
      <c r="K2" s="285"/>
      <c r="L2" s="280"/>
      <c r="M2" s="296"/>
      <c r="N2" s="280"/>
      <c r="O2" s="280"/>
      <c r="P2" s="280"/>
      <c r="Q2" s="280"/>
      <c r="R2" s="280"/>
      <c r="S2" s="280"/>
      <c r="T2" s="280"/>
      <c r="U2" s="278"/>
      <c r="V2" s="278"/>
      <c r="W2" s="278"/>
      <c r="X2" s="278"/>
      <c r="Y2" s="278"/>
      <c r="Z2" s="278"/>
      <c r="AA2" s="278"/>
    </row>
    <row r="3" spans="1:27" s="3" customFormat="1" ht="39.950000000000003" customHeight="1" x14ac:dyDescent="0.2">
      <c r="A3" s="39" t="s">
        <v>42</v>
      </c>
      <c r="B3" s="41" t="s">
        <v>36</v>
      </c>
      <c r="C3" s="40" t="s">
        <v>43</v>
      </c>
      <c r="D3" s="49" t="s">
        <v>37</v>
      </c>
      <c r="E3" s="49" t="s">
        <v>171</v>
      </c>
      <c r="F3" s="41" t="s">
        <v>3</v>
      </c>
      <c r="G3" s="41" t="s">
        <v>39</v>
      </c>
      <c r="H3" s="42" t="s">
        <v>44</v>
      </c>
      <c r="I3" s="41" t="s">
        <v>47</v>
      </c>
      <c r="J3" s="56" t="s">
        <v>0</v>
      </c>
      <c r="K3" s="57" t="s">
        <v>2</v>
      </c>
      <c r="L3" s="213">
        <v>45051</v>
      </c>
      <c r="M3" s="213">
        <v>45065</v>
      </c>
      <c r="N3" s="213">
        <v>45070</v>
      </c>
      <c r="O3" s="213">
        <v>45070</v>
      </c>
      <c r="P3" s="213">
        <v>45077</v>
      </c>
      <c r="Q3" s="213">
        <v>45093</v>
      </c>
      <c r="R3" s="213">
        <v>45104</v>
      </c>
      <c r="S3" s="213">
        <v>45140</v>
      </c>
      <c r="T3" s="213">
        <v>45163</v>
      </c>
      <c r="U3" s="207">
        <v>45243</v>
      </c>
      <c r="V3" s="207">
        <v>45247</v>
      </c>
      <c r="W3" s="207">
        <v>45314</v>
      </c>
      <c r="X3" s="207">
        <v>45343</v>
      </c>
      <c r="Y3" s="207">
        <v>45343</v>
      </c>
      <c r="Z3" s="207">
        <v>45343</v>
      </c>
      <c r="AA3" s="207">
        <v>45343</v>
      </c>
    </row>
    <row r="4" spans="1:27" ht="39.950000000000003" customHeight="1" x14ac:dyDescent="0.25">
      <c r="A4" s="282">
        <v>1</v>
      </c>
      <c r="B4" s="281" t="s">
        <v>183</v>
      </c>
      <c r="C4" s="43">
        <v>1</v>
      </c>
      <c r="D4" s="91" t="s">
        <v>62</v>
      </c>
      <c r="E4" s="92" t="s">
        <v>172</v>
      </c>
      <c r="F4" s="92" t="s">
        <v>13</v>
      </c>
      <c r="G4" s="99" t="s">
        <v>22</v>
      </c>
      <c r="H4" s="100">
        <v>6.58</v>
      </c>
      <c r="I4" s="18">
        <v>12</v>
      </c>
      <c r="J4" s="24">
        <f>I4-(SUM(L4:AA4))</f>
        <v>12</v>
      </c>
      <c r="K4" s="25" t="str">
        <f>IF(J4&lt;0,"ATENÇÃO","OK")</f>
        <v>OK</v>
      </c>
      <c r="L4" s="201"/>
      <c r="M4" s="209"/>
      <c r="N4" s="201"/>
      <c r="O4" s="201"/>
      <c r="P4" s="201"/>
      <c r="Q4" s="201"/>
      <c r="R4" s="201"/>
      <c r="S4" s="201"/>
      <c r="T4" s="201"/>
      <c r="U4" s="201"/>
      <c r="V4" s="201"/>
      <c r="W4" s="201"/>
      <c r="X4" s="161"/>
      <c r="Y4" s="161"/>
      <c r="Z4" s="161"/>
      <c r="AA4" s="161"/>
    </row>
    <row r="5" spans="1:27" ht="39.950000000000003" customHeight="1" x14ac:dyDescent="0.25">
      <c r="A5" s="282"/>
      <c r="B5" s="281"/>
      <c r="C5" s="45">
        <v>2</v>
      </c>
      <c r="D5" s="93" t="s">
        <v>65</v>
      </c>
      <c r="E5" s="94" t="s">
        <v>173</v>
      </c>
      <c r="F5" s="94" t="s">
        <v>13</v>
      </c>
      <c r="G5" s="99" t="s">
        <v>28</v>
      </c>
      <c r="H5" s="101">
        <v>16.89</v>
      </c>
      <c r="I5" s="18">
        <v>10</v>
      </c>
      <c r="J5" s="24">
        <f t="shared" ref="J5:J68" si="0">I5-(SUM(L5:AA5))</f>
        <v>7</v>
      </c>
      <c r="K5" s="25" t="str">
        <f t="shared" ref="K5:K68" si="1">IF(J5&lt;0,"ATENÇÃO","OK")</f>
        <v>OK</v>
      </c>
      <c r="L5" s="201"/>
      <c r="M5" s="209">
        <v>3</v>
      </c>
      <c r="N5" s="201"/>
      <c r="O5" s="201"/>
      <c r="P5" s="201"/>
      <c r="Q5" s="201"/>
      <c r="R5" s="203"/>
      <c r="S5" s="201"/>
      <c r="T5" s="201"/>
      <c r="U5" s="201"/>
      <c r="V5" s="201"/>
      <c r="W5" s="201"/>
      <c r="X5" s="161"/>
      <c r="Y5" s="161"/>
      <c r="Z5" s="161"/>
      <c r="AA5" s="161"/>
    </row>
    <row r="6" spans="1:27" ht="39.950000000000003" customHeight="1" x14ac:dyDescent="0.25">
      <c r="A6" s="282"/>
      <c r="B6" s="281"/>
      <c r="C6" s="45">
        <v>3</v>
      </c>
      <c r="D6" s="93" t="s">
        <v>75</v>
      </c>
      <c r="E6" s="94" t="s">
        <v>174</v>
      </c>
      <c r="F6" s="94" t="s">
        <v>76</v>
      </c>
      <c r="G6" s="99" t="s">
        <v>28</v>
      </c>
      <c r="H6" s="101">
        <v>2.36</v>
      </c>
      <c r="I6" s="18">
        <v>5</v>
      </c>
      <c r="J6" s="24">
        <f t="shared" si="0"/>
        <v>0</v>
      </c>
      <c r="K6" s="25" t="str">
        <f t="shared" si="1"/>
        <v>OK</v>
      </c>
      <c r="L6" s="201"/>
      <c r="M6" s="209">
        <v>5</v>
      </c>
      <c r="N6" s="201"/>
      <c r="O6" s="201"/>
      <c r="P6" s="201"/>
      <c r="Q6" s="201"/>
      <c r="R6" s="203"/>
      <c r="S6" s="201"/>
      <c r="T6" s="201"/>
      <c r="U6" s="201"/>
      <c r="V6" s="201"/>
      <c r="W6" s="201"/>
      <c r="X6" s="161"/>
      <c r="Y6" s="161"/>
      <c r="Z6" s="161"/>
      <c r="AA6" s="161"/>
    </row>
    <row r="7" spans="1:27" ht="39.950000000000003" hidden="1" customHeight="1" x14ac:dyDescent="0.25">
      <c r="A7" s="282"/>
      <c r="B7" s="281"/>
      <c r="C7" s="45">
        <v>4</v>
      </c>
      <c r="D7" s="93" t="s">
        <v>77</v>
      </c>
      <c r="E7" s="94" t="s">
        <v>175</v>
      </c>
      <c r="F7" s="94" t="s">
        <v>26</v>
      </c>
      <c r="G7" s="99" t="s">
        <v>15</v>
      </c>
      <c r="H7" s="101">
        <v>5.94</v>
      </c>
      <c r="I7" s="18"/>
      <c r="J7" s="24">
        <f t="shared" si="0"/>
        <v>0</v>
      </c>
      <c r="K7" s="25" t="str">
        <f t="shared" si="1"/>
        <v>OK</v>
      </c>
      <c r="L7" s="201"/>
      <c r="M7" s="209"/>
      <c r="N7" s="201"/>
      <c r="O7" s="201"/>
      <c r="P7" s="201"/>
      <c r="Q7" s="201"/>
      <c r="R7" s="203"/>
      <c r="S7" s="201"/>
      <c r="T7" s="201"/>
      <c r="U7" s="201"/>
      <c r="V7" s="201"/>
      <c r="W7" s="201"/>
      <c r="X7" s="161"/>
      <c r="Y7" s="161"/>
      <c r="Z7" s="161"/>
      <c r="AA7" s="161"/>
    </row>
    <row r="8" spans="1:27" ht="39.950000000000003" customHeight="1" x14ac:dyDescent="0.25">
      <c r="A8" s="282"/>
      <c r="B8" s="281"/>
      <c r="C8" s="45">
        <v>5</v>
      </c>
      <c r="D8" s="93" t="s">
        <v>176</v>
      </c>
      <c r="E8" s="94" t="s">
        <v>177</v>
      </c>
      <c r="F8" s="94" t="s">
        <v>3</v>
      </c>
      <c r="G8" s="99" t="s">
        <v>22</v>
      </c>
      <c r="H8" s="101">
        <v>12.21</v>
      </c>
      <c r="I8" s="18">
        <v>50</v>
      </c>
      <c r="J8" s="24">
        <f t="shared" si="0"/>
        <v>20</v>
      </c>
      <c r="K8" s="25" t="str">
        <f t="shared" si="1"/>
        <v>OK</v>
      </c>
      <c r="L8" s="201"/>
      <c r="M8" s="209">
        <v>30</v>
      </c>
      <c r="N8" s="201"/>
      <c r="O8" s="201"/>
      <c r="P8" s="201"/>
      <c r="Q8" s="201"/>
      <c r="R8" s="203"/>
      <c r="S8" s="201"/>
      <c r="T8" s="201"/>
      <c r="U8" s="201"/>
      <c r="V8" s="201"/>
      <c r="W8" s="201"/>
      <c r="X8" s="161"/>
      <c r="Y8" s="161"/>
      <c r="Z8" s="161"/>
      <c r="AA8" s="161"/>
    </row>
    <row r="9" spans="1:27" ht="39.950000000000003" customHeight="1" x14ac:dyDescent="0.25">
      <c r="A9" s="282"/>
      <c r="B9" s="281"/>
      <c r="C9" s="45">
        <v>6</v>
      </c>
      <c r="D9" s="93" t="s">
        <v>136</v>
      </c>
      <c r="E9" s="94" t="s">
        <v>178</v>
      </c>
      <c r="F9" s="92" t="s">
        <v>13</v>
      </c>
      <c r="G9" s="99" t="s">
        <v>15</v>
      </c>
      <c r="H9" s="100">
        <v>80.37</v>
      </c>
      <c r="I9" s="18">
        <v>1</v>
      </c>
      <c r="J9" s="24">
        <f t="shared" si="0"/>
        <v>0</v>
      </c>
      <c r="K9" s="25" t="str">
        <f t="shared" si="1"/>
        <v>OK</v>
      </c>
      <c r="L9" s="201"/>
      <c r="M9" s="209">
        <v>1</v>
      </c>
      <c r="N9" s="201"/>
      <c r="O9" s="201"/>
      <c r="P9" s="201"/>
      <c r="Q9" s="201"/>
      <c r="R9" s="203"/>
      <c r="S9" s="201"/>
      <c r="T9" s="201"/>
      <c r="U9" s="201"/>
      <c r="V9" s="201"/>
      <c r="W9" s="201"/>
      <c r="X9" s="161"/>
      <c r="Y9" s="161"/>
      <c r="Z9" s="161"/>
      <c r="AA9" s="161"/>
    </row>
    <row r="10" spans="1:27" ht="39.950000000000003" hidden="1" customHeight="1" x14ac:dyDescent="0.25">
      <c r="A10" s="282"/>
      <c r="B10" s="281"/>
      <c r="C10" s="43">
        <v>7</v>
      </c>
      <c r="D10" s="95" t="s">
        <v>179</v>
      </c>
      <c r="E10" s="96" t="s">
        <v>180</v>
      </c>
      <c r="F10" s="96" t="s">
        <v>13</v>
      </c>
      <c r="G10" s="99" t="s">
        <v>15</v>
      </c>
      <c r="H10" s="101">
        <v>53.05</v>
      </c>
      <c r="I10" s="18"/>
      <c r="J10" s="24">
        <f t="shared" si="0"/>
        <v>0</v>
      </c>
      <c r="K10" s="25" t="str">
        <f t="shared" si="1"/>
        <v>OK</v>
      </c>
      <c r="L10" s="201"/>
      <c r="M10" s="209"/>
      <c r="N10" s="201"/>
      <c r="O10" s="201"/>
      <c r="P10" s="201"/>
      <c r="Q10" s="201"/>
      <c r="R10" s="201"/>
      <c r="S10" s="201"/>
      <c r="T10" s="201"/>
      <c r="U10" s="201"/>
      <c r="V10" s="201"/>
      <c r="W10" s="201"/>
      <c r="X10" s="161"/>
      <c r="Y10" s="161"/>
      <c r="Z10" s="161"/>
      <c r="AA10" s="161"/>
    </row>
    <row r="11" spans="1:27" ht="39.950000000000003" hidden="1" customHeight="1" x14ac:dyDescent="0.25">
      <c r="A11" s="282"/>
      <c r="B11" s="281"/>
      <c r="C11" s="43">
        <v>8</v>
      </c>
      <c r="D11" s="95" t="s">
        <v>181</v>
      </c>
      <c r="E11" s="96" t="s">
        <v>182</v>
      </c>
      <c r="F11" s="96" t="s">
        <v>11</v>
      </c>
      <c r="G11" s="99" t="s">
        <v>15</v>
      </c>
      <c r="H11" s="101">
        <v>105</v>
      </c>
      <c r="I11" s="18"/>
      <c r="J11" s="24">
        <f t="shared" si="0"/>
        <v>0</v>
      </c>
      <c r="K11" s="25" t="str">
        <f t="shared" si="1"/>
        <v>OK</v>
      </c>
      <c r="L11" s="201"/>
      <c r="M11" s="209"/>
      <c r="N11" s="201"/>
      <c r="O11" s="201"/>
      <c r="P11" s="201"/>
      <c r="Q11" s="201"/>
      <c r="R11" s="201"/>
      <c r="S11" s="201"/>
      <c r="T11" s="201"/>
      <c r="U11" s="201"/>
      <c r="V11" s="201"/>
      <c r="W11" s="201"/>
      <c r="X11" s="161"/>
      <c r="Y11" s="161"/>
      <c r="Z11" s="161"/>
      <c r="AA11" s="161"/>
    </row>
    <row r="12" spans="1:27" ht="39.950000000000003" hidden="1" customHeight="1" x14ac:dyDescent="0.25">
      <c r="A12" s="283">
        <v>2</v>
      </c>
      <c r="B12" s="270" t="s">
        <v>183</v>
      </c>
      <c r="C12" s="48">
        <v>9</v>
      </c>
      <c r="D12" s="102" t="s">
        <v>184</v>
      </c>
      <c r="E12" s="103" t="s">
        <v>185</v>
      </c>
      <c r="F12" s="104" t="s">
        <v>13</v>
      </c>
      <c r="G12" s="103" t="s">
        <v>15</v>
      </c>
      <c r="H12" s="105">
        <v>65.239999999999995</v>
      </c>
      <c r="I12" s="18"/>
      <c r="J12" s="24">
        <f t="shared" si="0"/>
        <v>0</v>
      </c>
      <c r="K12" s="25" t="str">
        <f t="shared" si="1"/>
        <v>OK</v>
      </c>
      <c r="L12" s="201"/>
      <c r="M12" s="209"/>
      <c r="N12" s="201"/>
      <c r="O12" s="201"/>
      <c r="P12" s="201"/>
      <c r="Q12" s="201"/>
      <c r="R12" s="201"/>
      <c r="S12" s="201"/>
      <c r="T12" s="201"/>
      <c r="U12" s="201"/>
      <c r="V12" s="201"/>
      <c r="W12" s="201"/>
      <c r="X12" s="161"/>
      <c r="Y12" s="161"/>
      <c r="Z12" s="161"/>
      <c r="AA12" s="161"/>
    </row>
    <row r="13" spans="1:27" ht="39.950000000000003" hidden="1" customHeight="1" x14ac:dyDescent="0.25">
      <c r="A13" s="284"/>
      <c r="B13" s="272"/>
      <c r="C13" s="47">
        <v>10</v>
      </c>
      <c r="D13" s="102" t="s">
        <v>186</v>
      </c>
      <c r="E13" s="103" t="s">
        <v>185</v>
      </c>
      <c r="F13" s="104" t="s">
        <v>13</v>
      </c>
      <c r="G13" s="103" t="s">
        <v>15</v>
      </c>
      <c r="H13" s="105">
        <v>62.46</v>
      </c>
      <c r="I13" s="18"/>
      <c r="J13" s="24">
        <f t="shared" si="0"/>
        <v>0</v>
      </c>
      <c r="K13" s="25" t="str">
        <f t="shared" si="1"/>
        <v>OK</v>
      </c>
      <c r="L13" s="201"/>
      <c r="M13" s="210"/>
      <c r="N13" s="201"/>
      <c r="O13" s="201"/>
      <c r="P13" s="201"/>
      <c r="Q13" s="201"/>
      <c r="R13" s="201"/>
      <c r="S13" s="201"/>
      <c r="T13" s="201"/>
      <c r="U13" s="201"/>
      <c r="V13" s="201"/>
      <c r="W13" s="201"/>
      <c r="X13" s="161"/>
      <c r="Y13" s="161"/>
      <c r="Z13" s="161"/>
      <c r="AA13" s="161"/>
    </row>
    <row r="14" spans="1:27" ht="39.950000000000003" customHeight="1" x14ac:dyDescent="0.25">
      <c r="A14" s="259">
        <v>3</v>
      </c>
      <c r="B14" s="262" t="s">
        <v>183</v>
      </c>
      <c r="C14" s="46">
        <v>11</v>
      </c>
      <c r="D14" s="95" t="s">
        <v>82</v>
      </c>
      <c r="E14" s="96" t="s">
        <v>187</v>
      </c>
      <c r="F14" s="96" t="s">
        <v>13</v>
      </c>
      <c r="G14" s="96" t="s">
        <v>15</v>
      </c>
      <c r="H14" s="101">
        <v>61</v>
      </c>
      <c r="I14" s="18">
        <v>100</v>
      </c>
      <c r="J14" s="24">
        <f t="shared" si="0"/>
        <v>80</v>
      </c>
      <c r="K14" s="25" t="str">
        <f t="shared" si="1"/>
        <v>OK</v>
      </c>
      <c r="L14" s="201"/>
      <c r="M14" s="210">
        <v>15</v>
      </c>
      <c r="N14" s="201"/>
      <c r="O14" s="201"/>
      <c r="P14" s="201"/>
      <c r="Q14" s="201"/>
      <c r="R14" s="201"/>
      <c r="S14" s="201"/>
      <c r="T14" s="201"/>
      <c r="U14" s="201"/>
      <c r="V14" s="201"/>
      <c r="W14" s="201"/>
      <c r="X14" s="161"/>
      <c r="Y14" s="161"/>
      <c r="Z14" s="161"/>
      <c r="AA14" s="163">
        <v>5</v>
      </c>
    </row>
    <row r="15" spans="1:27" ht="39.950000000000003" hidden="1" customHeight="1" x14ac:dyDescent="0.25">
      <c r="A15" s="260"/>
      <c r="B15" s="263"/>
      <c r="C15" s="46">
        <v>12</v>
      </c>
      <c r="D15" s="95" t="s">
        <v>83</v>
      </c>
      <c r="E15" s="96" t="s">
        <v>188</v>
      </c>
      <c r="F15" s="96" t="s">
        <v>13</v>
      </c>
      <c r="G15" s="96" t="s">
        <v>15</v>
      </c>
      <c r="H15" s="101">
        <v>135.04</v>
      </c>
      <c r="I15" s="18"/>
      <c r="J15" s="24">
        <f t="shared" si="0"/>
        <v>0</v>
      </c>
      <c r="K15" s="25" t="str">
        <f t="shared" si="1"/>
        <v>OK</v>
      </c>
      <c r="L15" s="201"/>
      <c r="M15" s="210"/>
      <c r="N15" s="201"/>
      <c r="O15" s="201"/>
      <c r="P15" s="201"/>
      <c r="Q15" s="201"/>
      <c r="R15" s="201"/>
      <c r="S15" s="201"/>
      <c r="T15" s="201"/>
      <c r="U15" s="201"/>
      <c r="V15" s="201"/>
      <c r="W15" s="201"/>
      <c r="X15" s="161"/>
      <c r="Y15" s="161"/>
      <c r="Z15" s="161"/>
      <c r="AA15" s="161"/>
    </row>
    <row r="16" spans="1:27" ht="39.950000000000003" customHeight="1" x14ac:dyDescent="0.25">
      <c r="A16" s="260"/>
      <c r="B16" s="263"/>
      <c r="C16" s="46">
        <v>13</v>
      </c>
      <c r="D16" s="95" t="s">
        <v>106</v>
      </c>
      <c r="E16" s="96" t="s">
        <v>189</v>
      </c>
      <c r="F16" s="96" t="s">
        <v>29</v>
      </c>
      <c r="G16" s="96" t="s">
        <v>15</v>
      </c>
      <c r="H16" s="101">
        <v>5.82</v>
      </c>
      <c r="I16" s="18">
        <v>100</v>
      </c>
      <c r="J16" s="24">
        <f t="shared" si="0"/>
        <v>80</v>
      </c>
      <c r="K16" s="25" t="str">
        <f t="shared" si="1"/>
        <v>OK</v>
      </c>
      <c r="L16" s="201"/>
      <c r="M16" s="210">
        <v>20</v>
      </c>
      <c r="N16" s="201"/>
      <c r="O16" s="201"/>
      <c r="P16" s="201"/>
      <c r="Q16" s="201"/>
      <c r="R16" s="201"/>
      <c r="S16" s="201"/>
      <c r="T16" s="201"/>
      <c r="U16" s="201"/>
      <c r="V16" s="201"/>
      <c r="W16" s="201"/>
      <c r="X16" s="161"/>
      <c r="Y16" s="161"/>
      <c r="Z16" s="161"/>
      <c r="AA16" s="161"/>
    </row>
    <row r="17" spans="1:27" ht="39.950000000000003" customHeight="1" x14ac:dyDescent="0.25">
      <c r="A17" s="260"/>
      <c r="B17" s="263"/>
      <c r="C17" s="46">
        <v>14</v>
      </c>
      <c r="D17" s="95" t="s">
        <v>115</v>
      </c>
      <c r="E17" s="96" t="s">
        <v>190</v>
      </c>
      <c r="F17" s="96" t="s">
        <v>13</v>
      </c>
      <c r="G17" s="96" t="s">
        <v>15</v>
      </c>
      <c r="H17" s="101">
        <v>5.31</v>
      </c>
      <c r="I17" s="18">
        <v>20</v>
      </c>
      <c r="J17" s="24">
        <f t="shared" si="0"/>
        <v>20</v>
      </c>
      <c r="K17" s="25" t="str">
        <f t="shared" si="1"/>
        <v>OK</v>
      </c>
      <c r="L17" s="201"/>
      <c r="M17" s="210"/>
      <c r="N17" s="201"/>
      <c r="O17" s="201"/>
      <c r="P17" s="201"/>
      <c r="Q17" s="201"/>
      <c r="R17" s="201"/>
      <c r="S17" s="201"/>
      <c r="T17" s="201"/>
      <c r="U17" s="201"/>
      <c r="V17" s="201"/>
      <c r="W17" s="201"/>
      <c r="X17" s="161"/>
      <c r="Y17" s="161"/>
      <c r="Z17" s="161"/>
      <c r="AA17" s="161"/>
    </row>
    <row r="18" spans="1:27" ht="39.950000000000003" customHeight="1" x14ac:dyDescent="0.25">
      <c r="A18" s="260"/>
      <c r="B18" s="263"/>
      <c r="C18" s="46">
        <v>15</v>
      </c>
      <c r="D18" s="95" t="s">
        <v>116</v>
      </c>
      <c r="E18" s="96" t="s">
        <v>191</v>
      </c>
      <c r="F18" s="96" t="s">
        <v>13</v>
      </c>
      <c r="G18" s="96" t="s">
        <v>15</v>
      </c>
      <c r="H18" s="101">
        <v>3.98</v>
      </c>
      <c r="I18" s="18">
        <v>3</v>
      </c>
      <c r="J18" s="24">
        <f t="shared" si="0"/>
        <v>3</v>
      </c>
      <c r="K18" s="25" t="str">
        <f t="shared" si="1"/>
        <v>OK</v>
      </c>
      <c r="L18" s="201"/>
      <c r="M18" s="210"/>
      <c r="N18" s="201"/>
      <c r="O18" s="201"/>
      <c r="P18" s="201"/>
      <c r="Q18" s="201"/>
      <c r="R18" s="201"/>
      <c r="S18" s="201"/>
      <c r="T18" s="201"/>
      <c r="U18" s="201"/>
      <c r="V18" s="201"/>
      <c r="W18" s="201"/>
      <c r="X18" s="161"/>
      <c r="Y18" s="161"/>
      <c r="Z18" s="161"/>
      <c r="AA18" s="161"/>
    </row>
    <row r="19" spans="1:27" ht="39.950000000000003" customHeight="1" x14ac:dyDescent="0.25">
      <c r="A19" s="260"/>
      <c r="B19" s="263"/>
      <c r="C19" s="46">
        <v>16</v>
      </c>
      <c r="D19" s="95" t="s">
        <v>117</v>
      </c>
      <c r="E19" s="96" t="s">
        <v>190</v>
      </c>
      <c r="F19" s="96" t="s">
        <v>13</v>
      </c>
      <c r="G19" s="96" t="s">
        <v>15</v>
      </c>
      <c r="H19" s="101">
        <v>27.31</v>
      </c>
      <c r="I19" s="18">
        <v>20</v>
      </c>
      <c r="J19" s="24">
        <f t="shared" si="0"/>
        <v>16</v>
      </c>
      <c r="K19" s="25" t="str">
        <f t="shared" si="1"/>
        <v>OK</v>
      </c>
      <c r="L19" s="201"/>
      <c r="M19" s="210"/>
      <c r="N19" s="201"/>
      <c r="O19" s="201"/>
      <c r="P19" s="201"/>
      <c r="Q19" s="201"/>
      <c r="R19" s="201"/>
      <c r="S19" s="201"/>
      <c r="T19" s="201">
        <v>4</v>
      </c>
      <c r="U19" s="201"/>
      <c r="V19" s="201"/>
      <c r="W19" s="201"/>
      <c r="X19" s="161"/>
      <c r="Y19" s="161"/>
      <c r="Z19" s="161"/>
      <c r="AA19" s="161"/>
    </row>
    <row r="20" spans="1:27" ht="39.950000000000003" customHeight="1" x14ac:dyDescent="0.25">
      <c r="A20" s="260"/>
      <c r="B20" s="263"/>
      <c r="C20" s="46">
        <v>17</v>
      </c>
      <c r="D20" s="95" t="s">
        <v>118</v>
      </c>
      <c r="E20" s="96" t="s">
        <v>191</v>
      </c>
      <c r="F20" s="96" t="s">
        <v>13</v>
      </c>
      <c r="G20" s="96" t="s">
        <v>15</v>
      </c>
      <c r="H20" s="101">
        <v>4.47</v>
      </c>
      <c r="I20" s="18">
        <v>20</v>
      </c>
      <c r="J20" s="24">
        <f t="shared" si="0"/>
        <v>16</v>
      </c>
      <c r="K20" s="25" t="str">
        <f t="shared" si="1"/>
        <v>OK</v>
      </c>
      <c r="L20" s="201"/>
      <c r="M20" s="210"/>
      <c r="N20" s="201"/>
      <c r="O20" s="201"/>
      <c r="P20" s="201"/>
      <c r="Q20" s="201"/>
      <c r="R20" s="201"/>
      <c r="S20" s="201"/>
      <c r="T20" s="201">
        <v>4</v>
      </c>
      <c r="U20" s="201"/>
      <c r="V20" s="201"/>
      <c r="W20" s="201"/>
      <c r="X20" s="161"/>
      <c r="Y20" s="161"/>
      <c r="Z20" s="161"/>
      <c r="AA20" s="161"/>
    </row>
    <row r="21" spans="1:27" ht="39.950000000000003" customHeight="1" x14ac:dyDescent="0.25">
      <c r="A21" s="260"/>
      <c r="B21" s="263"/>
      <c r="C21" s="46">
        <v>18</v>
      </c>
      <c r="D21" s="95" t="s">
        <v>119</v>
      </c>
      <c r="E21" s="96" t="s">
        <v>190</v>
      </c>
      <c r="F21" s="96" t="s">
        <v>13</v>
      </c>
      <c r="G21" s="96" t="s">
        <v>15</v>
      </c>
      <c r="H21" s="101">
        <v>0.52</v>
      </c>
      <c r="I21" s="18">
        <v>20</v>
      </c>
      <c r="J21" s="24">
        <f t="shared" si="0"/>
        <v>20</v>
      </c>
      <c r="K21" s="25" t="str">
        <f t="shared" si="1"/>
        <v>OK</v>
      </c>
      <c r="L21" s="201"/>
      <c r="M21" s="210"/>
      <c r="N21" s="201"/>
      <c r="O21" s="201"/>
      <c r="P21" s="201"/>
      <c r="Q21" s="201"/>
      <c r="R21" s="201"/>
      <c r="S21" s="201"/>
      <c r="T21" s="201"/>
      <c r="U21" s="201"/>
      <c r="V21" s="201"/>
      <c r="W21" s="201"/>
      <c r="X21" s="161"/>
      <c r="Y21" s="161"/>
      <c r="Z21" s="161"/>
      <c r="AA21" s="161"/>
    </row>
    <row r="22" spans="1:27" ht="39.950000000000003" customHeight="1" x14ac:dyDescent="0.25">
      <c r="A22" s="260"/>
      <c r="B22" s="263"/>
      <c r="C22" s="46">
        <v>19</v>
      </c>
      <c r="D22" s="95" t="s">
        <v>120</v>
      </c>
      <c r="E22" s="96" t="s">
        <v>191</v>
      </c>
      <c r="F22" s="96" t="s">
        <v>13</v>
      </c>
      <c r="G22" s="96" t="s">
        <v>15</v>
      </c>
      <c r="H22" s="101">
        <v>32.03</v>
      </c>
      <c r="I22" s="18">
        <v>20</v>
      </c>
      <c r="J22" s="24">
        <f t="shared" si="0"/>
        <v>16</v>
      </c>
      <c r="K22" s="25" t="str">
        <f t="shared" si="1"/>
        <v>OK</v>
      </c>
      <c r="L22" s="201"/>
      <c r="M22" s="210"/>
      <c r="N22" s="201"/>
      <c r="O22" s="201"/>
      <c r="P22" s="201"/>
      <c r="Q22" s="201"/>
      <c r="R22" s="201"/>
      <c r="S22" s="201"/>
      <c r="T22" s="201">
        <v>4</v>
      </c>
      <c r="U22" s="201"/>
      <c r="V22" s="201"/>
      <c r="W22" s="201"/>
      <c r="X22" s="161"/>
      <c r="Y22" s="161"/>
      <c r="Z22" s="161"/>
      <c r="AA22" s="161"/>
    </row>
    <row r="23" spans="1:27" ht="39.950000000000003" customHeight="1" x14ac:dyDescent="0.25">
      <c r="A23" s="260"/>
      <c r="B23" s="263"/>
      <c r="C23" s="46">
        <v>20</v>
      </c>
      <c r="D23" s="95" t="s">
        <v>121</v>
      </c>
      <c r="E23" s="96" t="s">
        <v>190</v>
      </c>
      <c r="F23" s="96" t="s">
        <v>13</v>
      </c>
      <c r="G23" s="96" t="s">
        <v>15</v>
      </c>
      <c r="H23" s="101">
        <v>17.03</v>
      </c>
      <c r="I23" s="18">
        <v>20</v>
      </c>
      <c r="J23" s="24">
        <f t="shared" si="0"/>
        <v>20</v>
      </c>
      <c r="K23" s="25" t="str">
        <f t="shared" si="1"/>
        <v>OK</v>
      </c>
      <c r="L23" s="201"/>
      <c r="M23" s="210"/>
      <c r="N23" s="201"/>
      <c r="O23" s="201"/>
      <c r="P23" s="201"/>
      <c r="Q23" s="201"/>
      <c r="R23" s="201"/>
      <c r="S23" s="201"/>
      <c r="T23" s="201"/>
      <c r="U23" s="201"/>
      <c r="V23" s="201"/>
      <c r="W23" s="201"/>
      <c r="X23" s="161"/>
      <c r="Y23" s="161"/>
      <c r="Z23" s="161"/>
      <c r="AA23" s="161"/>
    </row>
    <row r="24" spans="1:27" ht="39.950000000000003" customHeight="1" x14ac:dyDescent="0.25">
      <c r="A24" s="260"/>
      <c r="B24" s="263"/>
      <c r="C24" s="46">
        <v>21</v>
      </c>
      <c r="D24" s="95" t="s">
        <v>122</v>
      </c>
      <c r="E24" s="96" t="s">
        <v>190</v>
      </c>
      <c r="F24" s="96" t="s">
        <v>13</v>
      </c>
      <c r="G24" s="96" t="s">
        <v>15</v>
      </c>
      <c r="H24" s="101">
        <v>0.79</v>
      </c>
      <c r="I24" s="18">
        <v>40</v>
      </c>
      <c r="J24" s="24">
        <f t="shared" si="0"/>
        <v>40</v>
      </c>
      <c r="K24" s="25" t="str">
        <f t="shared" si="1"/>
        <v>OK</v>
      </c>
      <c r="L24" s="201"/>
      <c r="M24" s="210"/>
      <c r="N24" s="201"/>
      <c r="O24" s="201"/>
      <c r="P24" s="201"/>
      <c r="Q24" s="201"/>
      <c r="R24" s="201"/>
      <c r="S24" s="201"/>
      <c r="T24" s="201"/>
      <c r="U24" s="201"/>
      <c r="V24" s="201"/>
      <c r="W24" s="201"/>
      <c r="X24" s="161"/>
      <c r="Y24" s="161"/>
      <c r="Z24" s="161"/>
      <c r="AA24" s="161"/>
    </row>
    <row r="25" spans="1:27" ht="39.950000000000003" customHeight="1" x14ac:dyDescent="0.25">
      <c r="A25" s="260"/>
      <c r="B25" s="263"/>
      <c r="C25" s="46">
        <v>22</v>
      </c>
      <c r="D25" s="95" t="s">
        <v>123</v>
      </c>
      <c r="E25" s="96" t="s">
        <v>190</v>
      </c>
      <c r="F25" s="96" t="s">
        <v>13</v>
      </c>
      <c r="G25" s="96" t="s">
        <v>15</v>
      </c>
      <c r="H25" s="101">
        <v>2.46</v>
      </c>
      <c r="I25" s="18">
        <v>20</v>
      </c>
      <c r="J25" s="24">
        <f t="shared" si="0"/>
        <v>16</v>
      </c>
      <c r="K25" s="25" t="str">
        <f t="shared" si="1"/>
        <v>OK</v>
      </c>
      <c r="L25" s="201"/>
      <c r="M25" s="210"/>
      <c r="N25" s="201"/>
      <c r="O25" s="201"/>
      <c r="P25" s="201"/>
      <c r="Q25" s="201"/>
      <c r="R25" s="201"/>
      <c r="S25" s="201"/>
      <c r="T25" s="201">
        <v>4</v>
      </c>
      <c r="U25" s="201"/>
      <c r="V25" s="201"/>
      <c r="W25" s="201"/>
      <c r="X25" s="161"/>
      <c r="Y25" s="161"/>
      <c r="Z25" s="161"/>
      <c r="AA25" s="161"/>
    </row>
    <row r="26" spans="1:27" ht="39.950000000000003" customHeight="1" x14ac:dyDescent="0.25">
      <c r="A26" s="260"/>
      <c r="B26" s="263"/>
      <c r="C26" s="46">
        <v>23</v>
      </c>
      <c r="D26" s="95" t="s">
        <v>124</v>
      </c>
      <c r="E26" s="96" t="s">
        <v>192</v>
      </c>
      <c r="F26" s="96" t="s">
        <v>13</v>
      </c>
      <c r="G26" s="96" t="s">
        <v>15</v>
      </c>
      <c r="H26" s="101">
        <v>4.55</v>
      </c>
      <c r="I26" s="18">
        <v>20</v>
      </c>
      <c r="J26" s="24">
        <f t="shared" si="0"/>
        <v>16</v>
      </c>
      <c r="K26" s="25" t="str">
        <f t="shared" si="1"/>
        <v>OK</v>
      </c>
      <c r="L26" s="201"/>
      <c r="M26" s="210"/>
      <c r="N26" s="201"/>
      <c r="O26" s="201"/>
      <c r="P26" s="201"/>
      <c r="Q26" s="201"/>
      <c r="R26" s="201"/>
      <c r="S26" s="201"/>
      <c r="T26" s="201">
        <v>4</v>
      </c>
      <c r="U26" s="201"/>
      <c r="V26" s="201"/>
      <c r="W26" s="201"/>
      <c r="X26" s="161"/>
      <c r="Y26" s="161"/>
      <c r="Z26" s="161"/>
      <c r="AA26" s="161"/>
    </row>
    <row r="27" spans="1:27" ht="39.950000000000003" customHeight="1" x14ac:dyDescent="0.25">
      <c r="A27" s="260"/>
      <c r="B27" s="263"/>
      <c r="C27" s="46">
        <v>24</v>
      </c>
      <c r="D27" s="95" t="s">
        <v>125</v>
      </c>
      <c r="E27" s="96" t="s">
        <v>191</v>
      </c>
      <c r="F27" s="96" t="s">
        <v>13</v>
      </c>
      <c r="G27" s="96" t="s">
        <v>15</v>
      </c>
      <c r="H27" s="101">
        <v>0.54</v>
      </c>
      <c r="I27" s="18">
        <v>20</v>
      </c>
      <c r="J27" s="24">
        <f t="shared" si="0"/>
        <v>20</v>
      </c>
      <c r="K27" s="25" t="str">
        <f t="shared" si="1"/>
        <v>OK</v>
      </c>
      <c r="L27" s="201"/>
      <c r="M27" s="210"/>
      <c r="N27" s="201"/>
      <c r="O27" s="201"/>
      <c r="P27" s="201"/>
      <c r="Q27" s="201"/>
      <c r="R27" s="201"/>
      <c r="S27" s="201"/>
      <c r="T27" s="201"/>
      <c r="U27" s="201"/>
      <c r="V27" s="201"/>
      <c r="W27" s="201"/>
      <c r="X27" s="161"/>
      <c r="Y27" s="161"/>
      <c r="Z27" s="161"/>
      <c r="AA27" s="161"/>
    </row>
    <row r="28" spans="1:27" ht="39.950000000000003" customHeight="1" x14ac:dyDescent="0.25">
      <c r="A28" s="260"/>
      <c r="B28" s="263"/>
      <c r="C28" s="46">
        <v>25</v>
      </c>
      <c r="D28" s="95" t="s">
        <v>126</v>
      </c>
      <c r="E28" s="96" t="s">
        <v>191</v>
      </c>
      <c r="F28" s="96" t="s">
        <v>13</v>
      </c>
      <c r="G28" s="96" t="s">
        <v>15</v>
      </c>
      <c r="H28" s="101">
        <v>0.54</v>
      </c>
      <c r="I28" s="18">
        <v>50</v>
      </c>
      <c r="J28" s="24">
        <f t="shared" si="0"/>
        <v>50</v>
      </c>
      <c r="K28" s="25" t="str">
        <f t="shared" si="1"/>
        <v>OK</v>
      </c>
      <c r="L28" s="201"/>
      <c r="M28" s="210"/>
      <c r="N28" s="201"/>
      <c r="O28" s="201"/>
      <c r="P28" s="201"/>
      <c r="Q28" s="201"/>
      <c r="R28" s="201"/>
      <c r="S28" s="201"/>
      <c r="T28" s="201"/>
      <c r="U28" s="201"/>
      <c r="V28" s="201"/>
      <c r="W28" s="201"/>
      <c r="X28" s="161"/>
      <c r="Y28" s="161"/>
      <c r="Z28" s="161"/>
      <c r="AA28" s="161"/>
    </row>
    <row r="29" spans="1:27" ht="39.950000000000003" customHeight="1" x14ac:dyDescent="0.25">
      <c r="A29" s="260"/>
      <c r="B29" s="263"/>
      <c r="C29" s="46">
        <v>26</v>
      </c>
      <c r="D29" s="95" t="s">
        <v>127</v>
      </c>
      <c r="E29" s="96" t="s">
        <v>190</v>
      </c>
      <c r="F29" s="96" t="s">
        <v>13</v>
      </c>
      <c r="G29" s="96" t="s">
        <v>15</v>
      </c>
      <c r="H29" s="101">
        <v>0.99</v>
      </c>
      <c r="I29" s="18">
        <v>50</v>
      </c>
      <c r="J29" s="24">
        <f t="shared" si="0"/>
        <v>50</v>
      </c>
      <c r="K29" s="25" t="str">
        <f t="shared" si="1"/>
        <v>OK</v>
      </c>
      <c r="L29" s="201"/>
      <c r="M29" s="210"/>
      <c r="N29" s="201"/>
      <c r="O29" s="201"/>
      <c r="P29" s="201"/>
      <c r="Q29" s="201"/>
      <c r="R29" s="201"/>
      <c r="S29" s="201"/>
      <c r="T29" s="201"/>
      <c r="U29" s="201"/>
      <c r="V29" s="201"/>
      <c r="W29" s="201"/>
      <c r="X29" s="161"/>
      <c r="Y29" s="161"/>
      <c r="Z29" s="161"/>
      <c r="AA29" s="161"/>
    </row>
    <row r="30" spans="1:27" ht="39.950000000000003" customHeight="1" x14ac:dyDescent="0.25">
      <c r="A30" s="260"/>
      <c r="B30" s="263"/>
      <c r="C30" s="46">
        <v>27</v>
      </c>
      <c r="D30" s="95" t="s">
        <v>128</v>
      </c>
      <c r="E30" s="96" t="s">
        <v>190</v>
      </c>
      <c r="F30" s="96" t="s">
        <v>13</v>
      </c>
      <c r="G30" s="96" t="s">
        <v>15</v>
      </c>
      <c r="H30" s="101">
        <v>16.39</v>
      </c>
      <c r="I30" s="18">
        <v>50</v>
      </c>
      <c r="J30" s="24">
        <f t="shared" si="0"/>
        <v>44</v>
      </c>
      <c r="K30" s="25" t="str">
        <f t="shared" si="1"/>
        <v>OK</v>
      </c>
      <c r="L30" s="201"/>
      <c r="M30" s="210"/>
      <c r="N30" s="201"/>
      <c r="O30" s="201"/>
      <c r="P30" s="201"/>
      <c r="Q30" s="201"/>
      <c r="R30" s="201"/>
      <c r="S30" s="201"/>
      <c r="T30" s="201">
        <v>6</v>
      </c>
      <c r="U30" s="201"/>
      <c r="V30" s="201"/>
      <c r="W30" s="201"/>
      <c r="X30" s="161"/>
      <c r="Y30" s="161"/>
      <c r="Z30" s="161"/>
      <c r="AA30" s="161"/>
    </row>
    <row r="31" spans="1:27" ht="39.950000000000003" customHeight="1" x14ac:dyDescent="0.25">
      <c r="A31" s="260"/>
      <c r="B31" s="263"/>
      <c r="C31" s="46">
        <v>28</v>
      </c>
      <c r="D31" s="95" t="s">
        <v>129</v>
      </c>
      <c r="E31" s="96" t="s">
        <v>191</v>
      </c>
      <c r="F31" s="96" t="s">
        <v>13</v>
      </c>
      <c r="G31" s="96" t="s">
        <v>15</v>
      </c>
      <c r="H31" s="101">
        <v>5.04</v>
      </c>
      <c r="I31" s="18">
        <v>25</v>
      </c>
      <c r="J31" s="24">
        <f t="shared" si="0"/>
        <v>25</v>
      </c>
      <c r="K31" s="25" t="str">
        <f t="shared" si="1"/>
        <v>OK</v>
      </c>
      <c r="L31" s="201"/>
      <c r="M31" s="210"/>
      <c r="N31" s="201"/>
      <c r="O31" s="201"/>
      <c r="P31" s="201"/>
      <c r="Q31" s="201"/>
      <c r="R31" s="201"/>
      <c r="S31" s="201"/>
      <c r="T31" s="201"/>
      <c r="U31" s="201"/>
      <c r="V31" s="201"/>
      <c r="W31" s="201"/>
      <c r="X31" s="161"/>
      <c r="Y31" s="161"/>
      <c r="Z31" s="161"/>
      <c r="AA31" s="161"/>
    </row>
    <row r="32" spans="1:27" ht="39.950000000000003" customHeight="1" x14ac:dyDescent="0.25">
      <c r="A32" s="260"/>
      <c r="B32" s="263"/>
      <c r="C32" s="46">
        <v>29</v>
      </c>
      <c r="D32" s="95" t="s">
        <v>130</v>
      </c>
      <c r="E32" s="96" t="s">
        <v>193</v>
      </c>
      <c r="F32" s="96" t="s">
        <v>13</v>
      </c>
      <c r="G32" s="96" t="s">
        <v>15</v>
      </c>
      <c r="H32" s="101">
        <v>20.59</v>
      </c>
      <c r="I32" s="18">
        <v>40</v>
      </c>
      <c r="J32" s="24">
        <f t="shared" si="0"/>
        <v>0</v>
      </c>
      <c r="K32" s="25" t="str">
        <f t="shared" si="1"/>
        <v>OK</v>
      </c>
      <c r="L32" s="201"/>
      <c r="M32" s="210">
        <v>20</v>
      </c>
      <c r="N32" s="201"/>
      <c r="O32" s="201"/>
      <c r="P32" s="201"/>
      <c r="Q32" s="201"/>
      <c r="R32" s="201"/>
      <c r="S32" s="201"/>
      <c r="T32" s="201"/>
      <c r="U32" s="201"/>
      <c r="V32" s="201"/>
      <c r="W32" s="201"/>
      <c r="X32" s="161"/>
      <c r="Y32" s="161"/>
      <c r="Z32" s="161"/>
      <c r="AA32" s="163">
        <v>20</v>
      </c>
    </row>
    <row r="33" spans="1:27" ht="39.950000000000003" customHeight="1" x14ac:dyDescent="0.25">
      <c r="A33" s="260"/>
      <c r="B33" s="263"/>
      <c r="C33" s="46">
        <v>30</v>
      </c>
      <c r="D33" s="95" t="s">
        <v>131</v>
      </c>
      <c r="E33" s="96" t="s">
        <v>190</v>
      </c>
      <c r="F33" s="96" t="s">
        <v>13</v>
      </c>
      <c r="G33" s="96" t="s">
        <v>15</v>
      </c>
      <c r="H33" s="101">
        <v>28</v>
      </c>
      <c r="I33" s="18">
        <v>10</v>
      </c>
      <c r="J33" s="24">
        <f t="shared" si="0"/>
        <v>10</v>
      </c>
      <c r="K33" s="25" t="str">
        <f t="shared" si="1"/>
        <v>OK</v>
      </c>
      <c r="L33" s="201"/>
      <c r="M33" s="210"/>
      <c r="N33" s="201"/>
      <c r="O33" s="201"/>
      <c r="P33" s="201"/>
      <c r="Q33" s="201"/>
      <c r="R33" s="201"/>
      <c r="S33" s="201"/>
      <c r="T33" s="201"/>
      <c r="U33" s="201"/>
      <c r="V33" s="201"/>
      <c r="W33" s="201"/>
      <c r="X33" s="161"/>
      <c r="Y33" s="161"/>
      <c r="Z33" s="161"/>
      <c r="AA33" s="161"/>
    </row>
    <row r="34" spans="1:27" ht="39.950000000000003" hidden="1" customHeight="1" x14ac:dyDescent="0.25">
      <c r="A34" s="260"/>
      <c r="B34" s="263"/>
      <c r="C34" s="46">
        <v>31</v>
      </c>
      <c r="D34" s="95" t="s">
        <v>132</v>
      </c>
      <c r="E34" s="96" t="s">
        <v>190</v>
      </c>
      <c r="F34" s="96" t="s">
        <v>13</v>
      </c>
      <c r="G34" s="96" t="s">
        <v>15</v>
      </c>
      <c r="H34" s="101">
        <v>45</v>
      </c>
      <c r="I34" s="18"/>
      <c r="J34" s="24">
        <f t="shared" si="0"/>
        <v>0</v>
      </c>
      <c r="K34" s="25" t="str">
        <f t="shared" si="1"/>
        <v>OK</v>
      </c>
      <c r="L34" s="201"/>
      <c r="M34" s="210"/>
      <c r="N34" s="201"/>
      <c r="O34" s="201"/>
      <c r="P34" s="201"/>
      <c r="Q34" s="201"/>
      <c r="R34" s="201"/>
      <c r="S34" s="201"/>
      <c r="T34" s="201"/>
      <c r="U34" s="201"/>
      <c r="V34" s="201"/>
      <c r="W34" s="201"/>
      <c r="X34" s="161"/>
      <c r="Y34" s="161"/>
      <c r="Z34" s="161"/>
      <c r="AA34" s="161"/>
    </row>
    <row r="35" spans="1:27" ht="39.950000000000003" customHeight="1" x14ac:dyDescent="0.25">
      <c r="A35" s="260"/>
      <c r="B35" s="263"/>
      <c r="C35" s="46">
        <v>32</v>
      </c>
      <c r="D35" s="95" t="s">
        <v>133</v>
      </c>
      <c r="E35" s="96" t="s">
        <v>191</v>
      </c>
      <c r="F35" s="96" t="s">
        <v>13</v>
      </c>
      <c r="G35" s="96" t="s">
        <v>15</v>
      </c>
      <c r="H35" s="101">
        <v>5.88</v>
      </c>
      <c r="I35" s="18">
        <v>50</v>
      </c>
      <c r="J35" s="24">
        <f t="shared" si="0"/>
        <v>20</v>
      </c>
      <c r="K35" s="25" t="str">
        <f t="shared" si="1"/>
        <v>OK</v>
      </c>
      <c r="L35" s="201"/>
      <c r="M35" s="210">
        <v>30</v>
      </c>
      <c r="N35" s="201"/>
      <c r="O35" s="201"/>
      <c r="P35" s="201"/>
      <c r="Q35" s="201"/>
      <c r="R35" s="201"/>
      <c r="S35" s="201"/>
      <c r="T35" s="201"/>
      <c r="U35" s="201"/>
      <c r="V35" s="201"/>
      <c r="W35" s="201"/>
      <c r="X35" s="161"/>
      <c r="Y35" s="161"/>
      <c r="Z35" s="161"/>
      <c r="AA35" s="161"/>
    </row>
    <row r="36" spans="1:27" ht="39.950000000000003" customHeight="1" x14ac:dyDescent="0.25">
      <c r="A36" s="260"/>
      <c r="B36" s="263"/>
      <c r="C36" s="46">
        <v>33</v>
      </c>
      <c r="D36" s="95" t="s">
        <v>135</v>
      </c>
      <c r="E36" s="96" t="s">
        <v>194</v>
      </c>
      <c r="F36" s="96" t="s">
        <v>13</v>
      </c>
      <c r="G36" s="96" t="s">
        <v>15</v>
      </c>
      <c r="H36" s="101">
        <v>49.33</v>
      </c>
      <c r="I36" s="18">
        <v>20</v>
      </c>
      <c r="J36" s="24">
        <f t="shared" si="0"/>
        <v>10</v>
      </c>
      <c r="K36" s="25" t="str">
        <f t="shared" si="1"/>
        <v>OK</v>
      </c>
      <c r="L36" s="201"/>
      <c r="M36" s="210">
        <v>10</v>
      </c>
      <c r="N36" s="201"/>
      <c r="O36" s="201"/>
      <c r="P36" s="201"/>
      <c r="Q36" s="201"/>
      <c r="R36" s="201"/>
      <c r="S36" s="201"/>
      <c r="T36" s="201"/>
      <c r="U36" s="201"/>
      <c r="V36" s="201"/>
      <c r="W36" s="201"/>
      <c r="X36" s="161"/>
      <c r="Y36" s="161"/>
      <c r="Z36" s="161"/>
      <c r="AA36" s="161"/>
    </row>
    <row r="37" spans="1:27" ht="39.950000000000003" customHeight="1" x14ac:dyDescent="0.25">
      <c r="A37" s="260"/>
      <c r="B37" s="263"/>
      <c r="C37" s="46">
        <v>34</v>
      </c>
      <c r="D37" s="95" t="s">
        <v>137</v>
      </c>
      <c r="E37" s="96" t="s">
        <v>195</v>
      </c>
      <c r="F37" s="96" t="s">
        <v>13</v>
      </c>
      <c r="G37" s="96" t="s">
        <v>15</v>
      </c>
      <c r="H37" s="101">
        <v>43.94</v>
      </c>
      <c r="I37" s="18">
        <v>20</v>
      </c>
      <c r="J37" s="24">
        <f t="shared" si="0"/>
        <v>16</v>
      </c>
      <c r="K37" s="25" t="str">
        <f t="shared" si="1"/>
        <v>OK</v>
      </c>
      <c r="L37" s="201"/>
      <c r="M37" s="210">
        <v>4</v>
      </c>
      <c r="N37" s="201"/>
      <c r="O37" s="201"/>
      <c r="P37" s="201"/>
      <c r="Q37" s="201"/>
      <c r="R37" s="201"/>
      <c r="S37" s="201"/>
      <c r="T37" s="201"/>
      <c r="U37" s="201"/>
      <c r="V37" s="201"/>
      <c r="W37" s="201"/>
      <c r="X37" s="161"/>
      <c r="Y37" s="161"/>
      <c r="Z37" s="161"/>
      <c r="AA37" s="161"/>
    </row>
    <row r="38" spans="1:27" ht="39.950000000000003" hidden="1" customHeight="1" x14ac:dyDescent="0.25">
      <c r="A38" s="260"/>
      <c r="B38" s="263"/>
      <c r="C38" s="46">
        <v>35</v>
      </c>
      <c r="D38" s="95" t="s">
        <v>138</v>
      </c>
      <c r="E38" s="96" t="s">
        <v>193</v>
      </c>
      <c r="F38" s="96" t="s">
        <v>13</v>
      </c>
      <c r="G38" s="96" t="s">
        <v>15</v>
      </c>
      <c r="H38" s="101">
        <v>67.16</v>
      </c>
      <c r="I38" s="18"/>
      <c r="J38" s="24">
        <f t="shared" si="0"/>
        <v>0</v>
      </c>
      <c r="K38" s="25" t="str">
        <f t="shared" si="1"/>
        <v>OK</v>
      </c>
      <c r="L38" s="201"/>
      <c r="M38" s="210"/>
      <c r="N38" s="201"/>
      <c r="O38" s="201"/>
      <c r="P38" s="201"/>
      <c r="Q38" s="201"/>
      <c r="R38" s="201"/>
      <c r="S38" s="201"/>
      <c r="T38" s="201"/>
      <c r="U38" s="201"/>
      <c r="V38" s="201"/>
      <c r="W38" s="201"/>
      <c r="X38" s="161"/>
      <c r="Y38" s="161"/>
      <c r="Z38" s="161"/>
      <c r="AA38" s="161"/>
    </row>
    <row r="39" spans="1:27" ht="39.950000000000003" customHeight="1" x14ac:dyDescent="0.25">
      <c r="A39" s="260"/>
      <c r="B39" s="263"/>
      <c r="C39" s="46">
        <v>36</v>
      </c>
      <c r="D39" s="95" t="s">
        <v>139</v>
      </c>
      <c r="E39" s="96" t="s">
        <v>196</v>
      </c>
      <c r="F39" s="96" t="s">
        <v>13</v>
      </c>
      <c r="G39" s="96" t="s">
        <v>15</v>
      </c>
      <c r="H39" s="101">
        <v>1.89</v>
      </c>
      <c r="I39" s="18">
        <v>30</v>
      </c>
      <c r="J39" s="24">
        <f t="shared" si="0"/>
        <v>0</v>
      </c>
      <c r="K39" s="25" t="str">
        <f t="shared" si="1"/>
        <v>OK</v>
      </c>
      <c r="L39" s="201"/>
      <c r="M39" s="210">
        <v>30</v>
      </c>
      <c r="N39" s="201"/>
      <c r="O39" s="201"/>
      <c r="P39" s="201"/>
      <c r="Q39" s="201"/>
      <c r="R39" s="201"/>
      <c r="S39" s="201"/>
      <c r="T39" s="201"/>
      <c r="U39" s="201"/>
      <c r="V39" s="201"/>
      <c r="W39" s="201"/>
      <c r="X39" s="161"/>
      <c r="Y39" s="161"/>
      <c r="Z39" s="161"/>
      <c r="AA39" s="161"/>
    </row>
    <row r="40" spans="1:27" ht="39.950000000000003" customHeight="1" x14ac:dyDescent="0.25">
      <c r="A40" s="260"/>
      <c r="B40" s="263"/>
      <c r="C40" s="46">
        <v>37</v>
      </c>
      <c r="D40" s="95" t="s">
        <v>141</v>
      </c>
      <c r="E40" s="96" t="s">
        <v>195</v>
      </c>
      <c r="F40" s="96" t="s">
        <v>13</v>
      </c>
      <c r="G40" s="96" t="s">
        <v>15</v>
      </c>
      <c r="H40" s="101">
        <v>112.67</v>
      </c>
      <c r="I40" s="18">
        <v>10</v>
      </c>
      <c r="J40" s="24">
        <f t="shared" si="0"/>
        <v>10</v>
      </c>
      <c r="K40" s="25" t="str">
        <f t="shared" si="1"/>
        <v>OK</v>
      </c>
      <c r="L40" s="201"/>
      <c r="M40" s="210"/>
      <c r="N40" s="201"/>
      <c r="O40" s="201"/>
      <c r="P40" s="201"/>
      <c r="Q40" s="201"/>
      <c r="R40" s="201"/>
      <c r="S40" s="201"/>
      <c r="T40" s="201"/>
      <c r="U40" s="201"/>
      <c r="V40" s="201"/>
      <c r="W40" s="201"/>
      <c r="X40" s="161"/>
      <c r="Y40" s="161"/>
      <c r="Z40" s="161"/>
      <c r="AA40" s="161"/>
    </row>
    <row r="41" spans="1:27" ht="39.950000000000003" hidden="1" customHeight="1" x14ac:dyDescent="0.25">
      <c r="A41" s="260"/>
      <c r="B41" s="263"/>
      <c r="C41" s="46">
        <v>38</v>
      </c>
      <c r="D41" s="95" t="s">
        <v>197</v>
      </c>
      <c r="E41" s="96" t="s">
        <v>178</v>
      </c>
      <c r="F41" s="96" t="s">
        <v>13</v>
      </c>
      <c r="G41" s="96" t="s">
        <v>15</v>
      </c>
      <c r="H41" s="101">
        <v>71.13</v>
      </c>
      <c r="I41" s="18"/>
      <c r="J41" s="24">
        <f t="shared" si="0"/>
        <v>0</v>
      </c>
      <c r="K41" s="25" t="str">
        <f t="shared" si="1"/>
        <v>OK</v>
      </c>
      <c r="L41" s="201"/>
      <c r="M41" s="210"/>
      <c r="N41" s="201"/>
      <c r="O41" s="201"/>
      <c r="P41" s="201"/>
      <c r="Q41" s="201"/>
      <c r="R41" s="201"/>
      <c r="S41" s="201"/>
      <c r="T41" s="201"/>
      <c r="U41" s="201"/>
      <c r="V41" s="201"/>
      <c r="W41" s="201"/>
      <c r="X41" s="161"/>
      <c r="Y41" s="161"/>
      <c r="Z41" s="161"/>
      <c r="AA41" s="161"/>
    </row>
    <row r="42" spans="1:27" ht="39.950000000000003" hidden="1" customHeight="1" x14ac:dyDescent="0.25">
      <c r="A42" s="260"/>
      <c r="B42" s="263"/>
      <c r="C42" s="46">
        <v>39</v>
      </c>
      <c r="D42" s="95" t="s">
        <v>198</v>
      </c>
      <c r="E42" s="96" t="s">
        <v>199</v>
      </c>
      <c r="F42" s="96" t="s">
        <v>13</v>
      </c>
      <c r="G42" s="96" t="s">
        <v>15</v>
      </c>
      <c r="H42" s="101">
        <v>35.229999999999997</v>
      </c>
      <c r="I42" s="18"/>
      <c r="J42" s="24">
        <f t="shared" si="0"/>
        <v>0</v>
      </c>
      <c r="K42" s="25" t="str">
        <f t="shared" si="1"/>
        <v>OK</v>
      </c>
      <c r="L42" s="201"/>
      <c r="M42" s="210"/>
      <c r="N42" s="201"/>
      <c r="O42" s="201"/>
      <c r="P42" s="201"/>
      <c r="Q42" s="201"/>
      <c r="R42" s="201"/>
      <c r="S42" s="201"/>
      <c r="T42" s="201"/>
      <c r="U42" s="201"/>
      <c r="V42" s="201"/>
      <c r="W42" s="201"/>
      <c r="X42" s="161"/>
      <c r="Y42" s="161"/>
      <c r="Z42" s="161"/>
      <c r="AA42" s="161"/>
    </row>
    <row r="43" spans="1:27" ht="39.950000000000003" customHeight="1" x14ac:dyDescent="0.25">
      <c r="A43" s="260"/>
      <c r="B43" s="263"/>
      <c r="C43" s="46">
        <v>40</v>
      </c>
      <c r="D43" s="95" t="s">
        <v>200</v>
      </c>
      <c r="E43" s="96" t="s">
        <v>190</v>
      </c>
      <c r="F43" s="96" t="s">
        <v>13</v>
      </c>
      <c r="G43" s="96" t="s">
        <v>15</v>
      </c>
      <c r="H43" s="101">
        <v>1.1499999999999999</v>
      </c>
      <c r="I43" s="18">
        <v>20</v>
      </c>
      <c r="J43" s="24">
        <f t="shared" si="0"/>
        <v>16</v>
      </c>
      <c r="K43" s="25" t="str">
        <f t="shared" si="1"/>
        <v>OK</v>
      </c>
      <c r="L43" s="201"/>
      <c r="M43" s="210"/>
      <c r="N43" s="201"/>
      <c r="O43" s="201"/>
      <c r="P43" s="201"/>
      <c r="Q43" s="201"/>
      <c r="R43" s="201"/>
      <c r="S43" s="201"/>
      <c r="T43" s="201">
        <v>4</v>
      </c>
      <c r="U43" s="201"/>
      <c r="V43" s="201"/>
      <c r="W43" s="201"/>
      <c r="X43" s="161"/>
      <c r="Y43" s="161"/>
      <c r="Z43" s="161"/>
      <c r="AA43" s="161"/>
    </row>
    <row r="44" spans="1:27" ht="39.950000000000003" customHeight="1" x14ac:dyDescent="0.25">
      <c r="A44" s="260"/>
      <c r="B44" s="263"/>
      <c r="C44" s="46">
        <v>41</v>
      </c>
      <c r="D44" s="95" t="s">
        <v>201</v>
      </c>
      <c r="E44" s="96" t="s">
        <v>188</v>
      </c>
      <c r="F44" s="96" t="s">
        <v>13</v>
      </c>
      <c r="G44" s="96" t="s">
        <v>15</v>
      </c>
      <c r="H44" s="101">
        <v>62.22</v>
      </c>
      <c r="I44" s="18">
        <f>10+10</f>
        <v>20</v>
      </c>
      <c r="J44" s="24">
        <f t="shared" si="0"/>
        <v>0</v>
      </c>
      <c r="K44" s="25" t="str">
        <f t="shared" si="1"/>
        <v>OK</v>
      </c>
      <c r="L44" s="201"/>
      <c r="M44" s="210">
        <v>10</v>
      </c>
      <c r="N44" s="201"/>
      <c r="O44" s="201"/>
      <c r="P44" s="201"/>
      <c r="Q44" s="201"/>
      <c r="R44" s="201"/>
      <c r="S44" s="201"/>
      <c r="T44" s="201">
        <v>10</v>
      </c>
      <c r="U44" s="201"/>
      <c r="V44" s="201"/>
      <c r="W44" s="201"/>
      <c r="X44" s="161"/>
      <c r="Y44" s="161"/>
      <c r="Z44" s="161"/>
      <c r="AA44" s="161"/>
    </row>
    <row r="45" spans="1:27" ht="39.950000000000003" customHeight="1" x14ac:dyDescent="0.25">
      <c r="A45" s="260"/>
      <c r="B45" s="263"/>
      <c r="C45" s="46">
        <v>42</v>
      </c>
      <c r="D45" s="95" t="s">
        <v>202</v>
      </c>
      <c r="E45" s="96" t="s">
        <v>190</v>
      </c>
      <c r="F45" s="96" t="s">
        <v>13</v>
      </c>
      <c r="G45" s="96" t="s">
        <v>15</v>
      </c>
      <c r="H45" s="101">
        <v>1.1599999999999999</v>
      </c>
      <c r="I45" s="18">
        <v>50</v>
      </c>
      <c r="J45" s="24">
        <f t="shared" si="0"/>
        <v>50</v>
      </c>
      <c r="K45" s="25" t="str">
        <f t="shared" si="1"/>
        <v>OK</v>
      </c>
      <c r="L45" s="201"/>
      <c r="M45" s="210"/>
      <c r="N45" s="201"/>
      <c r="O45" s="201"/>
      <c r="P45" s="201"/>
      <c r="Q45" s="201"/>
      <c r="R45" s="201"/>
      <c r="S45" s="201"/>
      <c r="T45" s="201"/>
      <c r="U45" s="201"/>
      <c r="V45" s="201"/>
      <c r="W45" s="201"/>
      <c r="X45" s="161"/>
      <c r="Y45" s="161"/>
      <c r="Z45" s="161"/>
      <c r="AA45" s="161"/>
    </row>
    <row r="46" spans="1:27" ht="39.950000000000003" customHeight="1" x14ac:dyDescent="0.25">
      <c r="A46" s="260"/>
      <c r="B46" s="263"/>
      <c r="C46" s="46">
        <v>43</v>
      </c>
      <c r="D46" s="95" t="s">
        <v>203</v>
      </c>
      <c r="E46" s="96" t="s">
        <v>190</v>
      </c>
      <c r="F46" s="96" t="s">
        <v>13</v>
      </c>
      <c r="G46" s="96" t="s">
        <v>15</v>
      </c>
      <c r="H46" s="101">
        <v>3.95</v>
      </c>
      <c r="I46" s="18">
        <v>50</v>
      </c>
      <c r="J46" s="24">
        <f t="shared" si="0"/>
        <v>50</v>
      </c>
      <c r="K46" s="25" t="str">
        <f t="shared" si="1"/>
        <v>OK</v>
      </c>
      <c r="L46" s="201"/>
      <c r="M46" s="210"/>
      <c r="N46" s="201"/>
      <c r="O46" s="201"/>
      <c r="P46" s="201"/>
      <c r="Q46" s="201"/>
      <c r="R46" s="201"/>
      <c r="S46" s="201"/>
      <c r="T46" s="201"/>
      <c r="U46" s="201"/>
      <c r="V46" s="201"/>
      <c r="W46" s="201"/>
      <c r="X46" s="161"/>
      <c r="Y46" s="161"/>
      <c r="Z46" s="161"/>
      <c r="AA46" s="161"/>
    </row>
    <row r="47" spans="1:27" ht="39.950000000000003" customHeight="1" x14ac:dyDescent="0.25">
      <c r="A47" s="260"/>
      <c r="B47" s="263"/>
      <c r="C47" s="46">
        <v>44</v>
      </c>
      <c r="D47" s="95" t="s">
        <v>204</v>
      </c>
      <c r="E47" s="96" t="s">
        <v>190</v>
      </c>
      <c r="F47" s="96" t="s">
        <v>13</v>
      </c>
      <c r="G47" s="96" t="s">
        <v>15</v>
      </c>
      <c r="H47" s="101">
        <v>7.35</v>
      </c>
      <c r="I47" s="18">
        <v>50</v>
      </c>
      <c r="J47" s="24">
        <f t="shared" si="0"/>
        <v>50</v>
      </c>
      <c r="K47" s="25" t="str">
        <f t="shared" si="1"/>
        <v>OK</v>
      </c>
      <c r="L47" s="201"/>
      <c r="M47" s="210"/>
      <c r="N47" s="201"/>
      <c r="O47" s="201"/>
      <c r="P47" s="201"/>
      <c r="Q47" s="201"/>
      <c r="R47" s="201"/>
      <c r="S47" s="201"/>
      <c r="T47" s="201"/>
      <c r="U47" s="201"/>
      <c r="V47" s="201"/>
      <c r="W47" s="201"/>
      <c r="X47" s="161"/>
      <c r="Y47" s="161"/>
      <c r="Z47" s="161"/>
      <c r="AA47" s="161"/>
    </row>
    <row r="48" spans="1:27" ht="39.950000000000003" customHeight="1" x14ac:dyDescent="0.25">
      <c r="A48" s="260"/>
      <c r="B48" s="263"/>
      <c r="C48" s="46">
        <v>45</v>
      </c>
      <c r="D48" s="95" t="s">
        <v>205</v>
      </c>
      <c r="E48" s="96" t="s">
        <v>191</v>
      </c>
      <c r="F48" s="96" t="s">
        <v>13</v>
      </c>
      <c r="G48" s="96" t="s">
        <v>15</v>
      </c>
      <c r="H48" s="101">
        <v>50.41</v>
      </c>
      <c r="I48" s="18">
        <v>50</v>
      </c>
      <c r="J48" s="24">
        <f t="shared" si="0"/>
        <v>44</v>
      </c>
      <c r="K48" s="25" t="str">
        <f t="shared" si="1"/>
        <v>OK</v>
      </c>
      <c r="L48" s="201"/>
      <c r="M48" s="210"/>
      <c r="N48" s="201"/>
      <c r="O48" s="201"/>
      <c r="P48" s="201"/>
      <c r="Q48" s="201"/>
      <c r="R48" s="201"/>
      <c r="S48" s="201"/>
      <c r="T48" s="201">
        <v>6</v>
      </c>
      <c r="U48" s="201"/>
      <c r="V48" s="201"/>
      <c r="W48" s="201"/>
      <c r="X48" s="161"/>
      <c r="Y48" s="161"/>
      <c r="Z48" s="161"/>
      <c r="AA48" s="161"/>
    </row>
    <row r="49" spans="1:27" ht="39.950000000000003" customHeight="1" x14ac:dyDescent="0.25">
      <c r="A49" s="260"/>
      <c r="B49" s="263"/>
      <c r="C49" s="46">
        <v>46</v>
      </c>
      <c r="D49" s="95" t="s">
        <v>206</v>
      </c>
      <c r="E49" s="96" t="s">
        <v>191</v>
      </c>
      <c r="F49" s="96" t="s">
        <v>13</v>
      </c>
      <c r="G49" s="96" t="s">
        <v>15</v>
      </c>
      <c r="H49" s="101">
        <v>2.23</v>
      </c>
      <c r="I49" s="18">
        <v>50</v>
      </c>
      <c r="J49" s="24">
        <f t="shared" si="0"/>
        <v>44</v>
      </c>
      <c r="K49" s="25" t="str">
        <f t="shared" si="1"/>
        <v>OK</v>
      </c>
      <c r="L49" s="201"/>
      <c r="M49" s="210"/>
      <c r="N49" s="201"/>
      <c r="O49" s="201"/>
      <c r="P49" s="201"/>
      <c r="Q49" s="201"/>
      <c r="R49" s="201"/>
      <c r="S49" s="201"/>
      <c r="T49" s="201">
        <v>6</v>
      </c>
      <c r="U49" s="201"/>
      <c r="V49" s="201"/>
      <c r="W49" s="201"/>
      <c r="X49" s="161"/>
      <c r="Y49" s="161"/>
      <c r="Z49" s="161"/>
      <c r="AA49" s="161"/>
    </row>
    <row r="50" spans="1:27" ht="39.950000000000003" customHeight="1" x14ac:dyDescent="0.25">
      <c r="A50" s="260"/>
      <c r="B50" s="263"/>
      <c r="C50" s="46">
        <v>47</v>
      </c>
      <c r="D50" s="95" t="s">
        <v>207</v>
      </c>
      <c r="E50" s="96" t="s">
        <v>191</v>
      </c>
      <c r="F50" s="96" t="s">
        <v>13</v>
      </c>
      <c r="G50" s="96" t="s">
        <v>15</v>
      </c>
      <c r="H50" s="101">
        <v>3.74</v>
      </c>
      <c r="I50" s="18">
        <v>50</v>
      </c>
      <c r="J50" s="24">
        <f t="shared" si="0"/>
        <v>50</v>
      </c>
      <c r="K50" s="25" t="str">
        <f t="shared" si="1"/>
        <v>OK</v>
      </c>
      <c r="L50" s="201"/>
      <c r="M50" s="210"/>
      <c r="N50" s="201"/>
      <c r="O50" s="201"/>
      <c r="P50" s="201"/>
      <c r="Q50" s="201"/>
      <c r="R50" s="201"/>
      <c r="S50" s="201"/>
      <c r="T50" s="201"/>
      <c r="U50" s="201"/>
      <c r="V50" s="201"/>
      <c r="W50" s="201"/>
      <c r="X50" s="161"/>
      <c r="Y50" s="161"/>
      <c r="Z50" s="161"/>
      <c r="AA50" s="161"/>
    </row>
    <row r="51" spans="1:27" ht="39.950000000000003" customHeight="1" x14ac:dyDescent="0.25">
      <c r="A51" s="260"/>
      <c r="B51" s="263"/>
      <c r="C51" s="46">
        <v>48</v>
      </c>
      <c r="D51" s="95" t="s">
        <v>208</v>
      </c>
      <c r="E51" s="96" t="s">
        <v>190</v>
      </c>
      <c r="F51" s="96" t="s">
        <v>13</v>
      </c>
      <c r="G51" s="96" t="s">
        <v>15</v>
      </c>
      <c r="H51" s="101">
        <v>6.09</v>
      </c>
      <c r="I51" s="18">
        <v>50</v>
      </c>
      <c r="J51" s="24">
        <f t="shared" si="0"/>
        <v>44</v>
      </c>
      <c r="K51" s="25" t="str">
        <f t="shared" si="1"/>
        <v>OK</v>
      </c>
      <c r="L51" s="201"/>
      <c r="M51" s="210"/>
      <c r="N51" s="201"/>
      <c r="O51" s="201"/>
      <c r="P51" s="201"/>
      <c r="Q51" s="201"/>
      <c r="R51" s="201"/>
      <c r="S51" s="201"/>
      <c r="T51" s="201">
        <v>6</v>
      </c>
      <c r="U51" s="201"/>
      <c r="V51" s="201"/>
      <c r="W51" s="201"/>
      <c r="X51" s="161"/>
      <c r="Y51" s="161"/>
      <c r="Z51" s="161"/>
      <c r="AA51" s="161"/>
    </row>
    <row r="52" spans="1:27" ht="39.950000000000003" customHeight="1" x14ac:dyDescent="0.25">
      <c r="A52" s="260"/>
      <c r="B52" s="263"/>
      <c r="C52" s="46">
        <v>49</v>
      </c>
      <c r="D52" s="95" t="s">
        <v>209</v>
      </c>
      <c r="E52" s="96" t="s">
        <v>190</v>
      </c>
      <c r="F52" s="96" t="s">
        <v>13</v>
      </c>
      <c r="G52" s="96" t="s">
        <v>15</v>
      </c>
      <c r="H52" s="101">
        <v>82.81</v>
      </c>
      <c r="I52" s="18">
        <v>25</v>
      </c>
      <c r="J52" s="24">
        <f t="shared" si="0"/>
        <v>25</v>
      </c>
      <c r="K52" s="25" t="str">
        <f t="shared" si="1"/>
        <v>OK</v>
      </c>
      <c r="L52" s="201"/>
      <c r="M52" s="210"/>
      <c r="N52" s="201"/>
      <c r="O52" s="201"/>
      <c r="P52" s="201"/>
      <c r="Q52" s="201"/>
      <c r="R52" s="201"/>
      <c r="S52" s="201"/>
      <c r="T52" s="201"/>
      <c r="U52" s="201"/>
      <c r="V52" s="201"/>
      <c r="W52" s="201"/>
      <c r="X52" s="161"/>
      <c r="Y52" s="161"/>
      <c r="Z52" s="161"/>
      <c r="AA52" s="161"/>
    </row>
    <row r="53" spans="1:27" ht="39.950000000000003" customHeight="1" x14ac:dyDescent="0.25">
      <c r="A53" s="260"/>
      <c r="B53" s="263"/>
      <c r="C53" s="46">
        <v>50</v>
      </c>
      <c r="D53" s="95" t="s">
        <v>210</v>
      </c>
      <c r="E53" s="96" t="s">
        <v>190</v>
      </c>
      <c r="F53" s="96" t="s">
        <v>13</v>
      </c>
      <c r="G53" s="96" t="s">
        <v>15</v>
      </c>
      <c r="H53" s="101">
        <v>58.5</v>
      </c>
      <c r="I53" s="18">
        <v>25</v>
      </c>
      <c r="J53" s="24">
        <f t="shared" si="0"/>
        <v>25</v>
      </c>
      <c r="K53" s="25" t="str">
        <f t="shared" si="1"/>
        <v>OK</v>
      </c>
      <c r="L53" s="201"/>
      <c r="M53" s="210"/>
      <c r="N53" s="201"/>
      <c r="O53" s="201"/>
      <c r="P53" s="201"/>
      <c r="Q53" s="201"/>
      <c r="R53" s="201"/>
      <c r="S53" s="201"/>
      <c r="T53" s="201"/>
      <c r="U53" s="201"/>
      <c r="V53" s="201"/>
      <c r="W53" s="201"/>
      <c r="X53" s="161"/>
      <c r="Y53" s="161"/>
      <c r="Z53" s="161"/>
      <c r="AA53" s="161"/>
    </row>
    <row r="54" spans="1:27" ht="39.950000000000003" customHeight="1" x14ac:dyDescent="0.25">
      <c r="A54" s="260"/>
      <c r="B54" s="263"/>
      <c r="C54" s="46">
        <v>51</v>
      </c>
      <c r="D54" s="95" t="s">
        <v>211</v>
      </c>
      <c r="E54" s="96" t="s">
        <v>190</v>
      </c>
      <c r="F54" s="96" t="s">
        <v>13</v>
      </c>
      <c r="G54" s="96" t="s">
        <v>15</v>
      </c>
      <c r="H54" s="101">
        <v>19.39</v>
      </c>
      <c r="I54" s="18">
        <v>25</v>
      </c>
      <c r="J54" s="24">
        <f t="shared" si="0"/>
        <v>25</v>
      </c>
      <c r="K54" s="25" t="str">
        <f t="shared" si="1"/>
        <v>OK</v>
      </c>
      <c r="L54" s="201"/>
      <c r="M54" s="210"/>
      <c r="N54" s="201"/>
      <c r="O54" s="201"/>
      <c r="P54" s="201"/>
      <c r="Q54" s="201"/>
      <c r="R54" s="201"/>
      <c r="S54" s="201"/>
      <c r="T54" s="201"/>
      <c r="U54" s="201"/>
      <c r="V54" s="201"/>
      <c r="W54" s="201"/>
      <c r="X54" s="161"/>
      <c r="Y54" s="161"/>
      <c r="Z54" s="161"/>
      <c r="AA54" s="161"/>
    </row>
    <row r="55" spans="1:27" ht="39.950000000000003" customHeight="1" x14ac:dyDescent="0.25">
      <c r="A55" s="260"/>
      <c r="B55" s="263"/>
      <c r="C55" s="46">
        <v>52</v>
      </c>
      <c r="D55" s="95" t="s">
        <v>212</v>
      </c>
      <c r="E55" s="96" t="s">
        <v>190</v>
      </c>
      <c r="F55" s="96" t="s">
        <v>13</v>
      </c>
      <c r="G55" s="96" t="s">
        <v>15</v>
      </c>
      <c r="H55" s="101">
        <v>29.5</v>
      </c>
      <c r="I55" s="18">
        <v>25</v>
      </c>
      <c r="J55" s="24">
        <f t="shared" si="0"/>
        <v>25</v>
      </c>
      <c r="K55" s="25" t="str">
        <f t="shared" si="1"/>
        <v>OK</v>
      </c>
      <c r="L55" s="201"/>
      <c r="M55" s="210"/>
      <c r="N55" s="201"/>
      <c r="O55" s="201"/>
      <c r="P55" s="201"/>
      <c r="Q55" s="201"/>
      <c r="R55" s="201"/>
      <c r="S55" s="201"/>
      <c r="T55" s="201"/>
      <c r="U55" s="201"/>
      <c r="V55" s="201"/>
      <c r="W55" s="201"/>
      <c r="X55" s="161"/>
      <c r="Y55" s="161"/>
      <c r="Z55" s="161"/>
      <c r="AA55" s="161"/>
    </row>
    <row r="56" spans="1:27" ht="39.950000000000003" customHeight="1" x14ac:dyDescent="0.25">
      <c r="A56" s="260"/>
      <c r="B56" s="263"/>
      <c r="C56" s="46">
        <v>53</v>
      </c>
      <c r="D56" s="95" t="s">
        <v>213</v>
      </c>
      <c r="E56" s="96" t="s">
        <v>190</v>
      </c>
      <c r="F56" s="96" t="s">
        <v>13</v>
      </c>
      <c r="G56" s="96" t="s">
        <v>15</v>
      </c>
      <c r="H56" s="101">
        <v>51.42</v>
      </c>
      <c r="I56" s="18">
        <f>25-15</f>
        <v>10</v>
      </c>
      <c r="J56" s="24">
        <f t="shared" si="0"/>
        <v>10</v>
      </c>
      <c r="K56" s="25" t="str">
        <f t="shared" si="1"/>
        <v>OK</v>
      </c>
      <c r="L56" s="201"/>
      <c r="M56" s="210"/>
      <c r="N56" s="201"/>
      <c r="O56" s="201"/>
      <c r="P56" s="201"/>
      <c r="Q56" s="201"/>
      <c r="R56" s="201"/>
      <c r="S56" s="201"/>
      <c r="T56" s="201"/>
      <c r="U56" s="201"/>
      <c r="V56" s="201"/>
      <c r="W56" s="201"/>
      <c r="X56" s="161"/>
      <c r="Y56" s="161"/>
      <c r="Z56" s="161"/>
      <c r="AA56" s="161"/>
    </row>
    <row r="57" spans="1:27" ht="39.950000000000003" hidden="1" customHeight="1" x14ac:dyDescent="0.25">
      <c r="A57" s="260"/>
      <c r="B57" s="263"/>
      <c r="C57" s="46">
        <v>54</v>
      </c>
      <c r="D57" s="95" t="s">
        <v>214</v>
      </c>
      <c r="E57" s="96" t="s">
        <v>215</v>
      </c>
      <c r="F57" s="96" t="s">
        <v>13</v>
      </c>
      <c r="G57" s="96" t="s">
        <v>28</v>
      </c>
      <c r="H57" s="101">
        <v>47.2</v>
      </c>
      <c r="I57" s="18"/>
      <c r="J57" s="24">
        <f t="shared" si="0"/>
        <v>0</v>
      </c>
      <c r="K57" s="25" t="str">
        <f t="shared" si="1"/>
        <v>OK</v>
      </c>
      <c r="L57" s="201"/>
      <c r="M57" s="210"/>
      <c r="N57" s="201"/>
      <c r="O57" s="201"/>
      <c r="P57" s="201"/>
      <c r="Q57" s="201"/>
      <c r="R57" s="201"/>
      <c r="S57" s="201"/>
      <c r="T57" s="201"/>
      <c r="U57" s="201"/>
      <c r="V57" s="201"/>
      <c r="W57" s="201"/>
      <c r="X57" s="161"/>
      <c r="Y57" s="161"/>
      <c r="Z57" s="161"/>
      <c r="AA57" s="161"/>
    </row>
    <row r="58" spans="1:27" ht="39.950000000000003" hidden="1" customHeight="1" x14ac:dyDescent="0.25">
      <c r="A58" s="260"/>
      <c r="B58" s="263"/>
      <c r="C58" s="46">
        <v>55</v>
      </c>
      <c r="D58" s="95" t="s">
        <v>216</v>
      </c>
      <c r="E58" s="96" t="s">
        <v>193</v>
      </c>
      <c r="F58" s="96" t="s">
        <v>13</v>
      </c>
      <c r="G58" s="96" t="s">
        <v>28</v>
      </c>
      <c r="H58" s="101">
        <v>7.96</v>
      </c>
      <c r="I58" s="18"/>
      <c r="J58" s="24">
        <f t="shared" si="0"/>
        <v>0</v>
      </c>
      <c r="K58" s="25" t="str">
        <f t="shared" si="1"/>
        <v>OK</v>
      </c>
      <c r="L58" s="201"/>
      <c r="M58" s="210"/>
      <c r="N58" s="201"/>
      <c r="O58" s="201"/>
      <c r="P58" s="201"/>
      <c r="Q58" s="201"/>
      <c r="R58" s="201"/>
      <c r="S58" s="201"/>
      <c r="T58" s="201"/>
      <c r="U58" s="201"/>
      <c r="V58" s="201"/>
      <c r="W58" s="201"/>
      <c r="X58" s="161"/>
      <c r="Y58" s="161"/>
      <c r="Z58" s="161"/>
      <c r="AA58" s="161"/>
    </row>
    <row r="59" spans="1:27" ht="39.950000000000003" hidden="1" customHeight="1" x14ac:dyDescent="0.25">
      <c r="A59" s="260"/>
      <c r="B59" s="263"/>
      <c r="C59" s="46">
        <v>56</v>
      </c>
      <c r="D59" s="95" t="s">
        <v>217</v>
      </c>
      <c r="E59" s="96" t="s">
        <v>191</v>
      </c>
      <c r="F59" s="96" t="s">
        <v>3</v>
      </c>
      <c r="G59" s="96" t="s">
        <v>15</v>
      </c>
      <c r="H59" s="101">
        <v>2.56</v>
      </c>
      <c r="I59" s="18"/>
      <c r="J59" s="24">
        <f t="shared" si="0"/>
        <v>0</v>
      </c>
      <c r="K59" s="25" t="str">
        <f t="shared" si="1"/>
        <v>OK</v>
      </c>
      <c r="L59" s="201"/>
      <c r="M59" s="210"/>
      <c r="N59" s="201"/>
      <c r="O59" s="201"/>
      <c r="P59" s="201"/>
      <c r="Q59" s="201"/>
      <c r="R59" s="201"/>
      <c r="S59" s="201"/>
      <c r="T59" s="201"/>
      <c r="U59" s="201"/>
      <c r="V59" s="201"/>
      <c r="W59" s="201"/>
      <c r="X59" s="161"/>
      <c r="Y59" s="161"/>
      <c r="Z59" s="161"/>
      <c r="AA59" s="161"/>
    </row>
    <row r="60" spans="1:27" ht="39.950000000000003" hidden="1" customHeight="1" x14ac:dyDescent="0.25">
      <c r="A60" s="260"/>
      <c r="B60" s="263"/>
      <c r="C60" s="46">
        <v>57</v>
      </c>
      <c r="D60" s="95" t="s">
        <v>218</v>
      </c>
      <c r="E60" s="96" t="s">
        <v>191</v>
      </c>
      <c r="F60" s="96" t="s">
        <v>3</v>
      </c>
      <c r="G60" s="96" t="s">
        <v>28</v>
      </c>
      <c r="H60" s="101">
        <v>2.56</v>
      </c>
      <c r="I60" s="18"/>
      <c r="J60" s="24">
        <f t="shared" si="0"/>
        <v>0</v>
      </c>
      <c r="K60" s="25" t="str">
        <f t="shared" si="1"/>
        <v>OK</v>
      </c>
      <c r="L60" s="201"/>
      <c r="M60" s="210"/>
      <c r="N60" s="201"/>
      <c r="O60" s="201"/>
      <c r="P60" s="201"/>
      <c r="Q60" s="201"/>
      <c r="R60" s="201"/>
      <c r="S60" s="201"/>
      <c r="T60" s="201"/>
      <c r="U60" s="201"/>
      <c r="V60" s="201"/>
      <c r="W60" s="201"/>
      <c r="X60" s="161"/>
      <c r="Y60" s="161"/>
      <c r="Z60" s="161"/>
      <c r="AA60" s="161"/>
    </row>
    <row r="61" spans="1:27" ht="39.950000000000003" hidden="1" customHeight="1" x14ac:dyDescent="0.25">
      <c r="A61" s="260"/>
      <c r="B61" s="263"/>
      <c r="C61" s="46">
        <v>58</v>
      </c>
      <c r="D61" s="106" t="s">
        <v>219</v>
      </c>
      <c r="E61" s="107" t="s">
        <v>191</v>
      </c>
      <c r="F61" s="96" t="s">
        <v>3</v>
      </c>
      <c r="G61" s="108" t="s">
        <v>28</v>
      </c>
      <c r="H61" s="101">
        <v>1.35</v>
      </c>
      <c r="I61" s="18"/>
      <c r="J61" s="24">
        <f t="shared" si="0"/>
        <v>0</v>
      </c>
      <c r="K61" s="25" t="str">
        <f t="shared" si="1"/>
        <v>OK</v>
      </c>
      <c r="L61" s="201"/>
      <c r="M61" s="210"/>
      <c r="N61" s="201"/>
      <c r="O61" s="201"/>
      <c r="P61" s="201"/>
      <c r="Q61" s="201"/>
      <c r="R61" s="201"/>
      <c r="S61" s="201"/>
      <c r="T61" s="201"/>
      <c r="U61" s="201"/>
      <c r="V61" s="201"/>
      <c r="W61" s="201"/>
      <c r="X61" s="161"/>
      <c r="Y61" s="161"/>
      <c r="Z61" s="161"/>
      <c r="AA61" s="161"/>
    </row>
    <row r="62" spans="1:27" ht="39.950000000000003" hidden="1" customHeight="1" x14ac:dyDescent="0.25">
      <c r="A62" s="260"/>
      <c r="B62" s="263"/>
      <c r="C62" s="46">
        <v>59</v>
      </c>
      <c r="D62" s="109" t="s">
        <v>220</v>
      </c>
      <c r="E62" s="110" t="s">
        <v>190</v>
      </c>
      <c r="F62" s="96" t="s">
        <v>3</v>
      </c>
      <c r="G62" s="108" t="s">
        <v>15</v>
      </c>
      <c r="H62" s="101">
        <v>0.93</v>
      </c>
      <c r="I62" s="18"/>
      <c r="J62" s="24">
        <f t="shared" si="0"/>
        <v>0</v>
      </c>
      <c r="K62" s="25" t="str">
        <f t="shared" si="1"/>
        <v>OK</v>
      </c>
      <c r="L62" s="201"/>
      <c r="M62" s="210"/>
      <c r="N62" s="201"/>
      <c r="O62" s="201"/>
      <c r="P62" s="201"/>
      <c r="Q62" s="201"/>
      <c r="R62" s="201"/>
      <c r="S62" s="201"/>
      <c r="T62" s="201"/>
      <c r="U62" s="201"/>
      <c r="V62" s="201"/>
      <c r="W62" s="201"/>
      <c r="X62" s="161"/>
      <c r="Y62" s="161"/>
      <c r="Z62" s="161"/>
      <c r="AA62" s="161"/>
    </row>
    <row r="63" spans="1:27" ht="39.950000000000003" hidden="1" customHeight="1" x14ac:dyDescent="0.25">
      <c r="A63" s="260"/>
      <c r="B63" s="263"/>
      <c r="C63" s="46">
        <v>60</v>
      </c>
      <c r="D63" s="109" t="s">
        <v>221</v>
      </c>
      <c r="E63" s="110" t="s">
        <v>191</v>
      </c>
      <c r="F63" s="96" t="s">
        <v>3</v>
      </c>
      <c r="G63" s="108" t="s">
        <v>15</v>
      </c>
      <c r="H63" s="101">
        <v>4.74</v>
      </c>
      <c r="I63" s="18"/>
      <c r="J63" s="24">
        <f t="shared" si="0"/>
        <v>0</v>
      </c>
      <c r="K63" s="25" t="str">
        <f t="shared" si="1"/>
        <v>OK</v>
      </c>
      <c r="L63" s="201"/>
      <c r="M63" s="210"/>
      <c r="N63" s="201"/>
      <c r="O63" s="201"/>
      <c r="P63" s="201"/>
      <c r="Q63" s="201"/>
      <c r="R63" s="201"/>
      <c r="S63" s="203"/>
      <c r="T63" s="201"/>
      <c r="U63" s="201"/>
      <c r="V63" s="201"/>
      <c r="W63" s="201"/>
      <c r="X63" s="161"/>
      <c r="Y63" s="161"/>
      <c r="Z63" s="161"/>
      <c r="AA63" s="161"/>
    </row>
    <row r="64" spans="1:27" ht="39.950000000000003" hidden="1" customHeight="1" x14ac:dyDescent="0.25">
      <c r="A64" s="260"/>
      <c r="B64" s="263"/>
      <c r="C64" s="46">
        <v>61</v>
      </c>
      <c r="D64" s="109" t="s">
        <v>222</v>
      </c>
      <c r="E64" s="110" t="s">
        <v>190</v>
      </c>
      <c r="F64" s="96" t="s">
        <v>3</v>
      </c>
      <c r="G64" s="108" t="s">
        <v>15</v>
      </c>
      <c r="H64" s="101">
        <v>1.1599999999999999</v>
      </c>
      <c r="I64" s="18"/>
      <c r="J64" s="24">
        <f t="shared" si="0"/>
        <v>0</v>
      </c>
      <c r="K64" s="25" t="str">
        <f t="shared" si="1"/>
        <v>OK</v>
      </c>
      <c r="L64" s="201"/>
      <c r="M64" s="210"/>
      <c r="N64" s="201"/>
      <c r="O64" s="201"/>
      <c r="P64" s="201"/>
      <c r="Q64" s="201"/>
      <c r="R64" s="201"/>
      <c r="S64" s="203"/>
      <c r="T64" s="201"/>
      <c r="U64" s="201"/>
      <c r="V64" s="201"/>
      <c r="W64" s="201"/>
      <c r="X64" s="161"/>
      <c r="Y64" s="161"/>
      <c r="Z64" s="161"/>
      <c r="AA64" s="161"/>
    </row>
    <row r="65" spans="1:27" ht="39.950000000000003" hidden="1" customHeight="1" x14ac:dyDescent="0.25">
      <c r="A65" s="260"/>
      <c r="B65" s="263"/>
      <c r="C65" s="46">
        <v>62</v>
      </c>
      <c r="D65" s="109" t="s">
        <v>223</v>
      </c>
      <c r="E65" s="110" t="s">
        <v>190</v>
      </c>
      <c r="F65" s="96" t="s">
        <v>3</v>
      </c>
      <c r="G65" s="108" t="s">
        <v>15</v>
      </c>
      <c r="H65" s="101">
        <v>2.09</v>
      </c>
      <c r="I65" s="18"/>
      <c r="J65" s="24">
        <f t="shared" si="0"/>
        <v>0</v>
      </c>
      <c r="K65" s="25" t="str">
        <f t="shared" si="1"/>
        <v>OK</v>
      </c>
      <c r="L65" s="201"/>
      <c r="M65" s="210"/>
      <c r="N65" s="201"/>
      <c r="O65" s="201"/>
      <c r="P65" s="201"/>
      <c r="Q65" s="201"/>
      <c r="R65" s="201"/>
      <c r="S65" s="203"/>
      <c r="T65" s="201"/>
      <c r="U65" s="201"/>
      <c r="V65" s="201"/>
      <c r="W65" s="201"/>
      <c r="X65" s="161"/>
      <c r="Y65" s="161"/>
      <c r="Z65" s="161"/>
      <c r="AA65" s="161"/>
    </row>
    <row r="66" spans="1:27" ht="39.950000000000003" hidden="1" customHeight="1" x14ac:dyDescent="0.25">
      <c r="A66" s="260"/>
      <c r="B66" s="263"/>
      <c r="C66" s="46">
        <v>63</v>
      </c>
      <c r="D66" s="109" t="s">
        <v>224</v>
      </c>
      <c r="E66" s="110" t="s">
        <v>191</v>
      </c>
      <c r="F66" s="96" t="s">
        <v>13</v>
      </c>
      <c r="G66" s="108" t="s">
        <v>15</v>
      </c>
      <c r="H66" s="101">
        <v>2.06</v>
      </c>
      <c r="I66" s="18"/>
      <c r="J66" s="24">
        <f t="shared" si="0"/>
        <v>0</v>
      </c>
      <c r="K66" s="25" t="str">
        <f t="shared" si="1"/>
        <v>OK</v>
      </c>
      <c r="L66" s="201"/>
      <c r="M66" s="210"/>
      <c r="N66" s="201"/>
      <c r="O66" s="201"/>
      <c r="P66" s="201"/>
      <c r="Q66" s="201"/>
      <c r="R66" s="201"/>
      <c r="S66" s="203"/>
      <c r="T66" s="201"/>
      <c r="U66" s="201"/>
      <c r="V66" s="201"/>
      <c r="W66" s="201"/>
      <c r="X66" s="161"/>
      <c r="Y66" s="161"/>
      <c r="Z66" s="161"/>
      <c r="AA66" s="161"/>
    </row>
    <row r="67" spans="1:27" ht="39.950000000000003" hidden="1" customHeight="1" x14ac:dyDescent="0.25">
      <c r="A67" s="260"/>
      <c r="B67" s="263"/>
      <c r="C67" s="46">
        <v>64</v>
      </c>
      <c r="D67" s="109" t="s">
        <v>225</v>
      </c>
      <c r="E67" s="110" t="s">
        <v>193</v>
      </c>
      <c r="F67" s="96" t="s">
        <v>13</v>
      </c>
      <c r="G67" s="108" t="s">
        <v>15</v>
      </c>
      <c r="H67" s="101">
        <v>66.86</v>
      </c>
      <c r="I67" s="18"/>
      <c r="J67" s="24">
        <f t="shared" si="0"/>
        <v>0</v>
      </c>
      <c r="K67" s="25" t="str">
        <f t="shared" si="1"/>
        <v>OK</v>
      </c>
      <c r="L67" s="201"/>
      <c r="M67" s="210"/>
      <c r="N67" s="201"/>
      <c r="O67" s="201"/>
      <c r="P67" s="201"/>
      <c r="Q67" s="201"/>
      <c r="R67" s="201"/>
      <c r="S67" s="203"/>
      <c r="T67" s="201"/>
      <c r="U67" s="201"/>
      <c r="V67" s="201"/>
      <c r="W67" s="201"/>
      <c r="X67" s="161"/>
      <c r="Y67" s="161"/>
      <c r="Z67" s="161"/>
      <c r="AA67" s="161"/>
    </row>
    <row r="68" spans="1:27" ht="39.950000000000003" hidden="1" customHeight="1" x14ac:dyDescent="0.25">
      <c r="A68" s="260"/>
      <c r="B68" s="263"/>
      <c r="C68" s="46">
        <v>65</v>
      </c>
      <c r="D68" s="109" t="s">
        <v>226</v>
      </c>
      <c r="E68" s="110" t="s">
        <v>191</v>
      </c>
      <c r="F68" s="96" t="s">
        <v>227</v>
      </c>
      <c r="G68" s="108" t="s">
        <v>15</v>
      </c>
      <c r="H68" s="101">
        <v>14.14</v>
      </c>
      <c r="I68" s="18"/>
      <c r="J68" s="24">
        <f t="shared" si="0"/>
        <v>0</v>
      </c>
      <c r="K68" s="25" t="str">
        <f t="shared" si="1"/>
        <v>OK</v>
      </c>
      <c r="L68" s="201"/>
      <c r="M68" s="210"/>
      <c r="N68" s="201"/>
      <c r="O68" s="201"/>
      <c r="P68" s="201"/>
      <c r="Q68" s="201"/>
      <c r="R68" s="201"/>
      <c r="S68" s="203"/>
      <c r="T68" s="201"/>
      <c r="U68" s="201"/>
      <c r="V68" s="201"/>
      <c r="W68" s="201"/>
      <c r="X68" s="161"/>
      <c r="Y68" s="161"/>
      <c r="Z68" s="161"/>
      <c r="AA68" s="161"/>
    </row>
    <row r="69" spans="1:27" ht="39.950000000000003" hidden="1" customHeight="1" x14ac:dyDescent="0.25">
      <c r="A69" s="260"/>
      <c r="B69" s="263"/>
      <c r="C69" s="46">
        <v>66</v>
      </c>
      <c r="D69" s="109" t="s">
        <v>228</v>
      </c>
      <c r="E69" s="110" t="s">
        <v>190</v>
      </c>
      <c r="F69" s="96" t="s">
        <v>229</v>
      </c>
      <c r="G69" s="108" t="s">
        <v>15</v>
      </c>
      <c r="H69" s="101">
        <v>2.2000000000000002</v>
      </c>
      <c r="I69" s="18"/>
      <c r="J69" s="24">
        <f t="shared" ref="J69:J132" si="2">I69-(SUM(L69:AA69))</f>
        <v>0</v>
      </c>
      <c r="K69" s="25" t="str">
        <f t="shared" ref="K69:K132" si="3">IF(J69&lt;0,"ATENÇÃO","OK")</f>
        <v>OK</v>
      </c>
      <c r="L69" s="201"/>
      <c r="M69" s="210"/>
      <c r="N69" s="201"/>
      <c r="O69" s="201"/>
      <c r="P69" s="201"/>
      <c r="Q69" s="201"/>
      <c r="R69" s="201"/>
      <c r="S69" s="203"/>
      <c r="T69" s="201"/>
      <c r="U69" s="201"/>
      <c r="V69" s="201"/>
      <c r="W69" s="201"/>
      <c r="X69" s="161"/>
      <c r="Y69" s="161"/>
      <c r="Z69" s="161"/>
      <c r="AA69" s="161"/>
    </row>
    <row r="70" spans="1:27" ht="39.950000000000003" hidden="1" customHeight="1" x14ac:dyDescent="0.25">
      <c r="A70" s="260"/>
      <c r="B70" s="263"/>
      <c r="C70" s="46">
        <v>67</v>
      </c>
      <c r="D70" s="109" t="s">
        <v>230</v>
      </c>
      <c r="E70" s="110" t="s">
        <v>191</v>
      </c>
      <c r="F70" s="96" t="s">
        <v>229</v>
      </c>
      <c r="G70" s="108" t="s">
        <v>15</v>
      </c>
      <c r="H70" s="101">
        <v>2.5099999999999998</v>
      </c>
      <c r="I70" s="18"/>
      <c r="J70" s="24">
        <f t="shared" si="2"/>
        <v>0</v>
      </c>
      <c r="K70" s="25" t="str">
        <f t="shared" si="3"/>
        <v>OK</v>
      </c>
      <c r="L70" s="201"/>
      <c r="M70" s="210"/>
      <c r="N70" s="201"/>
      <c r="O70" s="201"/>
      <c r="P70" s="201"/>
      <c r="Q70" s="201"/>
      <c r="R70" s="201"/>
      <c r="S70" s="203"/>
      <c r="T70" s="201"/>
      <c r="U70" s="201"/>
      <c r="V70" s="201"/>
      <c r="W70" s="201"/>
      <c r="X70" s="161"/>
      <c r="Y70" s="161"/>
      <c r="Z70" s="161"/>
      <c r="AA70" s="161"/>
    </row>
    <row r="71" spans="1:27" ht="39.950000000000003" hidden="1" customHeight="1" x14ac:dyDescent="0.25">
      <c r="A71" s="260"/>
      <c r="B71" s="263"/>
      <c r="C71" s="46">
        <v>68</v>
      </c>
      <c r="D71" s="109" t="s">
        <v>231</v>
      </c>
      <c r="E71" s="110" t="s">
        <v>191</v>
      </c>
      <c r="F71" s="96" t="s">
        <v>229</v>
      </c>
      <c r="G71" s="108" t="s">
        <v>15</v>
      </c>
      <c r="H71" s="101">
        <v>4.74</v>
      </c>
      <c r="I71" s="18"/>
      <c r="J71" s="24">
        <f t="shared" si="2"/>
        <v>0</v>
      </c>
      <c r="K71" s="25" t="str">
        <f t="shared" si="3"/>
        <v>OK</v>
      </c>
      <c r="L71" s="201"/>
      <c r="M71" s="210"/>
      <c r="N71" s="201"/>
      <c r="O71" s="201"/>
      <c r="P71" s="201"/>
      <c r="Q71" s="201"/>
      <c r="R71" s="201"/>
      <c r="S71" s="203"/>
      <c r="T71" s="201"/>
      <c r="U71" s="201"/>
      <c r="V71" s="201"/>
      <c r="W71" s="201"/>
      <c r="X71" s="161"/>
      <c r="Y71" s="161"/>
      <c r="Z71" s="161"/>
      <c r="AA71" s="161"/>
    </row>
    <row r="72" spans="1:27" ht="39.950000000000003" hidden="1" customHeight="1" x14ac:dyDescent="0.25">
      <c r="A72" s="260"/>
      <c r="B72" s="263"/>
      <c r="C72" s="46">
        <v>69</v>
      </c>
      <c r="D72" s="109" t="s">
        <v>232</v>
      </c>
      <c r="E72" s="110" t="s">
        <v>190</v>
      </c>
      <c r="F72" s="96" t="s">
        <v>229</v>
      </c>
      <c r="G72" s="108" t="s">
        <v>15</v>
      </c>
      <c r="H72" s="101">
        <v>3.68</v>
      </c>
      <c r="I72" s="18"/>
      <c r="J72" s="24">
        <f t="shared" si="2"/>
        <v>0</v>
      </c>
      <c r="K72" s="25" t="str">
        <f t="shared" si="3"/>
        <v>OK</v>
      </c>
      <c r="L72" s="201"/>
      <c r="M72" s="210"/>
      <c r="N72" s="201"/>
      <c r="O72" s="201"/>
      <c r="P72" s="201"/>
      <c r="Q72" s="201"/>
      <c r="R72" s="201"/>
      <c r="S72" s="203"/>
      <c r="T72" s="201"/>
      <c r="U72" s="201"/>
      <c r="V72" s="201"/>
      <c r="W72" s="201"/>
      <c r="X72" s="161"/>
      <c r="Y72" s="161"/>
      <c r="Z72" s="161"/>
      <c r="AA72" s="161"/>
    </row>
    <row r="73" spans="1:27" ht="39.950000000000003" hidden="1" customHeight="1" x14ac:dyDescent="0.25">
      <c r="A73" s="260"/>
      <c r="B73" s="263"/>
      <c r="C73" s="46">
        <v>70</v>
      </c>
      <c r="D73" s="109" t="s">
        <v>233</v>
      </c>
      <c r="E73" s="110" t="s">
        <v>191</v>
      </c>
      <c r="F73" s="96" t="s">
        <v>229</v>
      </c>
      <c r="G73" s="108" t="s">
        <v>15</v>
      </c>
      <c r="H73" s="101">
        <v>3.63</v>
      </c>
      <c r="I73" s="18"/>
      <c r="J73" s="24">
        <f t="shared" si="2"/>
        <v>0</v>
      </c>
      <c r="K73" s="25" t="str">
        <f t="shared" si="3"/>
        <v>OK</v>
      </c>
      <c r="L73" s="201"/>
      <c r="M73" s="210"/>
      <c r="N73" s="201"/>
      <c r="O73" s="201"/>
      <c r="P73" s="201"/>
      <c r="Q73" s="201"/>
      <c r="R73" s="201"/>
      <c r="S73" s="203"/>
      <c r="T73" s="201"/>
      <c r="U73" s="201"/>
      <c r="V73" s="201"/>
      <c r="W73" s="201"/>
      <c r="X73" s="161"/>
      <c r="Y73" s="161"/>
      <c r="Z73" s="161"/>
      <c r="AA73" s="161"/>
    </row>
    <row r="74" spans="1:27" ht="39.950000000000003" hidden="1" customHeight="1" x14ac:dyDescent="0.25">
      <c r="A74" s="260"/>
      <c r="B74" s="263"/>
      <c r="C74" s="46">
        <v>71</v>
      </c>
      <c r="D74" s="109" t="s">
        <v>234</v>
      </c>
      <c r="E74" s="110" t="s">
        <v>190</v>
      </c>
      <c r="F74" s="96" t="s">
        <v>229</v>
      </c>
      <c r="G74" s="108" t="s">
        <v>15</v>
      </c>
      <c r="H74" s="101">
        <v>0.93</v>
      </c>
      <c r="I74" s="18"/>
      <c r="J74" s="24">
        <f t="shared" si="2"/>
        <v>0</v>
      </c>
      <c r="K74" s="25" t="str">
        <f t="shared" si="3"/>
        <v>OK</v>
      </c>
      <c r="L74" s="201"/>
      <c r="M74" s="210"/>
      <c r="N74" s="201"/>
      <c r="O74" s="201"/>
      <c r="P74" s="201"/>
      <c r="Q74" s="201"/>
      <c r="R74" s="201"/>
      <c r="S74" s="203"/>
      <c r="T74" s="201"/>
      <c r="U74" s="201"/>
      <c r="V74" s="201"/>
      <c r="W74" s="201"/>
      <c r="X74" s="161"/>
      <c r="Y74" s="161"/>
      <c r="Z74" s="161"/>
      <c r="AA74" s="161"/>
    </row>
    <row r="75" spans="1:27" ht="39.950000000000003" hidden="1" customHeight="1" x14ac:dyDescent="0.25">
      <c r="A75" s="260"/>
      <c r="B75" s="263"/>
      <c r="C75" s="46">
        <v>72</v>
      </c>
      <c r="D75" s="109" t="s">
        <v>235</v>
      </c>
      <c r="E75" s="110" t="s">
        <v>190</v>
      </c>
      <c r="F75" s="96" t="s">
        <v>229</v>
      </c>
      <c r="G75" s="108" t="s">
        <v>15</v>
      </c>
      <c r="H75" s="101">
        <v>5.13</v>
      </c>
      <c r="I75" s="18"/>
      <c r="J75" s="24">
        <f t="shared" si="2"/>
        <v>0</v>
      </c>
      <c r="K75" s="25" t="str">
        <f t="shared" si="3"/>
        <v>OK</v>
      </c>
      <c r="L75" s="201"/>
      <c r="M75" s="210"/>
      <c r="N75" s="201"/>
      <c r="O75" s="201"/>
      <c r="P75" s="201"/>
      <c r="Q75" s="201"/>
      <c r="R75" s="201"/>
      <c r="S75" s="203"/>
      <c r="T75" s="201"/>
      <c r="U75" s="201"/>
      <c r="V75" s="201"/>
      <c r="W75" s="201"/>
      <c r="X75" s="161"/>
      <c r="Y75" s="161"/>
      <c r="Z75" s="161"/>
      <c r="AA75" s="161"/>
    </row>
    <row r="76" spans="1:27" ht="39.950000000000003" hidden="1" customHeight="1" x14ac:dyDescent="0.25">
      <c r="A76" s="260"/>
      <c r="B76" s="263"/>
      <c r="C76" s="46">
        <v>73</v>
      </c>
      <c r="D76" s="109" t="s">
        <v>236</v>
      </c>
      <c r="E76" s="110" t="s">
        <v>190</v>
      </c>
      <c r="F76" s="96" t="s">
        <v>229</v>
      </c>
      <c r="G76" s="108" t="s">
        <v>15</v>
      </c>
      <c r="H76" s="101">
        <v>12.12</v>
      </c>
      <c r="I76" s="18"/>
      <c r="J76" s="24">
        <f t="shared" si="2"/>
        <v>0</v>
      </c>
      <c r="K76" s="25" t="str">
        <f t="shared" si="3"/>
        <v>OK</v>
      </c>
      <c r="L76" s="201"/>
      <c r="M76" s="210"/>
      <c r="N76" s="201"/>
      <c r="O76" s="201"/>
      <c r="P76" s="201"/>
      <c r="Q76" s="201"/>
      <c r="R76" s="201"/>
      <c r="S76" s="203"/>
      <c r="T76" s="201"/>
      <c r="U76" s="201"/>
      <c r="V76" s="201"/>
      <c r="W76" s="201"/>
      <c r="X76" s="161"/>
      <c r="Y76" s="161"/>
      <c r="Z76" s="161"/>
      <c r="AA76" s="161"/>
    </row>
    <row r="77" spans="1:27" ht="39.950000000000003" hidden="1" customHeight="1" x14ac:dyDescent="0.25">
      <c r="A77" s="260"/>
      <c r="B77" s="263"/>
      <c r="C77" s="46">
        <v>74</v>
      </c>
      <c r="D77" s="109" t="s">
        <v>237</v>
      </c>
      <c r="E77" s="110" t="s">
        <v>190</v>
      </c>
      <c r="F77" s="96" t="s">
        <v>229</v>
      </c>
      <c r="G77" s="108" t="s">
        <v>15</v>
      </c>
      <c r="H77" s="101">
        <v>2.09</v>
      </c>
      <c r="I77" s="18"/>
      <c r="J77" s="24">
        <f t="shared" si="2"/>
        <v>0</v>
      </c>
      <c r="K77" s="25" t="str">
        <f t="shared" si="3"/>
        <v>OK</v>
      </c>
      <c r="L77" s="201"/>
      <c r="M77" s="210"/>
      <c r="N77" s="201"/>
      <c r="O77" s="201"/>
      <c r="P77" s="201"/>
      <c r="Q77" s="201"/>
      <c r="R77" s="201"/>
      <c r="S77" s="203"/>
      <c r="T77" s="201"/>
      <c r="U77" s="201"/>
      <c r="V77" s="201"/>
      <c r="W77" s="201"/>
      <c r="X77" s="161"/>
      <c r="Y77" s="161"/>
      <c r="Z77" s="161"/>
      <c r="AA77" s="161"/>
    </row>
    <row r="78" spans="1:27" ht="39.950000000000003" hidden="1" customHeight="1" x14ac:dyDescent="0.25">
      <c r="A78" s="260"/>
      <c r="B78" s="263"/>
      <c r="C78" s="46">
        <v>75</v>
      </c>
      <c r="D78" s="109" t="s">
        <v>238</v>
      </c>
      <c r="E78" s="110" t="s">
        <v>190</v>
      </c>
      <c r="F78" s="96" t="s">
        <v>229</v>
      </c>
      <c r="G78" s="108" t="s">
        <v>15</v>
      </c>
      <c r="H78" s="101">
        <v>6.04</v>
      </c>
      <c r="I78" s="18"/>
      <c r="J78" s="24">
        <f t="shared" si="2"/>
        <v>0</v>
      </c>
      <c r="K78" s="25" t="str">
        <f t="shared" si="3"/>
        <v>OK</v>
      </c>
      <c r="L78" s="201"/>
      <c r="M78" s="210"/>
      <c r="N78" s="201"/>
      <c r="O78" s="201"/>
      <c r="P78" s="201"/>
      <c r="Q78" s="201"/>
      <c r="R78" s="201"/>
      <c r="S78" s="203"/>
      <c r="T78" s="201"/>
      <c r="U78" s="201"/>
      <c r="V78" s="201"/>
      <c r="W78" s="201"/>
      <c r="X78" s="161"/>
      <c r="Y78" s="161"/>
      <c r="Z78" s="161"/>
      <c r="AA78" s="161"/>
    </row>
    <row r="79" spans="1:27" ht="39.950000000000003" hidden="1" customHeight="1" x14ac:dyDescent="0.25">
      <c r="A79" s="260"/>
      <c r="B79" s="263"/>
      <c r="C79" s="46">
        <v>76</v>
      </c>
      <c r="D79" s="109" t="s">
        <v>239</v>
      </c>
      <c r="E79" s="110" t="s">
        <v>190</v>
      </c>
      <c r="F79" s="96" t="s">
        <v>229</v>
      </c>
      <c r="G79" s="108" t="s">
        <v>15</v>
      </c>
      <c r="H79" s="101">
        <v>10.5</v>
      </c>
      <c r="I79" s="18"/>
      <c r="J79" s="24">
        <f t="shared" si="2"/>
        <v>0</v>
      </c>
      <c r="K79" s="25" t="str">
        <f t="shared" si="3"/>
        <v>OK</v>
      </c>
      <c r="L79" s="201"/>
      <c r="M79" s="210"/>
      <c r="N79" s="201"/>
      <c r="O79" s="201"/>
      <c r="P79" s="201"/>
      <c r="Q79" s="201"/>
      <c r="R79" s="201"/>
      <c r="S79" s="203"/>
      <c r="T79" s="201"/>
      <c r="U79" s="201"/>
      <c r="V79" s="201"/>
      <c r="W79" s="201"/>
      <c r="X79" s="161"/>
      <c r="Y79" s="161"/>
      <c r="Z79" s="161"/>
      <c r="AA79" s="161"/>
    </row>
    <row r="80" spans="1:27" ht="39.950000000000003" hidden="1" customHeight="1" x14ac:dyDescent="0.25">
      <c r="A80" s="260"/>
      <c r="B80" s="263"/>
      <c r="C80" s="46">
        <v>77</v>
      </c>
      <c r="D80" s="109" t="s">
        <v>240</v>
      </c>
      <c r="E80" s="110" t="s">
        <v>190</v>
      </c>
      <c r="F80" s="96" t="s">
        <v>229</v>
      </c>
      <c r="G80" s="108" t="s">
        <v>15</v>
      </c>
      <c r="H80" s="101">
        <v>11.9</v>
      </c>
      <c r="I80" s="18"/>
      <c r="J80" s="24">
        <f t="shared" si="2"/>
        <v>0</v>
      </c>
      <c r="K80" s="25" t="str">
        <f t="shared" si="3"/>
        <v>OK</v>
      </c>
      <c r="L80" s="201"/>
      <c r="M80" s="210"/>
      <c r="N80" s="201"/>
      <c r="O80" s="201"/>
      <c r="P80" s="201"/>
      <c r="Q80" s="201"/>
      <c r="R80" s="201"/>
      <c r="S80" s="203"/>
      <c r="T80" s="201"/>
      <c r="U80" s="201"/>
      <c r="V80" s="201"/>
      <c r="W80" s="201"/>
      <c r="X80" s="161"/>
      <c r="Y80" s="161"/>
      <c r="Z80" s="161"/>
      <c r="AA80" s="161"/>
    </row>
    <row r="81" spans="1:27" ht="39.950000000000003" hidden="1" customHeight="1" x14ac:dyDescent="0.25">
      <c r="A81" s="260"/>
      <c r="B81" s="263"/>
      <c r="C81" s="46">
        <v>78</v>
      </c>
      <c r="D81" s="109" t="s">
        <v>241</v>
      </c>
      <c r="E81" s="110" t="s">
        <v>192</v>
      </c>
      <c r="F81" s="96" t="s">
        <v>229</v>
      </c>
      <c r="G81" s="108" t="s">
        <v>15</v>
      </c>
      <c r="H81" s="101">
        <v>14.16</v>
      </c>
      <c r="I81" s="18"/>
      <c r="J81" s="24">
        <f t="shared" si="2"/>
        <v>0</v>
      </c>
      <c r="K81" s="25" t="str">
        <f t="shared" si="3"/>
        <v>OK</v>
      </c>
      <c r="L81" s="201"/>
      <c r="M81" s="210"/>
      <c r="N81" s="201"/>
      <c r="O81" s="201"/>
      <c r="P81" s="201"/>
      <c r="Q81" s="201"/>
      <c r="R81" s="201"/>
      <c r="S81" s="203"/>
      <c r="T81" s="201"/>
      <c r="U81" s="201"/>
      <c r="V81" s="201"/>
      <c r="W81" s="201"/>
      <c r="X81" s="161"/>
      <c r="Y81" s="161"/>
      <c r="Z81" s="161"/>
      <c r="AA81" s="161"/>
    </row>
    <row r="82" spans="1:27" ht="39.950000000000003" hidden="1" customHeight="1" x14ac:dyDescent="0.25">
      <c r="A82" s="260"/>
      <c r="B82" s="263"/>
      <c r="C82" s="46">
        <v>79</v>
      </c>
      <c r="D82" s="95" t="s">
        <v>242</v>
      </c>
      <c r="E82" s="96" t="s">
        <v>190</v>
      </c>
      <c r="F82" s="96" t="s">
        <v>229</v>
      </c>
      <c r="G82" s="96" t="s">
        <v>15</v>
      </c>
      <c r="H82" s="101">
        <v>6.63</v>
      </c>
      <c r="I82" s="18"/>
      <c r="J82" s="24">
        <f t="shared" si="2"/>
        <v>0</v>
      </c>
      <c r="K82" s="25" t="str">
        <f t="shared" si="3"/>
        <v>OK</v>
      </c>
      <c r="L82" s="201"/>
      <c r="M82" s="210"/>
      <c r="N82" s="201"/>
      <c r="O82" s="201"/>
      <c r="P82" s="201"/>
      <c r="Q82" s="201"/>
      <c r="R82" s="201"/>
      <c r="S82" s="203"/>
      <c r="T82" s="201"/>
      <c r="U82" s="201"/>
      <c r="V82" s="201"/>
      <c r="W82" s="201"/>
      <c r="X82" s="161"/>
      <c r="Y82" s="161"/>
      <c r="Z82" s="161"/>
      <c r="AA82" s="161"/>
    </row>
    <row r="83" spans="1:27" ht="39.950000000000003" hidden="1" customHeight="1" x14ac:dyDescent="0.25">
      <c r="A83" s="260"/>
      <c r="B83" s="263"/>
      <c r="C83" s="46">
        <v>80</v>
      </c>
      <c r="D83" s="95" t="s">
        <v>243</v>
      </c>
      <c r="E83" s="96" t="s">
        <v>190</v>
      </c>
      <c r="F83" s="96" t="s">
        <v>229</v>
      </c>
      <c r="G83" s="96" t="s">
        <v>15</v>
      </c>
      <c r="H83" s="101">
        <v>8.16</v>
      </c>
      <c r="I83" s="18"/>
      <c r="J83" s="24">
        <f t="shared" si="2"/>
        <v>0</v>
      </c>
      <c r="K83" s="25" t="str">
        <f t="shared" si="3"/>
        <v>OK</v>
      </c>
      <c r="L83" s="201"/>
      <c r="M83" s="210"/>
      <c r="N83" s="201"/>
      <c r="O83" s="201"/>
      <c r="P83" s="201"/>
      <c r="Q83" s="201"/>
      <c r="R83" s="201"/>
      <c r="S83" s="203"/>
      <c r="T83" s="201"/>
      <c r="U83" s="201"/>
      <c r="V83" s="201"/>
      <c r="W83" s="201"/>
      <c r="X83" s="161"/>
      <c r="Y83" s="161"/>
      <c r="Z83" s="161"/>
      <c r="AA83" s="161"/>
    </row>
    <row r="84" spans="1:27" ht="39.950000000000003" hidden="1" customHeight="1" x14ac:dyDescent="0.25">
      <c r="A84" s="260"/>
      <c r="B84" s="263"/>
      <c r="C84" s="46">
        <v>81</v>
      </c>
      <c r="D84" s="95" t="s">
        <v>244</v>
      </c>
      <c r="E84" s="96" t="s">
        <v>190</v>
      </c>
      <c r="F84" s="96" t="s">
        <v>229</v>
      </c>
      <c r="G84" s="96" t="s">
        <v>15</v>
      </c>
      <c r="H84" s="101">
        <v>5.14</v>
      </c>
      <c r="I84" s="18"/>
      <c r="J84" s="24">
        <f t="shared" si="2"/>
        <v>0</v>
      </c>
      <c r="K84" s="25" t="str">
        <f t="shared" si="3"/>
        <v>OK</v>
      </c>
      <c r="L84" s="201"/>
      <c r="M84" s="210"/>
      <c r="N84" s="201"/>
      <c r="O84" s="201"/>
      <c r="P84" s="201"/>
      <c r="Q84" s="201"/>
      <c r="R84" s="201"/>
      <c r="S84" s="203"/>
      <c r="T84" s="201"/>
      <c r="U84" s="201"/>
      <c r="V84" s="201"/>
      <c r="W84" s="201"/>
      <c r="X84" s="161"/>
      <c r="Y84" s="161"/>
      <c r="Z84" s="161"/>
      <c r="AA84" s="161"/>
    </row>
    <row r="85" spans="1:27" ht="39.950000000000003" hidden="1" customHeight="1" x14ac:dyDescent="0.25">
      <c r="A85" s="260"/>
      <c r="B85" s="263"/>
      <c r="C85" s="46">
        <v>82</v>
      </c>
      <c r="D85" s="95" t="s">
        <v>245</v>
      </c>
      <c r="E85" s="96" t="s">
        <v>246</v>
      </c>
      <c r="F85" s="96" t="s">
        <v>229</v>
      </c>
      <c r="G85" s="96" t="s">
        <v>15</v>
      </c>
      <c r="H85" s="101">
        <v>23.38</v>
      </c>
      <c r="I85" s="18"/>
      <c r="J85" s="24">
        <f t="shared" si="2"/>
        <v>0</v>
      </c>
      <c r="K85" s="25" t="str">
        <f t="shared" si="3"/>
        <v>OK</v>
      </c>
      <c r="L85" s="201"/>
      <c r="M85" s="210"/>
      <c r="N85" s="201"/>
      <c r="O85" s="201"/>
      <c r="P85" s="201"/>
      <c r="Q85" s="201"/>
      <c r="R85" s="201"/>
      <c r="S85" s="201"/>
      <c r="T85" s="201"/>
      <c r="U85" s="201"/>
      <c r="V85" s="201"/>
      <c r="W85" s="201"/>
      <c r="X85" s="161"/>
      <c r="Y85" s="161"/>
      <c r="Z85" s="161"/>
      <c r="AA85" s="161"/>
    </row>
    <row r="86" spans="1:27" ht="39.950000000000003" hidden="1" customHeight="1" x14ac:dyDescent="0.25">
      <c r="A86" s="260"/>
      <c r="B86" s="263"/>
      <c r="C86" s="46">
        <v>83</v>
      </c>
      <c r="D86" s="95" t="s">
        <v>247</v>
      </c>
      <c r="E86" s="96" t="s">
        <v>188</v>
      </c>
      <c r="F86" s="96" t="s">
        <v>248</v>
      </c>
      <c r="G86" s="96" t="s">
        <v>30</v>
      </c>
      <c r="H86" s="101">
        <v>185.45</v>
      </c>
      <c r="I86" s="18"/>
      <c r="J86" s="24">
        <f t="shared" si="2"/>
        <v>0</v>
      </c>
      <c r="K86" s="25" t="str">
        <f t="shared" si="3"/>
        <v>OK</v>
      </c>
      <c r="L86" s="201"/>
      <c r="M86" s="210"/>
      <c r="N86" s="201"/>
      <c r="O86" s="201"/>
      <c r="P86" s="201"/>
      <c r="Q86" s="201"/>
      <c r="R86" s="201"/>
      <c r="S86" s="201"/>
      <c r="T86" s="201"/>
      <c r="U86" s="201"/>
      <c r="V86" s="201"/>
      <c r="W86" s="201"/>
      <c r="X86" s="161"/>
      <c r="Y86" s="161"/>
      <c r="Z86" s="161"/>
      <c r="AA86" s="161"/>
    </row>
    <row r="87" spans="1:27" ht="39.950000000000003" customHeight="1" x14ac:dyDescent="0.25">
      <c r="A87" s="261"/>
      <c r="B87" s="264"/>
      <c r="C87" s="46">
        <v>84</v>
      </c>
      <c r="D87" s="95" t="s">
        <v>80</v>
      </c>
      <c r="E87" s="96" t="s">
        <v>177</v>
      </c>
      <c r="F87" s="96" t="s">
        <v>13</v>
      </c>
      <c r="G87" s="96" t="s">
        <v>15</v>
      </c>
      <c r="H87" s="101">
        <v>19.03</v>
      </c>
      <c r="I87" s="18">
        <v>20</v>
      </c>
      <c r="J87" s="24">
        <f t="shared" si="2"/>
        <v>20</v>
      </c>
      <c r="K87" s="25" t="str">
        <f t="shared" si="3"/>
        <v>OK</v>
      </c>
      <c r="L87" s="201"/>
      <c r="M87" s="210"/>
      <c r="N87" s="201"/>
      <c r="O87" s="201"/>
      <c r="P87" s="201"/>
      <c r="Q87" s="201"/>
      <c r="R87" s="201"/>
      <c r="S87" s="201"/>
      <c r="T87" s="201"/>
      <c r="U87" s="201"/>
      <c r="V87" s="201"/>
      <c r="W87" s="201"/>
      <c r="X87" s="161"/>
      <c r="Y87" s="161"/>
      <c r="Z87" s="161"/>
      <c r="AA87" s="161"/>
    </row>
    <row r="88" spans="1:27" ht="39.950000000000003" customHeight="1" x14ac:dyDescent="0.25">
      <c r="A88" s="267">
        <v>4</v>
      </c>
      <c r="B88" s="270" t="s">
        <v>249</v>
      </c>
      <c r="C88" s="47">
        <v>85</v>
      </c>
      <c r="D88" s="102" t="s">
        <v>89</v>
      </c>
      <c r="E88" s="103" t="s">
        <v>49</v>
      </c>
      <c r="F88" s="103" t="s">
        <v>13</v>
      </c>
      <c r="G88" s="103" t="s">
        <v>22</v>
      </c>
      <c r="H88" s="105">
        <v>2.4</v>
      </c>
      <c r="I88" s="18">
        <v>15</v>
      </c>
      <c r="J88" s="24">
        <f t="shared" si="2"/>
        <v>0</v>
      </c>
      <c r="K88" s="25" t="str">
        <f t="shared" si="3"/>
        <v>OK</v>
      </c>
      <c r="L88" s="201"/>
      <c r="M88" s="210"/>
      <c r="N88" s="201">
        <v>15</v>
      </c>
      <c r="O88" s="201"/>
      <c r="P88" s="201"/>
      <c r="Q88" s="201"/>
      <c r="R88" s="201"/>
      <c r="S88" s="201"/>
      <c r="T88" s="201"/>
      <c r="U88" s="201"/>
      <c r="V88" s="201"/>
      <c r="W88" s="201"/>
      <c r="X88" s="161"/>
      <c r="Y88" s="161"/>
      <c r="Z88" s="161"/>
      <c r="AA88" s="161"/>
    </row>
    <row r="89" spans="1:27" ht="39.950000000000003" customHeight="1" x14ac:dyDescent="0.25">
      <c r="A89" s="268"/>
      <c r="B89" s="271"/>
      <c r="C89" s="47">
        <v>86</v>
      </c>
      <c r="D89" s="102" t="s">
        <v>90</v>
      </c>
      <c r="E89" s="103" t="s">
        <v>49</v>
      </c>
      <c r="F89" s="103" t="s">
        <v>13</v>
      </c>
      <c r="G89" s="103" t="s">
        <v>22</v>
      </c>
      <c r="H89" s="105">
        <v>4.2</v>
      </c>
      <c r="I89" s="18">
        <v>15</v>
      </c>
      <c r="J89" s="24">
        <f t="shared" si="2"/>
        <v>0</v>
      </c>
      <c r="K89" s="25" t="str">
        <f t="shared" si="3"/>
        <v>OK</v>
      </c>
      <c r="L89" s="201"/>
      <c r="M89" s="210"/>
      <c r="N89" s="201">
        <v>15</v>
      </c>
      <c r="O89" s="201"/>
      <c r="P89" s="201"/>
      <c r="Q89" s="201"/>
      <c r="R89" s="201"/>
      <c r="S89" s="201"/>
      <c r="T89" s="201"/>
      <c r="U89" s="201"/>
      <c r="V89" s="201"/>
      <c r="W89" s="201"/>
      <c r="X89" s="161"/>
      <c r="Y89" s="161"/>
      <c r="Z89" s="161"/>
      <c r="AA89" s="161"/>
    </row>
    <row r="90" spans="1:27" ht="39.950000000000003" customHeight="1" x14ac:dyDescent="0.25">
      <c r="A90" s="268"/>
      <c r="B90" s="271"/>
      <c r="C90" s="47">
        <v>87</v>
      </c>
      <c r="D90" s="102" t="s">
        <v>91</v>
      </c>
      <c r="E90" s="103" t="s">
        <v>49</v>
      </c>
      <c r="F90" s="103" t="s">
        <v>13</v>
      </c>
      <c r="G90" s="103" t="s">
        <v>22</v>
      </c>
      <c r="H90" s="105">
        <v>6</v>
      </c>
      <c r="I90" s="18">
        <v>15</v>
      </c>
      <c r="J90" s="24">
        <f t="shared" si="2"/>
        <v>0</v>
      </c>
      <c r="K90" s="25" t="str">
        <f t="shared" si="3"/>
        <v>OK</v>
      </c>
      <c r="L90" s="201"/>
      <c r="M90" s="210"/>
      <c r="N90" s="201">
        <v>15</v>
      </c>
      <c r="O90" s="201"/>
      <c r="P90" s="201"/>
      <c r="Q90" s="201"/>
      <c r="R90" s="201"/>
      <c r="S90" s="201"/>
      <c r="T90" s="201"/>
      <c r="U90" s="201"/>
      <c r="V90" s="201"/>
      <c r="W90" s="201"/>
      <c r="X90" s="161"/>
      <c r="Y90" s="161"/>
      <c r="Z90" s="161"/>
      <c r="AA90" s="161"/>
    </row>
    <row r="91" spans="1:27" ht="39.950000000000003" customHeight="1" x14ac:dyDescent="0.25">
      <c r="A91" s="268"/>
      <c r="B91" s="271"/>
      <c r="C91" s="47">
        <v>88</v>
      </c>
      <c r="D91" s="102" t="s">
        <v>92</v>
      </c>
      <c r="E91" s="103" t="s">
        <v>49</v>
      </c>
      <c r="F91" s="103" t="s">
        <v>13</v>
      </c>
      <c r="G91" s="103" t="s">
        <v>22</v>
      </c>
      <c r="H91" s="105">
        <v>12.6</v>
      </c>
      <c r="I91" s="18">
        <v>15</v>
      </c>
      <c r="J91" s="24">
        <f t="shared" si="2"/>
        <v>0</v>
      </c>
      <c r="K91" s="25" t="str">
        <f t="shared" si="3"/>
        <v>OK</v>
      </c>
      <c r="L91" s="201"/>
      <c r="M91" s="210"/>
      <c r="N91" s="201">
        <v>15</v>
      </c>
      <c r="O91" s="201"/>
      <c r="P91" s="201"/>
      <c r="Q91" s="201"/>
      <c r="R91" s="201"/>
      <c r="S91" s="201"/>
      <c r="T91" s="201"/>
      <c r="U91" s="201"/>
      <c r="V91" s="201"/>
      <c r="W91" s="201"/>
      <c r="X91" s="161"/>
      <c r="Y91" s="161"/>
      <c r="Z91" s="161"/>
      <c r="AA91" s="161"/>
    </row>
    <row r="92" spans="1:27" ht="39.950000000000003" customHeight="1" x14ac:dyDescent="0.25">
      <c r="A92" s="268"/>
      <c r="B92" s="271"/>
      <c r="C92" s="47">
        <v>89</v>
      </c>
      <c r="D92" s="102" t="s">
        <v>93</v>
      </c>
      <c r="E92" s="103" t="s">
        <v>49</v>
      </c>
      <c r="F92" s="103" t="s">
        <v>13</v>
      </c>
      <c r="G92" s="103" t="s">
        <v>22</v>
      </c>
      <c r="H92" s="105">
        <v>6.7</v>
      </c>
      <c r="I92" s="18">
        <v>5</v>
      </c>
      <c r="J92" s="24">
        <f t="shared" si="2"/>
        <v>0</v>
      </c>
      <c r="K92" s="25" t="str">
        <f t="shared" si="3"/>
        <v>OK</v>
      </c>
      <c r="L92" s="201"/>
      <c r="M92" s="210"/>
      <c r="N92" s="201">
        <v>5</v>
      </c>
      <c r="O92" s="201"/>
      <c r="P92" s="201"/>
      <c r="Q92" s="201"/>
      <c r="R92" s="201"/>
      <c r="S92" s="201"/>
      <c r="T92" s="201"/>
      <c r="U92" s="201"/>
      <c r="V92" s="201"/>
      <c r="W92" s="201"/>
      <c r="X92" s="161"/>
      <c r="Y92" s="161"/>
      <c r="Z92" s="161"/>
      <c r="AA92" s="161"/>
    </row>
    <row r="93" spans="1:27" ht="39.950000000000003" customHeight="1" x14ac:dyDescent="0.25">
      <c r="A93" s="268"/>
      <c r="B93" s="271"/>
      <c r="C93" s="47">
        <v>90</v>
      </c>
      <c r="D93" s="102" t="s">
        <v>94</v>
      </c>
      <c r="E93" s="103" t="s">
        <v>49</v>
      </c>
      <c r="F93" s="103" t="s">
        <v>13</v>
      </c>
      <c r="G93" s="103" t="s">
        <v>22</v>
      </c>
      <c r="H93" s="105">
        <v>2.7</v>
      </c>
      <c r="I93" s="18">
        <v>15</v>
      </c>
      <c r="J93" s="24">
        <f t="shared" si="2"/>
        <v>0</v>
      </c>
      <c r="K93" s="25" t="str">
        <f t="shared" si="3"/>
        <v>OK</v>
      </c>
      <c r="L93" s="201"/>
      <c r="M93" s="210"/>
      <c r="N93" s="201">
        <v>15</v>
      </c>
      <c r="O93" s="201"/>
      <c r="P93" s="201"/>
      <c r="Q93" s="201"/>
      <c r="R93" s="201"/>
      <c r="S93" s="201"/>
      <c r="T93" s="201"/>
      <c r="U93" s="201"/>
      <c r="V93" s="201"/>
      <c r="W93" s="201"/>
      <c r="X93" s="161"/>
      <c r="Y93" s="161"/>
      <c r="Z93" s="161"/>
      <c r="AA93" s="161"/>
    </row>
    <row r="94" spans="1:27" ht="39.950000000000003" customHeight="1" x14ac:dyDescent="0.25">
      <c r="A94" s="268"/>
      <c r="B94" s="271"/>
      <c r="C94" s="47">
        <v>91</v>
      </c>
      <c r="D94" s="102" t="s">
        <v>95</v>
      </c>
      <c r="E94" s="103" t="s">
        <v>49</v>
      </c>
      <c r="F94" s="103" t="s">
        <v>13</v>
      </c>
      <c r="G94" s="103" t="s">
        <v>22</v>
      </c>
      <c r="H94" s="105">
        <v>2.9</v>
      </c>
      <c r="I94" s="18">
        <v>15</v>
      </c>
      <c r="J94" s="24">
        <f t="shared" si="2"/>
        <v>0</v>
      </c>
      <c r="K94" s="25" t="str">
        <f t="shared" si="3"/>
        <v>OK</v>
      </c>
      <c r="L94" s="201"/>
      <c r="M94" s="210"/>
      <c r="N94" s="201">
        <v>15</v>
      </c>
      <c r="O94" s="201"/>
      <c r="P94" s="201"/>
      <c r="Q94" s="201"/>
      <c r="R94" s="201"/>
      <c r="S94" s="201"/>
      <c r="T94" s="201"/>
      <c r="U94" s="201"/>
      <c r="V94" s="201"/>
      <c r="W94" s="201"/>
      <c r="X94" s="161"/>
      <c r="Y94" s="161"/>
      <c r="Z94" s="161"/>
      <c r="AA94" s="161"/>
    </row>
    <row r="95" spans="1:27" ht="39.950000000000003" customHeight="1" x14ac:dyDescent="0.25">
      <c r="A95" s="268"/>
      <c r="B95" s="271"/>
      <c r="C95" s="47">
        <v>92</v>
      </c>
      <c r="D95" s="102" t="s">
        <v>96</v>
      </c>
      <c r="E95" s="103" t="s">
        <v>49</v>
      </c>
      <c r="F95" s="103" t="s">
        <v>13</v>
      </c>
      <c r="G95" s="103" t="s">
        <v>22</v>
      </c>
      <c r="H95" s="105">
        <v>3.4</v>
      </c>
      <c r="I95" s="18">
        <v>15</v>
      </c>
      <c r="J95" s="24">
        <f t="shared" si="2"/>
        <v>0</v>
      </c>
      <c r="K95" s="25" t="str">
        <f t="shared" si="3"/>
        <v>OK</v>
      </c>
      <c r="L95" s="201"/>
      <c r="M95" s="210"/>
      <c r="N95" s="201">
        <v>15</v>
      </c>
      <c r="O95" s="201"/>
      <c r="P95" s="201"/>
      <c r="Q95" s="201"/>
      <c r="R95" s="201"/>
      <c r="S95" s="201"/>
      <c r="T95" s="201"/>
      <c r="U95" s="201"/>
      <c r="V95" s="201"/>
      <c r="W95" s="201"/>
      <c r="X95" s="161"/>
      <c r="Y95" s="161"/>
      <c r="Z95" s="161"/>
      <c r="AA95" s="161"/>
    </row>
    <row r="96" spans="1:27" ht="39.950000000000003" customHeight="1" x14ac:dyDescent="0.25">
      <c r="A96" s="268"/>
      <c r="B96" s="271"/>
      <c r="C96" s="47">
        <v>93</v>
      </c>
      <c r="D96" s="102" t="s">
        <v>97</v>
      </c>
      <c r="E96" s="103" t="s">
        <v>49</v>
      </c>
      <c r="F96" s="103" t="s">
        <v>13</v>
      </c>
      <c r="G96" s="103" t="s">
        <v>22</v>
      </c>
      <c r="H96" s="105">
        <v>4</v>
      </c>
      <c r="I96" s="18">
        <v>15</v>
      </c>
      <c r="J96" s="24">
        <f t="shared" si="2"/>
        <v>0</v>
      </c>
      <c r="K96" s="25" t="str">
        <f t="shared" si="3"/>
        <v>OK</v>
      </c>
      <c r="L96" s="201"/>
      <c r="M96" s="210"/>
      <c r="N96" s="201">
        <v>15</v>
      </c>
      <c r="O96" s="201"/>
      <c r="P96" s="201"/>
      <c r="Q96" s="201"/>
      <c r="R96" s="201"/>
      <c r="S96" s="201"/>
      <c r="T96" s="201"/>
      <c r="U96" s="201"/>
      <c r="V96" s="201"/>
      <c r="W96" s="201"/>
      <c r="X96" s="161"/>
      <c r="Y96" s="161"/>
      <c r="Z96" s="161"/>
      <c r="AA96" s="161"/>
    </row>
    <row r="97" spans="1:27" ht="39.950000000000003" customHeight="1" x14ac:dyDescent="0.25">
      <c r="A97" s="268"/>
      <c r="B97" s="271"/>
      <c r="C97" s="47">
        <v>94</v>
      </c>
      <c r="D97" s="102" t="s">
        <v>98</v>
      </c>
      <c r="E97" s="103" t="s">
        <v>49</v>
      </c>
      <c r="F97" s="103" t="s">
        <v>13</v>
      </c>
      <c r="G97" s="103" t="s">
        <v>22</v>
      </c>
      <c r="H97" s="105">
        <v>5.0999999999999996</v>
      </c>
      <c r="I97" s="18">
        <v>15</v>
      </c>
      <c r="J97" s="24">
        <f t="shared" si="2"/>
        <v>0</v>
      </c>
      <c r="K97" s="25" t="str">
        <f t="shared" si="3"/>
        <v>OK</v>
      </c>
      <c r="L97" s="201"/>
      <c r="M97" s="210"/>
      <c r="N97" s="201">
        <v>15</v>
      </c>
      <c r="O97" s="201"/>
      <c r="P97" s="201"/>
      <c r="Q97" s="201"/>
      <c r="R97" s="201"/>
      <c r="S97" s="201"/>
      <c r="T97" s="201"/>
      <c r="U97" s="201"/>
      <c r="V97" s="201"/>
      <c r="W97" s="201"/>
      <c r="X97" s="161"/>
      <c r="Y97" s="161"/>
      <c r="Z97" s="161"/>
      <c r="AA97" s="161"/>
    </row>
    <row r="98" spans="1:27" ht="39.950000000000003" customHeight="1" x14ac:dyDescent="0.25">
      <c r="A98" s="268"/>
      <c r="B98" s="271"/>
      <c r="C98" s="47">
        <v>95</v>
      </c>
      <c r="D98" s="102" t="s">
        <v>99</v>
      </c>
      <c r="E98" s="103" t="s">
        <v>49</v>
      </c>
      <c r="F98" s="103" t="s">
        <v>100</v>
      </c>
      <c r="G98" s="103" t="s">
        <v>15</v>
      </c>
      <c r="H98" s="105">
        <v>18</v>
      </c>
      <c r="I98" s="18">
        <v>2</v>
      </c>
      <c r="J98" s="24">
        <f t="shared" si="2"/>
        <v>2</v>
      </c>
      <c r="K98" s="25" t="str">
        <f t="shared" si="3"/>
        <v>OK</v>
      </c>
      <c r="L98" s="201"/>
      <c r="M98" s="210"/>
      <c r="N98" s="201"/>
      <c r="O98" s="201"/>
      <c r="P98" s="201"/>
      <c r="Q98" s="201"/>
      <c r="R98" s="201"/>
      <c r="S98" s="201"/>
      <c r="T98" s="201"/>
      <c r="U98" s="201"/>
      <c r="V98" s="201"/>
      <c r="W98" s="201"/>
      <c r="X98" s="161"/>
      <c r="Y98" s="161"/>
      <c r="Z98" s="161"/>
      <c r="AA98" s="161"/>
    </row>
    <row r="99" spans="1:27" ht="39.950000000000003" customHeight="1" x14ac:dyDescent="0.25">
      <c r="A99" s="268"/>
      <c r="B99" s="271"/>
      <c r="C99" s="47">
        <v>96</v>
      </c>
      <c r="D99" s="102" t="s">
        <v>110</v>
      </c>
      <c r="E99" s="103" t="s">
        <v>49</v>
      </c>
      <c r="F99" s="103" t="s">
        <v>13</v>
      </c>
      <c r="G99" s="103" t="s">
        <v>22</v>
      </c>
      <c r="H99" s="105">
        <v>2.0099999999999998</v>
      </c>
      <c r="I99" s="18">
        <v>1</v>
      </c>
      <c r="J99" s="24">
        <f t="shared" si="2"/>
        <v>0</v>
      </c>
      <c r="K99" s="25" t="str">
        <f t="shared" si="3"/>
        <v>OK</v>
      </c>
      <c r="L99" s="201"/>
      <c r="M99" s="210"/>
      <c r="N99" s="201">
        <v>1</v>
      </c>
      <c r="O99" s="201"/>
      <c r="P99" s="201"/>
      <c r="Q99" s="201"/>
      <c r="R99" s="201"/>
      <c r="S99" s="201"/>
      <c r="T99" s="201"/>
      <c r="U99" s="201"/>
      <c r="V99" s="201"/>
      <c r="W99" s="201"/>
      <c r="X99" s="161"/>
      <c r="Y99" s="161"/>
      <c r="Z99" s="161"/>
      <c r="AA99" s="161"/>
    </row>
    <row r="100" spans="1:27" ht="39.950000000000003" customHeight="1" x14ac:dyDescent="0.25">
      <c r="A100" s="268"/>
      <c r="B100" s="271"/>
      <c r="C100" s="47">
        <v>97</v>
      </c>
      <c r="D100" s="102" t="s">
        <v>250</v>
      </c>
      <c r="E100" s="103" t="s">
        <v>49</v>
      </c>
      <c r="F100" s="103" t="s">
        <v>27</v>
      </c>
      <c r="G100" s="103" t="s">
        <v>22</v>
      </c>
      <c r="H100" s="105">
        <v>36</v>
      </c>
      <c r="I100" s="18">
        <v>4</v>
      </c>
      <c r="J100" s="24">
        <f t="shared" si="2"/>
        <v>4</v>
      </c>
      <c r="K100" s="25" t="str">
        <f t="shared" si="3"/>
        <v>OK</v>
      </c>
      <c r="L100" s="201"/>
      <c r="M100" s="210"/>
      <c r="N100" s="201"/>
      <c r="O100" s="201"/>
      <c r="P100" s="201"/>
      <c r="Q100" s="201"/>
      <c r="R100" s="201"/>
      <c r="S100" s="201"/>
      <c r="T100" s="201"/>
      <c r="U100" s="201"/>
      <c r="V100" s="201"/>
      <c r="W100" s="201"/>
      <c r="X100" s="161"/>
      <c r="Y100" s="161"/>
      <c r="Z100" s="161"/>
      <c r="AA100" s="161"/>
    </row>
    <row r="101" spans="1:27" ht="39.950000000000003" customHeight="1" x14ac:dyDescent="0.25">
      <c r="A101" s="268"/>
      <c r="B101" s="271"/>
      <c r="C101" s="47">
        <v>98</v>
      </c>
      <c r="D101" s="102" t="s">
        <v>101</v>
      </c>
      <c r="E101" s="103" t="s">
        <v>49</v>
      </c>
      <c r="F101" s="103" t="s">
        <v>13</v>
      </c>
      <c r="G101" s="103" t="s">
        <v>22</v>
      </c>
      <c r="H101" s="105">
        <v>42</v>
      </c>
      <c r="I101" s="18">
        <v>1</v>
      </c>
      <c r="J101" s="24">
        <f t="shared" si="2"/>
        <v>0</v>
      </c>
      <c r="K101" s="25" t="str">
        <f t="shared" si="3"/>
        <v>OK</v>
      </c>
      <c r="L101" s="201"/>
      <c r="M101" s="210"/>
      <c r="N101" s="201">
        <v>1</v>
      </c>
      <c r="O101" s="201"/>
      <c r="P101" s="201"/>
      <c r="Q101" s="201"/>
      <c r="R101" s="201"/>
      <c r="S101" s="201"/>
      <c r="T101" s="201"/>
      <c r="U101" s="201"/>
      <c r="V101" s="201"/>
      <c r="W101" s="201"/>
      <c r="X101" s="161"/>
      <c r="Y101" s="161"/>
      <c r="Z101" s="161"/>
      <c r="AA101" s="161"/>
    </row>
    <row r="102" spans="1:27" ht="39.950000000000003" hidden="1" customHeight="1" x14ac:dyDescent="0.25">
      <c r="A102" s="268"/>
      <c r="B102" s="271"/>
      <c r="C102" s="47">
        <v>99</v>
      </c>
      <c r="D102" s="102" t="s">
        <v>251</v>
      </c>
      <c r="E102" s="103" t="s">
        <v>49</v>
      </c>
      <c r="F102" s="103" t="s">
        <v>13</v>
      </c>
      <c r="G102" s="103" t="s">
        <v>22</v>
      </c>
      <c r="H102" s="105">
        <v>65</v>
      </c>
      <c r="I102" s="18"/>
      <c r="J102" s="24">
        <f t="shared" si="2"/>
        <v>0</v>
      </c>
      <c r="K102" s="25" t="str">
        <f t="shared" si="3"/>
        <v>OK</v>
      </c>
      <c r="L102" s="201"/>
      <c r="M102" s="210"/>
      <c r="N102" s="201"/>
      <c r="O102" s="201"/>
      <c r="P102" s="201"/>
      <c r="Q102" s="201"/>
      <c r="R102" s="201"/>
      <c r="S102" s="201"/>
      <c r="T102" s="201"/>
      <c r="U102" s="201"/>
      <c r="V102" s="201"/>
      <c r="W102" s="201"/>
      <c r="X102" s="161"/>
      <c r="Y102" s="161"/>
      <c r="Z102" s="161"/>
      <c r="AA102" s="161"/>
    </row>
    <row r="103" spans="1:27" ht="51.6" customHeight="1" x14ac:dyDescent="0.25">
      <c r="A103" s="276">
        <v>5</v>
      </c>
      <c r="B103" s="277" t="s">
        <v>183</v>
      </c>
      <c r="C103" s="46">
        <v>100</v>
      </c>
      <c r="D103" s="95" t="s">
        <v>111</v>
      </c>
      <c r="E103" s="96" t="s">
        <v>177</v>
      </c>
      <c r="F103" s="96" t="s">
        <v>13</v>
      </c>
      <c r="G103" s="96" t="s">
        <v>28</v>
      </c>
      <c r="H103" s="101">
        <v>93.23</v>
      </c>
      <c r="I103" s="18">
        <v>8</v>
      </c>
      <c r="J103" s="24">
        <f t="shared" si="2"/>
        <v>4</v>
      </c>
      <c r="K103" s="25" t="str">
        <f t="shared" si="3"/>
        <v>OK</v>
      </c>
      <c r="L103" s="201"/>
      <c r="M103" s="210">
        <v>4</v>
      </c>
      <c r="N103" s="201"/>
      <c r="O103" s="201"/>
      <c r="P103" s="201"/>
      <c r="Q103" s="201"/>
      <c r="R103" s="201"/>
      <c r="S103" s="201"/>
      <c r="T103" s="201"/>
      <c r="U103" s="201"/>
      <c r="V103" s="201"/>
      <c r="W103" s="201"/>
      <c r="X103" s="161"/>
      <c r="Y103" s="161"/>
      <c r="Z103" s="161"/>
      <c r="AA103" s="161"/>
    </row>
    <row r="104" spans="1:27" ht="39.950000000000003" customHeight="1" x14ac:dyDescent="0.25">
      <c r="A104" s="276"/>
      <c r="B104" s="277"/>
      <c r="C104" s="46">
        <v>101</v>
      </c>
      <c r="D104" s="95" t="s">
        <v>112</v>
      </c>
      <c r="E104" s="96" t="s">
        <v>172</v>
      </c>
      <c r="F104" s="96" t="s">
        <v>3</v>
      </c>
      <c r="G104" s="96" t="s">
        <v>57</v>
      </c>
      <c r="H104" s="101">
        <v>28</v>
      </c>
      <c r="I104" s="18">
        <v>6</v>
      </c>
      <c r="J104" s="24">
        <f t="shared" si="2"/>
        <v>4</v>
      </c>
      <c r="K104" s="25" t="str">
        <f t="shared" si="3"/>
        <v>OK</v>
      </c>
      <c r="L104" s="201"/>
      <c r="M104" s="210"/>
      <c r="N104" s="201"/>
      <c r="O104" s="201"/>
      <c r="P104" s="201"/>
      <c r="Q104" s="201"/>
      <c r="R104" s="201"/>
      <c r="S104" s="201"/>
      <c r="T104" s="201"/>
      <c r="U104" s="201"/>
      <c r="V104" s="201"/>
      <c r="W104" s="201"/>
      <c r="X104" s="161"/>
      <c r="Y104" s="161"/>
      <c r="Z104" s="161"/>
      <c r="AA104" s="163">
        <v>2</v>
      </c>
    </row>
    <row r="105" spans="1:27" ht="39.950000000000003" customHeight="1" x14ac:dyDescent="0.25">
      <c r="A105" s="276"/>
      <c r="B105" s="277"/>
      <c r="C105" s="46">
        <v>102</v>
      </c>
      <c r="D105" s="95" t="s">
        <v>113</v>
      </c>
      <c r="E105" s="96" t="s">
        <v>252</v>
      </c>
      <c r="F105" s="96" t="s">
        <v>3</v>
      </c>
      <c r="G105" s="96" t="s">
        <v>22</v>
      </c>
      <c r="H105" s="101">
        <v>286.5</v>
      </c>
      <c r="I105" s="18">
        <v>10</v>
      </c>
      <c r="J105" s="24">
        <f t="shared" si="2"/>
        <v>8</v>
      </c>
      <c r="K105" s="25" t="str">
        <f t="shared" si="3"/>
        <v>OK</v>
      </c>
      <c r="L105" s="201"/>
      <c r="M105" s="210">
        <v>2</v>
      </c>
      <c r="N105" s="201"/>
      <c r="O105" s="201"/>
      <c r="P105" s="201"/>
      <c r="Q105" s="201"/>
      <c r="R105" s="201"/>
      <c r="S105" s="201"/>
      <c r="T105" s="201"/>
      <c r="U105" s="201"/>
      <c r="V105" s="201"/>
      <c r="W105" s="201"/>
      <c r="X105" s="161"/>
      <c r="Y105" s="161"/>
      <c r="Z105" s="161"/>
      <c r="AA105" s="161"/>
    </row>
    <row r="106" spans="1:27" ht="39.950000000000003" customHeight="1" x14ac:dyDescent="0.25">
      <c r="A106" s="273">
        <v>6</v>
      </c>
      <c r="B106" s="270" t="s">
        <v>253</v>
      </c>
      <c r="C106" s="47">
        <v>103</v>
      </c>
      <c r="D106" s="102" t="s">
        <v>84</v>
      </c>
      <c r="E106" s="103" t="s">
        <v>254</v>
      </c>
      <c r="F106" s="103" t="s">
        <v>13</v>
      </c>
      <c r="G106" s="103" t="s">
        <v>15</v>
      </c>
      <c r="H106" s="105">
        <v>56.36</v>
      </c>
      <c r="I106" s="18">
        <v>20</v>
      </c>
      <c r="J106" s="24">
        <f t="shared" si="2"/>
        <v>10</v>
      </c>
      <c r="K106" s="25" t="str">
        <f t="shared" si="3"/>
        <v>OK</v>
      </c>
      <c r="L106" s="201"/>
      <c r="M106" s="210"/>
      <c r="N106" s="201"/>
      <c r="O106" s="201"/>
      <c r="P106" s="201"/>
      <c r="Q106" s="201"/>
      <c r="R106" s="201"/>
      <c r="S106" s="201"/>
      <c r="T106" s="201"/>
      <c r="U106" s="201"/>
      <c r="V106" s="201"/>
      <c r="W106" s="201"/>
      <c r="X106" s="161"/>
      <c r="Y106" s="161"/>
      <c r="Z106" s="163">
        <v>10</v>
      </c>
      <c r="AA106" s="161"/>
    </row>
    <row r="107" spans="1:27" ht="77.45" hidden="1" customHeight="1" x14ac:dyDescent="0.25">
      <c r="A107" s="274"/>
      <c r="B107" s="271"/>
      <c r="C107" s="47">
        <v>104</v>
      </c>
      <c r="D107" s="102" t="s">
        <v>255</v>
      </c>
      <c r="E107" s="103" t="s">
        <v>256</v>
      </c>
      <c r="F107" s="103" t="s">
        <v>13</v>
      </c>
      <c r="G107" s="103" t="s">
        <v>15</v>
      </c>
      <c r="H107" s="105">
        <v>150</v>
      </c>
      <c r="I107" s="18"/>
      <c r="J107" s="24">
        <f t="shared" si="2"/>
        <v>0</v>
      </c>
      <c r="K107" s="25" t="str">
        <f t="shared" si="3"/>
        <v>OK</v>
      </c>
      <c r="L107" s="201"/>
      <c r="M107" s="210"/>
      <c r="N107" s="201"/>
      <c r="O107" s="201"/>
      <c r="P107" s="201"/>
      <c r="Q107" s="201"/>
      <c r="R107" s="201"/>
      <c r="S107" s="201"/>
      <c r="T107" s="201"/>
      <c r="U107" s="201"/>
      <c r="V107" s="201"/>
      <c r="W107" s="201"/>
      <c r="X107" s="161"/>
      <c r="Y107" s="161"/>
      <c r="Z107" s="161"/>
      <c r="AA107" s="161"/>
    </row>
    <row r="108" spans="1:27" ht="39.950000000000003" hidden="1" customHeight="1" x14ac:dyDescent="0.25">
      <c r="A108" s="274"/>
      <c r="B108" s="271"/>
      <c r="C108" s="47">
        <v>105</v>
      </c>
      <c r="D108" s="102" t="s">
        <v>257</v>
      </c>
      <c r="E108" s="103" t="s">
        <v>258</v>
      </c>
      <c r="F108" s="103" t="s">
        <v>248</v>
      </c>
      <c r="G108" s="103" t="s">
        <v>15</v>
      </c>
      <c r="H108" s="105">
        <v>72</v>
      </c>
      <c r="I108" s="18"/>
      <c r="J108" s="24">
        <f t="shared" si="2"/>
        <v>0</v>
      </c>
      <c r="K108" s="25" t="str">
        <f t="shared" si="3"/>
        <v>OK</v>
      </c>
      <c r="L108" s="201"/>
      <c r="M108" s="210"/>
      <c r="N108" s="201"/>
      <c r="O108" s="201"/>
      <c r="P108" s="201"/>
      <c r="Q108" s="201"/>
      <c r="R108" s="201"/>
      <c r="S108" s="201"/>
      <c r="T108" s="201"/>
      <c r="U108" s="201"/>
      <c r="V108" s="201"/>
      <c r="W108" s="201"/>
      <c r="X108" s="161"/>
      <c r="Y108" s="161"/>
      <c r="Z108" s="161"/>
      <c r="AA108" s="161"/>
    </row>
    <row r="109" spans="1:27" ht="39.950000000000003" hidden="1" customHeight="1" x14ac:dyDescent="0.25">
      <c r="A109" s="274"/>
      <c r="B109" s="271"/>
      <c r="C109" s="47">
        <v>106</v>
      </c>
      <c r="D109" s="102" t="s">
        <v>259</v>
      </c>
      <c r="E109" s="103" t="s">
        <v>260</v>
      </c>
      <c r="F109" s="103" t="s">
        <v>248</v>
      </c>
      <c r="G109" s="103" t="s">
        <v>15</v>
      </c>
      <c r="H109" s="105">
        <v>16</v>
      </c>
      <c r="I109" s="18"/>
      <c r="J109" s="24">
        <f t="shared" si="2"/>
        <v>0</v>
      </c>
      <c r="K109" s="25" t="str">
        <f t="shared" si="3"/>
        <v>OK</v>
      </c>
      <c r="L109" s="201"/>
      <c r="M109" s="210"/>
      <c r="N109" s="201"/>
      <c r="O109" s="201"/>
      <c r="P109" s="201"/>
      <c r="Q109" s="201"/>
      <c r="R109" s="201"/>
      <c r="S109" s="201"/>
      <c r="T109" s="201"/>
      <c r="U109" s="201"/>
      <c r="V109" s="201"/>
      <c r="W109" s="201"/>
      <c r="X109" s="161"/>
      <c r="Y109" s="161"/>
      <c r="Z109" s="161"/>
      <c r="AA109" s="161"/>
    </row>
    <row r="110" spans="1:27" ht="39.950000000000003" hidden="1" customHeight="1" x14ac:dyDescent="0.25">
      <c r="A110" s="274"/>
      <c r="B110" s="271"/>
      <c r="C110" s="47">
        <v>107</v>
      </c>
      <c r="D110" s="102" t="s">
        <v>261</v>
      </c>
      <c r="E110" s="111" t="s">
        <v>262</v>
      </c>
      <c r="F110" s="103" t="s">
        <v>248</v>
      </c>
      <c r="G110" s="103" t="s">
        <v>14</v>
      </c>
      <c r="H110" s="105">
        <v>22</v>
      </c>
      <c r="I110" s="18"/>
      <c r="J110" s="24">
        <f t="shared" si="2"/>
        <v>0</v>
      </c>
      <c r="K110" s="25" t="str">
        <f t="shared" si="3"/>
        <v>OK</v>
      </c>
      <c r="L110" s="201"/>
      <c r="M110" s="210"/>
      <c r="N110" s="201"/>
      <c r="O110" s="201"/>
      <c r="P110" s="201"/>
      <c r="Q110" s="201"/>
      <c r="R110" s="201"/>
      <c r="S110" s="201"/>
      <c r="T110" s="201"/>
      <c r="U110" s="201"/>
      <c r="V110" s="201"/>
      <c r="W110" s="201"/>
      <c r="X110" s="161"/>
      <c r="Y110" s="161"/>
      <c r="Z110" s="161"/>
      <c r="AA110" s="161"/>
    </row>
    <row r="111" spans="1:27" ht="39.950000000000003" hidden="1" customHeight="1" x14ac:dyDescent="0.25">
      <c r="A111" s="275"/>
      <c r="B111" s="272"/>
      <c r="C111" s="47">
        <v>108</v>
      </c>
      <c r="D111" s="102" t="s">
        <v>263</v>
      </c>
      <c r="E111" s="111" t="s">
        <v>264</v>
      </c>
      <c r="F111" s="103" t="s">
        <v>248</v>
      </c>
      <c r="G111" s="103" t="s">
        <v>14</v>
      </c>
      <c r="H111" s="105">
        <v>38.56</v>
      </c>
      <c r="I111" s="18"/>
      <c r="J111" s="24">
        <f t="shared" si="2"/>
        <v>0</v>
      </c>
      <c r="K111" s="25" t="str">
        <f t="shared" si="3"/>
        <v>OK</v>
      </c>
      <c r="L111" s="201"/>
      <c r="M111" s="210"/>
      <c r="N111" s="201"/>
      <c r="O111" s="201"/>
      <c r="P111" s="201"/>
      <c r="Q111" s="201"/>
      <c r="R111" s="201"/>
      <c r="S111" s="201"/>
      <c r="T111" s="201"/>
      <c r="U111" s="201"/>
      <c r="V111" s="201"/>
      <c r="W111" s="201"/>
      <c r="X111" s="161"/>
      <c r="Y111" s="161"/>
      <c r="Z111" s="161"/>
      <c r="AA111" s="161"/>
    </row>
    <row r="112" spans="1:27" ht="39.950000000000003" customHeight="1" x14ac:dyDescent="0.25">
      <c r="A112" s="259">
        <v>7</v>
      </c>
      <c r="B112" s="262" t="s">
        <v>265</v>
      </c>
      <c r="C112" s="46">
        <v>109</v>
      </c>
      <c r="D112" s="95" t="s">
        <v>266</v>
      </c>
      <c r="E112" s="112" t="s">
        <v>267</v>
      </c>
      <c r="F112" s="96" t="s">
        <v>13</v>
      </c>
      <c r="G112" s="33" t="s">
        <v>15</v>
      </c>
      <c r="H112" s="52">
        <v>19.329999999999998</v>
      </c>
      <c r="I112" s="18">
        <v>100</v>
      </c>
      <c r="J112" s="24">
        <f t="shared" si="2"/>
        <v>60</v>
      </c>
      <c r="K112" s="25" t="str">
        <f t="shared" si="3"/>
        <v>OK</v>
      </c>
      <c r="L112" s="201"/>
      <c r="M112" s="210"/>
      <c r="N112" s="201"/>
      <c r="O112" s="201">
        <v>25</v>
      </c>
      <c r="P112" s="201"/>
      <c r="Q112" s="201"/>
      <c r="R112" s="201"/>
      <c r="S112" s="201"/>
      <c r="T112" s="201"/>
      <c r="U112" s="201"/>
      <c r="V112" s="201"/>
      <c r="W112" s="201"/>
      <c r="X112" s="161"/>
      <c r="Y112" s="163">
        <v>15</v>
      </c>
      <c r="Z112" s="161"/>
      <c r="AA112" s="161"/>
    </row>
    <row r="113" spans="1:27" ht="39.950000000000003" customHeight="1" x14ac:dyDescent="0.25">
      <c r="A113" s="260"/>
      <c r="B113" s="263"/>
      <c r="C113" s="46">
        <v>110</v>
      </c>
      <c r="D113" s="95" t="s">
        <v>50</v>
      </c>
      <c r="E113" s="112" t="s">
        <v>268</v>
      </c>
      <c r="F113" s="96" t="s">
        <v>21</v>
      </c>
      <c r="G113" s="33" t="s">
        <v>15</v>
      </c>
      <c r="H113" s="52">
        <v>4.9400000000000004</v>
      </c>
      <c r="I113" s="18">
        <v>20</v>
      </c>
      <c r="J113" s="24">
        <f t="shared" si="2"/>
        <v>10</v>
      </c>
      <c r="K113" s="25" t="str">
        <f t="shared" si="3"/>
        <v>OK</v>
      </c>
      <c r="L113" s="201"/>
      <c r="M113" s="210"/>
      <c r="N113" s="201"/>
      <c r="O113" s="201"/>
      <c r="P113" s="201"/>
      <c r="Q113" s="201"/>
      <c r="R113" s="201"/>
      <c r="S113" s="201"/>
      <c r="T113" s="201"/>
      <c r="U113" s="201"/>
      <c r="V113" s="201">
        <v>10</v>
      </c>
      <c r="W113" s="201"/>
      <c r="X113" s="161"/>
      <c r="Y113" s="161"/>
      <c r="Z113" s="161"/>
      <c r="AA113" s="161"/>
    </row>
    <row r="114" spans="1:27" ht="39.950000000000003" customHeight="1" x14ac:dyDescent="0.25">
      <c r="A114" s="260"/>
      <c r="B114" s="263"/>
      <c r="C114" s="46">
        <v>111</v>
      </c>
      <c r="D114" s="95" t="s">
        <v>269</v>
      </c>
      <c r="E114" s="112" t="s">
        <v>270</v>
      </c>
      <c r="F114" s="96" t="s">
        <v>13</v>
      </c>
      <c r="G114" s="33" t="s">
        <v>15</v>
      </c>
      <c r="H114" s="52">
        <v>23.5</v>
      </c>
      <c r="I114" s="18">
        <v>10</v>
      </c>
      <c r="J114" s="24">
        <f t="shared" si="2"/>
        <v>10</v>
      </c>
      <c r="K114" s="25" t="str">
        <f t="shared" si="3"/>
        <v>OK</v>
      </c>
      <c r="L114" s="201"/>
      <c r="M114" s="210"/>
      <c r="N114" s="201"/>
      <c r="O114" s="201"/>
      <c r="P114" s="201"/>
      <c r="Q114" s="201"/>
      <c r="R114" s="201"/>
      <c r="S114" s="201"/>
      <c r="T114" s="201"/>
      <c r="U114" s="201"/>
      <c r="V114" s="201"/>
      <c r="W114" s="201"/>
      <c r="X114" s="161"/>
      <c r="Y114" s="161"/>
      <c r="Z114" s="161"/>
      <c r="AA114" s="161"/>
    </row>
    <row r="115" spans="1:27" ht="39.950000000000003" customHeight="1" x14ac:dyDescent="0.25">
      <c r="A115" s="260"/>
      <c r="B115" s="263"/>
      <c r="C115" s="46">
        <v>112</v>
      </c>
      <c r="D115" s="95" t="s">
        <v>51</v>
      </c>
      <c r="E115" s="112" t="s">
        <v>52</v>
      </c>
      <c r="F115" s="96" t="s">
        <v>13</v>
      </c>
      <c r="G115" s="33" t="s">
        <v>15</v>
      </c>
      <c r="H115" s="52">
        <v>9.91</v>
      </c>
      <c r="I115" s="18">
        <v>15</v>
      </c>
      <c r="J115" s="24">
        <f t="shared" si="2"/>
        <v>15</v>
      </c>
      <c r="K115" s="25" t="str">
        <f t="shared" si="3"/>
        <v>OK</v>
      </c>
      <c r="L115" s="201"/>
      <c r="M115" s="210"/>
      <c r="N115" s="201"/>
      <c r="O115" s="201"/>
      <c r="P115" s="201"/>
      <c r="Q115" s="201"/>
      <c r="R115" s="201"/>
      <c r="S115" s="201"/>
      <c r="T115" s="201"/>
      <c r="U115" s="201"/>
      <c r="V115" s="201"/>
      <c r="W115" s="201"/>
      <c r="X115" s="161"/>
      <c r="Y115" s="161"/>
      <c r="Z115" s="161"/>
      <c r="AA115" s="161"/>
    </row>
    <row r="116" spans="1:27" ht="39.950000000000003" customHeight="1" x14ac:dyDescent="0.25">
      <c r="A116" s="260"/>
      <c r="B116" s="263"/>
      <c r="C116" s="46">
        <v>113</v>
      </c>
      <c r="D116" s="95" t="s">
        <v>53</v>
      </c>
      <c r="E116" s="112" t="s">
        <v>45</v>
      </c>
      <c r="F116" s="96" t="s">
        <v>13</v>
      </c>
      <c r="G116" s="33" t="s">
        <v>15</v>
      </c>
      <c r="H116" s="52">
        <v>6.5</v>
      </c>
      <c r="I116" s="18">
        <v>25</v>
      </c>
      <c r="J116" s="24">
        <f t="shared" si="2"/>
        <v>0</v>
      </c>
      <c r="K116" s="25" t="str">
        <f t="shared" si="3"/>
        <v>OK</v>
      </c>
      <c r="L116" s="201"/>
      <c r="M116" s="210"/>
      <c r="N116" s="201"/>
      <c r="O116" s="201">
        <v>25</v>
      </c>
      <c r="P116" s="201"/>
      <c r="Q116" s="201"/>
      <c r="R116" s="201"/>
      <c r="S116" s="201"/>
      <c r="T116" s="201"/>
      <c r="U116" s="201"/>
      <c r="V116" s="201"/>
      <c r="W116" s="201"/>
      <c r="X116" s="161"/>
      <c r="Y116" s="161"/>
      <c r="Z116" s="161"/>
      <c r="AA116" s="161"/>
    </row>
    <row r="117" spans="1:27" ht="39.950000000000003" hidden="1" customHeight="1" x14ac:dyDescent="0.25">
      <c r="A117" s="260"/>
      <c r="B117" s="263"/>
      <c r="C117" s="46">
        <v>114</v>
      </c>
      <c r="D117" s="95" t="s">
        <v>54</v>
      </c>
      <c r="E117" s="112" t="s">
        <v>271</v>
      </c>
      <c r="F117" s="96" t="s">
        <v>13</v>
      </c>
      <c r="G117" s="33" t="s">
        <v>57</v>
      </c>
      <c r="H117" s="52">
        <v>27.55</v>
      </c>
      <c r="I117" s="18"/>
      <c r="J117" s="24">
        <f t="shared" si="2"/>
        <v>0</v>
      </c>
      <c r="K117" s="25" t="str">
        <f t="shared" si="3"/>
        <v>OK</v>
      </c>
      <c r="L117" s="201"/>
      <c r="M117" s="210"/>
      <c r="N117" s="201"/>
      <c r="O117" s="201"/>
      <c r="P117" s="201"/>
      <c r="Q117" s="201"/>
      <c r="R117" s="201"/>
      <c r="S117" s="201"/>
      <c r="T117" s="201"/>
      <c r="U117" s="201"/>
      <c r="V117" s="201"/>
      <c r="W117" s="201"/>
      <c r="X117" s="161"/>
      <c r="Y117" s="161"/>
      <c r="Z117" s="161"/>
      <c r="AA117" s="161"/>
    </row>
    <row r="118" spans="1:27" ht="39.950000000000003" customHeight="1" x14ac:dyDescent="0.25">
      <c r="A118" s="260"/>
      <c r="B118" s="263"/>
      <c r="C118" s="46">
        <v>115</v>
      </c>
      <c r="D118" s="95" t="s">
        <v>72</v>
      </c>
      <c r="E118" s="112" t="s">
        <v>160</v>
      </c>
      <c r="F118" s="96" t="s">
        <v>13</v>
      </c>
      <c r="G118" s="33" t="s">
        <v>15</v>
      </c>
      <c r="H118" s="52">
        <v>19.899999999999999</v>
      </c>
      <c r="I118" s="18">
        <v>15</v>
      </c>
      <c r="J118" s="24">
        <f t="shared" si="2"/>
        <v>15</v>
      </c>
      <c r="K118" s="25" t="str">
        <f t="shared" si="3"/>
        <v>OK</v>
      </c>
      <c r="L118" s="201"/>
      <c r="M118" s="210"/>
      <c r="N118" s="201"/>
      <c r="O118" s="201"/>
      <c r="P118" s="201"/>
      <c r="Q118" s="201"/>
      <c r="R118" s="201"/>
      <c r="S118" s="201"/>
      <c r="T118" s="201"/>
      <c r="U118" s="201"/>
      <c r="V118" s="201"/>
      <c r="W118" s="201"/>
      <c r="X118" s="161"/>
      <c r="Y118" s="161"/>
      <c r="Z118" s="161"/>
      <c r="AA118" s="161"/>
    </row>
    <row r="119" spans="1:27" ht="39.950000000000003" customHeight="1" x14ac:dyDescent="0.25">
      <c r="A119" s="260"/>
      <c r="B119" s="263"/>
      <c r="C119" s="46">
        <v>116</v>
      </c>
      <c r="D119" s="95" t="s">
        <v>79</v>
      </c>
      <c r="E119" s="112" t="s">
        <v>45</v>
      </c>
      <c r="F119" s="96" t="s">
        <v>13</v>
      </c>
      <c r="G119" s="33" t="s">
        <v>15</v>
      </c>
      <c r="H119" s="52">
        <v>11</v>
      </c>
      <c r="I119" s="18">
        <v>10</v>
      </c>
      <c r="J119" s="24">
        <f t="shared" si="2"/>
        <v>10</v>
      </c>
      <c r="K119" s="25" t="str">
        <f t="shared" si="3"/>
        <v>OK</v>
      </c>
      <c r="L119" s="201"/>
      <c r="M119" s="210"/>
      <c r="N119" s="201"/>
      <c r="O119" s="201"/>
      <c r="P119" s="201"/>
      <c r="Q119" s="201"/>
      <c r="R119" s="201"/>
      <c r="S119" s="201"/>
      <c r="T119" s="201"/>
      <c r="U119" s="201"/>
      <c r="V119" s="201"/>
      <c r="W119" s="201"/>
      <c r="X119" s="161"/>
      <c r="Y119" s="161"/>
      <c r="Z119" s="161"/>
      <c r="AA119" s="161"/>
    </row>
    <row r="120" spans="1:27" ht="39.950000000000003" hidden="1" customHeight="1" x14ac:dyDescent="0.25">
      <c r="A120" s="260"/>
      <c r="B120" s="263"/>
      <c r="C120" s="46">
        <v>117</v>
      </c>
      <c r="D120" s="95" t="s">
        <v>272</v>
      </c>
      <c r="E120" s="112" t="s">
        <v>46</v>
      </c>
      <c r="F120" s="96" t="s">
        <v>19</v>
      </c>
      <c r="G120" s="33" t="s">
        <v>275</v>
      </c>
      <c r="H120" s="52">
        <v>110.07</v>
      </c>
      <c r="I120" s="18"/>
      <c r="J120" s="24">
        <f t="shared" si="2"/>
        <v>0</v>
      </c>
      <c r="K120" s="25" t="str">
        <f t="shared" si="3"/>
        <v>OK</v>
      </c>
      <c r="L120" s="201"/>
      <c r="M120" s="209"/>
      <c r="N120" s="201"/>
      <c r="O120" s="201"/>
      <c r="P120" s="201"/>
      <c r="Q120" s="201"/>
      <c r="R120" s="201"/>
      <c r="S120" s="201"/>
      <c r="T120" s="201"/>
      <c r="U120" s="201"/>
      <c r="V120" s="201"/>
      <c r="W120" s="201"/>
      <c r="X120" s="161"/>
      <c r="Y120" s="161"/>
      <c r="Z120" s="161"/>
      <c r="AA120" s="161"/>
    </row>
    <row r="121" spans="1:27" ht="39.950000000000003" hidden="1" customHeight="1" x14ac:dyDescent="0.25">
      <c r="A121" s="261"/>
      <c r="B121" s="264"/>
      <c r="C121" s="46">
        <v>118</v>
      </c>
      <c r="D121" s="95" t="s">
        <v>273</v>
      </c>
      <c r="E121" s="112" t="s">
        <v>274</v>
      </c>
      <c r="F121" s="96" t="s">
        <v>229</v>
      </c>
      <c r="G121" s="33" t="s">
        <v>275</v>
      </c>
      <c r="H121" s="52">
        <v>9.5</v>
      </c>
      <c r="I121" s="18"/>
      <c r="J121" s="24">
        <f t="shared" si="2"/>
        <v>0</v>
      </c>
      <c r="K121" s="25" t="str">
        <f t="shared" si="3"/>
        <v>OK</v>
      </c>
      <c r="L121" s="201"/>
      <c r="M121" s="209"/>
      <c r="N121" s="201"/>
      <c r="O121" s="201"/>
      <c r="P121" s="201"/>
      <c r="Q121" s="201"/>
      <c r="R121" s="201"/>
      <c r="S121" s="201"/>
      <c r="T121" s="201"/>
      <c r="U121" s="201"/>
      <c r="V121" s="201"/>
      <c r="W121" s="201"/>
      <c r="X121" s="161"/>
      <c r="Y121" s="161"/>
      <c r="Z121" s="161"/>
      <c r="AA121" s="161"/>
    </row>
    <row r="122" spans="1:27" ht="154.9" hidden="1" customHeight="1" x14ac:dyDescent="0.25">
      <c r="A122" s="88">
        <v>8</v>
      </c>
      <c r="B122" s="89" t="s">
        <v>276</v>
      </c>
      <c r="C122" s="47">
        <v>119</v>
      </c>
      <c r="D122" s="102" t="s">
        <v>282</v>
      </c>
      <c r="E122" s="111" t="s">
        <v>277</v>
      </c>
      <c r="F122" s="103" t="s">
        <v>13</v>
      </c>
      <c r="G122" s="103" t="s">
        <v>15</v>
      </c>
      <c r="H122" s="105">
        <v>766.66</v>
      </c>
      <c r="I122" s="18"/>
      <c r="J122" s="24">
        <f t="shared" si="2"/>
        <v>0</v>
      </c>
      <c r="K122" s="25" t="str">
        <f t="shared" si="3"/>
        <v>OK</v>
      </c>
      <c r="L122" s="201"/>
      <c r="M122" s="209"/>
      <c r="N122" s="201"/>
      <c r="O122" s="201"/>
      <c r="P122" s="201"/>
      <c r="Q122" s="201"/>
      <c r="R122" s="201"/>
      <c r="S122" s="201"/>
      <c r="T122" s="201"/>
      <c r="U122" s="201"/>
      <c r="V122" s="201"/>
      <c r="W122" s="201"/>
      <c r="X122" s="161"/>
      <c r="Y122" s="161"/>
      <c r="Z122" s="161"/>
      <c r="AA122" s="161"/>
    </row>
    <row r="123" spans="1:27" ht="51.6" hidden="1" customHeight="1" x14ac:dyDescent="0.25">
      <c r="A123" s="259">
        <v>9</v>
      </c>
      <c r="B123" s="262" t="s">
        <v>276</v>
      </c>
      <c r="C123" s="46">
        <v>120</v>
      </c>
      <c r="D123" s="95" t="s">
        <v>278</v>
      </c>
      <c r="E123" s="112" t="s">
        <v>277</v>
      </c>
      <c r="F123" s="96" t="s">
        <v>13</v>
      </c>
      <c r="G123" s="33" t="s">
        <v>142</v>
      </c>
      <c r="H123" s="52">
        <v>471.43</v>
      </c>
      <c r="I123" s="18"/>
      <c r="J123" s="24">
        <f t="shared" si="2"/>
        <v>0</v>
      </c>
      <c r="K123" s="25" t="str">
        <f t="shared" si="3"/>
        <v>OK</v>
      </c>
      <c r="L123" s="201"/>
      <c r="M123" s="209"/>
      <c r="N123" s="201"/>
      <c r="O123" s="201"/>
      <c r="P123" s="201"/>
      <c r="Q123" s="201"/>
      <c r="R123" s="201"/>
      <c r="S123" s="201"/>
      <c r="T123" s="201"/>
      <c r="U123" s="201"/>
      <c r="V123" s="201"/>
      <c r="W123" s="201"/>
      <c r="X123" s="161"/>
      <c r="Y123" s="161"/>
      <c r="Z123" s="161"/>
      <c r="AA123" s="161"/>
    </row>
    <row r="124" spans="1:27" ht="39.950000000000003" hidden="1" customHeight="1" x14ac:dyDescent="0.25">
      <c r="A124" s="261"/>
      <c r="B124" s="264"/>
      <c r="C124" s="46">
        <v>121</v>
      </c>
      <c r="D124" s="95" t="s">
        <v>279</v>
      </c>
      <c r="E124" s="112" t="s">
        <v>277</v>
      </c>
      <c r="F124" s="96" t="s">
        <v>248</v>
      </c>
      <c r="G124" s="33" t="s">
        <v>280</v>
      </c>
      <c r="H124" s="52">
        <v>6.26</v>
      </c>
      <c r="I124" s="18"/>
      <c r="J124" s="24">
        <f t="shared" si="2"/>
        <v>0</v>
      </c>
      <c r="K124" s="25" t="str">
        <f t="shared" si="3"/>
        <v>OK</v>
      </c>
      <c r="L124" s="201"/>
      <c r="M124" s="210"/>
      <c r="N124" s="201"/>
      <c r="O124" s="201"/>
      <c r="P124" s="201"/>
      <c r="Q124" s="201"/>
      <c r="R124" s="201"/>
      <c r="S124" s="201"/>
      <c r="T124" s="201"/>
      <c r="U124" s="201"/>
      <c r="V124" s="201"/>
      <c r="W124" s="201"/>
      <c r="X124" s="161"/>
      <c r="Y124" s="161"/>
      <c r="Z124" s="161"/>
      <c r="AA124" s="161"/>
    </row>
    <row r="125" spans="1:27" ht="103.35" hidden="1" customHeight="1" x14ac:dyDescent="0.25">
      <c r="A125" s="88">
        <v>10</v>
      </c>
      <c r="B125" s="87" t="s">
        <v>253</v>
      </c>
      <c r="C125" s="47">
        <v>122</v>
      </c>
      <c r="D125" s="102" t="s">
        <v>283</v>
      </c>
      <c r="E125" s="111" t="s">
        <v>281</v>
      </c>
      <c r="F125" s="103" t="s">
        <v>13</v>
      </c>
      <c r="G125" s="103" t="s">
        <v>33</v>
      </c>
      <c r="H125" s="105">
        <v>9144.99</v>
      </c>
      <c r="I125" s="18"/>
      <c r="J125" s="24">
        <f t="shared" si="2"/>
        <v>0</v>
      </c>
      <c r="K125" s="25" t="str">
        <f t="shared" si="3"/>
        <v>OK</v>
      </c>
      <c r="L125" s="201"/>
      <c r="M125" s="210"/>
      <c r="N125" s="201"/>
      <c r="O125" s="201"/>
      <c r="P125" s="201"/>
      <c r="Q125" s="201"/>
      <c r="R125" s="201"/>
      <c r="S125" s="201"/>
      <c r="T125" s="201"/>
      <c r="U125" s="201"/>
      <c r="V125" s="201"/>
      <c r="W125" s="201"/>
      <c r="X125" s="161"/>
      <c r="Y125" s="161"/>
      <c r="Z125" s="161"/>
      <c r="AA125" s="161"/>
    </row>
    <row r="126" spans="1:27" ht="39.950000000000003" customHeight="1" x14ac:dyDescent="0.25">
      <c r="A126" s="259">
        <v>11</v>
      </c>
      <c r="B126" s="262" t="s">
        <v>284</v>
      </c>
      <c r="C126" s="86">
        <v>123</v>
      </c>
      <c r="D126" s="95" t="s">
        <v>288</v>
      </c>
      <c r="E126" s="112" t="s">
        <v>285</v>
      </c>
      <c r="F126" s="96" t="s">
        <v>13</v>
      </c>
      <c r="G126" s="33" t="s">
        <v>292</v>
      </c>
      <c r="H126" s="52">
        <v>2220.17</v>
      </c>
      <c r="I126" s="18">
        <f>0+1</f>
        <v>1</v>
      </c>
      <c r="J126" s="24">
        <f t="shared" si="2"/>
        <v>0</v>
      </c>
      <c r="K126" s="25" t="str">
        <f t="shared" si="3"/>
        <v>OK</v>
      </c>
      <c r="L126" s="201"/>
      <c r="M126" s="210"/>
      <c r="N126" s="201"/>
      <c r="O126" s="201"/>
      <c r="P126" s="201"/>
      <c r="Q126" s="201">
        <v>1</v>
      </c>
      <c r="R126" s="201"/>
      <c r="S126" s="201"/>
      <c r="T126" s="201"/>
      <c r="U126" s="201"/>
      <c r="V126" s="201"/>
      <c r="W126" s="201"/>
      <c r="X126" s="161"/>
      <c r="Y126" s="161"/>
      <c r="Z126" s="161"/>
      <c r="AA126" s="161"/>
    </row>
    <row r="127" spans="1:27" ht="39.950000000000003" hidden="1" customHeight="1" x14ac:dyDescent="0.25">
      <c r="A127" s="260"/>
      <c r="B127" s="263"/>
      <c r="C127" s="86">
        <v>124</v>
      </c>
      <c r="D127" s="95" t="s">
        <v>289</v>
      </c>
      <c r="E127" s="112" t="s">
        <v>286</v>
      </c>
      <c r="F127" s="96" t="s">
        <v>13</v>
      </c>
      <c r="G127" s="33" t="s">
        <v>293</v>
      </c>
      <c r="H127" s="52">
        <v>1404.35</v>
      </c>
      <c r="I127" s="18"/>
      <c r="J127" s="24">
        <f t="shared" si="2"/>
        <v>0</v>
      </c>
      <c r="K127" s="25" t="str">
        <f t="shared" si="3"/>
        <v>OK</v>
      </c>
      <c r="L127" s="201"/>
      <c r="M127" s="210"/>
      <c r="N127" s="201"/>
      <c r="O127" s="201"/>
      <c r="P127" s="201"/>
      <c r="Q127" s="201"/>
      <c r="R127" s="201"/>
      <c r="S127" s="201"/>
      <c r="T127" s="201"/>
      <c r="U127" s="201"/>
      <c r="V127" s="201"/>
      <c r="W127" s="201"/>
      <c r="X127" s="161"/>
      <c r="Y127" s="161"/>
      <c r="Z127" s="161"/>
      <c r="AA127" s="161"/>
    </row>
    <row r="128" spans="1:27" ht="39.950000000000003" hidden="1" customHeight="1" x14ac:dyDescent="0.25">
      <c r="A128" s="260"/>
      <c r="B128" s="263"/>
      <c r="C128" s="86">
        <v>125</v>
      </c>
      <c r="D128" s="95" t="s">
        <v>290</v>
      </c>
      <c r="E128" s="112" t="s">
        <v>45</v>
      </c>
      <c r="F128" s="96" t="s">
        <v>13</v>
      </c>
      <c r="G128" s="33" t="s">
        <v>292</v>
      </c>
      <c r="H128" s="52">
        <v>659.29</v>
      </c>
      <c r="I128" s="18"/>
      <c r="J128" s="24">
        <f t="shared" si="2"/>
        <v>0</v>
      </c>
      <c r="K128" s="25" t="str">
        <f t="shared" si="3"/>
        <v>OK</v>
      </c>
      <c r="L128" s="201"/>
      <c r="M128" s="210"/>
      <c r="N128" s="201"/>
      <c r="O128" s="201"/>
      <c r="P128" s="201"/>
      <c r="Q128" s="201"/>
      <c r="R128" s="201"/>
      <c r="S128" s="201"/>
      <c r="T128" s="201"/>
      <c r="U128" s="201"/>
      <c r="V128" s="201"/>
      <c r="W128" s="201"/>
      <c r="X128" s="161"/>
      <c r="Y128" s="161"/>
      <c r="Z128" s="161"/>
      <c r="AA128" s="161"/>
    </row>
    <row r="129" spans="1:27" ht="39.950000000000003" hidden="1" customHeight="1" x14ac:dyDescent="0.25">
      <c r="A129" s="261"/>
      <c r="B129" s="264"/>
      <c r="C129" s="86">
        <v>126</v>
      </c>
      <c r="D129" s="95" t="s">
        <v>291</v>
      </c>
      <c r="E129" s="112" t="s">
        <v>287</v>
      </c>
      <c r="F129" s="96" t="s">
        <v>13</v>
      </c>
      <c r="G129" s="33" t="s">
        <v>292</v>
      </c>
      <c r="H129" s="52">
        <v>561.80999999999995</v>
      </c>
      <c r="I129" s="18"/>
      <c r="J129" s="24">
        <f t="shared" si="2"/>
        <v>0</v>
      </c>
      <c r="K129" s="25" t="str">
        <f t="shared" si="3"/>
        <v>OK</v>
      </c>
      <c r="L129" s="201"/>
      <c r="M129" s="210"/>
      <c r="N129" s="201"/>
      <c r="O129" s="201"/>
      <c r="P129" s="201"/>
      <c r="Q129" s="201"/>
      <c r="R129" s="201"/>
      <c r="S129" s="201"/>
      <c r="T129" s="201"/>
      <c r="U129" s="201"/>
      <c r="V129" s="201"/>
      <c r="W129" s="201"/>
      <c r="X129" s="161"/>
      <c r="Y129" s="161"/>
      <c r="Z129" s="161"/>
      <c r="AA129" s="161"/>
    </row>
    <row r="130" spans="1:27" ht="39.950000000000003" hidden="1" customHeight="1" x14ac:dyDescent="0.25">
      <c r="A130" s="273">
        <v>13</v>
      </c>
      <c r="B130" s="270" t="s">
        <v>253</v>
      </c>
      <c r="C130" s="47">
        <v>130</v>
      </c>
      <c r="D130" s="115" t="s">
        <v>294</v>
      </c>
      <c r="E130" s="116" t="s">
        <v>295</v>
      </c>
      <c r="F130" s="104" t="s">
        <v>13</v>
      </c>
      <c r="G130" s="35" t="s">
        <v>306</v>
      </c>
      <c r="H130" s="53">
        <v>5651.34</v>
      </c>
      <c r="I130" s="18"/>
      <c r="J130" s="24">
        <f t="shared" si="2"/>
        <v>0</v>
      </c>
      <c r="K130" s="25" t="str">
        <f t="shared" si="3"/>
        <v>OK</v>
      </c>
      <c r="L130" s="201"/>
      <c r="M130" s="210"/>
      <c r="N130" s="201"/>
      <c r="O130" s="201"/>
      <c r="P130" s="201"/>
      <c r="Q130" s="201"/>
      <c r="R130" s="201"/>
      <c r="S130" s="201"/>
      <c r="T130" s="201"/>
      <c r="U130" s="201"/>
      <c r="V130" s="201"/>
      <c r="W130" s="201"/>
      <c r="X130" s="161"/>
      <c r="Y130" s="161"/>
      <c r="Z130" s="161"/>
      <c r="AA130" s="161"/>
    </row>
    <row r="131" spans="1:27" ht="39.950000000000003" hidden="1" customHeight="1" x14ac:dyDescent="0.25">
      <c r="A131" s="274"/>
      <c r="B131" s="271"/>
      <c r="C131" s="47">
        <v>131</v>
      </c>
      <c r="D131" s="115" t="s">
        <v>301</v>
      </c>
      <c r="E131" s="116" t="s">
        <v>296</v>
      </c>
      <c r="F131" s="104" t="s">
        <v>13</v>
      </c>
      <c r="G131" s="35" t="s">
        <v>292</v>
      </c>
      <c r="H131" s="53">
        <v>2699.33</v>
      </c>
      <c r="I131" s="18"/>
      <c r="J131" s="24">
        <f t="shared" si="2"/>
        <v>0</v>
      </c>
      <c r="K131" s="25" t="str">
        <f t="shared" si="3"/>
        <v>OK</v>
      </c>
      <c r="L131" s="201"/>
      <c r="M131" s="210"/>
      <c r="N131" s="201"/>
      <c r="O131" s="201"/>
      <c r="P131" s="201"/>
      <c r="Q131" s="201"/>
      <c r="R131" s="201"/>
      <c r="S131" s="201"/>
      <c r="T131" s="201"/>
      <c r="U131" s="201"/>
      <c r="V131" s="201"/>
      <c r="W131" s="201"/>
      <c r="X131" s="161"/>
      <c r="Y131" s="161"/>
      <c r="Z131" s="161"/>
      <c r="AA131" s="161"/>
    </row>
    <row r="132" spans="1:27" ht="39.950000000000003" hidden="1" customHeight="1" x14ac:dyDescent="0.25">
      <c r="A132" s="274"/>
      <c r="B132" s="271"/>
      <c r="C132" s="48">
        <v>132</v>
      </c>
      <c r="D132" s="115" t="s">
        <v>302</v>
      </c>
      <c r="E132" s="116" t="s">
        <v>297</v>
      </c>
      <c r="F132" s="104" t="s">
        <v>13</v>
      </c>
      <c r="G132" s="35" t="s">
        <v>292</v>
      </c>
      <c r="H132" s="53">
        <v>3000</v>
      </c>
      <c r="I132" s="18"/>
      <c r="J132" s="24">
        <f t="shared" si="2"/>
        <v>0</v>
      </c>
      <c r="K132" s="25" t="str">
        <f t="shared" si="3"/>
        <v>OK</v>
      </c>
      <c r="L132" s="201"/>
      <c r="M132" s="210"/>
      <c r="N132" s="201"/>
      <c r="O132" s="201"/>
      <c r="P132" s="201"/>
      <c r="Q132" s="201"/>
      <c r="R132" s="201"/>
      <c r="S132" s="201"/>
      <c r="T132" s="201"/>
      <c r="U132" s="201"/>
      <c r="V132" s="201"/>
      <c r="W132" s="201"/>
      <c r="X132" s="161"/>
      <c r="Y132" s="161"/>
      <c r="Z132" s="161"/>
      <c r="AA132" s="161"/>
    </row>
    <row r="133" spans="1:27" ht="39.950000000000003" hidden="1" customHeight="1" x14ac:dyDescent="0.25">
      <c r="A133" s="274"/>
      <c r="B133" s="271"/>
      <c r="C133" s="48">
        <v>133</v>
      </c>
      <c r="D133" s="115" t="s">
        <v>303</v>
      </c>
      <c r="E133" s="116" t="s">
        <v>298</v>
      </c>
      <c r="F133" s="104" t="s">
        <v>13</v>
      </c>
      <c r="G133" s="35" t="s">
        <v>292</v>
      </c>
      <c r="H133" s="53">
        <v>3144.66</v>
      </c>
      <c r="I133" s="18"/>
      <c r="J133" s="24">
        <f t="shared" ref="J133:J196" si="4">I133-(SUM(L133:AA133))</f>
        <v>0</v>
      </c>
      <c r="K133" s="25" t="str">
        <f t="shared" ref="K133:K196" si="5">IF(J133&lt;0,"ATENÇÃO","OK")</f>
        <v>OK</v>
      </c>
      <c r="L133" s="201"/>
      <c r="M133" s="210"/>
      <c r="N133" s="201"/>
      <c r="O133" s="201"/>
      <c r="P133" s="201"/>
      <c r="Q133" s="201"/>
      <c r="R133" s="201"/>
      <c r="S133" s="201"/>
      <c r="T133" s="201"/>
      <c r="U133" s="201"/>
      <c r="V133" s="201"/>
      <c r="W133" s="201"/>
      <c r="X133" s="161"/>
      <c r="Y133" s="161"/>
      <c r="Z133" s="161"/>
      <c r="AA133" s="161"/>
    </row>
    <row r="134" spans="1:27" ht="39.950000000000003" hidden="1" customHeight="1" x14ac:dyDescent="0.25">
      <c r="A134" s="274"/>
      <c r="B134" s="271"/>
      <c r="C134" s="48">
        <v>134</v>
      </c>
      <c r="D134" s="115" t="s">
        <v>304</v>
      </c>
      <c r="E134" s="116" t="s">
        <v>299</v>
      </c>
      <c r="F134" s="104" t="s">
        <v>13</v>
      </c>
      <c r="G134" s="35" t="s">
        <v>292</v>
      </c>
      <c r="H134" s="53">
        <v>1600</v>
      </c>
      <c r="I134" s="18"/>
      <c r="J134" s="24">
        <f t="shared" si="4"/>
        <v>0</v>
      </c>
      <c r="K134" s="25" t="str">
        <f t="shared" si="5"/>
        <v>OK</v>
      </c>
      <c r="L134" s="201"/>
      <c r="M134" s="210"/>
      <c r="N134" s="201"/>
      <c r="O134" s="201"/>
      <c r="P134" s="201"/>
      <c r="Q134" s="201"/>
      <c r="R134" s="201"/>
      <c r="S134" s="201"/>
      <c r="T134" s="201"/>
      <c r="U134" s="201"/>
      <c r="V134" s="201"/>
      <c r="W134" s="201"/>
      <c r="X134" s="161"/>
      <c r="Y134" s="161"/>
      <c r="Z134" s="161"/>
      <c r="AA134" s="161"/>
    </row>
    <row r="135" spans="1:27" ht="39.950000000000003" hidden="1" customHeight="1" x14ac:dyDescent="0.25">
      <c r="A135" s="275"/>
      <c r="B135" s="272"/>
      <c r="C135" s="48">
        <v>135</v>
      </c>
      <c r="D135" s="115" t="s">
        <v>305</v>
      </c>
      <c r="E135" s="116" t="s">
        <v>300</v>
      </c>
      <c r="F135" s="104" t="s">
        <v>13</v>
      </c>
      <c r="G135" s="35" t="s">
        <v>292</v>
      </c>
      <c r="H135" s="53">
        <v>1200</v>
      </c>
      <c r="I135" s="18"/>
      <c r="J135" s="24">
        <f t="shared" si="4"/>
        <v>0</v>
      </c>
      <c r="K135" s="25" t="str">
        <f t="shared" si="5"/>
        <v>OK</v>
      </c>
      <c r="L135" s="201"/>
      <c r="M135" s="210"/>
      <c r="N135" s="201"/>
      <c r="O135" s="201"/>
      <c r="P135" s="201"/>
      <c r="Q135" s="201"/>
      <c r="R135" s="201"/>
      <c r="S135" s="201"/>
      <c r="T135" s="201"/>
      <c r="U135" s="201"/>
      <c r="V135" s="201"/>
      <c r="W135" s="201"/>
      <c r="X135" s="161"/>
      <c r="Y135" s="161"/>
      <c r="Z135" s="161"/>
      <c r="AA135" s="161"/>
    </row>
    <row r="136" spans="1:27" ht="39.950000000000003" hidden="1" customHeight="1" x14ac:dyDescent="0.25">
      <c r="A136" s="259">
        <v>14</v>
      </c>
      <c r="B136" s="262" t="s">
        <v>307</v>
      </c>
      <c r="C136" s="46">
        <v>136</v>
      </c>
      <c r="D136" s="95" t="s">
        <v>309</v>
      </c>
      <c r="E136" s="96" t="s">
        <v>308</v>
      </c>
      <c r="F136" s="108" t="s">
        <v>13</v>
      </c>
      <c r="G136" s="33" t="s">
        <v>311</v>
      </c>
      <c r="H136" s="52">
        <v>4191</v>
      </c>
      <c r="I136" s="18"/>
      <c r="J136" s="24">
        <f t="shared" si="4"/>
        <v>0</v>
      </c>
      <c r="K136" s="25" t="str">
        <f t="shared" si="5"/>
        <v>OK</v>
      </c>
      <c r="L136" s="201"/>
      <c r="M136" s="210"/>
      <c r="N136" s="201"/>
      <c r="O136" s="201"/>
      <c r="P136" s="201"/>
      <c r="Q136" s="201"/>
      <c r="R136" s="201"/>
      <c r="S136" s="201"/>
      <c r="T136" s="201"/>
      <c r="U136" s="201"/>
      <c r="V136" s="201"/>
      <c r="W136" s="201"/>
      <c r="X136" s="161"/>
      <c r="Y136" s="161"/>
      <c r="Z136" s="161"/>
      <c r="AA136" s="161"/>
    </row>
    <row r="137" spans="1:27" ht="39.950000000000003" hidden="1" customHeight="1" x14ac:dyDescent="0.25">
      <c r="A137" s="261"/>
      <c r="B137" s="264"/>
      <c r="C137" s="46">
        <v>137</v>
      </c>
      <c r="D137" s="95" t="s">
        <v>310</v>
      </c>
      <c r="E137" s="96" t="s">
        <v>308</v>
      </c>
      <c r="F137" s="108" t="s">
        <v>13</v>
      </c>
      <c r="G137" s="33" t="s">
        <v>311</v>
      </c>
      <c r="H137" s="52">
        <v>4191</v>
      </c>
      <c r="I137" s="18"/>
      <c r="J137" s="24">
        <f t="shared" si="4"/>
        <v>0</v>
      </c>
      <c r="K137" s="25" t="str">
        <f t="shared" si="5"/>
        <v>OK</v>
      </c>
      <c r="L137" s="201"/>
      <c r="M137" s="210"/>
      <c r="N137" s="201"/>
      <c r="O137" s="201"/>
      <c r="P137" s="201"/>
      <c r="Q137" s="201"/>
      <c r="R137" s="201"/>
      <c r="S137" s="201"/>
      <c r="T137" s="201"/>
      <c r="U137" s="201"/>
      <c r="V137" s="201"/>
      <c r="W137" s="201"/>
      <c r="X137" s="161"/>
      <c r="Y137" s="161"/>
      <c r="Z137" s="161"/>
      <c r="AA137" s="161"/>
    </row>
    <row r="138" spans="1:27" ht="39.950000000000003" customHeight="1" x14ac:dyDescent="0.25">
      <c r="A138" s="273">
        <v>15</v>
      </c>
      <c r="B138" s="270" t="s">
        <v>249</v>
      </c>
      <c r="C138" s="47">
        <v>138</v>
      </c>
      <c r="D138" s="90" t="s">
        <v>60</v>
      </c>
      <c r="E138" s="35" t="s">
        <v>312</v>
      </c>
      <c r="F138" s="35" t="s">
        <v>13</v>
      </c>
      <c r="G138" s="35" t="s">
        <v>22</v>
      </c>
      <c r="H138" s="53">
        <v>11</v>
      </c>
      <c r="I138" s="18">
        <v>10</v>
      </c>
      <c r="J138" s="24">
        <f t="shared" si="4"/>
        <v>0</v>
      </c>
      <c r="K138" s="25" t="str">
        <f t="shared" si="5"/>
        <v>OK</v>
      </c>
      <c r="L138" s="201"/>
      <c r="M138" s="210"/>
      <c r="N138" s="201"/>
      <c r="O138" s="201"/>
      <c r="P138" s="201"/>
      <c r="Q138" s="201"/>
      <c r="R138" s="201"/>
      <c r="S138" s="201"/>
      <c r="T138" s="201"/>
      <c r="U138" s="201"/>
      <c r="V138" s="201"/>
      <c r="W138" s="201"/>
      <c r="X138" s="163">
        <v>10</v>
      </c>
      <c r="Y138" s="161"/>
      <c r="Z138" s="161"/>
      <c r="AA138" s="161"/>
    </row>
    <row r="139" spans="1:27" ht="39.950000000000003" customHeight="1" x14ac:dyDescent="0.25">
      <c r="A139" s="274"/>
      <c r="B139" s="271"/>
      <c r="C139" s="47">
        <v>139</v>
      </c>
      <c r="D139" s="90" t="s">
        <v>61</v>
      </c>
      <c r="E139" s="118" t="s">
        <v>313</v>
      </c>
      <c r="F139" s="35" t="s">
        <v>13</v>
      </c>
      <c r="G139" s="35" t="s">
        <v>22</v>
      </c>
      <c r="H139" s="53">
        <v>51.6</v>
      </c>
      <c r="I139" s="18">
        <v>5</v>
      </c>
      <c r="J139" s="24">
        <f t="shared" si="4"/>
        <v>0</v>
      </c>
      <c r="K139" s="25" t="str">
        <f t="shared" si="5"/>
        <v>OK</v>
      </c>
      <c r="L139" s="202"/>
      <c r="M139" s="206"/>
      <c r="N139" s="208">
        <v>5</v>
      </c>
      <c r="O139" s="205"/>
      <c r="P139" s="205"/>
      <c r="Q139" s="205"/>
      <c r="R139" s="205"/>
      <c r="S139" s="206"/>
      <c r="T139" s="205"/>
      <c r="U139" s="205"/>
      <c r="V139" s="205"/>
      <c r="W139" s="205"/>
      <c r="X139" s="162"/>
      <c r="Y139" s="161"/>
      <c r="Z139" s="161"/>
      <c r="AA139" s="161"/>
    </row>
    <row r="140" spans="1:27" ht="39.950000000000003" customHeight="1" x14ac:dyDescent="0.25">
      <c r="A140" s="274"/>
      <c r="B140" s="271"/>
      <c r="C140" s="47">
        <v>140</v>
      </c>
      <c r="D140" s="90" t="s">
        <v>63</v>
      </c>
      <c r="E140" s="35" t="s">
        <v>314</v>
      </c>
      <c r="F140" s="35" t="s">
        <v>13</v>
      </c>
      <c r="G140" s="35" t="s">
        <v>22</v>
      </c>
      <c r="H140" s="53">
        <v>29.4</v>
      </c>
      <c r="I140" s="18">
        <v>6</v>
      </c>
      <c r="J140" s="24">
        <f t="shared" si="4"/>
        <v>3</v>
      </c>
      <c r="K140" s="25" t="str">
        <f t="shared" si="5"/>
        <v>OK</v>
      </c>
      <c r="L140" s="202"/>
      <c r="M140" s="206"/>
      <c r="N140" s="208">
        <v>3</v>
      </c>
      <c r="O140" s="206"/>
      <c r="P140" s="205"/>
      <c r="Q140" s="205"/>
      <c r="R140" s="205"/>
      <c r="S140" s="205"/>
      <c r="T140" s="205"/>
      <c r="U140" s="205"/>
      <c r="V140" s="205"/>
      <c r="W140" s="205"/>
      <c r="X140" s="162"/>
      <c r="Y140" s="161"/>
      <c r="Z140" s="161"/>
      <c r="AA140" s="161"/>
    </row>
    <row r="141" spans="1:27" ht="39.950000000000003" customHeight="1" x14ac:dyDescent="0.25">
      <c r="A141" s="274"/>
      <c r="B141" s="271"/>
      <c r="C141" s="47">
        <v>141</v>
      </c>
      <c r="D141" s="90" t="s">
        <v>64</v>
      </c>
      <c r="E141" s="35" t="s">
        <v>315</v>
      </c>
      <c r="F141" s="35" t="s">
        <v>13</v>
      </c>
      <c r="G141" s="35" t="s">
        <v>22</v>
      </c>
      <c r="H141" s="53">
        <v>35</v>
      </c>
      <c r="I141" s="18">
        <v>3</v>
      </c>
      <c r="J141" s="24">
        <f t="shared" si="4"/>
        <v>0</v>
      </c>
      <c r="K141" s="25" t="str">
        <f t="shared" si="5"/>
        <v>OK</v>
      </c>
      <c r="L141" s="202"/>
      <c r="M141" s="206"/>
      <c r="N141" s="208">
        <v>3</v>
      </c>
      <c r="O141" s="205"/>
      <c r="P141" s="205"/>
      <c r="Q141" s="205"/>
      <c r="R141" s="205"/>
      <c r="S141" s="205"/>
      <c r="T141" s="205"/>
      <c r="U141" s="205"/>
      <c r="V141" s="205"/>
      <c r="W141" s="205"/>
      <c r="X141" s="162"/>
      <c r="Y141" s="161"/>
      <c r="Z141" s="161"/>
      <c r="AA141" s="161"/>
    </row>
    <row r="142" spans="1:27" ht="39.950000000000003" customHeight="1" x14ac:dyDescent="0.25">
      <c r="A142" s="274"/>
      <c r="B142" s="271"/>
      <c r="C142" s="47">
        <v>142</v>
      </c>
      <c r="D142" s="90" t="s">
        <v>78</v>
      </c>
      <c r="E142" s="118" t="s">
        <v>313</v>
      </c>
      <c r="F142" s="35" t="s">
        <v>13</v>
      </c>
      <c r="G142" s="35" t="s">
        <v>22</v>
      </c>
      <c r="H142" s="53">
        <v>16.8</v>
      </c>
      <c r="I142" s="18">
        <v>5</v>
      </c>
      <c r="J142" s="24">
        <f t="shared" si="4"/>
        <v>0</v>
      </c>
      <c r="K142" s="25" t="str">
        <f t="shared" si="5"/>
        <v>OK</v>
      </c>
      <c r="L142" s="202"/>
      <c r="M142" s="206"/>
      <c r="N142" s="208">
        <v>5</v>
      </c>
      <c r="O142" s="205"/>
      <c r="P142" s="205"/>
      <c r="Q142" s="205"/>
      <c r="R142" s="205"/>
      <c r="S142" s="205"/>
      <c r="T142" s="205"/>
      <c r="U142" s="205"/>
      <c r="V142" s="205"/>
      <c r="W142" s="205"/>
      <c r="X142" s="162"/>
      <c r="Y142" s="161"/>
      <c r="Z142" s="161"/>
      <c r="AA142" s="161"/>
    </row>
    <row r="143" spans="1:27" ht="39.950000000000003" hidden="1" customHeight="1" x14ac:dyDescent="0.25">
      <c r="A143" s="274"/>
      <c r="B143" s="271"/>
      <c r="C143" s="47">
        <v>143</v>
      </c>
      <c r="D143" s="90" t="s">
        <v>316</v>
      </c>
      <c r="E143" s="118" t="s">
        <v>313</v>
      </c>
      <c r="F143" s="35" t="s">
        <v>13</v>
      </c>
      <c r="G143" s="35" t="s">
        <v>22</v>
      </c>
      <c r="H143" s="53">
        <v>44.8</v>
      </c>
      <c r="I143" s="18"/>
      <c r="J143" s="24">
        <f t="shared" si="4"/>
        <v>0</v>
      </c>
      <c r="K143" s="25" t="str">
        <f t="shared" si="5"/>
        <v>OK</v>
      </c>
      <c r="L143" s="202"/>
      <c r="M143" s="206"/>
      <c r="N143" s="205"/>
      <c r="O143" s="205"/>
      <c r="P143" s="205"/>
      <c r="Q143" s="205"/>
      <c r="R143" s="205"/>
      <c r="S143" s="205"/>
      <c r="T143" s="205"/>
      <c r="U143" s="205"/>
      <c r="V143" s="205"/>
      <c r="W143" s="205"/>
      <c r="X143" s="162"/>
      <c r="Y143" s="161"/>
      <c r="Z143" s="161"/>
      <c r="AA143" s="161"/>
    </row>
    <row r="144" spans="1:27" ht="39.950000000000003" hidden="1" customHeight="1" x14ac:dyDescent="0.25">
      <c r="A144" s="274"/>
      <c r="B144" s="271"/>
      <c r="C144" s="48">
        <v>144</v>
      </c>
      <c r="D144" s="90" t="s">
        <v>317</v>
      </c>
      <c r="E144" s="35" t="s">
        <v>318</v>
      </c>
      <c r="F144" s="36" t="s">
        <v>13</v>
      </c>
      <c r="G144" s="35" t="s">
        <v>22</v>
      </c>
      <c r="H144" s="53">
        <v>74.2</v>
      </c>
      <c r="I144" s="18"/>
      <c r="J144" s="24">
        <f t="shared" si="4"/>
        <v>0</v>
      </c>
      <c r="K144" s="25" t="str">
        <f t="shared" si="5"/>
        <v>OK</v>
      </c>
      <c r="L144" s="202"/>
      <c r="M144" s="206"/>
      <c r="N144" s="204"/>
      <c r="O144" s="205"/>
      <c r="P144" s="205"/>
      <c r="Q144" s="205"/>
      <c r="R144" s="205"/>
      <c r="S144" s="205"/>
      <c r="T144" s="205"/>
      <c r="U144" s="205"/>
      <c r="V144" s="205"/>
      <c r="W144" s="205"/>
      <c r="X144" s="162"/>
      <c r="Y144" s="161"/>
      <c r="Z144" s="161"/>
      <c r="AA144" s="161"/>
    </row>
    <row r="145" spans="1:27" ht="39.950000000000003" hidden="1" customHeight="1" x14ac:dyDescent="0.25">
      <c r="A145" s="274"/>
      <c r="B145" s="271"/>
      <c r="C145" s="47">
        <v>145</v>
      </c>
      <c r="D145" s="90" t="s">
        <v>319</v>
      </c>
      <c r="E145" s="35" t="s">
        <v>320</v>
      </c>
      <c r="F145" s="36" t="s">
        <v>13</v>
      </c>
      <c r="G145" s="35" t="s">
        <v>22</v>
      </c>
      <c r="H145" s="53">
        <v>44.8</v>
      </c>
      <c r="I145" s="18"/>
      <c r="J145" s="24">
        <f t="shared" si="4"/>
        <v>0</v>
      </c>
      <c r="K145" s="25" t="str">
        <f t="shared" si="5"/>
        <v>OK</v>
      </c>
      <c r="L145" s="202"/>
      <c r="M145" s="206"/>
      <c r="N145" s="205"/>
      <c r="O145" s="205"/>
      <c r="P145" s="205"/>
      <c r="Q145" s="205"/>
      <c r="R145" s="205"/>
      <c r="S145" s="205"/>
      <c r="T145" s="205"/>
      <c r="U145" s="205"/>
      <c r="V145" s="205"/>
      <c r="W145" s="205"/>
      <c r="X145" s="162"/>
      <c r="Y145" s="161"/>
      <c r="Z145" s="161"/>
      <c r="AA145" s="161"/>
    </row>
    <row r="146" spans="1:27" ht="39.950000000000003" hidden="1" customHeight="1" x14ac:dyDescent="0.25">
      <c r="A146" s="275"/>
      <c r="B146" s="272"/>
      <c r="C146" s="48">
        <v>146</v>
      </c>
      <c r="D146" s="90" t="s">
        <v>321</v>
      </c>
      <c r="E146" s="35" t="s">
        <v>320</v>
      </c>
      <c r="F146" s="36" t="s">
        <v>13</v>
      </c>
      <c r="G146" s="35" t="s">
        <v>322</v>
      </c>
      <c r="H146" s="53">
        <v>16.8</v>
      </c>
      <c r="I146" s="18"/>
      <c r="J146" s="24">
        <f t="shared" si="4"/>
        <v>0</v>
      </c>
      <c r="K146" s="25" t="str">
        <f t="shared" si="5"/>
        <v>OK</v>
      </c>
      <c r="L146" s="202"/>
      <c r="M146" s="206"/>
      <c r="N146" s="205"/>
      <c r="O146" s="205"/>
      <c r="P146" s="205"/>
      <c r="Q146" s="205"/>
      <c r="R146" s="205"/>
      <c r="S146" s="205"/>
      <c r="T146" s="205"/>
      <c r="U146" s="205"/>
      <c r="V146" s="205"/>
      <c r="W146" s="205"/>
      <c r="X146" s="162"/>
      <c r="Y146" s="161"/>
      <c r="Z146" s="161"/>
      <c r="AA146" s="161"/>
    </row>
    <row r="147" spans="1:27" ht="39.950000000000003" customHeight="1" x14ac:dyDescent="0.25">
      <c r="A147" s="259">
        <v>17</v>
      </c>
      <c r="B147" s="262" t="s">
        <v>249</v>
      </c>
      <c r="C147" s="43">
        <v>159</v>
      </c>
      <c r="D147" s="119" t="s">
        <v>88</v>
      </c>
      <c r="E147" s="120" t="s">
        <v>45</v>
      </c>
      <c r="F147" s="120" t="s">
        <v>3</v>
      </c>
      <c r="G147" s="34" t="s">
        <v>30</v>
      </c>
      <c r="H147" s="51">
        <v>147.5</v>
      </c>
      <c r="I147" s="18">
        <v>6</v>
      </c>
      <c r="J147" s="24">
        <f t="shared" si="4"/>
        <v>4</v>
      </c>
      <c r="K147" s="25" t="str">
        <f t="shared" si="5"/>
        <v>OK</v>
      </c>
      <c r="L147" s="202"/>
      <c r="M147" s="206"/>
      <c r="N147" s="208">
        <v>2</v>
      </c>
      <c r="O147" s="206"/>
      <c r="P147" s="205"/>
      <c r="Q147" s="205"/>
      <c r="R147" s="205"/>
      <c r="S147" s="205"/>
      <c r="T147" s="205"/>
      <c r="U147" s="205"/>
      <c r="V147" s="205"/>
      <c r="W147" s="205"/>
      <c r="X147" s="162"/>
      <c r="Y147" s="161"/>
      <c r="Z147" s="161"/>
      <c r="AA147" s="161"/>
    </row>
    <row r="148" spans="1:27" ht="39.950000000000003" hidden="1" customHeight="1" x14ac:dyDescent="0.25">
      <c r="A148" s="260"/>
      <c r="B148" s="263"/>
      <c r="C148" s="43">
        <v>160</v>
      </c>
      <c r="D148" s="119" t="s">
        <v>323</v>
      </c>
      <c r="E148" s="120" t="s">
        <v>45</v>
      </c>
      <c r="F148" s="120" t="s">
        <v>13</v>
      </c>
      <c r="G148" s="34" t="s">
        <v>22</v>
      </c>
      <c r="H148" s="51">
        <v>57</v>
      </c>
      <c r="I148" s="18"/>
      <c r="J148" s="24">
        <f t="shared" si="4"/>
        <v>0</v>
      </c>
      <c r="K148" s="25" t="str">
        <f t="shared" si="5"/>
        <v>OK</v>
      </c>
      <c r="L148" s="202"/>
      <c r="M148" s="206"/>
      <c r="N148" s="205"/>
      <c r="O148" s="206"/>
      <c r="P148" s="205"/>
      <c r="Q148" s="205"/>
      <c r="R148" s="205"/>
      <c r="S148" s="205"/>
      <c r="T148" s="205"/>
      <c r="U148" s="205"/>
      <c r="V148" s="205"/>
      <c r="W148" s="205"/>
      <c r="X148" s="162"/>
      <c r="Y148" s="161"/>
      <c r="Z148" s="161"/>
      <c r="AA148" s="161"/>
    </row>
    <row r="149" spans="1:27" ht="39.950000000000003" hidden="1" customHeight="1" x14ac:dyDescent="0.25">
      <c r="A149" s="260"/>
      <c r="B149" s="263"/>
      <c r="C149" s="43">
        <v>161</v>
      </c>
      <c r="D149" s="119" t="s">
        <v>324</v>
      </c>
      <c r="E149" s="120" t="s">
        <v>59</v>
      </c>
      <c r="F149" s="120" t="s">
        <v>13</v>
      </c>
      <c r="G149" s="34" t="s">
        <v>22</v>
      </c>
      <c r="H149" s="51">
        <v>12</v>
      </c>
      <c r="I149" s="18"/>
      <c r="J149" s="24">
        <f t="shared" si="4"/>
        <v>0</v>
      </c>
      <c r="K149" s="25" t="str">
        <f t="shared" si="5"/>
        <v>OK</v>
      </c>
      <c r="L149" s="202"/>
      <c r="M149" s="206"/>
      <c r="N149" s="205"/>
      <c r="O149" s="206"/>
      <c r="P149" s="205"/>
      <c r="Q149" s="205"/>
      <c r="R149" s="205"/>
      <c r="S149" s="205"/>
      <c r="T149" s="205"/>
      <c r="U149" s="205"/>
      <c r="V149" s="205"/>
      <c r="W149" s="205"/>
      <c r="X149" s="162"/>
      <c r="Y149" s="161"/>
      <c r="Z149" s="161"/>
      <c r="AA149" s="161"/>
    </row>
    <row r="150" spans="1:27" ht="39.950000000000003" hidden="1" customHeight="1" x14ac:dyDescent="0.25">
      <c r="A150" s="260"/>
      <c r="B150" s="263"/>
      <c r="C150" s="43">
        <v>162</v>
      </c>
      <c r="D150" s="119" t="s">
        <v>325</v>
      </c>
      <c r="E150" s="120" t="s">
        <v>59</v>
      </c>
      <c r="F150" s="120" t="s">
        <v>13</v>
      </c>
      <c r="G150" s="34" t="s">
        <v>22</v>
      </c>
      <c r="H150" s="51">
        <v>40.6</v>
      </c>
      <c r="I150" s="18"/>
      <c r="J150" s="24">
        <f t="shared" si="4"/>
        <v>0</v>
      </c>
      <c r="K150" s="25" t="str">
        <f t="shared" si="5"/>
        <v>OK</v>
      </c>
      <c r="L150" s="202"/>
      <c r="M150" s="206"/>
      <c r="N150" s="205"/>
      <c r="O150" s="206"/>
      <c r="P150" s="205"/>
      <c r="Q150" s="205"/>
      <c r="R150" s="205"/>
      <c r="S150" s="205"/>
      <c r="T150" s="205"/>
      <c r="U150" s="205"/>
      <c r="V150" s="205"/>
      <c r="W150" s="205"/>
      <c r="X150" s="162"/>
      <c r="Y150" s="161"/>
      <c r="Z150" s="161"/>
      <c r="AA150" s="161"/>
    </row>
    <row r="151" spans="1:27" ht="39.950000000000003" hidden="1" customHeight="1" x14ac:dyDescent="0.25">
      <c r="A151" s="260"/>
      <c r="B151" s="263"/>
      <c r="C151" s="43">
        <v>163</v>
      </c>
      <c r="D151" s="119" t="s">
        <v>326</v>
      </c>
      <c r="E151" s="120" t="s">
        <v>45</v>
      </c>
      <c r="F151" s="120" t="s">
        <v>13</v>
      </c>
      <c r="G151" s="34" t="s">
        <v>15</v>
      </c>
      <c r="H151" s="51">
        <v>4.47</v>
      </c>
      <c r="I151" s="18"/>
      <c r="J151" s="24">
        <f t="shared" si="4"/>
        <v>0</v>
      </c>
      <c r="K151" s="25" t="str">
        <f t="shared" si="5"/>
        <v>OK</v>
      </c>
      <c r="L151" s="202"/>
      <c r="M151" s="206"/>
      <c r="N151" s="205"/>
      <c r="O151" s="206"/>
      <c r="P151" s="205"/>
      <c r="Q151" s="205"/>
      <c r="R151" s="205"/>
      <c r="S151" s="205"/>
      <c r="T151" s="205"/>
      <c r="U151" s="205"/>
      <c r="V151" s="205"/>
      <c r="W151" s="205"/>
      <c r="X151" s="162"/>
      <c r="Y151" s="161"/>
      <c r="Z151" s="161"/>
      <c r="AA151" s="161"/>
    </row>
    <row r="152" spans="1:27" ht="39.950000000000003" hidden="1" customHeight="1" x14ac:dyDescent="0.25">
      <c r="A152" s="260"/>
      <c r="B152" s="263"/>
      <c r="C152" s="43">
        <v>164</v>
      </c>
      <c r="D152" s="119" t="s">
        <v>327</v>
      </c>
      <c r="E152" s="120" t="s">
        <v>45</v>
      </c>
      <c r="F152" s="120" t="s">
        <v>13</v>
      </c>
      <c r="G152" s="34" t="s">
        <v>14</v>
      </c>
      <c r="H152" s="51">
        <v>3.64</v>
      </c>
      <c r="I152" s="18"/>
      <c r="J152" s="24">
        <f t="shared" si="4"/>
        <v>0</v>
      </c>
      <c r="K152" s="25" t="str">
        <f t="shared" si="5"/>
        <v>OK</v>
      </c>
      <c r="L152" s="202"/>
      <c r="M152" s="206"/>
      <c r="N152" s="205"/>
      <c r="O152" s="206"/>
      <c r="P152" s="205"/>
      <c r="Q152" s="205"/>
      <c r="R152" s="205"/>
      <c r="S152" s="205"/>
      <c r="T152" s="205"/>
      <c r="U152" s="205"/>
      <c r="V152" s="205"/>
      <c r="W152" s="205"/>
      <c r="X152" s="162"/>
      <c r="Y152" s="161"/>
      <c r="Z152" s="161"/>
      <c r="AA152" s="161"/>
    </row>
    <row r="153" spans="1:27" ht="39.950000000000003" hidden="1" customHeight="1" x14ac:dyDescent="0.25">
      <c r="A153" s="260"/>
      <c r="B153" s="263"/>
      <c r="C153" s="43">
        <v>165</v>
      </c>
      <c r="D153" s="119" t="s">
        <v>328</v>
      </c>
      <c r="E153" s="120" t="s">
        <v>45</v>
      </c>
      <c r="F153" s="86" t="s">
        <v>13</v>
      </c>
      <c r="G153" s="34" t="s">
        <v>30</v>
      </c>
      <c r="H153" s="51">
        <v>28</v>
      </c>
      <c r="I153" s="18"/>
      <c r="J153" s="24">
        <f t="shared" si="4"/>
        <v>0</v>
      </c>
      <c r="K153" s="25" t="str">
        <f t="shared" si="5"/>
        <v>OK</v>
      </c>
      <c r="L153" s="202"/>
      <c r="M153" s="206"/>
      <c r="N153" s="205"/>
      <c r="O153" s="206"/>
      <c r="P153" s="205"/>
      <c r="Q153" s="205"/>
      <c r="R153" s="205"/>
      <c r="S153" s="205"/>
      <c r="T153" s="205"/>
      <c r="U153" s="205"/>
      <c r="V153" s="205"/>
      <c r="W153" s="205"/>
      <c r="X153" s="162"/>
      <c r="Y153" s="161"/>
      <c r="Z153" s="161"/>
      <c r="AA153" s="161"/>
    </row>
    <row r="154" spans="1:27" ht="39.950000000000003" hidden="1" customHeight="1" x14ac:dyDescent="0.25">
      <c r="A154" s="260"/>
      <c r="B154" s="263"/>
      <c r="C154" s="43">
        <v>166</v>
      </c>
      <c r="D154" s="121" t="s">
        <v>329</v>
      </c>
      <c r="E154" s="122" t="s">
        <v>330</v>
      </c>
      <c r="F154" s="123" t="s">
        <v>32</v>
      </c>
      <c r="G154" s="34" t="s">
        <v>30</v>
      </c>
      <c r="H154" s="51">
        <v>17.82</v>
      </c>
      <c r="I154" s="18"/>
      <c r="J154" s="24">
        <f t="shared" si="4"/>
        <v>0</v>
      </c>
      <c r="K154" s="25" t="str">
        <f t="shared" si="5"/>
        <v>OK</v>
      </c>
      <c r="L154" s="202"/>
      <c r="M154" s="206"/>
      <c r="N154" s="205"/>
      <c r="O154" s="206"/>
      <c r="P154" s="205"/>
      <c r="Q154" s="205"/>
      <c r="R154" s="205"/>
      <c r="S154" s="206"/>
      <c r="T154" s="205"/>
      <c r="U154" s="205"/>
      <c r="V154" s="205"/>
      <c r="W154" s="205"/>
      <c r="X154" s="162"/>
      <c r="Y154" s="161"/>
      <c r="Z154" s="161"/>
      <c r="AA154" s="161"/>
    </row>
    <row r="155" spans="1:27" ht="39.950000000000003" customHeight="1" x14ac:dyDescent="0.25">
      <c r="A155" s="260"/>
      <c r="B155" s="263"/>
      <c r="C155" s="43">
        <v>167</v>
      </c>
      <c r="D155" s="121" t="s">
        <v>331</v>
      </c>
      <c r="E155" s="122" t="s">
        <v>332</v>
      </c>
      <c r="F155" s="122" t="s">
        <v>13</v>
      </c>
      <c r="G155" s="34" t="s">
        <v>15</v>
      </c>
      <c r="H155" s="51">
        <v>40.6</v>
      </c>
      <c r="I155" s="18">
        <v>4</v>
      </c>
      <c r="J155" s="24">
        <f t="shared" si="4"/>
        <v>0</v>
      </c>
      <c r="K155" s="25" t="str">
        <f t="shared" si="5"/>
        <v>OK</v>
      </c>
      <c r="L155" s="202"/>
      <c r="M155" s="206"/>
      <c r="N155" s="208">
        <v>4</v>
      </c>
      <c r="O155" s="206"/>
      <c r="P155" s="205"/>
      <c r="Q155" s="205"/>
      <c r="R155" s="205"/>
      <c r="S155" s="206"/>
      <c r="T155" s="205"/>
      <c r="U155" s="205"/>
      <c r="V155" s="205"/>
      <c r="W155" s="205"/>
      <c r="X155" s="162"/>
      <c r="Y155" s="161"/>
      <c r="Z155" s="161"/>
      <c r="AA155" s="161"/>
    </row>
    <row r="156" spans="1:27" ht="39.950000000000003" customHeight="1" x14ac:dyDescent="0.25">
      <c r="A156" s="260"/>
      <c r="B156" s="263"/>
      <c r="C156" s="43">
        <v>168</v>
      </c>
      <c r="D156" s="121" t="s">
        <v>333</v>
      </c>
      <c r="E156" s="122" t="s">
        <v>334</v>
      </c>
      <c r="F156" s="122" t="s">
        <v>13</v>
      </c>
      <c r="G156" s="34" t="s">
        <v>15</v>
      </c>
      <c r="H156" s="51">
        <v>220</v>
      </c>
      <c r="I156" s="18">
        <v>2</v>
      </c>
      <c r="J156" s="24">
        <f t="shared" si="4"/>
        <v>0</v>
      </c>
      <c r="K156" s="25" t="str">
        <f t="shared" si="5"/>
        <v>OK</v>
      </c>
      <c r="L156" s="202"/>
      <c r="M156" s="206"/>
      <c r="N156" s="208">
        <v>2</v>
      </c>
      <c r="O156" s="206"/>
      <c r="P156" s="205"/>
      <c r="Q156" s="205"/>
      <c r="R156" s="205"/>
      <c r="S156" s="205"/>
      <c r="T156" s="205"/>
      <c r="U156" s="205"/>
      <c r="V156" s="205"/>
      <c r="W156" s="205"/>
      <c r="X156" s="162"/>
      <c r="Y156" s="161"/>
      <c r="Z156" s="161"/>
      <c r="AA156" s="161"/>
    </row>
    <row r="157" spans="1:27" ht="39.950000000000003" customHeight="1" x14ac:dyDescent="0.25">
      <c r="A157" s="260"/>
      <c r="B157" s="263"/>
      <c r="C157" s="46">
        <v>169</v>
      </c>
      <c r="D157" s="121" t="s">
        <v>335</v>
      </c>
      <c r="E157" s="122" t="s">
        <v>336</v>
      </c>
      <c r="F157" s="122" t="s">
        <v>13</v>
      </c>
      <c r="G157" s="34" t="s">
        <v>15</v>
      </c>
      <c r="H157" s="51">
        <v>67</v>
      </c>
      <c r="I157" s="18">
        <v>4</v>
      </c>
      <c r="J157" s="24">
        <f t="shared" si="4"/>
        <v>0</v>
      </c>
      <c r="K157" s="25" t="str">
        <f t="shared" si="5"/>
        <v>OK</v>
      </c>
      <c r="L157" s="202"/>
      <c r="M157" s="206"/>
      <c r="N157" s="208">
        <v>4</v>
      </c>
      <c r="O157" s="205"/>
      <c r="P157" s="205"/>
      <c r="Q157" s="205"/>
      <c r="R157" s="205"/>
      <c r="S157" s="205"/>
      <c r="T157" s="205"/>
      <c r="U157" s="205"/>
      <c r="V157" s="205"/>
      <c r="W157" s="205"/>
      <c r="X157" s="162"/>
      <c r="Y157" s="161"/>
      <c r="Z157" s="161"/>
      <c r="AA157" s="161"/>
    </row>
    <row r="158" spans="1:27" ht="39.950000000000003" customHeight="1" x14ac:dyDescent="0.25">
      <c r="A158" s="260"/>
      <c r="B158" s="263"/>
      <c r="C158" s="43">
        <v>170</v>
      </c>
      <c r="D158" s="121" t="s">
        <v>337</v>
      </c>
      <c r="E158" s="122" t="s">
        <v>334</v>
      </c>
      <c r="F158" s="122" t="s">
        <v>13</v>
      </c>
      <c r="G158" s="34" t="s">
        <v>15</v>
      </c>
      <c r="H158" s="51">
        <v>212.37</v>
      </c>
      <c r="I158" s="18">
        <v>4</v>
      </c>
      <c r="J158" s="24">
        <f t="shared" si="4"/>
        <v>0</v>
      </c>
      <c r="K158" s="25" t="str">
        <f t="shared" si="5"/>
        <v>OK</v>
      </c>
      <c r="L158" s="202"/>
      <c r="M158" s="206"/>
      <c r="N158" s="208">
        <v>2</v>
      </c>
      <c r="O158" s="205"/>
      <c r="P158" s="205"/>
      <c r="Q158" s="205"/>
      <c r="R158" s="205"/>
      <c r="S158" s="205"/>
      <c r="T158" s="205"/>
      <c r="U158" s="205"/>
      <c r="V158" s="205"/>
      <c r="W158" s="205"/>
      <c r="X158" s="163">
        <v>2</v>
      </c>
      <c r="Y158" s="161"/>
      <c r="Z158" s="161"/>
      <c r="AA158" s="161"/>
    </row>
    <row r="159" spans="1:27" ht="39.950000000000003" customHeight="1" x14ac:dyDescent="0.25">
      <c r="A159" s="260"/>
      <c r="B159" s="263"/>
      <c r="C159" s="43">
        <v>171</v>
      </c>
      <c r="D159" s="121" t="s">
        <v>338</v>
      </c>
      <c r="E159" s="122" t="s">
        <v>336</v>
      </c>
      <c r="F159" s="122" t="s">
        <v>13</v>
      </c>
      <c r="G159" s="34" t="s">
        <v>22</v>
      </c>
      <c r="H159" s="51">
        <v>136</v>
      </c>
      <c r="I159" s="18">
        <v>6</v>
      </c>
      <c r="J159" s="24">
        <f t="shared" si="4"/>
        <v>0</v>
      </c>
      <c r="K159" s="25" t="str">
        <f t="shared" si="5"/>
        <v>OK</v>
      </c>
      <c r="L159" s="202"/>
      <c r="M159" s="206"/>
      <c r="N159" s="208">
        <v>6</v>
      </c>
      <c r="O159" s="206"/>
      <c r="P159" s="205"/>
      <c r="Q159" s="205"/>
      <c r="R159" s="205"/>
      <c r="S159" s="205"/>
      <c r="T159" s="205"/>
      <c r="U159" s="205"/>
      <c r="V159" s="205"/>
      <c r="W159" s="205"/>
      <c r="X159" s="162"/>
      <c r="Y159" s="161"/>
      <c r="Z159" s="161"/>
      <c r="AA159" s="161"/>
    </row>
    <row r="160" spans="1:27" ht="39.950000000000003" customHeight="1" x14ac:dyDescent="0.25">
      <c r="A160" s="261"/>
      <c r="B160" s="264"/>
      <c r="C160" s="43">
        <v>172</v>
      </c>
      <c r="D160" s="121" t="s">
        <v>339</v>
      </c>
      <c r="E160" s="122" t="s">
        <v>336</v>
      </c>
      <c r="F160" s="122" t="s">
        <v>13</v>
      </c>
      <c r="G160" s="34" t="s">
        <v>22</v>
      </c>
      <c r="H160" s="51">
        <v>43</v>
      </c>
      <c r="I160" s="18">
        <v>10</v>
      </c>
      <c r="J160" s="24">
        <f t="shared" si="4"/>
        <v>5</v>
      </c>
      <c r="K160" s="25" t="str">
        <f t="shared" si="5"/>
        <v>OK</v>
      </c>
      <c r="L160" s="202"/>
      <c r="M160" s="206"/>
      <c r="N160" s="208">
        <v>5</v>
      </c>
      <c r="O160" s="206"/>
      <c r="P160" s="205"/>
      <c r="Q160" s="205"/>
      <c r="R160" s="205"/>
      <c r="S160" s="205"/>
      <c r="T160" s="205"/>
      <c r="U160" s="205"/>
      <c r="V160" s="205"/>
      <c r="W160" s="205"/>
      <c r="X160" s="162"/>
      <c r="Y160" s="161"/>
      <c r="Z160" s="161"/>
      <c r="AA160" s="161"/>
    </row>
    <row r="161" spans="1:27" ht="39.950000000000003" customHeight="1" x14ac:dyDescent="0.25">
      <c r="A161" s="273">
        <v>18</v>
      </c>
      <c r="B161" s="270" t="s">
        <v>183</v>
      </c>
      <c r="C161" s="48">
        <v>173</v>
      </c>
      <c r="D161" s="90" t="s">
        <v>85</v>
      </c>
      <c r="E161" s="35" t="s">
        <v>340</v>
      </c>
      <c r="F161" s="35" t="s">
        <v>13</v>
      </c>
      <c r="G161" s="36" t="s">
        <v>15</v>
      </c>
      <c r="H161" s="54">
        <v>110.9</v>
      </c>
      <c r="I161" s="18">
        <v>20</v>
      </c>
      <c r="J161" s="24">
        <f t="shared" si="4"/>
        <v>20</v>
      </c>
      <c r="K161" s="25" t="str">
        <f t="shared" si="5"/>
        <v>OK</v>
      </c>
      <c r="L161" s="202"/>
      <c r="M161" s="206"/>
      <c r="N161" s="205"/>
      <c r="O161" s="206"/>
      <c r="P161" s="205"/>
      <c r="Q161" s="205"/>
      <c r="R161" s="205"/>
      <c r="S161" s="205"/>
      <c r="T161" s="205"/>
      <c r="U161" s="205"/>
      <c r="V161" s="205"/>
      <c r="W161" s="205"/>
      <c r="X161" s="162"/>
      <c r="Y161" s="161"/>
      <c r="Z161" s="161"/>
      <c r="AA161" s="161"/>
    </row>
    <row r="162" spans="1:27" ht="39.950000000000003" customHeight="1" x14ac:dyDescent="0.25">
      <c r="A162" s="274"/>
      <c r="B162" s="271"/>
      <c r="C162" s="48">
        <v>174</v>
      </c>
      <c r="D162" s="90" t="s">
        <v>86</v>
      </c>
      <c r="E162" s="35" t="s">
        <v>340</v>
      </c>
      <c r="F162" s="35" t="s">
        <v>13</v>
      </c>
      <c r="G162" s="36" t="s">
        <v>15</v>
      </c>
      <c r="H162" s="54">
        <v>221.8</v>
      </c>
      <c r="I162" s="18">
        <v>20</v>
      </c>
      <c r="J162" s="24">
        <f t="shared" si="4"/>
        <v>20</v>
      </c>
      <c r="K162" s="25" t="str">
        <f t="shared" si="5"/>
        <v>OK</v>
      </c>
      <c r="L162" s="202"/>
      <c r="M162" s="206"/>
      <c r="N162" s="205"/>
      <c r="O162" s="206"/>
      <c r="P162" s="205"/>
      <c r="Q162" s="205"/>
      <c r="R162" s="205"/>
      <c r="S162" s="205"/>
      <c r="T162" s="205"/>
      <c r="U162" s="205"/>
      <c r="V162" s="205"/>
      <c r="W162" s="205"/>
      <c r="X162" s="162"/>
      <c r="Y162" s="161"/>
      <c r="Z162" s="161"/>
      <c r="AA162" s="161"/>
    </row>
    <row r="163" spans="1:27" ht="39.950000000000003" customHeight="1" x14ac:dyDescent="0.25">
      <c r="A163" s="274"/>
      <c r="B163" s="271"/>
      <c r="C163" s="48">
        <v>175</v>
      </c>
      <c r="D163" s="90" t="s">
        <v>87</v>
      </c>
      <c r="E163" s="35" t="s">
        <v>340</v>
      </c>
      <c r="F163" s="35" t="s">
        <v>13</v>
      </c>
      <c r="G163" s="36" t="s">
        <v>15</v>
      </c>
      <c r="H163" s="54">
        <v>147.86000000000001</v>
      </c>
      <c r="I163" s="18">
        <v>20</v>
      </c>
      <c r="J163" s="24">
        <f t="shared" si="4"/>
        <v>20</v>
      </c>
      <c r="K163" s="25" t="str">
        <f t="shared" si="5"/>
        <v>OK</v>
      </c>
      <c r="L163" s="202"/>
      <c r="M163" s="206"/>
      <c r="N163" s="205"/>
      <c r="O163" s="206"/>
      <c r="P163" s="205"/>
      <c r="Q163" s="205"/>
      <c r="R163" s="205"/>
      <c r="S163" s="205"/>
      <c r="T163" s="205"/>
      <c r="U163" s="205"/>
      <c r="V163" s="205"/>
      <c r="W163" s="205"/>
      <c r="X163" s="162"/>
      <c r="Y163" s="161"/>
      <c r="Z163" s="161"/>
      <c r="AA163" s="161"/>
    </row>
    <row r="164" spans="1:27" ht="39.950000000000003" customHeight="1" x14ac:dyDescent="0.25">
      <c r="A164" s="274"/>
      <c r="B164" s="271"/>
      <c r="C164" s="48">
        <v>176</v>
      </c>
      <c r="D164" s="113" t="s">
        <v>341</v>
      </c>
      <c r="E164" s="114" t="s">
        <v>340</v>
      </c>
      <c r="F164" s="114" t="s">
        <v>13</v>
      </c>
      <c r="G164" s="36" t="s">
        <v>15</v>
      </c>
      <c r="H164" s="54">
        <v>12.71</v>
      </c>
      <c r="I164" s="18">
        <f>300-30</f>
        <v>270</v>
      </c>
      <c r="J164" s="24">
        <f t="shared" si="4"/>
        <v>270</v>
      </c>
      <c r="K164" s="25" t="str">
        <f t="shared" si="5"/>
        <v>OK</v>
      </c>
      <c r="L164" s="202"/>
      <c r="M164" s="206"/>
      <c r="N164" s="205"/>
      <c r="O164" s="206"/>
      <c r="P164" s="205"/>
      <c r="Q164" s="205"/>
      <c r="R164" s="205"/>
      <c r="S164" s="205"/>
      <c r="T164" s="205"/>
      <c r="U164" s="205"/>
      <c r="V164" s="205"/>
      <c r="W164" s="205"/>
      <c r="X164" s="162"/>
      <c r="Y164" s="161"/>
      <c r="Z164" s="161"/>
      <c r="AA164" s="161"/>
    </row>
    <row r="165" spans="1:27" ht="39.950000000000003" customHeight="1" x14ac:dyDescent="0.25">
      <c r="A165" s="275"/>
      <c r="B165" s="272"/>
      <c r="C165" s="48">
        <v>177</v>
      </c>
      <c r="D165" s="113" t="s">
        <v>342</v>
      </c>
      <c r="E165" s="114" t="s">
        <v>340</v>
      </c>
      <c r="F165" s="114" t="s">
        <v>13</v>
      </c>
      <c r="G165" s="36" t="s">
        <v>15</v>
      </c>
      <c r="H165" s="54">
        <v>9.09</v>
      </c>
      <c r="I165" s="18">
        <f>80-30</f>
        <v>50</v>
      </c>
      <c r="J165" s="24">
        <f t="shared" si="4"/>
        <v>50</v>
      </c>
      <c r="K165" s="25" t="str">
        <f t="shared" si="5"/>
        <v>OK</v>
      </c>
      <c r="L165" s="202"/>
      <c r="M165" s="206"/>
      <c r="N165" s="205"/>
      <c r="O165" s="206"/>
      <c r="P165" s="205"/>
      <c r="Q165" s="205"/>
      <c r="R165" s="205"/>
      <c r="S165" s="205"/>
      <c r="T165" s="205"/>
      <c r="U165" s="205"/>
      <c r="V165" s="205"/>
      <c r="W165" s="205"/>
      <c r="X165" s="162"/>
      <c r="Y165" s="161"/>
      <c r="Z165" s="161"/>
      <c r="AA165" s="161"/>
    </row>
    <row r="166" spans="1:27" ht="39.950000000000003" hidden="1" customHeight="1" x14ac:dyDescent="0.25">
      <c r="A166" s="259">
        <v>19</v>
      </c>
      <c r="B166" s="262" t="s">
        <v>284</v>
      </c>
      <c r="C166" s="43">
        <v>178</v>
      </c>
      <c r="D166" s="117" t="s">
        <v>343</v>
      </c>
      <c r="E166" s="33" t="s">
        <v>344</v>
      </c>
      <c r="F166" s="33" t="s">
        <v>23</v>
      </c>
      <c r="G166" s="34" t="s">
        <v>15</v>
      </c>
      <c r="H166" s="51">
        <v>137.68</v>
      </c>
      <c r="I166" s="18"/>
      <c r="J166" s="24">
        <f t="shared" si="4"/>
        <v>0</v>
      </c>
      <c r="K166" s="25" t="str">
        <f t="shared" si="5"/>
        <v>OK</v>
      </c>
      <c r="L166" s="202"/>
      <c r="M166" s="206"/>
      <c r="N166" s="205"/>
      <c r="O166" s="205"/>
      <c r="P166" s="205"/>
      <c r="Q166" s="205"/>
      <c r="R166" s="205"/>
      <c r="S166" s="205"/>
      <c r="T166" s="205"/>
      <c r="U166" s="205"/>
      <c r="V166" s="205"/>
      <c r="W166" s="205"/>
      <c r="X166" s="162"/>
      <c r="Y166" s="161"/>
      <c r="Z166" s="161"/>
      <c r="AA166" s="161"/>
    </row>
    <row r="167" spans="1:27" ht="32.65" customHeight="1" x14ac:dyDescent="0.25">
      <c r="A167" s="260"/>
      <c r="B167" s="263"/>
      <c r="C167" s="43">
        <v>179</v>
      </c>
      <c r="D167" s="117" t="s">
        <v>345</v>
      </c>
      <c r="E167" s="33" t="s">
        <v>346</v>
      </c>
      <c r="F167" s="33" t="s">
        <v>23</v>
      </c>
      <c r="G167" s="34" t="s">
        <v>28</v>
      </c>
      <c r="H167" s="51">
        <v>130.83000000000001</v>
      </c>
      <c r="I167" s="18"/>
      <c r="J167" s="24">
        <f t="shared" si="4"/>
        <v>0</v>
      </c>
      <c r="K167" s="25" t="str">
        <f t="shared" si="5"/>
        <v>OK</v>
      </c>
      <c r="L167" s="202"/>
      <c r="M167" s="206"/>
      <c r="N167" s="205"/>
      <c r="O167" s="205"/>
      <c r="P167" s="205"/>
      <c r="Q167" s="205"/>
      <c r="R167" s="205"/>
      <c r="S167" s="205"/>
      <c r="T167" s="205"/>
      <c r="U167" s="205"/>
      <c r="V167" s="205"/>
      <c r="W167" s="205"/>
      <c r="X167" s="162"/>
      <c r="Y167" s="161"/>
      <c r="Z167" s="161"/>
      <c r="AA167" s="161"/>
    </row>
    <row r="168" spans="1:27" ht="28.5" customHeight="1" x14ac:dyDescent="0.25">
      <c r="A168" s="260"/>
      <c r="B168" s="263"/>
      <c r="C168" s="46">
        <v>180</v>
      </c>
      <c r="D168" s="117" t="s">
        <v>347</v>
      </c>
      <c r="E168" s="33" t="s">
        <v>348</v>
      </c>
      <c r="F168" s="33" t="s">
        <v>3</v>
      </c>
      <c r="G168" s="34" t="s">
        <v>15</v>
      </c>
      <c r="H168" s="51">
        <v>1.29</v>
      </c>
      <c r="I168" s="18"/>
      <c r="J168" s="24">
        <f t="shared" si="4"/>
        <v>0</v>
      </c>
      <c r="K168" s="25" t="str">
        <f t="shared" si="5"/>
        <v>OK</v>
      </c>
      <c r="L168" s="202"/>
      <c r="M168" s="206"/>
      <c r="N168" s="205"/>
      <c r="O168" s="205"/>
      <c r="P168" s="205"/>
      <c r="Q168" s="205"/>
      <c r="R168" s="205"/>
      <c r="S168" s="205"/>
      <c r="T168" s="205"/>
      <c r="U168" s="205"/>
      <c r="V168" s="205"/>
      <c r="W168" s="205"/>
      <c r="X168" s="162"/>
      <c r="Y168" s="161"/>
      <c r="Z168" s="161"/>
      <c r="AA168" s="161"/>
    </row>
    <row r="169" spans="1:27" ht="39.950000000000003" customHeight="1" x14ac:dyDescent="0.25">
      <c r="A169" s="260"/>
      <c r="B169" s="263"/>
      <c r="C169" s="46">
        <v>181</v>
      </c>
      <c r="D169" s="117" t="s">
        <v>67</v>
      </c>
      <c r="E169" s="33" t="s">
        <v>346</v>
      </c>
      <c r="F169" s="33" t="s">
        <v>23</v>
      </c>
      <c r="G169" s="34" t="s">
        <v>15</v>
      </c>
      <c r="H169" s="51">
        <v>131.62</v>
      </c>
      <c r="I169" s="18">
        <v>30</v>
      </c>
      <c r="J169" s="24">
        <f t="shared" si="4"/>
        <v>22</v>
      </c>
      <c r="K169" s="25" t="str">
        <f t="shared" si="5"/>
        <v>OK</v>
      </c>
      <c r="L169" s="202"/>
      <c r="M169" s="206"/>
      <c r="N169" s="205"/>
      <c r="O169" s="205"/>
      <c r="P169" s="208">
        <v>1</v>
      </c>
      <c r="Q169" s="205"/>
      <c r="R169" s="208">
        <v>2</v>
      </c>
      <c r="S169" s="205"/>
      <c r="T169" s="205"/>
      <c r="U169" s="208">
        <v>5</v>
      </c>
      <c r="V169" s="205"/>
      <c r="W169" s="205"/>
      <c r="X169" s="162"/>
      <c r="Y169" s="161"/>
      <c r="Z169" s="161"/>
      <c r="AA169" s="161"/>
    </row>
    <row r="170" spans="1:27" ht="39.950000000000003" customHeight="1" x14ac:dyDescent="0.25">
      <c r="A170" s="260"/>
      <c r="B170" s="263"/>
      <c r="C170" s="46">
        <v>182</v>
      </c>
      <c r="D170" s="117" t="s">
        <v>68</v>
      </c>
      <c r="E170" s="33" t="s">
        <v>349</v>
      </c>
      <c r="F170" s="33" t="s">
        <v>24</v>
      </c>
      <c r="G170" s="34" t="s">
        <v>15</v>
      </c>
      <c r="H170" s="51">
        <v>12.1</v>
      </c>
      <c r="I170" s="18">
        <v>50</v>
      </c>
      <c r="J170" s="24">
        <f t="shared" si="4"/>
        <v>50</v>
      </c>
      <c r="K170" s="25" t="str">
        <f t="shared" si="5"/>
        <v>OK</v>
      </c>
      <c r="L170" s="202"/>
      <c r="M170" s="206"/>
      <c r="N170" s="205"/>
      <c r="O170" s="205"/>
      <c r="P170" s="205"/>
      <c r="Q170" s="205"/>
      <c r="R170" s="205"/>
      <c r="S170" s="205"/>
      <c r="T170" s="205"/>
      <c r="U170" s="205"/>
      <c r="V170" s="205"/>
      <c r="W170" s="205"/>
      <c r="X170" s="162"/>
      <c r="Y170" s="161"/>
      <c r="Z170" s="161"/>
      <c r="AA170" s="161"/>
    </row>
    <row r="171" spans="1:27" ht="39.950000000000003" customHeight="1" x14ac:dyDescent="0.25">
      <c r="A171" s="260"/>
      <c r="B171" s="263"/>
      <c r="C171" s="46">
        <v>183</v>
      </c>
      <c r="D171" s="117" t="s">
        <v>74</v>
      </c>
      <c r="E171" s="33" t="s">
        <v>350</v>
      </c>
      <c r="F171" s="33" t="s">
        <v>24</v>
      </c>
      <c r="G171" s="34" t="s">
        <v>15</v>
      </c>
      <c r="H171" s="51">
        <v>37.93</v>
      </c>
      <c r="I171" s="18">
        <v>50</v>
      </c>
      <c r="J171" s="24">
        <f t="shared" si="4"/>
        <v>34</v>
      </c>
      <c r="K171" s="25" t="str">
        <f t="shared" si="5"/>
        <v>OK</v>
      </c>
      <c r="L171" s="202"/>
      <c r="M171" s="206"/>
      <c r="N171" s="205"/>
      <c r="O171" s="205"/>
      <c r="P171" s="208">
        <v>6</v>
      </c>
      <c r="Q171" s="205"/>
      <c r="R171" s="208">
        <v>10</v>
      </c>
      <c r="S171" s="205"/>
      <c r="T171" s="205"/>
      <c r="U171" s="205"/>
      <c r="V171" s="205"/>
      <c r="W171" s="205"/>
      <c r="X171" s="162"/>
      <c r="Y171" s="161"/>
      <c r="Z171" s="161"/>
      <c r="AA171" s="161"/>
    </row>
    <row r="172" spans="1:27" ht="39.950000000000003" customHeight="1" x14ac:dyDescent="0.25">
      <c r="A172" s="261"/>
      <c r="B172" s="264"/>
      <c r="C172" s="46">
        <v>184</v>
      </c>
      <c r="D172" s="117" t="s">
        <v>164</v>
      </c>
      <c r="E172" s="33" t="s">
        <v>351</v>
      </c>
      <c r="F172" s="33" t="s">
        <v>24</v>
      </c>
      <c r="G172" s="34" t="s">
        <v>15</v>
      </c>
      <c r="H172" s="51">
        <v>17.149999999999999</v>
      </c>
      <c r="I172" s="18">
        <v>5</v>
      </c>
      <c r="J172" s="24">
        <f t="shared" si="4"/>
        <v>5</v>
      </c>
      <c r="K172" s="25" t="str">
        <f t="shared" si="5"/>
        <v>OK</v>
      </c>
      <c r="L172" s="202"/>
      <c r="M172" s="206"/>
      <c r="N172" s="205"/>
      <c r="O172" s="205"/>
      <c r="P172" s="205"/>
      <c r="Q172" s="205"/>
      <c r="R172" s="205"/>
      <c r="S172" s="205"/>
      <c r="T172" s="205"/>
      <c r="U172" s="205"/>
      <c r="V172" s="205"/>
      <c r="W172" s="205"/>
      <c r="X172" s="162"/>
      <c r="Y172" s="161"/>
      <c r="Z172" s="161"/>
      <c r="AA172" s="161"/>
    </row>
    <row r="173" spans="1:27" ht="39.950000000000003" customHeight="1" x14ac:dyDescent="0.25">
      <c r="A173" s="273">
        <v>20</v>
      </c>
      <c r="B173" s="270" t="s">
        <v>183</v>
      </c>
      <c r="C173" s="47">
        <v>185</v>
      </c>
      <c r="D173" s="90" t="s">
        <v>73</v>
      </c>
      <c r="E173" s="35" t="s">
        <v>352</v>
      </c>
      <c r="F173" s="35" t="s">
        <v>24</v>
      </c>
      <c r="G173" s="35" t="s">
        <v>15</v>
      </c>
      <c r="H173" s="53">
        <v>23.77</v>
      </c>
      <c r="I173" s="18">
        <f>40+10+10+10</f>
        <v>70</v>
      </c>
      <c r="J173" s="24">
        <f t="shared" si="4"/>
        <v>0</v>
      </c>
      <c r="K173" s="25" t="str">
        <f t="shared" si="5"/>
        <v>OK</v>
      </c>
      <c r="L173" s="202"/>
      <c r="M173" s="208">
        <v>20</v>
      </c>
      <c r="N173" s="205"/>
      <c r="O173" s="205"/>
      <c r="P173" s="206"/>
      <c r="Q173" s="205"/>
      <c r="R173" s="205"/>
      <c r="S173" s="208">
        <v>30</v>
      </c>
      <c r="T173" s="205"/>
      <c r="U173" s="205"/>
      <c r="V173" s="205"/>
      <c r="W173" s="208">
        <v>20</v>
      </c>
      <c r="X173" s="162"/>
      <c r="Y173" s="161"/>
      <c r="Z173" s="161"/>
      <c r="AA173" s="161"/>
    </row>
    <row r="174" spans="1:27" ht="39.950000000000003" hidden="1" customHeight="1" x14ac:dyDescent="0.25">
      <c r="A174" s="274"/>
      <c r="B174" s="271"/>
      <c r="C174" s="47">
        <v>186</v>
      </c>
      <c r="D174" s="124" t="s">
        <v>353</v>
      </c>
      <c r="E174" s="36" t="s">
        <v>352</v>
      </c>
      <c r="F174" s="35" t="s">
        <v>24</v>
      </c>
      <c r="G174" s="35" t="s">
        <v>15</v>
      </c>
      <c r="H174" s="53">
        <v>25.68</v>
      </c>
      <c r="I174" s="18"/>
      <c r="J174" s="24">
        <f t="shared" si="4"/>
        <v>0</v>
      </c>
      <c r="K174" s="25" t="str">
        <f t="shared" si="5"/>
        <v>OK</v>
      </c>
      <c r="L174" s="202"/>
      <c r="M174" s="206"/>
      <c r="N174" s="205"/>
      <c r="O174" s="205"/>
      <c r="P174" s="205"/>
      <c r="Q174" s="205"/>
      <c r="R174" s="205"/>
      <c r="S174" s="205"/>
      <c r="T174" s="205"/>
      <c r="U174" s="205"/>
      <c r="V174" s="205"/>
      <c r="W174" s="205"/>
      <c r="X174" s="162"/>
      <c r="Y174" s="161"/>
      <c r="Z174" s="161"/>
      <c r="AA174" s="161"/>
    </row>
    <row r="175" spans="1:27" ht="39.950000000000003" hidden="1" customHeight="1" x14ac:dyDescent="0.25">
      <c r="A175" s="274"/>
      <c r="B175" s="271"/>
      <c r="C175" s="47">
        <v>187</v>
      </c>
      <c r="D175" s="90" t="s">
        <v>354</v>
      </c>
      <c r="E175" s="35" t="s">
        <v>355</v>
      </c>
      <c r="F175" s="35" t="s">
        <v>13</v>
      </c>
      <c r="G175" s="35" t="s">
        <v>378</v>
      </c>
      <c r="H175" s="53">
        <v>71.91</v>
      </c>
      <c r="I175" s="18"/>
      <c r="J175" s="24">
        <f t="shared" si="4"/>
        <v>0</v>
      </c>
      <c r="K175" s="25" t="str">
        <f t="shared" si="5"/>
        <v>OK</v>
      </c>
      <c r="L175" s="202"/>
      <c r="M175" s="206"/>
      <c r="N175" s="205"/>
      <c r="O175" s="205"/>
      <c r="P175" s="205"/>
      <c r="Q175" s="205"/>
      <c r="R175" s="205"/>
      <c r="S175" s="205"/>
      <c r="T175" s="205"/>
      <c r="U175" s="205"/>
      <c r="V175" s="205"/>
      <c r="W175" s="205"/>
      <c r="X175" s="162"/>
      <c r="Y175" s="161"/>
      <c r="Z175" s="161"/>
      <c r="AA175" s="161"/>
    </row>
    <row r="176" spans="1:27" ht="39.950000000000003" hidden="1" customHeight="1" x14ac:dyDescent="0.25">
      <c r="A176" s="274"/>
      <c r="B176" s="271"/>
      <c r="C176" s="47">
        <v>188</v>
      </c>
      <c r="D176" s="90" t="s">
        <v>356</v>
      </c>
      <c r="E176" s="35" t="s">
        <v>357</v>
      </c>
      <c r="F176" s="35" t="s">
        <v>13</v>
      </c>
      <c r="G176" s="35" t="s">
        <v>14</v>
      </c>
      <c r="H176" s="53">
        <v>1.58</v>
      </c>
      <c r="I176" s="18"/>
      <c r="J176" s="24">
        <f t="shared" si="4"/>
        <v>0</v>
      </c>
      <c r="K176" s="25" t="str">
        <f t="shared" si="5"/>
        <v>OK</v>
      </c>
      <c r="L176" s="202"/>
      <c r="M176" s="206"/>
      <c r="N176" s="205"/>
      <c r="O176" s="205"/>
      <c r="P176" s="205"/>
      <c r="Q176" s="205"/>
      <c r="R176" s="205"/>
      <c r="S176" s="205"/>
      <c r="T176" s="205"/>
      <c r="U176" s="205"/>
      <c r="V176" s="205"/>
      <c r="W176" s="205"/>
      <c r="X176" s="162"/>
      <c r="Y176" s="161"/>
      <c r="Z176" s="161"/>
      <c r="AA176" s="161"/>
    </row>
    <row r="177" spans="1:27" ht="39.950000000000003" hidden="1" customHeight="1" x14ac:dyDescent="0.25">
      <c r="A177" s="274"/>
      <c r="B177" s="271"/>
      <c r="C177" s="47">
        <v>189</v>
      </c>
      <c r="D177" s="90" t="s">
        <v>358</v>
      </c>
      <c r="E177" s="35" t="s">
        <v>359</v>
      </c>
      <c r="F177" s="35" t="s">
        <v>13</v>
      </c>
      <c r="G177" s="35" t="s">
        <v>379</v>
      </c>
      <c r="H177" s="53">
        <v>197.77</v>
      </c>
      <c r="I177" s="18"/>
      <c r="J177" s="24">
        <f t="shared" si="4"/>
        <v>0</v>
      </c>
      <c r="K177" s="25" t="str">
        <f t="shared" si="5"/>
        <v>OK</v>
      </c>
      <c r="L177" s="202"/>
      <c r="M177" s="206"/>
      <c r="N177" s="205"/>
      <c r="O177" s="205"/>
      <c r="P177" s="205"/>
      <c r="Q177" s="205"/>
      <c r="R177" s="205"/>
      <c r="S177" s="205"/>
      <c r="T177" s="205"/>
      <c r="U177" s="205"/>
      <c r="V177" s="205"/>
      <c r="W177" s="205"/>
      <c r="X177" s="162"/>
      <c r="Y177" s="161"/>
      <c r="Z177" s="161"/>
      <c r="AA177" s="161"/>
    </row>
    <row r="178" spans="1:27" ht="39.950000000000003" hidden="1" customHeight="1" x14ac:dyDescent="0.25">
      <c r="A178" s="274"/>
      <c r="B178" s="271"/>
      <c r="C178" s="47">
        <v>190</v>
      </c>
      <c r="D178" s="90" t="s">
        <v>360</v>
      </c>
      <c r="E178" s="35" t="s">
        <v>361</v>
      </c>
      <c r="F178" s="35" t="s">
        <v>13</v>
      </c>
      <c r="G178" s="35" t="s">
        <v>380</v>
      </c>
      <c r="H178" s="53">
        <v>1.99</v>
      </c>
      <c r="I178" s="18"/>
      <c r="J178" s="24">
        <f t="shared" si="4"/>
        <v>0</v>
      </c>
      <c r="K178" s="25" t="str">
        <f t="shared" si="5"/>
        <v>OK</v>
      </c>
      <c r="L178" s="202"/>
      <c r="M178" s="206"/>
      <c r="N178" s="205"/>
      <c r="O178" s="205"/>
      <c r="P178" s="205"/>
      <c r="Q178" s="205"/>
      <c r="R178" s="205"/>
      <c r="S178" s="205"/>
      <c r="T178" s="205"/>
      <c r="U178" s="205"/>
      <c r="V178" s="205"/>
      <c r="W178" s="205"/>
      <c r="X178" s="162"/>
      <c r="Y178" s="161"/>
      <c r="Z178" s="161"/>
      <c r="AA178" s="161"/>
    </row>
    <row r="179" spans="1:27" ht="39.950000000000003" hidden="1" customHeight="1" x14ac:dyDescent="0.25">
      <c r="A179" s="274"/>
      <c r="B179" s="271"/>
      <c r="C179" s="47">
        <v>191</v>
      </c>
      <c r="D179" s="90" t="s">
        <v>362</v>
      </c>
      <c r="E179" s="35" t="s">
        <v>363</v>
      </c>
      <c r="F179" s="35" t="s">
        <v>364</v>
      </c>
      <c r="G179" s="35" t="s">
        <v>15</v>
      </c>
      <c r="H179" s="53">
        <v>30.55</v>
      </c>
      <c r="I179" s="18"/>
      <c r="J179" s="24">
        <f t="shared" si="4"/>
        <v>0</v>
      </c>
      <c r="K179" s="25" t="str">
        <f t="shared" si="5"/>
        <v>OK</v>
      </c>
      <c r="L179" s="202"/>
      <c r="M179" s="206"/>
      <c r="N179" s="205"/>
      <c r="O179" s="205"/>
      <c r="P179" s="205"/>
      <c r="Q179" s="205"/>
      <c r="R179" s="205"/>
      <c r="S179" s="205"/>
      <c r="T179" s="205"/>
      <c r="U179" s="205"/>
      <c r="V179" s="205"/>
      <c r="W179" s="205"/>
      <c r="X179" s="162"/>
      <c r="Y179" s="161"/>
      <c r="Z179" s="161"/>
      <c r="AA179" s="161"/>
    </row>
    <row r="180" spans="1:27" ht="39.950000000000003" hidden="1" customHeight="1" x14ac:dyDescent="0.25">
      <c r="A180" s="274"/>
      <c r="B180" s="271"/>
      <c r="C180" s="47">
        <v>192</v>
      </c>
      <c r="D180" s="90" t="s">
        <v>365</v>
      </c>
      <c r="E180" s="35" t="s">
        <v>366</v>
      </c>
      <c r="F180" s="35" t="s">
        <v>364</v>
      </c>
      <c r="G180" s="35" t="s">
        <v>15</v>
      </c>
      <c r="H180" s="53">
        <v>25.84</v>
      </c>
      <c r="I180" s="18"/>
      <c r="J180" s="24">
        <f t="shared" si="4"/>
        <v>0</v>
      </c>
      <c r="K180" s="25" t="str">
        <f t="shared" si="5"/>
        <v>OK</v>
      </c>
      <c r="L180" s="202"/>
      <c r="M180" s="206"/>
      <c r="N180" s="205"/>
      <c r="O180" s="205"/>
      <c r="P180" s="205"/>
      <c r="Q180" s="205"/>
      <c r="R180" s="205"/>
      <c r="S180" s="205"/>
      <c r="T180" s="205"/>
      <c r="U180" s="205"/>
      <c r="V180" s="205"/>
      <c r="W180" s="205"/>
      <c r="X180" s="162"/>
      <c r="Y180" s="161"/>
      <c r="Z180" s="161"/>
      <c r="AA180" s="161"/>
    </row>
    <row r="181" spans="1:27" ht="39.950000000000003" customHeight="1" x14ac:dyDescent="0.25">
      <c r="A181" s="274"/>
      <c r="B181" s="271"/>
      <c r="C181" s="47">
        <v>193</v>
      </c>
      <c r="D181" s="113" t="s">
        <v>367</v>
      </c>
      <c r="E181" s="114" t="s">
        <v>172</v>
      </c>
      <c r="F181" s="114" t="s">
        <v>13</v>
      </c>
      <c r="G181" s="35" t="s">
        <v>22</v>
      </c>
      <c r="H181" s="53">
        <v>25.94</v>
      </c>
      <c r="I181" s="18">
        <f>5-2</f>
        <v>3</v>
      </c>
      <c r="J181" s="24">
        <f t="shared" si="4"/>
        <v>3</v>
      </c>
      <c r="K181" s="25" t="str">
        <f t="shared" si="5"/>
        <v>OK</v>
      </c>
      <c r="L181" s="202"/>
      <c r="M181" s="206"/>
      <c r="N181" s="204"/>
      <c r="O181" s="205"/>
      <c r="P181" s="205"/>
      <c r="Q181" s="205"/>
      <c r="R181" s="205"/>
      <c r="S181" s="205"/>
      <c r="T181" s="205"/>
      <c r="U181" s="205"/>
      <c r="V181" s="205"/>
      <c r="W181" s="205"/>
      <c r="X181" s="162"/>
      <c r="Y181" s="161"/>
      <c r="Z181" s="161"/>
      <c r="AA181" s="161"/>
    </row>
    <row r="182" spans="1:27" ht="39.950000000000003" customHeight="1" x14ac:dyDescent="0.25">
      <c r="A182" s="274"/>
      <c r="B182" s="271"/>
      <c r="C182" s="47">
        <v>194</v>
      </c>
      <c r="D182" s="113" t="s">
        <v>368</v>
      </c>
      <c r="E182" s="114" t="s">
        <v>196</v>
      </c>
      <c r="F182" s="114" t="s">
        <v>13</v>
      </c>
      <c r="G182" s="35" t="s">
        <v>22</v>
      </c>
      <c r="H182" s="53">
        <v>30.28</v>
      </c>
      <c r="I182" s="18">
        <f>10-2</f>
        <v>8</v>
      </c>
      <c r="J182" s="24">
        <f t="shared" si="4"/>
        <v>4</v>
      </c>
      <c r="K182" s="25" t="str">
        <f t="shared" si="5"/>
        <v>OK</v>
      </c>
      <c r="L182" s="202"/>
      <c r="M182" s="208">
        <v>4</v>
      </c>
      <c r="N182" s="204"/>
      <c r="O182" s="205"/>
      <c r="P182" s="205"/>
      <c r="Q182" s="205"/>
      <c r="R182" s="205"/>
      <c r="S182" s="205"/>
      <c r="T182" s="205"/>
      <c r="U182" s="205"/>
      <c r="V182" s="205"/>
      <c r="W182" s="205"/>
      <c r="X182" s="162"/>
      <c r="Y182" s="161"/>
      <c r="Z182" s="161"/>
      <c r="AA182" s="161"/>
    </row>
    <row r="183" spans="1:27" ht="39.950000000000003" customHeight="1" x14ac:dyDescent="0.25">
      <c r="A183" s="274"/>
      <c r="B183" s="271"/>
      <c r="C183" s="47">
        <v>195</v>
      </c>
      <c r="D183" s="90" t="s">
        <v>66</v>
      </c>
      <c r="E183" s="35" t="s">
        <v>369</v>
      </c>
      <c r="F183" s="35" t="s">
        <v>16</v>
      </c>
      <c r="G183" s="35" t="s">
        <v>15</v>
      </c>
      <c r="H183" s="53">
        <v>26.17</v>
      </c>
      <c r="I183" s="18">
        <v>5</v>
      </c>
      <c r="J183" s="24">
        <f t="shared" si="4"/>
        <v>5</v>
      </c>
      <c r="K183" s="25" t="str">
        <f t="shared" si="5"/>
        <v>OK</v>
      </c>
      <c r="L183" s="202"/>
      <c r="M183" s="206"/>
      <c r="N183" s="204"/>
      <c r="O183" s="205"/>
      <c r="P183" s="205"/>
      <c r="Q183" s="205"/>
      <c r="R183" s="205"/>
      <c r="S183" s="206"/>
      <c r="T183" s="205"/>
      <c r="U183" s="205"/>
      <c r="V183" s="205"/>
      <c r="W183" s="205"/>
      <c r="X183" s="162"/>
      <c r="Y183" s="161"/>
      <c r="Z183" s="161"/>
      <c r="AA183" s="161"/>
    </row>
    <row r="184" spans="1:27" ht="39.950000000000003" customHeight="1" x14ac:dyDescent="0.25">
      <c r="A184" s="274"/>
      <c r="B184" s="271"/>
      <c r="C184" s="47">
        <v>196</v>
      </c>
      <c r="D184" s="90" t="s">
        <v>69</v>
      </c>
      <c r="E184" s="35" t="s">
        <v>352</v>
      </c>
      <c r="F184" s="35" t="s">
        <v>16</v>
      </c>
      <c r="G184" s="35" t="s">
        <v>15</v>
      </c>
      <c r="H184" s="53">
        <v>4.3600000000000003</v>
      </c>
      <c r="I184" s="18">
        <v>40</v>
      </c>
      <c r="J184" s="24">
        <f t="shared" si="4"/>
        <v>0</v>
      </c>
      <c r="K184" s="25" t="str">
        <f t="shared" si="5"/>
        <v>OK</v>
      </c>
      <c r="L184" s="202"/>
      <c r="M184" s="208">
        <v>20</v>
      </c>
      <c r="N184" s="204"/>
      <c r="O184" s="205"/>
      <c r="P184" s="205"/>
      <c r="Q184" s="205"/>
      <c r="R184" s="205"/>
      <c r="S184" s="208">
        <v>20</v>
      </c>
      <c r="T184" s="205"/>
      <c r="U184" s="205"/>
      <c r="V184" s="205"/>
      <c r="W184" s="205"/>
      <c r="X184" s="162"/>
      <c r="Y184" s="161"/>
      <c r="Z184" s="161"/>
      <c r="AA184" s="161"/>
    </row>
    <row r="185" spans="1:27" ht="39.950000000000003" customHeight="1" x14ac:dyDescent="0.25">
      <c r="A185" s="274"/>
      <c r="B185" s="271"/>
      <c r="C185" s="47">
        <v>197</v>
      </c>
      <c r="D185" s="90" t="s">
        <v>70</v>
      </c>
      <c r="E185" s="35" t="s">
        <v>370</v>
      </c>
      <c r="F185" s="35" t="s">
        <v>13</v>
      </c>
      <c r="G185" s="35" t="s">
        <v>15</v>
      </c>
      <c r="H185" s="53">
        <v>44.37</v>
      </c>
      <c r="I185" s="18">
        <v>5</v>
      </c>
      <c r="J185" s="24">
        <f t="shared" si="4"/>
        <v>5</v>
      </c>
      <c r="K185" s="25" t="str">
        <f t="shared" si="5"/>
        <v>OK</v>
      </c>
      <c r="L185" s="202"/>
      <c r="M185" s="206"/>
      <c r="N185" s="204"/>
      <c r="O185" s="205"/>
      <c r="P185" s="205"/>
      <c r="Q185" s="205"/>
      <c r="R185" s="205"/>
      <c r="S185" s="205"/>
      <c r="T185" s="205"/>
      <c r="U185" s="205"/>
      <c r="V185" s="205"/>
      <c r="W185" s="205"/>
      <c r="X185" s="162"/>
      <c r="Y185" s="161"/>
      <c r="Z185" s="161"/>
      <c r="AA185" s="161"/>
    </row>
    <row r="186" spans="1:27" ht="39.950000000000003" hidden="1" customHeight="1" x14ac:dyDescent="0.25">
      <c r="A186" s="274"/>
      <c r="B186" s="271"/>
      <c r="C186" s="47">
        <v>198</v>
      </c>
      <c r="D186" s="90" t="s">
        <v>371</v>
      </c>
      <c r="E186" s="35" t="s">
        <v>196</v>
      </c>
      <c r="F186" s="35" t="s">
        <v>13</v>
      </c>
      <c r="G186" s="35" t="s">
        <v>28</v>
      </c>
      <c r="H186" s="53">
        <v>94.23</v>
      </c>
      <c r="I186" s="18"/>
      <c r="J186" s="24">
        <f t="shared" si="4"/>
        <v>0</v>
      </c>
      <c r="K186" s="25" t="str">
        <f t="shared" si="5"/>
        <v>OK</v>
      </c>
      <c r="L186" s="202"/>
      <c r="M186" s="206"/>
      <c r="N186" s="204"/>
      <c r="O186" s="205"/>
      <c r="P186" s="205"/>
      <c r="Q186" s="205"/>
      <c r="R186" s="205"/>
      <c r="S186" s="206"/>
      <c r="T186" s="205"/>
      <c r="U186" s="205"/>
      <c r="V186" s="205"/>
      <c r="W186" s="205"/>
      <c r="X186" s="162"/>
      <c r="Y186" s="161"/>
      <c r="Z186" s="161"/>
      <c r="AA186" s="161"/>
    </row>
    <row r="187" spans="1:27" ht="39.950000000000003" customHeight="1" x14ac:dyDescent="0.25">
      <c r="A187" s="274"/>
      <c r="B187" s="271"/>
      <c r="C187" s="47">
        <v>199</v>
      </c>
      <c r="D187" s="113" t="s">
        <v>372</v>
      </c>
      <c r="E187" s="114" t="s">
        <v>373</v>
      </c>
      <c r="F187" s="114" t="s">
        <v>13</v>
      </c>
      <c r="G187" s="35" t="s">
        <v>15</v>
      </c>
      <c r="H187" s="53">
        <v>73.16</v>
      </c>
      <c r="I187" s="18">
        <v>10</v>
      </c>
      <c r="J187" s="24">
        <f t="shared" si="4"/>
        <v>4</v>
      </c>
      <c r="K187" s="25" t="str">
        <f t="shared" si="5"/>
        <v>OK</v>
      </c>
      <c r="L187" s="202"/>
      <c r="M187" s="206"/>
      <c r="N187" s="204"/>
      <c r="O187" s="205"/>
      <c r="P187" s="205"/>
      <c r="Q187" s="205"/>
      <c r="R187" s="205"/>
      <c r="S187" s="206"/>
      <c r="T187" s="205"/>
      <c r="U187" s="205"/>
      <c r="V187" s="205"/>
      <c r="W187" s="205"/>
      <c r="X187" s="162"/>
      <c r="Y187" s="161"/>
      <c r="Z187" s="161"/>
      <c r="AA187" s="163">
        <v>6</v>
      </c>
    </row>
    <row r="188" spans="1:27" ht="39.950000000000003" customHeight="1" x14ac:dyDescent="0.25">
      <c r="A188" s="274"/>
      <c r="B188" s="271"/>
      <c r="C188" s="47">
        <v>200</v>
      </c>
      <c r="D188" s="113" t="s">
        <v>374</v>
      </c>
      <c r="E188" s="114" t="s">
        <v>375</v>
      </c>
      <c r="F188" s="114" t="s">
        <v>13</v>
      </c>
      <c r="G188" s="35" t="s">
        <v>15</v>
      </c>
      <c r="H188" s="53">
        <v>475.72</v>
      </c>
      <c r="I188" s="18">
        <v>3</v>
      </c>
      <c r="J188" s="24">
        <f t="shared" si="4"/>
        <v>2</v>
      </c>
      <c r="K188" s="25" t="str">
        <f t="shared" si="5"/>
        <v>OK</v>
      </c>
      <c r="L188" s="202"/>
      <c r="M188" s="206"/>
      <c r="N188" s="204"/>
      <c r="O188" s="205"/>
      <c r="P188" s="205"/>
      <c r="Q188" s="205"/>
      <c r="R188" s="205"/>
      <c r="S188" s="205"/>
      <c r="T188" s="205"/>
      <c r="U188" s="205"/>
      <c r="V188" s="205"/>
      <c r="W188" s="205"/>
      <c r="X188" s="162"/>
      <c r="Y188" s="161"/>
      <c r="Z188" s="161"/>
      <c r="AA188" s="163">
        <v>1</v>
      </c>
    </row>
    <row r="189" spans="1:27" ht="39.950000000000003" customHeight="1" x14ac:dyDescent="0.25">
      <c r="A189" s="274"/>
      <c r="B189" s="271"/>
      <c r="C189" s="47">
        <v>201</v>
      </c>
      <c r="D189" s="90" t="s">
        <v>114</v>
      </c>
      <c r="E189" s="35" t="s">
        <v>376</v>
      </c>
      <c r="F189" s="36" t="s">
        <v>13</v>
      </c>
      <c r="G189" s="35" t="s">
        <v>15</v>
      </c>
      <c r="H189" s="53">
        <v>52.42</v>
      </c>
      <c r="I189" s="18">
        <v>5</v>
      </c>
      <c r="J189" s="24">
        <f t="shared" si="4"/>
        <v>5</v>
      </c>
      <c r="K189" s="25" t="str">
        <f t="shared" si="5"/>
        <v>OK</v>
      </c>
      <c r="L189" s="202"/>
      <c r="M189" s="206"/>
      <c r="N189" s="204"/>
      <c r="O189" s="205"/>
      <c r="P189" s="205"/>
      <c r="Q189" s="205"/>
      <c r="R189" s="205"/>
      <c r="S189" s="205"/>
      <c r="T189" s="205"/>
      <c r="U189" s="205"/>
      <c r="V189" s="205"/>
      <c r="W189" s="205"/>
      <c r="X189" s="162"/>
      <c r="Y189" s="161"/>
      <c r="Z189" s="161"/>
      <c r="AA189" s="241"/>
    </row>
    <row r="190" spans="1:27" ht="39.950000000000003" customHeight="1" x14ac:dyDescent="0.25">
      <c r="A190" s="275"/>
      <c r="B190" s="272"/>
      <c r="C190" s="47">
        <v>202</v>
      </c>
      <c r="D190" s="90" t="s">
        <v>166</v>
      </c>
      <c r="E190" s="118" t="s">
        <v>377</v>
      </c>
      <c r="F190" s="35" t="s">
        <v>13</v>
      </c>
      <c r="G190" s="35" t="s">
        <v>31</v>
      </c>
      <c r="H190" s="53">
        <v>188.94</v>
      </c>
      <c r="I190" s="18">
        <v>4</v>
      </c>
      <c r="J190" s="24">
        <f t="shared" si="4"/>
        <v>2</v>
      </c>
      <c r="K190" s="25" t="str">
        <f t="shared" si="5"/>
        <v>OK</v>
      </c>
      <c r="L190" s="202"/>
      <c r="M190" s="206"/>
      <c r="N190" s="204"/>
      <c r="O190" s="205"/>
      <c r="P190" s="205"/>
      <c r="Q190" s="205"/>
      <c r="R190" s="205"/>
      <c r="S190" s="205"/>
      <c r="T190" s="205"/>
      <c r="U190" s="205"/>
      <c r="V190" s="205"/>
      <c r="W190" s="205"/>
      <c r="X190" s="162"/>
      <c r="Y190" s="161"/>
      <c r="Z190" s="161"/>
      <c r="AA190" s="163">
        <v>2</v>
      </c>
    </row>
    <row r="191" spans="1:27" ht="39.950000000000003" hidden="1" customHeight="1" x14ac:dyDescent="0.25">
      <c r="A191" s="259">
        <v>21</v>
      </c>
      <c r="B191" s="262" t="s">
        <v>284</v>
      </c>
      <c r="C191" s="46">
        <v>203</v>
      </c>
      <c r="D191" s="119" t="s">
        <v>71</v>
      </c>
      <c r="E191" s="120" t="s">
        <v>381</v>
      </c>
      <c r="F191" s="120" t="s">
        <v>25</v>
      </c>
      <c r="G191" s="33" t="s">
        <v>15</v>
      </c>
      <c r="H191" s="52">
        <v>201.41</v>
      </c>
      <c r="I191" s="18"/>
      <c r="J191" s="24">
        <f t="shared" si="4"/>
        <v>0</v>
      </c>
      <c r="K191" s="25" t="str">
        <f t="shared" si="5"/>
        <v>OK</v>
      </c>
      <c r="L191" s="202"/>
      <c r="M191" s="206"/>
      <c r="N191" s="204"/>
      <c r="O191" s="205"/>
      <c r="P191" s="205"/>
      <c r="Q191" s="205"/>
      <c r="R191" s="205"/>
      <c r="S191" s="205"/>
      <c r="T191" s="205"/>
      <c r="U191" s="205"/>
      <c r="V191" s="205"/>
      <c r="W191" s="205"/>
      <c r="X191" s="162"/>
      <c r="Y191" s="161"/>
      <c r="Z191" s="161"/>
      <c r="AA191" s="161"/>
    </row>
    <row r="192" spans="1:27" ht="39.950000000000003" hidden="1" customHeight="1" x14ac:dyDescent="0.25">
      <c r="A192" s="260"/>
      <c r="B192" s="263"/>
      <c r="C192" s="46">
        <v>204</v>
      </c>
      <c r="D192" s="125" t="s">
        <v>81</v>
      </c>
      <c r="E192" s="123" t="s">
        <v>382</v>
      </c>
      <c r="F192" s="123" t="s">
        <v>13</v>
      </c>
      <c r="G192" s="33" t="s">
        <v>15</v>
      </c>
      <c r="H192" s="52">
        <v>194.99</v>
      </c>
      <c r="I192" s="18"/>
      <c r="J192" s="24">
        <f t="shared" si="4"/>
        <v>0</v>
      </c>
      <c r="K192" s="25" t="str">
        <f t="shared" si="5"/>
        <v>OK</v>
      </c>
      <c r="L192" s="202"/>
      <c r="M192" s="206"/>
      <c r="N192" s="204"/>
      <c r="O192" s="205"/>
      <c r="P192" s="205"/>
      <c r="Q192" s="205"/>
      <c r="R192" s="205"/>
      <c r="S192" s="205"/>
      <c r="T192" s="205"/>
      <c r="U192" s="205"/>
      <c r="V192" s="205"/>
      <c r="W192" s="205"/>
      <c r="X192" s="162"/>
      <c r="Y192" s="161"/>
      <c r="Z192" s="161"/>
      <c r="AA192" s="161"/>
    </row>
    <row r="193" spans="1:27" ht="39.950000000000003" hidden="1" customHeight="1" x14ac:dyDescent="0.25">
      <c r="A193" s="260"/>
      <c r="B193" s="263"/>
      <c r="C193" s="43">
        <v>205</v>
      </c>
      <c r="D193" s="119" t="s">
        <v>383</v>
      </c>
      <c r="E193" s="120" t="s">
        <v>381</v>
      </c>
      <c r="F193" s="86" t="s">
        <v>13</v>
      </c>
      <c r="G193" s="33" t="s">
        <v>15</v>
      </c>
      <c r="H193" s="52">
        <v>477.86</v>
      </c>
      <c r="I193" s="18"/>
      <c r="J193" s="24">
        <f t="shared" si="4"/>
        <v>0</v>
      </c>
      <c r="K193" s="25" t="str">
        <f t="shared" si="5"/>
        <v>OK</v>
      </c>
      <c r="L193" s="202"/>
      <c r="M193" s="206"/>
      <c r="N193" s="205"/>
      <c r="O193" s="205"/>
      <c r="P193" s="205"/>
      <c r="Q193" s="205"/>
      <c r="R193" s="205"/>
      <c r="S193" s="205"/>
      <c r="T193" s="205"/>
      <c r="U193" s="205"/>
      <c r="V193" s="205"/>
      <c r="W193" s="205"/>
      <c r="X193" s="162"/>
      <c r="Y193" s="161"/>
      <c r="Z193" s="161"/>
      <c r="AA193" s="161"/>
    </row>
    <row r="194" spans="1:27" ht="39.950000000000003" hidden="1" customHeight="1" x14ac:dyDescent="0.25">
      <c r="A194" s="261"/>
      <c r="B194" s="264"/>
      <c r="C194" s="43">
        <v>206</v>
      </c>
      <c r="D194" s="125" t="s">
        <v>384</v>
      </c>
      <c r="E194" s="123" t="s">
        <v>381</v>
      </c>
      <c r="F194" s="86" t="s">
        <v>13</v>
      </c>
      <c r="G194" s="33" t="s">
        <v>15</v>
      </c>
      <c r="H194" s="52">
        <v>519.55999999999995</v>
      </c>
      <c r="I194" s="18"/>
      <c r="J194" s="24">
        <f t="shared" si="4"/>
        <v>0</v>
      </c>
      <c r="K194" s="25" t="str">
        <f t="shared" si="5"/>
        <v>OK</v>
      </c>
      <c r="L194" s="202"/>
      <c r="M194" s="206"/>
      <c r="N194" s="205"/>
      <c r="O194" s="205"/>
      <c r="P194" s="205"/>
      <c r="Q194" s="205"/>
      <c r="R194" s="205"/>
      <c r="S194" s="205"/>
      <c r="T194" s="205"/>
      <c r="U194" s="205"/>
      <c r="V194" s="205"/>
      <c r="W194" s="205"/>
      <c r="X194" s="162"/>
      <c r="Y194" s="161"/>
      <c r="Z194" s="161"/>
      <c r="AA194" s="161"/>
    </row>
    <row r="195" spans="1:27" ht="39.950000000000003" hidden="1" customHeight="1" x14ac:dyDescent="0.25">
      <c r="A195" s="273">
        <v>22</v>
      </c>
      <c r="B195" s="270" t="s">
        <v>385</v>
      </c>
      <c r="C195" s="47">
        <v>207</v>
      </c>
      <c r="D195" s="90" t="s">
        <v>386</v>
      </c>
      <c r="E195" s="35" t="s">
        <v>387</v>
      </c>
      <c r="F195" s="36" t="s">
        <v>13</v>
      </c>
      <c r="G195" s="35" t="s">
        <v>394</v>
      </c>
      <c r="H195" s="53">
        <v>378.03</v>
      </c>
      <c r="I195" s="18"/>
      <c r="J195" s="24">
        <f t="shared" si="4"/>
        <v>0</v>
      </c>
      <c r="K195" s="25" t="str">
        <f t="shared" si="5"/>
        <v>OK</v>
      </c>
      <c r="L195" s="202"/>
      <c r="M195" s="206"/>
      <c r="N195" s="205"/>
      <c r="O195" s="205"/>
      <c r="P195" s="205"/>
      <c r="Q195" s="205"/>
      <c r="R195" s="205"/>
      <c r="S195" s="205"/>
      <c r="T195" s="205"/>
      <c r="U195" s="205"/>
      <c r="V195" s="205"/>
      <c r="W195" s="205"/>
      <c r="X195" s="162"/>
      <c r="Y195" s="161"/>
      <c r="Z195" s="161"/>
      <c r="AA195" s="161"/>
    </row>
    <row r="196" spans="1:27" ht="39.950000000000003" hidden="1" customHeight="1" x14ac:dyDescent="0.25">
      <c r="A196" s="274"/>
      <c r="B196" s="271"/>
      <c r="C196" s="47">
        <v>208</v>
      </c>
      <c r="D196" s="90" t="s">
        <v>388</v>
      </c>
      <c r="E196" s="35" t="s">
        <v>387</v>
      </c>
      <c r="F196" s="36" t="s">
        <v>13</v>
      </c>
      <c r="G196" s="35" t="s">
        <v>394</v>
      </c>
      <c r="H196" s="53">
        <v>1003.68</v>
      </c>
      <c r="I196" s="18"/>
      <c r="J196" s="24">
        <f t="shared" si="4"/>
        <v>0</v>
      </c>
      <c r="K196" s="25" t="str">
        <f t="shared" si="5"/>
        <v>OK</v>
      </c>
      <c r="L196" s="202"/>
      <c r="M196" s="206"/>
      <c r="N196" s="205"/>
      <c r="O196" s="205"/>
      <c r="P196" s="205"/>
      <c r="Q196" s="205"/>
      <c r="R196" s="205"/>
      <c r="S196" s="205"/>
      <c r="T196" s="205"/>
      <c r="U196" s="205"/>
      <c r="V196" s="205"/>
      <c r="W196" s="205"/>
      <c r="X196" s="162"/>
      <c r="Y196" s="161"/>
      <c r="Z196" s="161"/>
      <c r="AA196" s="161"/>
    </row>
    <row r="197" spans="1:27" ht="39.950000000000003" hidden="1" customHeight="1" x14ac:dyDescent="0.25">
      <c r="A197" s="274"/>
      <c r="B197" s="271"/>
      <c r="C197" s="47">
        <v>209</v>
      </c>
      <c r="D197" s="90" t="s">
        <v>389</v>
      </c>
      <c r="E197" s="35" t="s">
        <v>387</v>
      </c>
      <c r="F197" s="36" t="s">
        <v>13</v>
      </c>
      <c r="G197" s="35" t="s">
        <v>394</v>
      </c>
      <c r="H197" s="53">
        <v>981.94</v>
      </c>
      <c r="I197" s="18"/>
      <c r="J197" s="24">
        <f t="shared" ref="J197:J248" si="6">I197-(SUM(L197:AA197))</f>
        <v>0</v>
      </c>
      <c r="K197" s="25" t="str">
        <f t="shared" ref="K197:K248" si="7">IF(J197&lt;0,"ATENÇÃO","OK")</f>
        <v>OK</v>
      </c>
      <c r="L197" s="202"/>
      <c r="M197" s="206"/>
      <c r="N197" s="205"/>
      <c r="O197" s="205"/>
      <c r="P197" s="205"/>
      <c r="Q197" s="205"/>
      <c r="R197" s="205"/>
      <c r="S197" s="205"/>
      <c r="T197" s="205"/>
      <c r="U197" s="205"/>
      <c r="V197" s="205"/>
      <c r="W197" s="205"/>
      <c r="X197" s="162"/>
      <c r="Y197" s="161"/>
      <c r="Z197" s="161"/>
      <c r="AA197" s="161"/>
    </row>
    <row r="198" spans="1:27" ht="39.950000000000003" hidden="1" customHeight="1" x14ac:dyDescent="0.25">
      <c r="A198" s="274"/>
      <c r="B198" s="271"/>
      <c r="C198" s="47">
        <v>210</v>
      </c>
      <c r="D198" s="90" t="s">
        <v>390</v>
      </c>
      <c r="E198" s="35" t="s">
        <v>387</v>
      </c>
      <c r="F198" s="36" t="s">
        <v>13</v>
      </c>
      <c r="G198" s="35" t="s">
        <v>394</v>
      </c>
      <c r="H198" s="53">
        <v>397.25</v>
      </c>
      <c r="I198" s="18"/>
      <c r="J198" s="24">
        <f t="shared" si="6"/>
        <v>0</v>
      </c>
      <c r="K198" s="25" t="str">
        <f t="shared" si="7"/>
        <v>OK</v>
      </c>
      <c r="L198" s="202"/>
      <c r="M198" s="206"/>
      <c r="N198" s="205"/>
      <c r="O198" s="205"/>
      <c r="P198" s="205"/>
      <c r="Q198" s="205"/>
      <c r="R198" s="205"/>
      <c r="S198" s="205"/>
      <c r="T198" s="205"/>
      <c r="U198" s="205"/>
      <c r="V198" s="205"/>
      <c r="W198" s="205"/>
      <c r="X198" s="162"/>
      <c r="Y198" s="161"/>
      <c r="Z198" s="161"/>
      <c r="AA198" s="161"/>
    </row>
    <row r="199" spans="1:27" ht="39.950000000000003" hidden="1" customHeight="1" x14ac:dyDescent="0.25">
      <c r="A199" s="274"/>
      <c r="B199" s="271"/>
      <c r="C199" s="47">
        <v>211</v>
      </c>
      <c r="D199" s="90" t="s">
        <v>391</v>
      </c>
      <c r="E199" s="35" t="s">
        <v>387</v>
      </c>
      <c r="F199" s="36" t="s">
        <v>13</v>
      </c>
      <c r="G199" s="35" t="s">
        <v>394</v>
      </c>
      <c r="H199" s="53">
        <v>370.07</v>
      </c>
      <c r="I199" s="18"/>
      <c r="J199" s="24">
        <f t="shared" si="6"/>
        <v>0</v>
      </c>
      <c r="K199" s="25" t="str">
        <f t="shared" si="7"/>
        <v>OK</v>
      </c>
      <c r="L199" s="202"/>
      <c r="M199" s="206"/>
      <c r="N199" s="205"/>
      <c r="O199" s="205"/>
      <c r="P199" s="205"/>
      <c r="Q199" s="205"/>
      <c r="R199" s="205"/>
      <c r="S199" s="205"/>
      <c r="T199" s="205"/>
      <c r="U199" s="205"/>
      <c r="V199" s="205"/>
      <c r="W199" s="205"/>
      <c r="X199" s="162"/>
      <c r="Y199" s="161"/>
      <c r="Z199" s="161"/>
      <c r="AA199" s="161"/>
    </row>
    <row r="200" spans="1:27" ht="39.950000000000003" customHeight="1" x14ac:dyDescent="0.25">
      <c r="A200" s="275"/>
      <c r="B200" s="272"/>
      <c r="C200" s="47">
        <v>212</v>
      </c>
      <c r="D200" s="113" t="s">
        <v>392</v>
      </c>
      <c r="E200" s="114" t="s">
        <v>393</v>
      </c>
      <c r="F200" s="114" t="s">
        <v>13</v>
      </c>
      <c r="G200" s="35" t="s">
        <v>22</v>
      </c>
      <c r="H200" s="53">
        <v>122</v>
      </c>
      <c r="I200" s="18">
        <v>20</v>
      </c>
      <c r="J200" s="24">
        <f t="shared" si="6"/>
        <v>0</v>
      </c>
      <c r="K200" s="25" t="str">
        <f t="shared" si="7"/>
        <v>OK</v>
      </c>
      <c r="L200" s="208">
        <v>20</v>
      </c>
      <c r="M200" s="206"/>
      <c r="N200" s="205"/>
      <c r="O200" s="205"/>
      <c r="P200" s="205"/>
      <c r="Q200" s="205"/>
      <c r="R200" s="205"/>
      <c r="S200" s="205"/>
      <c r="T200" s="205"/>
      <c r="U200" s="205"/>
      <c r="V200" s="205"/>
      <c r="W200" s="205"/>
      <c r="X200" s="162"/>
      <c r="Y200" s="161"/>
      <c r="Z200" s="161"/>
      <c r="AA200" s="161"/>
    </row>
    <row r="201" spans="1:27" ht="39.950000000000003" customHeight="1" x14ac:dyDescent="0.25">
      <c r="A201" s="259">
        <v>23</v>
      </c>
      <c r="B201" s="262" t="s">
        <v>183</v>
      </c>
      <c r="C201" s="46">
        <v>213</v>
      </c>
      <c r="D201" s="119" t="s">
        <v>55</v>
      </c>
      <c r="E201" s="120" t="s">
        <v>177</v>
      </c>
      <c r="F201" s="120" t="s">
        <v>13</v>
      </c>
      <c r="G201" s="33" t="s">
        <v>15</v>
      </c>
      <c r="H201" s="52">
        <v>19.14</v>
      </c>
      <c r="I201" s="18">
        <v>30</v>
      </c>
      <c r="J201" s="24">
        <f t="shared" si="6"/>
        <v>20</v>
      </c>
      <c r="K201" s="25" t="str">
        <f t="shared" si="7"/>
        <v>OK</v>
      </c>
      <c r="L201" s="202"/>
      <c r="M201" s="208">
        <v>10</v>
      </c>
      <c r="N201" s="205"/>
      <c r="O201" s="205"/>
      <c r="P201" s="205"/>
      <c r="Q201" s="205"/>
      <c r="R201" s="205"/>
      <c r="S201" s="205"/>
      <c r="T201" s="205"/>
      <c r="U201" s="205"/>
      <c r="V201" s="205"/>
      <c r="W201" s="205"/>
      <c r="X201" s="162"/>
      <c r="Y201" s="161"/>
      <c r="Z201" s="161"/>
      <c r="AA201" s="161"/>
    </row>
    <row r="202" spans="1:27" ht="39.950000000000003" customHeight="1" x14ac:dyDescent="0.25">
      <c r="A202" s="260"/>
      <c r="B202" s="263"/>
      <c r="C202" s="46">
        <v>214</v>
      </c>
      <c r="D202" s="119" t="s">
        <v>56</v>
      </c>
      <c r="E202" s="120" t="s">
        <v>395</v>
      </c>
      <c r="F202" s="120" t="s">
        <v>13</v>
      </c>
      <c r="G202" s="33" t="s">
        <v>58</v>
      </c>
      <c r="H202" s="52">
        <v>64.239999999999995</v>
      </c>
      <c r="I202" s="18">
        <v>10</v>
      </c>
      <c r="J202" s="24">
        <f t="shared" si="6"/>
        <v>10</v>
      </c>
      <c r="K202" s="25" t="str">
        <f t="shared" si="7"/>
        <v>OK</v>
      </c>
      <c r="L202" s="202"/>
      <c r="M202" s="206"/>
      <c r="N202" s="205"/>
      <c r="O202" s="205"/>
      <c r="P202" s="205"/>
      <c r="Q202" s="205"/>
      <c r="R202" s="205"/>
      <c r="S202" s="205"/>
      <c r="T202" s="205"/>
      <c r="U202" s="205"/>
      <c r="V202" s="205"/>
      <c r="W202" s="205"/>
      <c r="X202" s="162"/>
      <c r="Y202" s="161"/>
      <c r="Z202" s="161"/>
      <c r="AA202" s="161"/>
    </row>
    <row r="203" spans="1:27" ht="39.950000000000003" customHeight="1" x14ac:dyDescent="0.25">
      <c r="A203" s="260"/>
      <c r="B203" s="263"/>
      <c r="C203" s="46">
        <v>215</v>
      </c>
      <c r="D203" s="121" t="s">
        <v>396</v>
      </c>
      <c r="E203" s="122" t="s">
        <v>172</v>
      </c>
      <c r="F203" s="122" t="s">
        <v>12</v>
      </c>
      <c r="G203" s="33" t="s">
        <v>15</v>
      </c>
      <c r="H203" s="52">
        <v>18.89</v>
      </c>
      <c r="I203" s="18">
        <v>10</v>
      </c>
      <c r="J203" s="24">
        <f t="shared" si="6"/>
        <v>8</v>
      </c>
      <c r="K203" s="25" t="str">
        <f t="shared" si="7"/>
        <v>OK</v>
      </c>
      <c r="L203" s="202"/>
      <c r="M203" s="206"/>
      <c r="N203" s="205"/>
      <c r="O203" s="205"/>
      <c r="P203" s="205"/>
      <c r="Q203" s="205"/>
      <c r="R203" s="205"/>
      <c r="S203" s="205"/>
      <c r="T203" s="205"/>
      <c r="U203" s="205"/>
      <c r="V203" s="205"/>
      <c r="W203" s="205"/>
      <c r="X203" s="162"/>
      <c r="Y203" s="161"/>
      <c r="Z203" s="161"/>
      <c r="AA203" s="163">
        <v>2</v>
      </c>
    </row>
    <row r="204" spans="1:27" ht="39.950000000000003" customHeight="1" x14ac:dyDescent="0.25">
      <c r="A204" s="260"/>
      <c r="B204" s="263"/>
      <c r="C204" s="46">
        <v>216</v>
      </c>
      <c r="D204" s="119" t="s">
        <v>48</v>
      </c>
      <c r="E204" s="120" t="s">
        <v>172</v>
      </c>
      <c r="F204" s="120" t="s">
        <v>12</v>
      </c>
      <c r="G204" s="33" t="s">
        <v>15</v>
      </c>
      <c r="H204" s="52">
        <v>15.33</v>
      </c>
      <c r="I204" s="18">
        <v>2</v>
      </c>
      <c r="J204" s="24">
        <f t="shared" si="6"/>
        <v>2</v>
      </c>
      <c r="K204" s="25" t="str">
        <f t="shared" si="7"/>
        <v>OK</v>
      </c>
      <c r="L204" s="202"/>
      <c r="M204" s="206"/>
      <c r="N204" s="205"/>
      <c r="O204" s="205"/>
      <c r="P204" s="205"/>
      <c r="Q204" s="205"/>
      <c r="R204" s="205"/>
      <c r="S204" s="205"/>
      <c r="T204" s="205"/>
      <c r="U204" s="205"/>
      <c r="V204" s="205"/>
      <c r="W204" s="205"/>
      <c r="X204" s="162"/>
      <c r="Y204" s="161"/>
      <c r="Z204" s="161"/>
      <c r="AA204" s="241"/>
    </row>
    <row r="205" spans="1:27" ht="39.950000000000003" customHeight="1" x14ac:dyDescent="0.25">
      <c r="A205" s="260"/>
      <c r="B205" s="263"/>
      <c r="C205" s="46">
        <v>217</v>
      </c>
      <c r="D205" s="119" t="s">
        <v>102</v>
      </c>
      <c r="E205" s="120" t="s">
        <v>177</v>
      </c>
      <c r="F205" s="120" t="s">
        <v>104</v>
      </c>
      <c r="G205" s="33" t="s">
        <v>15</v>
      </c>
      <c r="H205" s="52">
        <v>13.96</v>
      </c>
      <c r="I205" s="18">
        <v>6</v>
      </c>
      <c r="J205" s="24">
        <f t="shared" si="6"/>
        <v>6</v>
      </c>
      <c r="K205" s="25" t="str">
        <f t="shared" si="7"/>
        <v>OK</v>
      </c>
      <c r="L205" s="202"/>
      <c r="M205" s="206"/>
      <c r="N205" s="205"/>
      <c r="O205" s="205"/>
      <c r="P205" s="205"/>
      <c r="Q205" s="205"/>
      <c r="R205" s="205"/>
      <c r="S205" s="205"/>
      <c r="T205" s="205"/>
      <c r="U205" s="205"/>
      <c r="V205" s="205"/>
      <c r="W205" s="205"/>
      <c r="X205" s="162"/>
      <c r="Y205" s="161"/>
      <c r="Z205" s="161"/>
      <c r="AA205" s="241"/>
    </row>
    <row r="206" spans="1:27" ht="39.950000000000003" customHeight="1" x14ac:dyDescent="0.25">
      <c r="A206" s="260"/>
      <c r="B206" s="263"/>
      <c r="C206" s="46">
        <v>218</v>
      </c>
      <c r="D206" s="119" t="s">
        <v>105</v>
      </c>
      <c r="E206" s="120" t="s">
        <v>177</v>
      </c>
      <c r="F206" s="120" t="s">
        <v>104</v>
      </c>
      <c r="G206" s="33" t="s">
        <v>15</v>
      </c>
      <c r="H206" s="52">
        <v>21.9</v>
      </c>
      <c r="I206" s="18">
        <v>2</v>
      </c>
      <c r="J206" s="24">
        <f t="shared" si="6"/>
        <v>2</v>
      </c>
      <c r="K206" s="25" t="str">
        <f t="shared" si="7"/>
        <v>OK</v>
      </c>
      <c r="L206" s="202"/>
      <c r="M206" s="206"/>
      <c r="N206" s="205"/>
      <c r="O206" s="205"/>
      <c r="P206" s="205"/>
      <c r="Q206" s="205"/>
      <c r="R206" s="205"/>
      <c r="S206" s="205"/>
      <c r="T206" s="205"/>
      <c r="U206" s="205"/>
      <c r="V206" s="205"/>
      <c r="W206" s="205"/>
      <c r="X206" s="162"/>
      <c r="Y206" s="161"/>
      <c r="Z206" s="161"/>
      <c r="AA206" s="241"/>
    </row>
    <row r="207" spans="1:27" ht="39.950000000000003" customHeight="1" x14ac:dyDescent="0.25">
      <c r="A207" s="260"/>
      <c r="B207" s="263"/>
      <c r="C207" s="46">
        <v>219</v>
      </c>
      <c r="D207" s="119" t="s">
        <v>107</v>
      </c>
      <c r="E207" s="120" t="s">
        <v>397</v>
      </c>
      <c r="F207" s="120" t="s">
        <v>16</v>
      </c>
      <c r="G207" s="33" t="s">
        <v>15</v>
      </c>
      <c r="H207" s="52">
        <v>74.61</v>
      </c>
      <c r="I207" s="18">
        <v>1</v>
      </c>
      <c r="J207" s="24">
        <f t="shared" si="6"/>
        <v>0</v>
      </c>
      <c r="K207" s="25" t="str">
        <f t="shared" si="7"/>
        <v>OK</v>
      </c>
      <c r="L207" s="202"/>
      <c r="M207" s="206"/>
      <c r="N207" s="205"/>
      <c r="O207" s="205"/>
      <c r="P207" s="205"/>
      <c r="Q207" s="205"/>
      <c r="R207" s="205"/>
      <c r="S207" s="205"/>
      <c r="T207" s="205"/>
      <c r="U207" s="205"/>
      <c r="V207" s="205"/>
      <c r="W207" s="205"/>
      <c r="X207" s="162"/>
      <c r="Y207" s="161"/>
      <c r="Z207" s="161"/>
      <c r="AA207" s="163">
        <v>1</v>
      </c>
    </row>
    <row r="208" spans="1:27" ht="39.950000000000003" customHeight="1" x14ac:dyDescent="0.25">
      <c r="A208" s="260"/>
      <c r="B208" s="263"/>
      <c r="C208" s="46">
        <v>220</v>
      </c>
      <c r="D208" s="119" t="s">
        <v>108</v>
      </c>
      <c r="E208" s="120" t="s">
        <v>397</v>
      </c>
      <c r="F208" s="120" t="s">
        <v>16</v>
      </c>
      <c r="G208" s="33" t="s">
        <v>15</v>
      </c>
      <c r="H208" s="52">
        <v>48.79</v>
      </c>
      <c r="I208" s="18">
        <v>1</v>
      </c>
      <c r="J208" s="24">
        <f t="shared" si="6"/>
        <v>0</v>
      </c>
      <c r="K208" s="25" t="str">
        <f t="shared" si="7"/>
        <v>OK</v>
      </c>
      <c r="L208" s="202"/>
      <c r="M208" s="206"/>
      <c r="N208" s="205"/>
      <c r="O208" s="205"/>
      <c r="P208" s="205"/>
      <c r="Q208" s="205"/>
      <c r="R208" s="205"/>
      <c r="S208" s="205"/>
      <c r="T208" s="205"/>
      <c r="U208" s="205"/>
      <c r="V208" s="205"/>
      <c r="W208" s="205"/>
      <c r="X208" s="162"/>
      <c r="Y208" s="161"/>
      <c r="Z208" s="161"/>
      <c r="AA208" s="163">
        <v>1</v>
      </c>
    </row>
    <row r="209" spans="1:27" ht="39.950000000000003" customHeight="1" x14ac:dyDescent="0.25">
      <c r="A209" s="260"/>
      <c r="B209" s="263"/>
      <c r="C209" s="46">
        <v>221</v>
      </c>
      <c r="D209" s="119" t="s">
        <v>109</v>
      </c>
      <c r="E209" s="120" t="s">
        <v>397</v>
      </c>
      <c r="F209" s="120" t="s">
        <v>16</v>
      </c>
      <c r="G209" s="33" t="s">
        <v>15</v>
      </c>
      <c r="H209" s="52">
        <v>49.95</v>
      </c>
      <c r="I209" s="18">
        <v>10</v>
      </c>
      <c r="J209" s="24">
        <f t="shared" si="6"/>
        <v>7</v>
      </c>
      <c r="K209" s="25" t="str">
        <f t="shared" si="7"/>
        <v>OK</v>
      </c>
      <c r="L209" s="202"/>
      <c r="M209" s="206"/>
      <c r="N209" s="205"/>
      <c r="O209" s="205"/>
      <c r="P209" s="205"/>
      <c r="Q209" s="205"/>
      <c r="R209" s="205"/>
      <c r="S209" s="205"/>
      <c r="T209" s="205"/>
      <c r="U209" s="205"/>
      <c r="V209" s="205"/>
      <c r="W209" s="205"/>
      <c r="X209" s="162"/>
      <c r="Y209" s="161"/>
      <c r="Z209" s="161"/>
      <c r="AA209" s="163">
        <v>3</v>
      </c>
    </row>
    <row r="210" spans="1:27" ht="39.950000000000003" customHeight="1" x14ac:dyDescent="0.25">
      <c r="A210" s="260"/>
      <c r="B210" s="263"/>
      <c r="C210" s="46">
        <v>222</v>
      </c>
      <c r="D210" s="121" t="s">
        <v>398</v>
      </c>
      <c r="E210" s="122" t="s">
        <v>103</v>
      </c>
      <c r="F210" s="122" t="s">
        <v>12</v>
      </c>
      <c r="G210" s="33" t="s">
        <v>15</v>
      </c>
      <c r="H210" s="52">
        <v>258.13</v>
      </c>
      <c r="I210" s="18">
        <v>2</v>
      </c>
      <c r="J210" s="24">
        <f t="shared" si="6"/>
        <v>2</v>
      </c>
      <c r="K210" s="25" t="str">
        <f t="shared" si="7"/>
        <v>OK</v>
      </c>
      <c r="L210" s="202"/>
      <c r="M210" s="206"/>
      <c r="N210" s="205"/>
      <c r="O210" s="205"/>
      <c r="P210" s="205"/>
      <c r="Q210" s="205"/>
      <c r="R210" s="205"/>
      <c r="S210" s="205"/>
      <c r="T210" s="205"/>
      <c r="U210" s="205"/>
      <c r="V210" s="205"/>
      <c r="W210" s="205"/>
      <c r="X210" s="162"/>
      <c r="Y210" s="161"/>
      <c r="Z210" s="161"/>
      <c r="AA210" s="161"/>
    </row>
    <row r="211" spans="1:27" ht="39.950000000000003" customHeight="1" x14ac:dyDescent="0.25">
      <c r="A211" s="260"/>
      <c r="B211" s="263"/>
      <c r="C211" s="46">
        <v>223</v>
      </c>
      <c r="D211" s="121" t="s">
        <v>399</v>
      </c>
      <c r="E211" s="122" t="s">
        <v>400</v>
      </c>
      <c r="F211" s="122" t="s">
        <v>12</v>
      </c>
      <c r="G211" s="33" t="s">
        <v>15</v>
      </c>
      <c r="H211" s="52">
        <v>33.229999999999997</v>
      </c>
      <c r="I211" s="18">
        <v>2</v>
      </c>
      <c r="J211" s="24">
        <f t="shared" si="6"/>
        <v>0</v>
      </c>
      <c r="K211" s="25" t="str">
        <f t="shared" si="7"/>
        <v>OK</v>
      </c>
      <c r="L211" s="202"/>
      <c r="M211" s="208">
        <v>2</v>
      </c>
      <c r="N211" s="205"/>
      <c r="O211" s="205"/>
      <c r="P211" s="205"/>
      <c r="Q211" s="205"/>
      <c r="R211" s="205"/>
      <c r="S211" s="205"/>
      <c r="T211" s="205"/>
      <c r="U211" s="205"/>
      <c r="V211" s="205"/>
      <c r="W211" s="205"/>
      <c r="X211" s="162"/>
      <c r="Y211" s="161"/>
      <c r="Z211" s="161"/>
      <c r="AA211" s="161"/>
    </row>
    <row r="212" spans="1:27" ht="39.950000000000003" customHeight="1" x14ac:dyDescent="0.25">
      <c r="A212" s="260"/>
      <c r="B212" s="263"/>
      <c r="C212" s="46">
        <v>224</v>
      </c>
      <c r="D212" s="121" t="s">
        <v>401</v>
      </c>
      <c r="E212" s="122" t="s">
        <v>140</v>
      </c>
      <c r="F212" s="122" t="s">
        <v>12</v>
      </c>
      <c r="G212" s="33" t="s">
        <v>15</v>
      </c>
      <c r="H212" s="52">
        <v>32.409999999999997</v>
      </c>
      <c r="I212" s="18">
        <v>2</v>
      </c>
      <c r="J212" s="24">
        <f t="shared" si="6"/>
        <v>0</v>
      </c>
      <c r="K212" s="25" t="str">
        <f t="shared" si="7"/>
        <v>OK</v>
      </c>
      <c r="L212" s="202"/>
      <c r="M212" s="208">
        <v>2</v>
      </c>
      <c r="N212" s="205"/>
      <c r="O212" s="205"/>
      <c r="P212" s="205"/>
      <c r="Q212" s="205"/>
      <c r="R212" s="205"/>
      <c r="S212" s="205"/>
      <c r="T212" s="205"/>
      <c r="U212" s="205"/>
      <c r="V212" s="205"/>
      <c r="W212" s="205"/>
      <c r="X212" s="162"/>
      <c r="Y212" s="161"/>
      <c r="Z212" s="161"/>
      <c r="AA212" s="161"/>
    </row>
    <row r="213" spans="1:27" ht="39.950000000000003" customHeight="1" x14ac:dyDescent="0.25">
      <c r="A213" s="260"/>
      <c r="B213" s="263"/>
      <c r="C213" s="46">
        <v>225</v>
      </c>
      <c r="D213" s="121" t="s">
        <v>402</v>
      </c>
      <c r="E213" s="122" t="s">
        <v>403</v>
      </c>
      <c r="F213" s="122" t="s">
        <v>13</v>
      </c>
      <c r="G213" s="33" t="s">
        <v>22</v>
      </c>
      <c r="H213" s="52">
        <v>28.72</v>
      </c>
      <c r="I213" s="18">
        <v>20</v>
      </c>
      <c r="J213" s="24">
        <f t="shared" si="6"/>
        <v>10</v>
      </c>
      <c r="K213" s="25" t="str">
        <f t="shared" si="7"/>
        <v>OK</v>
      </c>
      <c r="L213" s="202"/>
      <c r="M213" s="208">
        <v>10</v>
      </c>
      <c r="N213" s="205"/>
      <c r="O213" s="205"/>
      <c r="P213" s="205"/>
      <c r="Q213" s="205"/>
      <c r="R213" s="205"/>
      <c r="S213" s="205"/>
      <c r="T213" s="205"/>
      <c r="U213" s="205"/>
      <c r="V213" s="205"/>
      <c r="W213" s="205"/>
      <c r="X213" s="162"/>
      <c r="Y213" s="161"/>
      <c r="Z213" s="161"/>
      <c r="AA213" s="161"/>
    </row>
    <row r="214" spans="1:27" ht="39.950000000000003" customHeight="1" x14ac:dyDescent="0.25">
      <c r="A214" s="260"/>
      <c r="B214" s="263"/>
      <c r="C214" s="46">
        <v>226</v>
      </c>
      <c r="D214" s="121" t="s">
        <v>404</v>
      </c>
      <c r="E214" s="122" t="s">
        <v>405</v>
      </c>
      <c r="F214" s="122" t="s">
        <v>13</v>
      </c>
      <c r="G214" s="33" t="s">
        <v>14</v>
      </c>
      <c r="H214" s="52">
        <v>156.22</v>
      </c>
      <c r="I214" s="18">
        <v>20</v>
      </c>
      <c r="J214" s="24">
        <f t="shared" si="6"/>
        <v>0</v>
      </c>
      <c r="K214" s="25" t="str">
        <f t="shared" si="7"/>
        <v>OK</v>
      </c>
      <c r="L214" s="202"/>
      <c r="M214" s="208">
        <v>20</v>
      </c>
      <c r="N214" s="205"/>
      <c r="O214" s="205"/>
      <c r="P214" s="205"/>
      <c r="Q214" s="205"/>
      <c r="R214" s="205"/>
      <c r="S214" s="205"/>
      <c r="T214" s="205"/>
      <c r="U214" s="205"/>
      <c r="V214" s="205"/>
      <c r="W214" s="205"/>
      <c r="X214" s="162"/>
      <c r="Y214" s="161"/>
      <c r="Z214" s="161"/>
      <c r="AA214" s="161"/>
    </row>
    <row r="215" spans="1:27" ht="39.950000000000003" customHeight="1" x14ac:dyDescent="0.25">
      <c r="A215" s="260"/>
      <c r="B215" s="263"/>
      <c r="C215" s="46">
        <v>227</v>
      </c>
      <c r="D215" s="121" t="s">
        <v>406</v>
      </c>
      <c r="E215" s="122" t="s">
        <v>160</v>
      </c>
      <c r="F215" s="122" t="s">
        <v>12</v>
      </c>
      <c r="G215" s="33" t="s">
        <v>15</v>
      </c>
      <c r="H215" s="52">
        <v>56.14</v>
      </c>
      <c r="I215" s="18">
        <v>3</v>
      </c>
      <c r="J215" s="24">
        <f t="shared" si="6"/>
        <v>3</v>
      </c>
      <c r="K215" s="25" t="str">
        <f t="shared" si="7"/>
        <v>OK</v>
      </c>
      <c r="L215" s="202"/>
      <c r="M215" s="206"/>
      <c r="N215" s="205"/>
      <c r="O215" s="205"/>
      <c r="P215" s="205"/>
      <c r="Q215" s="205"/>
      <c r="R215" s="205"/>
      <c r="S215" s="205"/>
      <c r="T215" s="205"/>
      <c r="U215" s="205"/>
      <c r="V215" s="205"/>
      <c r="W215" s="205"/>
      <c r="X215" s="162"/>
      <c r="Y215" s="161"/>
      <c r="Z215" s="161"/>
      <c r="AA215" s="161"/>
    </row>
    <row r="216" spans="1:27" ht="39.950000000000003" hidden="1" customHeight="1" x14ac:dyDescent="0.25">
      <c r="A216" s="260"/>
      <c r="B216" s="263"/>
      <c r="C216" s="46">
        <v>228</v>
      </c>
      <c r="D216" s="126" t="s">
        <v>407</v>
      </c>
      <c r="E216" s="86" t="s">
        <v>140</v>
      </c>
      <c r="F216" s="120" t="s">
        <v>100</v>
      </c>
      <c r="G216" s="33" t="s">
        <v>15</v>
      </c>
      <c r="H216" s="52">
        <v>30.35</v>
      </c>
      <c r="I216" s="18"/>
      <c r="J216" s="24">
        <f t="shared" si="6"/>
        <v>0</v>
      </c>
      <c r="K216" s="25" t="str">
        <f t="shared" si="7"/>
        <v>OK</v>
      </c>
      <c r="L216" s="202"/>
      <c r="M216" s="206"/>
      <c r="N216" s="205"/>
      <c r="O216" s="205"/>
      <c r="P216" s="205"/>
      <c r="Q216" s="205"/>
      <c r="R216" s="205"/>
      <c r="S216" s="205"/>
      <c r="T216" s="205"/>
      <c r="U216" s="205"/>
      <c r="V216" s="205"/>
      <c r="W216" s="205"/>
      <c r="X216" s="162"/>
      <c r="Y216" s="161"/>
      <c r="Z216" s="161"/>
      <c r="AA216" s="161"/>
    </row>
    <row r="217" spans="1:27" ht="39.950000000000003" customHeight="1" x14ac:dyDescent="0.25">
      <c r="A217" s="261"/>
      <c r="B217" s="264"/>
      <c r="C217" s="46">
        <v>229</v>
      </c>
      <c r="D217" s="121" t="s">
        <v>408</v>
      </c>
      <c r="E217" s="122" t="s">
        <v>409</v>
      </c>
      <c r="F217" s="122" t="s">
        <v>13</v>
      </c>
      <c r="G217" s="33" t="s">
        <v>15</v>
      </c>
      <c r="H217" s="52">
        <v>26.59</v>
      </c>
      <c r="I217" s="18">
        <v>15</v>
      </c>
      <c r="J217" s="24">
        <f t="shared" si="6"/>
        <v>15</v>
      </c>
      <c r="K217" s="25" t="str">
        <f t="shared" si="7"/>
        <v>OK</v>
      </c>
      <c r="L217" s="202"/>
      <c r="M217" s="206"/>
      <c r="N217" s="205"/>
      <c r="O217" s="205"/>
      <c r="P217" s="205"/>
      <c r="Q217" s="205"/>
      <c r="R217" s="205"/>
      <c r="S217" s="205"/>
      <c r="T217" s="205"/>
      <c r="U217" s="205"/>
      <c r="V217" s="205"/>
      <c r="W217" s="205"/>
      <c r="X217" s="162"/>
      <c r="Y217" s="161"/>
      <c r="Z217" s="161"/>
      <c r="AA217" s="161"/>
    </row>
    <row r="218" spans="1:27" ht="77.45" hidden="1" customHeight="1" x14ac:dyDescent="0.25">
      <c r="A218" s="81">
        <v>24</v>
      </c>
      <c r="B218" s="82" t="s">
        <v>284</v>
      </c>
      <c r="C218" s="47">
        <v>230</v>
      </c>
      <c r="D218" s="102" t="s">
        <v>411</v>
      </c>
      <c r="E218" s="103" t="s">
        <v>410</v>
      </c>
      <c r="F218" s="103" t="s">
        <v>13</v>
      </c>
      <c r="G218" s="35" t="s">
        <v>15</v>
      </c>
      <c r="H218" s="53">
        <v>31.11</v>
      </c>
      <c r="I218" s="18"/>
      <c r="J218" s="24">
        <f t="shared" si="6"/>
        <v>0</v>
      </c>
      <c r="K218" s="25" t="str">
        <f t="shared" si="7"/>
        <v>OK</v>
      </c>
      <c r="L218" s="202"/>
      <c r="M218" s="206"/>
      <c r="N218" s="205"/>
      <c r="O218" s="205"/>
      <c r="P218" s="205"/>
      <c r="Q218" s="205"/>
      <c r="R218" s="205"/>
      <c r="S218" s="205"/>
      <c r="T218" s="205"/>
      <c r="U218" s="205"/>
      <c r="V218" s="205"/>
      <c r="W218" s="205"/>
      <c r="X218" s="162"/>
      <c r="Y218" s="161"/>
      <c r="Z218" s="161"/>
      <c r="AA218" s="161"/>
    </row>
    <row r="219" spans="1:27" ht="71.45" hidden="1" customHeight="1" x14ac:dyDescent="0.25">
      <c r="A219" s="265">
        <v>25</v>
      </c>
      <c r="B219" s="262" t="s">
        <v>253</v>
      </c>
      <c r="C219" s="46">
        <v>231</v>
      </c>
      <c r="D219" s="119" t="s">
        <v>412</v>
      </c>
      <c r="E219" s="120" t="s">
        <v>413</v>
      </c>
      <c r="F219" s="86" t="s">
        <v>13</v>
      </c>
      <c r="G219" s="33" t="s">
        <v>28</v>
      </c>
      <c r="H219" s="52">
        <v>355.14</v>
      </c>
      <c r="I219" s="18"/>
      <c r="J219" s="24">
        <f t="shared" si="6"/>
        <v>0</v>
      </c>
      <c r="K219" s="25" t="str">
        <f t="shared" si="7"/>
        <v>OK</v>
      </c>
      <c r="L219" s="202"/>
      <c r="M219" s="206"/>
      <c r="N219" s="205"/>
      <c r="O219" s="205"/>
      <c r="P219" s="205"/>
      <c r="Q219" s="205"/>
      <c r="R219" s="205"/>
      <c r="S219" s="205"/>
      <c r="T219" s="205"/>
      <c r="U219" s="205"/>
      <c r="V219" s="205"/>
      <c r="W219" s="205"/>
      <c r="X219" s="162"/>
      <c r="Y219" s="161"/>
      <c r="Z219" s="161"/>
      <c r="AA219" s="161"/>
    </row>
    <row r="220" spans="1:27" ht="71.45" hidden="1" customHeight="1" x14ac:dyDescent="0.25">
      <c r="A220" s="266"/>
      <c r="B220" s="264"/>
      <c r="C220" s="43">
        <v>232</v>
      </c>
      <c r="D220" s="119" t="s">
        <v>414</v>
      </c>
      <c r="E220" s="120" t="s">
        <v>413</v>
      </c>
      <c r="F220" s="86" t="s">
        <v>13</v>
      </c>
      <c r="G220" s="34" t="s">
        <v>28</v>
      </c>
      <c r="H220" s="51">
        <v>348</v>
      </c>
      <c r="I220" s="18"/>
      <c r="J220" s="24">
        <f t="shared" si="6"/>
        <v>0</v>
      </c>
      <c r="K220" s="25" t="str">
        <f t="shared" si="7"/>
        <v>OK</v>
      </c>
      <c r="L220" s="202"/>
      <c r="M220" s="206"/>
      <c r="N220" s="205"/>
      <c r="O220" s="205"/>
      <c r="P220" s="205"/>
      <c r="Q220" s="205"/>
      <c r="R220" s="205"/>
      <c r="S220" s="205"/>
      <c r="T220" s="205"/>
      <c r="U220" s="205"/>
      <c r="V220" s="205"/>
      <c r="W220" s="205"/>
      <c r="X220" s="162"/>
      <c r="Y220" s="161"/>
      <c r="Z220" s="161"/>
      <c r="AA220" s="161"/>
    </row>
    <row r="221" spans="1:27" ht="77.45" hidden="1" customHeight="1" x14ac:dyDescent="0.25">
      <c r="A221" s="63">
        <v>26</v>
      </c>
      <c r="B221" s="89" t="s">
        <v>284</v>
      </c>
      <c r="C221" s="47">
        <v>233</v>
      </c>
      <c r="D221" s="90" t="s">
        <v>415</v>
      </c>
      <c r="E221" s="35" t="s">
        <v>416</v>
      </c>
      <c r="F221" s="36" t="s">
        <v>13</v>
      </c>
      <c r="G221" s="36" t="s">
        <v>292</v>
      </c>
      <c r="H221" s="54">
        <v>1277.5</v>
      </c>
      <c r="I221" s="18"/>
      <c r="J221" s="24">
        <f t="shared" si="6"/>
        <v>0</v>
      </c>
      <c r="K221" s="25" t="str">
        <f t="shared" si="7"/>
        <v>OK</v>
      </c>
      <c r="L221" s="202"/>
      <c r="M221" s="206"/>
      <c r="N221" s="205"/>
      <c r="O221" s="205"/>
      <c r="P221" s="205"/>
      <c r="Q221" s="205"/>
      <c r="R221" s="205"/>
      <c r="S221" s="205"/>
      <c r="T221" s="205"/>
      <c r="U221" s="205"/>
      <c r="V221" s="205"/>
      <c r="W221" s="205"/>
      <c r="X221" s="162"/>
      <c r="Y221" s="161"/>
      <c r="Z221" s="161"/>
      <c r="AA221" s="161"/>
    </row>
    <row r="222" spans="1:27" ht="84.95" hidden="1" customHeight="1" x14ac:dyDescent="0.25">
      <c r="A222" s="64">
        <v>28</v>
      </c>
      <c r="B222" s="97" t="s">
        <v>249</v>
      </c>
      <c r="C222" s="46">
        <v>235</v>
      </c>
      <c r="D222" s="117" t="s">
        <v>417</v>
      </c>
      <c r="E222" s="96" t="s">
        <v>59</v>
      </c>
      <c r="F222" s="34" t="s">
        <v>13</v>
      </c>
      <c r="G222" s="34" t="s">
        <v>22</v>
      </c>
      <c r="H222" s="51">
        <v>8760</v>
      </c>
      <c r="I222" s="18"/>
      <c r="J222" s="24">
        <f t="shared" si="6"/>
        <v>0</v>
      </c>
      <c r="K222" s="25" t="str">
        <f t="shared" si="7"/>
        <v>OK</v>
      </c>
      <c r="L222" s="202"/>
      <c r="M222" s="206"/>
      <c r="N222" s="205"/>
      <c r="O222" s="205"/>
      <c r="P222" s="205"/>
      <c r="Q222" s="205"/>
      <c r="R222" s="205"/>
      <c r="S222" s="205"/>
      <c r="T222" s="205"/>
      <c r="U222" s="205"/>
      <c r="V222" s="205"/>
      <c r="W222" s="205"/>
      <c r="X222" s="162"/>
      <c r="Y222" s="161"/>
      <c r="Z222" s="161"/>
      <c r="AA222" s="161"/>
    </row>
    <row r="223" spans="1:27" ht="36" hidden="1" customHeight="1" x14ac:dyDescent="0.25">
      <c r="A223" s="267">
        <v>30</v>
      </c>
      <c r="B223" s="270" t="s">
        <v>265</v>
      </c>
      <c r="C223" s="47">
        <v>241</v>
      </c>
      <c r="D223" s="90" t="s">
        <v>143</v>
      </c>
      <c r="E223" s="35" t="s">
        <v>144</v>
      </c>
      <c r="F223" s="35" t="s">
        <v>20</v>
      </c>
      <c r="G223" s="36" t="s">
        <v>15</v>
      </c>
      <c r="H223" s="54">
        <v>5.95</v>
      </c>
      <c r="I223" s="18"/>
      <c r="J223" s="24">
        <f t="shared" si="6"/>
        <v>0</v>
      </c>
      <c r="K223" s="25" t="str">
        <f t="shared" si="7"/>
        <v>OK</v>
      </c>
      <c r="L223" s="202"/>
      <c r="M223" s="206"/>
      <c r="N223" s="205"/>
      <c r="O223" s="205"/>
      <c r="P223" s="205"/>
      <c r="Q223" s="205"/>
      <c r="R223" s="205"/>
      <c r="S223" s="205"/>
      <c r="T223" s="205"/>
      <c r="U223" s="205"/>
      <c r="V223" s="205"/>
      <c r="W223" s="205"/>
      <c r="X223" s="162"/>
      <c r="Y223" s="161"/>
      <c r="Z223" s="161"/>
      <c r="AA223" s="161"/>
    </row>
    <row r="224" spans="1:27" ht="42" customHeight="1" x14ac:dyDescent="0.25">
      <c r="A224" s="268"/>
      <c r="B224" s="271"/>
      <c r="C224" s="47">
        <v>242</v>
      </c>
      <c r="D224" s="90" t="s">
        <v>145</v>
      </c>
      <c r="E224" s="35" t="s">
        <v>134</v>
      </c>
      <c r="F224" s="35" t="s">
        <v>13</v>
      </c>
      <c r="G224" s="36" t="s">
        <v>15</v>
      </c>
      <c r="H224" s="54">
        <v>4.9000000000000004</v>
      </c>
      <c r="I224" s="18">
        <v>50</v>
      </c>
      <c r="J224" s="24">
        <f t="shared" si="6"/>
        <v>35</v>
      </c>
      <c r="K224" s="25" t="str">
        <f t="shared" si="7"/>
        <v>OK</v>
      </c>
      <c r="L224" s="202"/>
      <c r="M224" s="206"/>
      <c r="N224" s="205"/>
      <c r="O224" s="205"/>
      <c r="P224" s="205"/>
      <c r="Q224" s="205"/>
      <c r="R224" s="205"/>
      <c r="S224" s="205"/>
      <c r="T224" s="205"/>
      <c r="U224" s="205"/>
      <c r="V224" s="205"/>
      <c r="W224" s="205"/>
      <c r="X224" s="162"/>
      <c r="Y224" s="163">
        <v>15</v>
      </c>
      <c r="Z224" s="161"/>
      <c r="AA224" s="161"/>
    </row>
    <row r="225" spans="1:27" ht="32.25" customHeight="1" x14ac:dyDescent="0.25">
      <c r="A225" s="268"/>
      <c r="B225" s="271"/>
      <c r="C225" s="47">
        <v>243</v>
      </c>
      <c r="D225" s="90" t="s">
        <v>146</v>
      </c>
      <c r="E225" s="35" t="s">
        <v>134</v>
      </c>
      <c r="F225" s="35" t="s">
        <v>13</v>
      </c>
      <c r="G225" s="36" t="s">
        <v>15</v>
      </c>
      <c r="H225" s="54">
        <v>18.899999999999999</v>
      </c>
      <c r="I225" s="18">
        <v>50</v>
      </c>
      <c r="J225" s="24">
        <f t="shared" si="6"/>
        <v>50</v>
      </c>
      <c r="K225" s="25" t="str">
        <f t="shared" si="7"/>
        <v>OK</v>
      </c>
      <c r="L225" s="202"/>
      <c r="M225" s="206"/>
      <c r="N225" s="205"/>
      <c r="O225" s="205"/>
      <c r="P225" s="205"/>
      <c r="Q225" s="205"/>
      <c r="R225" s="205"/>
      <c r="S225" s="205"/>
      <c r="T225" s="205"/>
      <c r="U225" s="205"/>
      <c r="V225" s="205"/>
      <c r="W225" s="205"/>
      <c r="X225" s="162"/>
      <c r="Y225" s="256"/>
      <c r="Z225" s="161"/>
      <c r="AA225" s="161"/>
    </row>
    <row r="226" spans="1:27" ht="32.25" customHeight="1" x14ac:dyDescent="0.25">
      <c r="A226" s="268"/>
      <c r="B226" s="271"/>
      <c r="C226" s="47">
        <v>244</v>
      </c>
      <c r="D226" s="90" t="s">
        <v>147</v>
      </c>
      <c r="E226" s="35" t="s">
        <v>134</v>
      </c>
      <c r="F226" s="35" t="s">
        <v>13</v>
      </c>
      <c r="G226" s="36" t="s">
        <v>15</v>
      </c>
      <c r="H226" s="54">
        <v>30</v>
      </c>
      <c r="I226" s="18">
        <v>50</v>
      </c>
      <c r="J226" s="24">
        <f t="shared" si="6"/>
        <v>40</v>
      </c>
      <c r="K226" s="25" t="str">
        <f t="shared" si="7"/>
        <v>OK</v>
      </c>
      <c r="L226" s="202"/>
      <c r="M226" s="206"/>
      <c r="N226" s="205"/>
      <c r="O226" s="208">
        <v>10</v>
      </c>
      <c r="P226" s="205"/>
      <c r="Q226" s="205"/>
      <c r="R226" s="205"/>
      <c r="S226" s="205"/>
      <c r="T226" s="205"/>
      <c r="U226" s="205"/>
      <c r="V226" s="205"/>
      <c r="W226" s="205"/>
      <c r="X226" s="162"/>
      <c r="Y226" s="256"/>
      <c r="Z226" s="161"/>
      <c r="AA226" s="161"/>
    </row>
    <row r="227" spans="1:27" ht="32.25" customHeight="1" x14ac:dyDescent="0.25">
      <c r="A227" s="268"/>
      <c r="B227" s="271"/>
      <c r="C227" s="47">
        <v>245</v>
      </c>
      <c r="D227" s="90" t="s">
        <v>148</v>
      </c>
      <c r="E227" s="35" t="s">
        <v>134</v>
      </c>
      <c r="F227" s="35" t="s">
        <v>13</v>
      </c>
      <c r="G227" s="36" t="s">
        <v>15</v>
      </c>
      <c r="H227" s="54">
        <v>35</v>
      </c>
      <c r="I227" s="18">
        <v>50</v>
      </c>
      <c r="J227" s="24">
        <f t="shared" si="6"/>
        <v>30</v>
      </c>
      <c r="K227" s="25" t="str">
        <f t="shared" si="7"/>
        <v>OK</v>
      </c>
      <c r="L227" s="202"/>
      <c r="M227" s="206"/>
      <c r="N227" s="205"/>
      <c r="O227" s="208">
        <v>10</v>
      </c>
      <c r="P227" s="205"/>
      <c r="Q227" s="205"/>
      <c r="R227" s="205"/>
      <c r="S227" s="205"/>
      <c r="T227" s="205"/>
      <c r="U227" s="205"/>
      <c r="V227" s="205"/>
      <c r="W227" s="205"/>
      <c r="X227" s="162"/>
      <c r="Y227" s="163">
        <v>10</v>
      </c>
      <c r="Z227" s="161"/>
      <c r="AA227" s="161"/>
    </row>
    <row r="228" spans="1:27" ht="32.25" customHeight="1" x14ac:dyDescent="0.25">
      <c r="A228" s="268"/>
      <c r="B228" s="271"/>
      <c r="C228" s="47">
        <v>246</v>
      </c>
      <c r="D228" s="90" t="s">
        <v>149</v>
      </c>
      <c r="E228" s="35" t="s">
        <v>153</v>
      </c>
      <c r="F228" s="35" t="s">
        <v>18</v>
      </c>
      <c r="G228" s="36" t="s">
        <v>15</v>
      </c>
      <c r="H228" s="54">
        <v>19.5</v>
      </c>
      <c r="I228" s="18">
        <v>12</v>
      </c>
      <c r="J228" s="24">
        <f t="shared" si="6"/>
        <v>0</v>
      </c>
      <c r="K228" s="25" t="str">
        <f t="shared" si="7"/>
        <v>OK</v>
      </c>
      <c r="L228" s="202"/>
      <c r="M228" s="206"/>
      <c r="N228" s="205"/>
      <c r="O228" s="205"/>
      <c r="P228" s="205"/>
      <c r="Q228" s="205"/>
      <c r="R228" s="205"/>
      <c r="S228" s="205"/>
      <c r="T228" s="205"/>
      <c r="U228" s="205"/>
      <c r="V228" s="205"/>
      <c r="W228" s="205"/>
      <c r="X228" s="162"/>
      <c r="Y228" s="163">
        <v>12</v>
      </c>
      <c r="Z228" s="161"/>
      <c r="AA228" s="161"/>
    </row>
    <row r="229" spans="1:27" ht="32.25" customHeight="1" x14ac:dyDescent="0.25">
      <c r="A229" s="268"/>
      <c r="B229" s="271"/>
      <c r="C229" s="47">
        <v>247</v>
      </c>
      <c r="D229" s="90" t="s">
        <v>150</v>
      </c>
      <c r="E229" s="35" t="s">
        <v>418</v>
      </c>
      <c r="F229" s="35" t="s">
        <v>13</v>
      </c>
      <c r="G229" s="36" t="s">
        <v>15</v>
      </c>
      <c r="H229" s="54">
        <v>18.899999999999999</v>
      </c>
      <c r="I229" s="18">
        <v>15</v>
      </c>
      <c r="J229" s="24">
        <f t="shared" si="6"/>
        <v>5</v>
      </c>
      <c r="K229" s="25" t="str">
        <f t="shared" si="7"/>
        <v>OK</v>
      </c>
      <c r="L229" s="202"/>
      <c r="M229" s="206"/>
      <c r="N229" s="205"/>
      <c r="O229" s="208">
        <v>5</v>
      </c>
      <c r="P229" s="205"/>
      <c r="Q229" s="205"/>
      <c r="R229" s="205"/>
      <c r="S229" s="205"/>
      <c r="T229" s="205"/>
      <c r="U229" s="205"/>
      <c r="V229" s="205"/>
      <c r="W229" s="205"/>
      <c r="X229" s="162"/>
      <c r="Y229" s="163">
        <v>5</v>
      </c>
      <c r="Z229" s="161"/>
      <c r="AA229" s="161"/>
    </row>
    <row r="230" spans="1:27" ht="32.25" customHeight="1" x14ac:dyDescent="0.25">
      <c r="A230" s="268"/>
      <c r="B230" s="271"/>
      <c r="C230" s="47">
        <v>248</v>
      </c>
      <c r="D230" s="90" t="s">
        <v>151</v>
      </c>
      <c r="E230" s="35" t="s">
        <v>418</v>
      </c>
      <c r="F230" s="35" t="s">
        <v>13</v>
      </c>
      <c r="G230" s="36" t="s">
        <v>15</v>
      </c>
      <c r="H230" s="54">
        <v>105</v>
      </c>
      <c r="I230" s="18">
        <v>10</v>
      </c>
      <c r="J230" s="24">
        <f t="shared" si="6"/>
        <v>10</v>
      </c>
      <c r="K230" s="25" t="str">
        <f t="shared" si="7"/>
        <v>OK</v>
      </c>
      <c r="L230" s="202"/>
      <c r="M230" s="206"/>
      <c r="N230" s="205"/>
      <c r="O230" s="205"/>
      <c r="P230" s="205"/>
      <c r="Q230" s="205"/>
      <c r="R230" s="205"/>
      <c r="S230" s="205"/>
      <c r="T230" s="205"/>
      <c r="U230" s="205"/>
      <c r="V230" s="205"/>
      <c r="W230" s="205"/>
      <c r="X230" s="162"/>
      <c r="Y230" s="256"/>
      <c r="Z230" s="161"/>
      <c r="AA230" s="161"/>
    </row>
    <row r="231" spans="1:27" ht="32.25" customHeight="1" x14ac:dyDescent="0.25">
      <c r="A231" s="268"/>
      <c r="B231" s="271"/>
      <c r="C231" s="47">
        <v>249</v>
      </c>
      <c r="D231" s="90" t="s">
        <v>152</v>
      </c>
      <c r="E231" s="35" t="s">
        <v>153</v>
      </c>
      <c r="F231" s="35" t="s">
        <v>17</v>
      </c>
      <c r="G231" s="36" t="s">
        <v>15</v>
      </c>
      <c r="H231" s="54">
        <v>69</v>
      </c>
      <c r="I231" s="18">
        <v>25</v>
      </c>
      <c r="J231" s="24">
        <f t="shared" si="6"/>
        <v>10</v>
      </c>
      <c r="K231" s="25" t="str">
        <f t="shared" si="7"/>
        <v>OK</v>
      </c>
      <c r="L231" s="202"/>
      <c r="M231" s="206"/>
      <c r="N231" s="205"/>
      <c r="O231" s="208">
        <v>15</v>
      </c>
      <c r="P231" s="205"/>
      <c r="Q231" s="205"/>
      <c r="R231" s="205"/>
      <c r="S231" s="205"/>
      <c r="T231" s="205"/>
      <c r="U231" s="205"/>
      <c r="V231" s="205"/>
      <c r="W231" s="205"/>
      <c r="X231" s="162"/>
      <c r="Y231" s="217"/>
      <c r="Z231" s="161"/>
      <c r="AA231" s="161"/>
    </row>
    <row r="232" spans="1:27" ht="32.25" customHeight="1" x14ac:dyDescent="0.25">
      <c r="A232" s="268"/>
      <c r="B232" s="271"/>
      <c r="C232" s="47">
        <v>250</v>
      </c>
      <c r="D232" s="90" t="s">
        <v>154</v>
      </c>
      <c r="E232" s="35" t="s">
        <v>153</v>
      </c>
      <c r="F232" s="35" t="s">
        <v>17</v>
      </c>
      <c r="G232" s="36" t="s">
        <v>15</v>
      </c>
      <c r="H232" s="54">
        <v>258</v>
      </c>
      <c r="I232" s="18">
        <v>15</v>
      </c>
      <c r="J232" s="24">
        <f t="shared" si="6"/>
        <v>12</v>
      </c>
      <c r="K232" s="25" t="str">
        <f t="shared" si="7"/>
        <v>OK</v>
      </c>
      <c r="L232" s="202"/>
      <c r="M232" s="206"/>
      <c r="N232" s="205"/>
      <c r="O232" s="205"/>
      <c r="P232" s="205"/>
      <c r="Q232" s="205"/>
      <c r="R232" s="205"/>
      <c r="S232" s="205"/>
      <c r="T232" s="205"/>
      <c r="U232" s="205"/>
      <c r="V232" s="208">
        <v>3</v>
      </c>
      <c r="W232" s="205"/>
      <c r="X232" s="162"/>
      <c r="Y232" s="217"/>
      <c r="Z232" s="161"/>
      <c r="AA232" s="161"/>
    </row>
    <row r="233" spans="1:27" ht="32.25" customHeight="1" x14ac:dyDescent="0.25">
      <c r="A233" s="268"/>
      <c r="B233" s="271"/>
      <c r="C233" s="47">
        <v>251</v>
      </c>
      <c r="D233" s="90" t="s">
        <v>155</v>
      </c>
      <c r="E233" s="35" t="s">
        <v>153</v>
      </c>
      <c r="F233" s="35" t="s">
        <v>17</v>
      </c>
      <c r="G233" s="36" t="s">
        <v>15</v>
      </c>
      <c r="H233" s="54">
        <v>404</v>
      </c>
      <c r="I233" s="18">
        <v>20</v>
      </c>
      <c r="J233" s="24">
        <f t="shared" si="6"/>
        <v>10</v>
      </c>
      <c r="K233" s="25" t="str">
        <f t="shared" si="7"/>
        <v>OK</v>
      </c>
      <c r="L233" s="202"/>
      <c r="M233" s="206"/>
      <c r="N233" s="205"/>
      <c r="O233" s="208">
        <v>10</v>
      </c>
      <c r="P233" s="205"/>
      <c r="Q233" s="205"/>
      <c r="R233" s="205"/>
      <c r="S233" s="205"/>
      <c r="T233" s="205"/>
      <c r="U233" s="205"/>
      <c r="V233" s="205"/>
      <c r="W233" s="205"/>
      <c r="X233" s="162"/>
      <c r="Y233" s="217"/>
      <c r="Z233" s="161"/>
      <c r="AA233" s="161"/>
    </row>
    <row r="234" spans="1:27" ht="32.25" hidden="1" customHeight="1" x14ac:dyDescent="0.25">
      <c r="A234" s="268"/>
      <c r="B234" s="271"/>
      <c r="C234" s="47">
        <v>252</v>
      </c>
      <c r="D234" s="90" t="s">
        <v>156</v>
      </c>
      <c r="E234" s="35" t="s">
        <v>153</v>
      </c>
      <c r="F234" s="35" t="s">
        <v>17</v>
      </c>
      <c r="G234" s="36" t="s">
        <v>15</v>
      </c>
      <c r="H234" s="54">
        <v>258</v>
      </c>
      <c r="I234" s="18"/>
      <c r="J234" s="24">
        <f t="shared" si="6"/>
        <v>0</v>
      </c>
      <c r="K234" s="25" t="str">
        <f t="shared" si="7"/>
        <v>OK</v>
      </c>
      <c r="L234" s="202"/>
      <c r="M234" s="206"/>
      <c r="N234" s="205"/>
      <c r="O234" s="205"/>
      <c r="P234" s="205"/>
      <c r="Q234" s="205"/>
      <c r="R234" s="205"/>
      <c r="S234" s="205"/>
      <c r="T234" s="205"/>
      <c r="U234" s="205"/>
      <c r="V234" s="205"/>
      <c r="W234" s="205"/>
      <c r="X234" s="162"/>
      <c r="Y234" s="217"/>
      <c r="Z234" s="161"/>
      <c r="AA234" s="161"/>
    </row>
    <row r="235" spans="1:27" ht="32.25" hidden="1" customHeight="1" x14ac:dyDescent="0.25">
      <c r="A235" s="268"/>
      <c r="B235" s="271"/>
      <c r="C235" s="47">
        <v>253</v>
      </c>
      <c r="D235" s="90" t="s">
        <v>157</v>
      </c>
      <c r="E235" s="35" t="s">
        <v>153</v>
      </c>
      <c r="F235" s="35" t="s">
        <v>17</v>
      </c>
      <c r="G235" s="36" t="s">
        <v>15</v>
      </c>
      <c r="H235" s="54">
        <v>95</v>
      </c>
      <c r="I235" s="18"/>
      <c r="J235" s="24">
        <f t="shared" si="6"/>
        <v>0</v>
      </c>
      <c r="K235" s="25" t="str">
        <f t="shared" si="7"/>
        <v>OK</v>
      </c>
      <c r="L235" s="202"/>
      <c r="M235" s="206"/>
      <c r="N235" s="205"/>
      <c r="O235" s="205"/>
      <c r="P235" s="205"/>
      <c r="Q235" s="205"/>
      <c r="R235" s="205"/>
      <c r="S235" s="205"/>
      <c r="T235" s="205"/>
      <c r="U235" s="205"/>
      <c r="V235" s="205"/>
      <c r="W235" s="205"/>
      <c r="X235" s="162"/>
      <c r="Y235" s="217"/>
      <c r="Z235" s="161"/>
      <c r="AA235" s="161"/>
    </row>
    <row r="236" spans="1:27" ht="32.25" customHeight="1" x14ac:dyDescent="0.25">
      <c r="A236" s="268"/>
      <c r="B236" s="271"/>
      <c r="C236" s="47">
        <v>254</v>
      </c>
      <c r="D236" s="90" t="s">
        <v>158</v>
      </c>
      <c r="E236" s="35" t="s">
        <v>153</v>
      </c>
      <c r="F236" s="35" t="s">
        <v>17</v>
      </c>
      <c r="G236" s="36" t="s">
        <v>15</v>
      </c>
      <c r="H236" s="54">
        <v>95</v>
      </c>
      <c r="I236" s="18">
        <v>25</v>
      </c>
      <c r="J236" s="24">
        <f t="shared" si="6"/>
        <v>21</v>
      </c>
      <c r="K236" s="25" t="str">
        <f t="shared" si="7"/>
        <v>OK</v>
      </c>
      <c r="L236" s="202"/>
      <c r="M236" s="206"/>
      <c r="N236" s="205"/>
      <c r="O236" s="208">
        <v>4</v>
      </c>
      <c r="P236" s="205"/>
      <c r="Q236" s="205"/>
      <c r="R236" s="205"/>
      <c r="S236" s="205"/>
      <c r="T236" s="205"/>
      <c r="U236" s="205"/>
      <c r="V236" s="205"/>
      <c r="W236" s="205"/>
      <c r="X236" s="162"/>
      <c r="Y236" s="217"/>
      <c r="Z236" s="161"/>
      <c r="AA236" s="161"/>
    </row>
    <row r="237" spans="1:27" ht="32.25" customHeight="1" x14ac:dyDescent="0.25">
      <c r="A237" s="268"/>
      <c r="B237" s="271"/>
      <c r="C237" s="47">
        <v>255</v>
      </c>
      <c r="D237" s="90" t="s">
        <v>159</v>
      </c>
      <c r="E237" s="35" t="s">
        <v>153</v>
      </c>
      <c r="F237" s="35" t="s">
        <v>13</v>
      </c>
      <c r="G237" s="36" t="s">
        <v>15</v>
      </c>
      <c r="H237" s="54">
        <v>14.5</v>
      </c>
      <c r="I237" s="18">
        <v>20</v>
      </c>
      <c r="J237" s="24">
        <f t="shared" si="6"/>
        <v>10</v>
      </c>
      <c r="K237" s="25" t="str">
        <f t="shared" si="7"/>
        <v>OK</v>
      </c>
      <c r="L237" s="202"/>
      <c r="M237" s="206"/>
      <c r="N237" s="205"/>
      <c r="O237" s="208">
        <v>10</v>
      </c>
      <c r="P237" s="205"/>
      <c r="Q237" s="205"/>
      <c r="R237" s="205"/>
      <c r="S237" s="205"/>
      <c r="T237" s="205"/>
      <c r="U237" s="205"/>
      <c r="V237" s="205"/>
      <c r="W237" s="205"/>
      <c r="X237" s="162"/>
      <c r="Y237" s="217"/>
      <c r="Z237" s="161"/>
      <c r="AA237" s="161"/>
    </row>
    <row r="238" spans="1:27" ht="32.25" customHeight="1" x14ac:dyDescent="0.25">
      <c r="A238" s="268"/>
      <c r="B238" s="271"/>
      <c r="C238" s="47">
        <v>256</v>
      </c>
      <c r="D238" s="90" t="s">
        <v>161</v>
      </c>
      <c r="E238" s="35" t="s">
        <v>153</v>
      </c>
      <c r="F238" s="35" t="s">
        <v>19</v>
      </c>
      <c r="G238" s="36" t="s">
        <v>15</v>
      </c>
      <c r="H238" s="54">
        <v>28.5</v>
      </c>
      <c r="I238" s="18">
        <v>10</v>
      </c>
      <c r="J238" s="24">
        <f t="shared" si="6"/>
        <v>10</v>
      </c>
      <c r="K238" s="25" t="str">
        <f t="shared" si="7"/>
        <v>OK</v>
      </c>
      <c r="L238" s="202"/>
      <c r="M238" s="206"/>
      <c r="N238" s="205"/>
      <c r="O238" s="205"/>
      <c r="P238" s="205"/>
      <c r="Q238" s="205"/>
      <c r="R238" s="205"/>
      <c r="S238" s="205"/>
      <c r="T238" s="205"/>
      <c r="U238" s="205"/>
      <c r="V238" s="205"/>
      <c r="W238" s="205"/>
      <c r="X238" s="162"/>
      <c r="Y238" s="217"/>
      <c r="Z238" s="161"/>
      <c r="AA238" s="161"/>
    </row>
    <row r="239" spans="1:27" ht="32.25" customHeight="1" x14ac:dyDescent="0.25">
      <c r="A239" s="268"/>
      <c r="B239" s="271"/>
      <c r="C239" s="47">
        <v>257</v>
      </c>
      <c r="D239" s="90" t="s">
        <v>162</v>
      </c>
      <c r="E239" s="35" t="s">
        <v>134</v>
      </c>
      <c r="F239" s="35" t="s">
        <v>13</v>
      </c>
      <c r="G239" s="36" t="s">
        <v>15</v>
      </c>
      <c r="H239" s="54">
        <v>6</v>
      </c>
      <c r="I239" s="18">
        <v>30</v>
      </c>
      <c r="J239" s="24">
        <f t="shared" si="6"/>
        <v>10</v>
      </c>
      <c r="K239" s="25" t="str">
        <f t="shared" si="7"/>
        <v>OK</v>
      </c>
      <c r="L239" s="202"/>
      <c r="M239" s="206"/>
      <c r="N239" s="205"/>
      <c r="O239" s="208">
        <v>10</v>
      </c>
      <c r="P239" s="205"/>
      <c r="Q239" s="205"/>
      <c r="R239" s="205"/>
      <c r="S239" s="205"/>
      <c r="T239" s="205"/>
      <c r="U239" s="205"/>
      <c r="V239" s="205"/>
      <c r="W239" s="205"/>
      <c r="X239" s="162"/>
      <c r="Y239" s="163">
        <v>10</v>
      </c>
      <c r="Z239" s="161"/>
      <c r="AA239" s="161"/>
    </row>
    <row r="240" spans="1:27" ht="32.25" customHeight="1" x14ac:dyDescent="0.25">
      <c r="A240" s="268"/>
      <c r="B240" s="271"/>
      <c r="C240" s="47">
        <v>258</v>
      </c>
      <c r="D240" s="90" t="s">
        <v>163</v>
      </c>
      <c r="E240" s="35" t="s">
        <v>134</v>
      </c>
      <c r="F240" s="35" t="s">
        <v>13</v>
      </c>
      <c r="G240" s="36" t="s">
        <v>15</v>
      </c>
      <c r="H240" s="54">
        <v>9</v>
      </c>
      <c r="I240" s="18">
        <v>30</v>
      </c>
      <c r="J240" s="24">
        <f t="shared" si="6"/>
        <v>10</v>
      </c>
      <c r="K240" s="25" t="str">
        <f t="shared" si="7"/>
        <v>OK</v>
      </c>
      <c r="L240" s="202"/>
      <c r="M240" s="206"/>
      <c r="N240" s="205"/>
      <c r="O240" s="208">
        <v>10</v>
      </c>
      <c r="P240" s="205"/>
      <c r="Q240" s="205"/>
      <c r="R240" s="205"/>
      <c r="S240" s="205"/>
      <c r="T240" s="205"/>
      <c r="U240" s="205"/>
      <c r="V240" s="205"/>
      <c r="W240" s="205"/>
      <c r="X240" s="162"/>
      <c r="Y240" s="163">
        <v>10</v>
      </c>
      <c r="Z240" s="161"/>
      <c r="AA240" s="161"/>
    </row>
    <row r="241" spans="1:28" ht="32.25" customHeight="1" x14ac:dyDescent="0.25">
      <c r="A241" s="268"/>
      <c r="B241" s="271"/>
      <c r="C241" s="47">
        <v>259</v>
      </c>
      <c r="D241" s="90" t="s">
        <v>165</v>
      </c>
      <c r="E241" s="35" t="s">
        <v>153</v>
      </c>
      <c r="F241" s="35" t="s">
        <v>17</v>
      </c>
      <c r="G241" s="36" t="s">
        <v>15</v>
      </c>
      <c r="H241" s="54">
        <v>40</v>
      </c>
      <c r="I241" s="18">
        <v>5</v>
      </c>
      <c r="J241" s="24">
        <f t="shared" si="6"/>
        <v>3</v>
      </c>
      <c r="K241" s="25" t="str">
        <f t="shared" si="7"/>
        <v>OK</v>
      </c>
      <c r="L241" s="202"/>
      <c r="M241" s="206"/>
      <c r="N241" s="205"/>
      <c r="O241" s="205"/>
      <c r="P241" s="205"/>
      <c r="Q241" s="205"/>
      <c r="R241" s="205"/>
      <c r="S241" s="205"/>
      <c r="T241" s="205"/>
      <c r="U241" s="205"/>
      <c r="V241" s="208">
        <v>2</v>
      </c>
      <c r="W241" s="205"/>
      <c r="X241" s="162"/>
      <c r="Y241" s="241"/>
      <c r="Z241" s="161"/>
      <c r="AA241" s="161"/>
    </row>
    <row r="242" spans="1:28" ht="32.25" hidden="1" customHeight="1" x14ac:dyDescent="0.25">
      <c r="A242" s="268"/>
      <c r="B242" s="271"/>
      <c r="C242" s="47">
        <v>260</v>
      </c>
      <c r="D242" s="90" t="s">
        <v>419</v>
      </c>
      <c r="E242" s="35" t="s">
        <v>153</v>
      </c>
      <c r="F242" s="35" t="s">
        <v>17</v>
      </c>
      <c r="G242" s="36" t="s">
        <v>15</v>
      </c>
      <c r="H242" s="54">
        <v>110</v>
      </c>
      <c r="I242" s="18"/>
      <c r="J242" s="24">
        <f t="shared" si="6"/>
        <v>0</v>
      </c>
      <c r="K242" s="25" t="str">
        <f t="shared" si="7"/>
        <v>OK</v>
      </c>
      <c r="L242" s="202"/>
      <c r="M242" s="206"/>
      <c r="N242" s="205"/>
      <c r="O242" s="205"/>
      <c r="P242" s="205"/>
      <c r="Q242" s="205"/>
      <c r="R242" s="205"/>
      <c r="S242" s="205"/>
      <c r="T242" s="205"/>
      <c r="U242" s="205"/>
      <c r="V242" s="205"/>
      <c r="W242" s="205"/>
      <c r="X242" s="162"/>
      <c r="Y242" s="161"/>
      <c r="Z242" s="161"/>
      <c r="AA242" s="161"/>
    </row>
    <row r="243" spans="1:28" ht="32.25" customHeight="1" x14ac:dyDescent="0.25">
      <c r="A243" s="268"/>
      <c r="B243" s="271"/>
      <c r="C243" s="47">
        <v>261</v>
      </c>
      <c r="D243" s="113" t="s">
        <v>420</v>
      </c>
      <c r="E243" s="114" t="s">
        <v>134</v>
      </c>
      <c r="F243" s="114" t="s">
        <v>13</v>
      </c>
      <c r="G243" s="36" t="s">
        <v>15</v>
      </c>
      <c r="H243" s="54">
        <v>14</v>
      </c>
      <c r="I243" s="18">
        <v>24</v>
      </c>
      <c r="J243" s="24">
        <f t="shared" si="6"/>
        <v>18</v>
      </c>
      <c r="K243" s="25" t="str">
        <f t="shared" si="7"/>
        <v>OK</v>
      </c>
      <c r="L243" s="202"/>
      <c r="M243" s="206"/>
      <c r="N243" s="205"/>
      <c r="O243" s="208">
        <v>6</v>
      </c>
      <c r="P243" s="205"/>
      <c r="Q243" s="205"/>
      <c r="R243" s="205"/>
      <c r="S243" s="205"/>
      <c r="T243" s="205"/>
      <c r="U243" s="205"/>
      <c r="V243" s="205"/>
      <c r="W243" s="205"/>
      <c r="X243" s="162"/>
      <c r="Y243" s="161"/>
      <c r="Z243" s="161"/>
      <c r="AA243" s="161"/>
    </row>
    <row r="244" spans="1:28" ht="32.25" customHeight="1" x14ac:dyDescent="0.25">
      <c r="A244" s="268"/>
      <c r="B244" s="271"/>
      <c r="C244" s="47">
        <v>262</v>
      </c>
      <c r="D244" s="113" t="s">
        <v>421</v>
      </c>
      <c r="E244" s="114" t="s">
        <v>153</v>
      </c>
      <c r="F244" s="114" t="s">
        <v>17</v>
      </c>
      <c r="G244" s="36" t="s">
        <v>15</v>
      </c>
      <c r="H244" s="54">
        <v>28</v>
      </c>
      <c r="I244" s="18">
        <v>10</v>
      </c>
      <c r="J244" s="24">
        <f t="shared" si="6"/>
        <v>10</v>
      </c>
      <c r="K244" s="25" t="str">
        <f t="shared" si="7"/>
        <v>OK</v>
      </c>
      <c r="L244" s="202"/>
      <c r="M244" s="206"/>
      <c r="N244" s="205"/>
      <c r="O244" s="205"/>
      <c r="P244" s="205"/>
      <c r="Q244" s="205"/>
      <c r="R244" s="205"/>
      <c r="S244" s="205"/>
      <c r="T244" s="205"/>
      <c r="U244" s="205"/>
      <c r="V244" s="205"/>
      <c r="W244" s="205"/>
      <c r="X244" s="162"/>
      <c r="Y244" s="161"/>
      <c r="Z244" s="161"/>
      <c r="AA244" s="161"/>
    </row>
    <row r="245" spans="1:28" ht="32.25" customHeight="1" x14ac:dyDescent="0.25">
      <c r="A245" s="268"/>
      <c r="B245" s="271"/>
      <c r="C245" s="47">
        <v>263</v>
      </c>
      <c r="D245" s="113" t="s">
        <v>422</v>
      </c>
      <c r="E245" s="114" t="s">
        <v>134</v>
      </c>
      <c r="F245" s="114" t="s">
        <v>13</v>
      </c>
      <c r="G245" s="36" t="s">
        <v>22</v>
      </c>
      <c r="H245" s="54">
        <v>6.9</v>
      </c>
      <c r="I245" s="18">
        <v>10</v>
      </c>
      <c r="J245" s="24">
        <f t="shared" si="6"/>
        <v>0</v>
      </c>
      <c r="K245" s="25" t="str">
        <f t="shared" si="7"/>
        <v>OK</v>
      </c>
      <c r="L245" s="202"/>
      <c r="M245" s="206"/>
      <c r="N245" s="205"/>
      <c r="O245" s="208">
        <v>10</v>
      </c>
      <c r="P245" s="205"/>
      <c r="Q245" s="205"/>
      <c r="R245" s="205"/>
      <c r="S245" s="205"/>
      <c r="T245" s="205"/>
      <c r="U245" s="205"/>
      <c r="V245" s="205"/>
      <c r="W245" s="205"/>
      <c r="X245" s="162"/>
      <c r="Y245" s="161"/>
      <c r="Z245" s="161"/>
      <c r="AA245" s="161"/>
    </row>
    <row r="246" spans="1:28" ht="32.25" customHeight="1" x14ac:dyDescent="0.25">
      <c r="A246" s="268"/>
      <c r="B246" s="271"/>
      <c r="C246" s="47">
        <v>264</v>
      </c>
      <c r="D246" s="113" t="s">
        <v>423</v>
      </c>
      <c r="E246" s="114" t="s">
        <v>424</v>
      </c>
      <c r="F246" s="114" t="s">
        <v>13</v>
      </c>
      <c r="G246" s="36" t="s">
        <v>22</v>
      </c>
      <c r="H246" s="54">
        <v>34.93</v>
      </c>
      <c r="I246" s="18">
        <f>10-2</f>
        <v>8</v>
      </c>
      <c r="J246" s="24">
        <f t="shared" si="6"/>
        <v>3</v>
      </c>
      <c r="K246" s="25" t="str">
        <f t="shared" si="7"/>
        <v>OK</v>
      </c>
      <c r="L246" s="202"/>
      <c r="M246" s="206"/>
      <c r="N246" s="205"/>
      <c r="O246" s="208">
        <v>5</v>
      </c>
      <c r="P246" s="205"/>
      <c r="Q246" s="205"/>
      <c r="R246" s="205"/>
      <c r="S246" s="205"/>
      <c r="T246" s="205"/>
      <c r="U246" s="205"/>
      <c r="V246" s="205"/>
      <c r="W246" s="205"/>
      <c r="X246" s="162"/>
      <c r="Y246" s="161"/>
      <c r="Z246" s="161"/>
      <c r="AA246" s="161"/>
    </row>
    <row r="247" spans="1:28" ht="32.25" customHeight="1" x14ac:dyDescent="0.25">
      <c r="A247" s="268"/>
      <c r="B247" s="271"/>
      <c r="C247" s="47">
        <v>265</v>
      </c>
      <c r="D247" s="113" t="s">
        <v>425</v>
      </c>
      <c r="E247" s="114" t="s">
        <v>134</v>
      </c>
      <c r="F247" s="114" t="s">
        <v>13</v>
      </c>
      <c r="G247" s="36" t="s">
        <v>22</v>
      </c>
      <c r="H247" s="54">
        <v>0.75</v>
      </c>
      <c r="I247" s="18">
        <v>10</v>
      </c>
      <c r="J247" s="24">
        <f t="shared" si="6"/>
        <v>0</v>
      </c>
      <c r="K247" s="25" t="str">
        <f t="shared" si="7"/>
        <v>OK</v>
      </c>
      <c r="L247" s="202"/>
      <c r="M247" s="206"/>
      <c r="N247" s="205"/>
      <c r="O247" s="208">
        <v>10</v>
      </c>
      <c r="P247" s="205"/>
      <c r="Q247" s="205"/>
      <c r="R247" s="205"/>
      <c r="S247" s="205"/>
      <c r="T247" s="205"/>
      <c r="U247" s="205"/>
      <c r="V247" s="205"/>
      <c r="W247" s="205"/>
      <c r="X247" s="162"/>
      <c r="Y247" s="161"/>
      <c r="Z247" s="161"/>
      <c r="AA247" s="161"/>
    </row>
    <row r="248" spans="1:28" ht="39.950000000000003" hidden="1" customHeight="1" x14ac:dyDescent="0.25">
      <c r="A248" s="269"/>
      <c r="B248" s="272"/>
      <c r="C248" s="47">
        <v>266</v>
      </c>
      <c r="D248" s="124" t="s">
        <v>426</v>
      </c>
      <c r="E248" s="36" t="s">
        <v>134</v>
      </c>
      <c r="F248" s="35" t="s">
        <v>13</v>
      </c>
      <c r="G248" s="36" t="s">
        <v>15</v>
      </c>
      <c r="H248" s="54">
        <v>12</v>
      </c>
      <c r="I248" s="18"/>
      <c r="J248" s="24">
        <f t="shared" si="6"/>
        <v>0</v>
      </c>
      <c r="K248" s="25" t="str">
        <f t="shared" si="7"/>
        <v>OK</v>
      </c>
      <c r="L248" s="202"/>
      <c r="M248" s="206"/>
      <c r="N248" s="204"/>
      <c r="O248" s="205"/>
      <c r="P248" s="205"/>
      <c r="Q248" s="205"/>
      <c r="R248" s="205"/>
      <c r="S248" s="205"/>
      <c r="T248" s="205"/>
      <c r="U248" s="205"/>
      <c r="V248" s="205"/>
      <c r="W248" s="205"/>
      <c r="X248" s="162"/>
      <c r="Y248" s="161"/>
      <c r="Z248" s="161"/>
      <c r="AA248" s="161"/>
    </row>
    <row r="249" spans="1:28" ht="39.950000000000003" customHeight="1" x14ac:dyDescent="0.25">
      <c r="I249" s="27">
        <f>SUM(I4:I248)</f>
        <v>3132</v>
      </c>
      <c r="J249" s="27">
        <f>SUM(J4:J248)</f>
        <v>2182</v>
      </c>
      <c r="L249" s="214">
        <f>SUMPRODUCT($H$4:$H$248,L4:L248)</f>
        <v>2440</v>
      </c>
      <c r="M249" s="214">
        <f t="shared" ref="M249:AA249" si="8">SUMPRODUCT($H$4:$H$248,M4:M248)</f>
        <v>8840.619999999999</v>
      </c>
      <c r="N249" s="214">
        <f t="shared" si="8"/>
        <v>3883.3500000000004</v>
      </c>
      <c r="O249" s="214">
        <f t="shared" si="8"/>
        <v>7475.4</v>
      </c>
      <c r="P249" s="214">
        <f t="shared" si="8"/>
        <v>359.2</v>
      </c>
      <c r="Q249" s="214">
        <f t="shared" si="8"/>
        <v>2220.17</v>
      </c>
      <c r="R249" s="214">
        <f t="shared" si="8"/>
        <v>642.54</v>
      </c>
      <c r="S249" s="214">
        <f t="shared" si="8"/>
        <v>800.30000000000007</v>
      </c>
      <c r="T249" s="214">
        <f t="shared" si="8"/>
        <v>1360.8000000000002</v>
      </c>
      <c r="U249" s="257">
        <f t="shared" si="8"/>
        <v>658.1</v>
      </c>
      <c r="V249" s="257">
        <f t="shared" si="8"/>
        <v>903.4</v>
      </c>
      <c r="W249" s="257">
        <f t="shared" si="8"/>
        <v>475.4</v>
      </c>
      <c r="X249" s="257">
        <f t="shared" si="8"/>
        <v>534.74</v>
      </c>
      <c r="Y249" s="257">
        <f t="shared" si="8"/>
        <v>1191.95</v>
      </c>
      <c r="Z249" s="257">
        <f t="shared" si="8"/>
        <v>563.6</v>
      </c>
      <c r="AA249" s="257">
        <f t="shared" si="8"/>
        <v>2376.3900000000003</v>
      </c>
      <c r="AB249" s="61">
        <f>SUM(L249:AA249)</f>
        <v>34725.96</v>
      </c>
    </row>
  </sheetData>
  <autoFilter ref="A3:AA249" xr:uid="{00000000-0001-0000-0800-000000000000}">
    <filterColumn colId="8">
      <customFilters>
        <customFilter operator="notEqual" val=" "/>
      </customFilters>
    </filterColumn>
  </autoFilter>
  <mergeCells count="62">
    <mergeCell ref="A106:A111"/>
    <mergeCell ref="A4:A11"/>
    <mergeCell ref="B4:B11"/>
    <mergeCell ref="A12:A13"/>
    <mergeCell ref="B12:B13"/>
    <mergeCell ref="A14:A87"/>
    <mergeCell ref="B14:B87"/>
    <mergeCell ref="B106:B111"/>
    <mergeCell ref="A88:A102"/>
    <mergeCell ref="B88:B102"/>
    <mergeCell ref="A103:A105"/>
    <mergeCell ref="B103:B105"/>
    <mergeCell ref="AA1:AA2"/>
    <mergeCell ref="X1:X2"/>
    <mergeCell ref="D1:H1"/>
    <mergeCell ref="I1:K1"/>
    <mergeCell ref="A2:K2"/>
    <mergeCell ref="U1:U2"/>
    <mergeCell ref="V1:V2"/>
    <mergeCell ref="W1:W2"/>
    <mergeCell ref="A1:C1"/>
    <mergeCell ref="Y1:Y2"/>
    <mergeCell ref="Z1:Z2"/>
    <mergeCell ref="R1:R2"/>
    <mergeCell ref="Q1:Q2"/>
    <mergeCell ref="S1:S2"/>
    <mergeCell ref="N1:N2"/>
    <mergeCell ref="O1:O2"/>
    <mergeCell ref="A138:A146"/>
    <mergeCell ref="B138:B146"/>
    <mergeCell ref="A112:A121"/>
    <mergeCell ref="B112:B121"/>
    <mergeCell ref="A123:A124"/>
    <mergeCell ref="B123:B124"/>
    <mergeCell ref="A126:A129"/>
    <mergeCell ref="B126:B129"/>
    <mergeCell ref="A191:A194"/>
    <mergeCell ref="B191:B194"/>
    <mergeCell ref="A223:A248"/>
    <mergeCell ref="B223:B248"/>
    <mergeCell ref="A195:A200"/>
    <mergeCell ref="B195:B200"/>
    <mergeCell ref="A201:A217"/>
    <mergeCell ref="B201:B217"/>
    <mergeCell ref="A219:A220"/>
    <mergeCell ref="B219:B220"/>
    <mergeCell ref="P1:P2"/>
    <mergeCell ref="L1:L2"/>
    <mergeCell ref="T1:T2"/>
    <mergeCell ref="M1:M2"/>
    <mergeCell ref="A173:A190"/>
    <mergeCell ref="B173:B190"/>
    <mergeCell ref="A147:A160"/>
    <mergeCell ref="B147:B160"/>
    <mergeCell ref="A161:A165"/>
    <mergeCell ref="B161:B165"/>
    <mergeCell ref="A166:A172"/>
    <mergeCell ref="B166:B172"/>
    <mergeCell ref="A130:A135"/>
    <mergeCell ref="B130:B135"/>
    <mergeCell ref="A136:A137"/>
    <mergeCell ref="B136:B137"/>
  </mergeCells>
  <conditionalFormatting sqref="L4:T138">
    <cfRule type="cellIs" dxfId="6" priority="4" stopIfTrue="1" operator="greaterThan">
      <formula>0</formula>
    </cfRule>
    <cfRule type="cellIs" dxfId="5" priority="5" stopIfTrue="1" operator="greaterThan">
      <formula>0</formula>
    </cfRule>
    <cfRule type="cellIs" dxfId="4" priority="6" stopIfTrue="1" operator="greaterThan">
      <formula>0</formula>
    </cfRule>
  </conditionalFormatting>
  <conditionalFormatting sqref="U4:W138">
    <cfRule type="cellIs" dxfId="3" priority="1" stopIfTrue="1" operator="greaterThan">
      <formula>0</formula>
    </cfRule>
    <cfRule type="cellIs" dxfId="2" priority="2" stopIfTrue="1" operator="greaterThan">
      <formula>0</formula>
    </cfRule>
    <cfRule type="cellIs" dxfId="1" priority="3" stopIfTrue="1" operator="greaterThan">
      <formula>0</formula>
    </cfRule>
  </conditionalFormatting>
  <hyperlinks>
    <hyperlink ref="D159" r:id="rId1" display="https://www.havan.com.br/mangueira-para-gas-de-cozinha-glp-1-20m-durin-05207.html" xr:uid="{4919DDFB-D8B3-4480-BB97-8F921D9FE557}"/>
  </hyperlinks>
  <pageMargins left="0.511811024" right="0.511811024" top="0.78740157499999996" bottom="0.78740157499999996" header="0.31496062000000002" footer="0.31496062000000002"/>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CEAD</vt:lpstr>
      <vt:lpstr>CEART</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2024-09-27T18:19:19Z</dcterms:modified>
</cp:coreProperties>
</file>