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EstaPasta_de_trabalho" defaultThemeVersion="124226"/>
  <mc:AlternateContent xmlns:mc="http://schemas.openxmlformats.org/markup-compatibility/2006">
    <mc:Choice Requires="x15">
      <x15ac:absPath xmlns:x15ac="http://schemas.microsoft.com/office/spreadsheetml/2010/11/ac" url="I:\SEGECON\2. Atas SRP\Atas UDESC\PE 0612.2024 SRP SGPE 42405.2023 - Ar condicionado - VIG 16.05.2025\"/>
    </mc:Choice>
  </mc:AlternateContent>
  <xr:revisionPtr revIDLastSave="0" documentId="13_ncr:1_{895380C8-5272-4A5B-A0FA-77714574CB8B}" xr6:coauthVersionLast="47" xr6:coauthVersionMax="47" xr10:uidLastSave="{00000000-0000-0000-0000-000000000000}"/>
  <bookViews>
    <workbookView xWindow="28680" yWindow="-120" windowWidth="29040" windowHeight="15720" tabRatio="724" activeTab="15" xr2:uid="{00000000-000D-0000-FFFF-FFFF00000000}"/>
  </bookViews>
  <sheets>
    <sheet name="REITORIA_SEMS" sheetId="1" r:id="rId1"/>
    <sheet name="REITORIA_MUSEU" sheetId="18" r:id="rId2"/>
    <sheet name="CAV" sheetId="19" r:id="rId3"/>
    <sheet name="CCT" sheetId="20" r:id="rId4"/>
    <sheet name="CEAD" sheetId="21" r:id="rId5"/>
    <sheet name="CEART" sheetId="22" r:id="rId6"/>
    <sheet name="CEAVI" sheetId="23" r:id="rId7"/>
    <sheet name="CEFID" sheetId="24" r:id="rId8"/>
    <sheet name="CEO" sheetId="25" r:id="rId9"/>
    <sheet name="CEPLAN" sheetId="26" r:id="rId10"/>
    <sheet name="CERES" sheetId="27" r:id="rId11"/>
    <sheet name="CESFI" sheetId="28" r:id="rId12"/>
    <sheet name="CESMO" sheetId="29" r:id="rId13"/>
    <sheet name="ESAG" sheetId="30" r:id="rId14"/>
    <sheet name="FAED" sheetId="31" r:id="rId15"/>
    <sheet name="GESTOR" sheetId="14" r:id="rId16"/>
    <sheet name="(CARONA)" sheetId="32" r:id="rId17"/>
  </sheets>
  <definedNames>
    <definedName name="_xlnm._FilterDatabase" localSheetId="4" hidden="1">CEAD!$A$3:$AH$85</definedName>
    <definedName name="_xlnm._FilterDatabase" localSheetId="1" hidden="1">REITORIA_MUSEU!$A$3:$AH$85</definedName>
    <definedName name="_xlnm._FilterDatabase" localSheetId="0" hidden="1">REITORIA_SEMS!$A$3:$AH$85</definedName>
    <definedName name="CEO">#REF!</definedName>
    <definedName name="CEPLAN" localSheetId="15">#REF!</definedName>
    <definedName name="CEPLAN">#REF!</definedName>
    <definedName name="copia">#REF!</definedName>
    <definedName name="diasuteis" localSheetId="15">#REF!</definedName>
    <definedName name="diasuteis">#REF!</definedName>
    <definedName name="Ferias" localSheetId="15">#REF!</definedName>
    <definedName name="Ferias">#REF!</definedName>
    <definedName name="RD" localSheetId="15">OFFSET(#REF!,(MATCH(SMALL(#REF!,ROW()-10),#REF!,0)-1),0)</definedName>
    <definedName name="RD">OFFSET(#REF!,(MATCH(SMALL(#REF!,ROW()-10),#REF!,0)-1),0)</definedName>
  </definedNames>
  <calcPr calcId="191029"/>
  <customWorkbookViews>
    <customWorkbookView name="RAFAEL XAVIER DOS SANTOS MURARO - Modo de exibição pessoal" guid="{621D8238-5429-498F-AC6E-560DC77BBC2F}" mergeInterval="0" personalView="1" maximized="1" xWindow="-8" yWindow="-8" windowWidth="1936" windowHeight="1056" tabRatio="857" activeSheetId="1"/>
    <customWorkbookView name="CAMILA DE ALMEIDA LUCA - Modo de exibição pessoal" guid="{4F310B60-E7C4-463C-82E5-32855552E117}" mergeInterval="0" personalView="1" maximized="1" xWindow="-1288" yWindow="-423" windowWidth="1296" windowHeight="1040" tabRatio="857" activeSheetId="12" showComments="commIndAndComment"/>
    <customWorkbookView name="MARCELO DARCI DE SOUZA - Modo de exibição pessoal" guid="{29377F80-2479-4EEE-B758-5B51FB237957}" mergeInterval="0" personalView="1" maximized="1" xWindow="-8" yWindow="-8" windowWidth="1936" windowHeight="1056" tabRatio="857" activeSheetId="3"/>
    <customWorkbookView name="PAULO EDISON DE LIMA - Modo de exibição pessoal" guid="{B9C3DAFA-017A-49F7-AED8-93B14E732368}" mergeInterval="0" personalView="1" maximized="1" xWindow="1912" yWindow="-8" windowWidth="1936" windowHeight="1056" tabRatio="85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4" i="29" l="1"/>
  <c r="V82" i="29"/>
  <c r="U82" i="29"/>
  <c r="N15" i="29"/>
  <c r="K15" i="29"/>
  <c r="K14" i="29"/>
  <c r="K82" i="29"/>
  <c r="S81" i="19"/>
  <c r="K15" i="19"/>
  <c r="K9" i="19"/>
  <c r="K28" i="25"/>
  <c r="V82" i="25"/>
  <c r="W82" i="25"/>
  <c r="X82" i="25"/>
  <c r="Y82" i="25"/>
  <c r="Z82" i="25"/>
  <c r="AA82" i="25"/>
  <c r="AB82" i="25"/>
  <c r="AC82" i="25"/>
  <c r="AD82" i="25"/>
  <c r="U82" i="25"/>
  <c r="K7" i="25"/>
  <c r="V82" i="23"/>
  <c r="W82" i="23"/>
  <c r="U82" i="23"/>
  <c r="K82" i="23"/>
  <c r="O82" i="23" s="1"/>
  <c r="S82" i="26"/>
  <c r="K82" i="26"/>
  <c r="O82" i="26" s="1"/>
  <c r="K24" i="20"/>
  <c r="V82" i="20"/>
  <c r="W82" i="20"/>
  <c r="X82" i="20"/>
  <c r="Y82" i="20"/>
  <c r="Z82" i="20"/>
  <c r="AA82" i="20"/>
  <c r="U82" i="20"/>
  <c r="K82" i="20"/>
  <c r="O82" i="20" s="1"/>
  <c r="K7" i="28"/>
  <c r="U82" i="28"/>
  <c r="K82" i="28"/>
  <c r="O82" i="28"/>
  <c r="S5" i="27" l="1"/>
  <c r="S6" i="27"/>
  <c r="S7" i="27"/>
  <c r="S8" i="27"/>
  <c r="S9" i="27"/>
  <c r="S10" i="27"/>
  <c r="S11" i="27"/>
  <c r="S12" i="27"/>
  <c r="S13" i="27"/>
  <c r="S14" i="27"/>
  <c r="S15" i="27"/>
  <c r="S16" i="27"/>
  <c r="S17" i="27"/>
  <c r="S18" i="27"/>
  <c r="S19" i="27"/>
  <c r="S20" i="27"/>
  <c r="S21" i="27"/>
  <c r="S22" i="27"/>
  <c r="S23" i="27"/>
  <c r="S24" i="27"/>
  <c r="S25" i="27"/>
  <c r="S26" i="27"/>
  <c r="S27" i="27"/>
  <c r="S28" i="27"/>
  <c r="S29" i="27"/>
  <c r="S30" i="27"/>
  <c r="S31" i="27"/>
  <c r="S32" i="27"/>
  <c r="S33" i="27"/>
  <c r="S34" i="27"/>
  <c r="S35" i="27"/>
  <c r="S36" i="27"/>
  <c r="S37" i="27"/>
  <c r="S38" i="27"/>
  <c r="S39" i="27"/>
  <c r="S40" i="27"/>
  <c r="S41" i="27"/>
  <c r="S42" i="27"/>
  <c r="S43" i="27"/>
  <c r="S44" i="27"/>
  <c r="S45" i="27"/>
  <c r="S46" i="27"/>
  <c r="S47" i="27"/>
  <c r="S48" i="27"/>
  <c r="S49" i="27"/>
  <c r="S50" i="27"/>
  <c r="S51" i="27"/>
  <c r="S52" i="27"/>
  <c r="S53" i="27"/>
  <c r="S54" i="27"/>
  <c r="S55" i="27"/>
  <c r="S56" i="27"/>
  <c r="S57" i="27"/>
  <c r="S58" i="27"/>
  <c r="S59" i="27"/>
  <c r="S60" i="27"/>
  <c r="S61" i="27"/>
  <c r="S62" i="27"/>
  <c r="S63" i="27"/>
  <c r="S64" i="27"/>
  <c r="S65" i="27"/>
  <c r="S66" i="27"/>
  <c r="S67" i="27"/>
  <c r="S68" i="27"/>
  <c r="S69" i="27"/>
  <c r="S70" i="27"/>
  <c r="S71" i="27"/>
  <c r="S72" i="27"/>
  <c r="S73" i="27"/>
  <c r="S74" i="27"/>
  <c r="S75" i="27"/>
  <c r="S76" i="27"/>
  <c r="S77" i="27"/>
  <c r="S78" i="27"/>
  <c r="S79" i="27"/>
  <c r="S80" i="27"/>
  <c r="S81" i="27"/>
  <c r="S4" i="27"/>
  <c r="N46" i="27"/>
  <c r="K46" i="27"/>
  <c r="N45" i="27"/>
  <c r="K45" i="27"/>
  <c r="K44" i="27"/>
  <c r="K43" i="27"/>
  <c r="N42" i="27"/>
  <c r="K42" i="27"/>
  <c r="N40" i="27"/>
  <c r="K40" i="27"/>
  <c r="K39" i="27"/>
  <c r="V82" i="27"/>
  <c r="W82" i="27"/>
  <c r="X82" i="27"/>
  <c r="Y82" i="27"/>
  <c r="U82" i="27"/>
  <c r="V82" i="24"/>
  <c r="W82" i="24"/>
  <c r="X82" i="24"/>
  <c r="Y82" i="24"/>
  <c r="Z82" i="24"/>
  <c r="AA82" i="24"/>
  <c r="AB82" i="24"/>
  <c r="AC82" i="24"/>
  <c r="AD82" i="24"/>
  <c r="AE82" i="24"/>
  <c r="AF82" i="24"/>
  <c r="AG82" i="24"/>
  <c r="AH82" i="24"/>
  <c r="U82" i="24"/>
  <c r="K82" i="24"/>
  <c r="K15" i="24"/>
  <c r="K14" i="24"/>
  <c r="S4" i="24"/>
  <c r="K82" i="27" l="1"/>
  <c r="O82" i="27" s="1"/>
  <c r="O82" i="24"/>
  <c r="K24" i="31"/>
  <c r="S81" i="31" l="1"/>
  <c r="K28" i="31"/>
  <c r="K82" i="31" s="1"/>
  <c r="O82" i="31" s="1"/>
  <c r="V82" i="31"/>
  <c r="W82" i="31"/>
  <c r="X82" i="31"/>
  <c r="Y82" i="31"/>
  <c r="Z82" i="31"/>
  <c r="U82" i="31"/>
  <c r="K48" i="31"/>
  <c r="S81" i="22"/>
  <c r="V82" i="22"/>
  <c r="W82" i="22"/>
  <c r="X82" i="22"/>
  <c r="Y82" i="22"/>
  <c r="Z82" i="22"/>
  <c r="U82" i="22"/>
  <c r="K46" i="22"/>
  <c r="K82" i="22" s="1"/>
  <c r="O82" i="22" s="1"/>
  <c r="K45" i="22"/>
  <c r="K43" i="22"/>
  <c r="K42" i="22"/>
  <c r="K40" i="22"/>
  <c r="K39" i="22"/>
  <c r="K46" i="30"/>
  <c r="K45" i="30"/>
  <c r="K44" i="30"/>
  <c r="K42" i="30"/>
  <c r="K40" i="30"/>
  <c r="K28" i="30"/>
  <c r="N28" i="30"/>
  <c r="K82" i="30" l="1"/>
  <c r="O82" i="30" s="1"/>
  <c r="S81" i="30"/>
  <c r="V82" i="30"/>
  <c r="W82" i="30"/>
  <c r="X82" i="30"/>
  <c r="Y82" i="30"/>
  <c r="Z82" i="30"/>
  <c r="AA82" i="30"/>
  <c r="AB82" i="30"/>
  <c r="U82" i="30"/>
  <c r="S80" i="31"/>
  <c r="S79" i="31"/>
  <c r="S78" i="31"/>
  <c r="S77" i="31"/>
  <c r="S76" i="31"/>
  <c r="S75" i="31"/>
  <c r="S74" i="31"/>
  <c r="S73" i="31"/>
  <c r="S72" i="31"/>
  <c r="S71" i="31"/>
  <c r="S70" i="31"/>
  <c r="S69" i="31"/>
  <c r="S68" i="31"/>
  <c r="S67" i="31"/>
  <c r="S66" i="31"/>
  <c r="S65" i="31"/>
  <c r="S64" i="31"/>
  <c r="S63" i="31"/>
  <c r="S62" i="31"/>
  <c r="S61" i="31"/>
  <c r="S60" i="31"/>
  <c r="S59" i="31"/>
  <c r="S58" i="31"/>
  <c r="S57" i="31"/>
  <c r="S56" i="31"/>
  <c r="S55" i="31"/>
  <c r="S54" i="31"/>
  <c r="S53" i="31"/>
  <c r="S52" i="31"/>
  <c r="S51" i="31"/>
  <c r="S50" i="31"/>
  <c r="S49" i="31"/>
  <c r="S48" i="31"/>
  <c r="S47" i="31"/>
  <c r="S46" i="31"/>
  <c r="S45" i="31"/>
  <c r="S44" i="31"/>
  <c r="S43" i="31"/>
  <c r="S42" i="31"/>
  <c r="S41" i="31"/>
  <c r="S40" i="31"/>
  <c r="S39" i="31"/>
  <c r="S38" i="31"/>
  <c r="S37" i="31"/>
  <c r="S36" i="31"/>
  <c r="S35" i="31"/>
  <c r="S34" i="31"/>
  <c r="S33" i="31"/>
  <c r="S32" i="31"/>
  <c r="S31" i="31"/>
  <c r="S30" i="31"/>
  <c r="S29" i="31"/>
  <c r="S28" i="31"/>
  <c r="S27" i="31"/>
  <c r="S26" i="31"/>
  <c r="S25" i="31"/>
  <c r="S24" i="31"/>
  <c r="S23" i="31"/>
  <c r="S22" i="31"/>
  <c r="S21" i="31"/>
  <c r="S20" i="31"/>
  <c r="S19" i="31"/>
  <c r="S18" i="31"/>
  <c r="S17" i="31"/>
  <c r="S16" i="31"/>
  <c r="S15" i="31"/>
  <c r="S14" i="31"/>
  <c r="S13" i="31"/>
  <c r="S12" i="31"/>
  <c r="S11" i="31"/>
  <c r="S10" i="31"/>
  <c r="S9" i="31"/>
  <c r="S8" i="31"/>
  <c r="S7" i="31"/>
  <c r="S6" i="31"/>
  <c r="S5" i="31"/>
  <c r="S4" i="31"/>
  <c r="S80" i="30"/>
  <c r="S79" i="30"/>
  <c r="S78" i="30"/>
  <c r="S77" i="30"/>
  <c r="S76" i="30"/>
  <c r="S75" i="30"/>
  <c r="S74" i="30"/>
  <c r="S73" i="30"/>
  <c r="S72" i="30"/>
  <c r="S71" i="30"/>
  <c r="S70" i="30"/>
  <c r="S69" i="30"/>
  <c r="S68" i="30"/>
  <c r="S67" i="30"/>
  <c r="S66" i="30"/>
  <c r="S65" i="30"/>
  <c r="S64" i="30"/>
  <c r="S63" i="30"/>
  <c r="S62" i="30"/>
  <c r="S61" i="30"/>
  <c r="S60" i="30"/>
  <c r="S59" i="30"/>
  <c r="S58" i="30"/>
  <c r="S57" i="30"/>
  <c r="S56" i="30"/>
  <c r="S55" i="30"/>
  <c r="S54" i="30"/>
  <c r="S53" i="30"/>
  <c r="S52" i="30"/>
  <c r="S51" i="30"/>
  <c r="S50" i="30"/>
  <c r="S49" i="30"/>
  <c r="S48" i="30"/>
  <c r="S47" i="30"/>
  <c r="S46" i="30"/>
  <c r="S45" i="30"/>
  <c r="S44" i="30"/>
  <c r="S43" i="30"/>
  <c r="S42" i="30"/>
  <c r="S41" i="30"/>
  <c r="S40" i="30"/>
  <c r="S39" i="30"/>
  <c r="S38" i="30"/>
  <c r="S37" i="30"/>
  <c r="S36" i="30"/>
  <c r="S35" i="30"/>
  <c r="S34" i="30"/>
  <c r="S33" i="30"/>
  <c r="S32" i="30"/>
  <c r="S31" i="30"/>
  <c r="S30" i="30"/>
  <c r="S29" i="30"/>
  <c r="S28" i="30"/>
  <c r="S27" i="30"/>
  <c r="S26" i="30"/>
  <c r="S25" i="30"/>
  <c r="S24" i="30"/>
  <c r="S23" i="30"/>
  <c r="S22" i="30"/>
  <c r="S21" i="30"/>
  <c r="S20" i="30"/>
  <c r="S19" i="30"/>
  <c r="S18" i="30"/>
  <c r="S17" i="30"/>
  <c r="S16" i="30"/>
  <c r="S15" i="30"/>
  <c r="S14" i="30"/>
  <c r="S13" i="30"/>
  <c r="S12" i="30"/>
  <c r="S11" i="30"/>
  <c r="S10" i="30"/>
  <c r="S9" i="30"/>
  <c r="S8" i="30"/>
  <c r="S7" i="30"/>
  <c r="S6" i="30"/>
  <c r="S5" i="30"/>
  <c r="S4" i="30"/>
  <c r="S81" i="29"/>
  <c r="S80" i="29"/>
  <c r="S79" i="29"/>
  <c r="S78" i="29"/>
  <c r="S77" i="29"/>
  <c r="S76" i="29"/>
  <c r="S75" i="29"/>
  <c r="S74" i="29"/>
  <c r="S73" i="29"/>
  <c r="S72" i="29"/>
  <c r="S71" i="29"/>
  <c r="S70" i="29"/>
  <c r="S69" i="29"/>
  <c r="S68" i="29"/>
  <c r="S67" i="29"/>
  <c r="S66" i="29"/>
  <c r="S65" i="29"/>
  <c r="S64" i="29"/>
  <c r="S63" i="29"/>
  <c r="S62" i="29"/>
  <c r="S61" i="29"/>
  <c r="S60" i="29"/>
  <c r="S59" i="29"/>
  <c r="S58" i="29"/>
  <c r="S57" i="29"/>
  <c r="S56" i="29"/>
  <c r="S55" i="29"/>
  <c r="S54" i="29"/>
  <c r="S53" i="29"/>
  <c r="S52" i="29"/>
  <c r="S51" i="29"/>
  <c r="S50" i="29"/>
  <c r="S49" i="29"/>
  <c r="S48" i="29"/>
  <c r="S47" i="29"/>
  <c r="S46" i="29"/>
  <c r="S45" i="29"/>
  <c r="S44" i="29"/>
  <c r="S43" i="29"/>
  <c r="S42" i="29"/>
  <c r="S41" i="29"/>
  <c r="S40" i="29"/>
  <c r="S39" i="29"/>
  <c r="S38" i="29"/>
  <c r="S37" i="29"/>
  <c r="S36" i="29"/>
  <c r="S35" i="29"/>
  <c r="S34" i="29"/>
  <c r="S33" i="29"/>
  <c r="S32" i="29"/>
  <c r="S31" i="29"/>
  <c r="S30" i="29"/>
  <c r="S29" i="29"/>
  <c r="S28" i="29"/>
  <c r="S27" i="29"/>
  <c r="S26" i="29"/>
  <c r="S25" i="29"/>
  <c r="S24" i="29"/>
  <c r="S23" i="29"/>
  <c r="S22" i="29"/>
  <c r="S21" i="29"/>
  <c r="S20" i="29"/>
  <c r="S19" i="29"/>
  <c r="S18" i="29"/>
  <c r="S17" i="29"/>
  <c r="S16" i="29"/>
  <c r="S15" i="29"/>
  <c r="S14" i="29"/>
  <c r="S13" i="29"/>
  <c r="S12" i="29"/>
  <c r="S11" i="29"/>
  <c r="S10" i="29"/>
  <c r="S9" i="29"/>
  <c r="S8" i="29"/>
  <c r="S7" i="29"/>
  <c r="S6" i="29"/>
  <c r="S5" i="29"/>
  <c r="S4" i="29"/>
  <c r="S81" i="28"/>
  <c r="S80" i="28"/>
  <c r="S79" i="28"/>
  <c r="S78" i="28"/>
  <c r="S77" i="28"/>
  <c r="S76" i="28"/>
  <c r="S75" i="28"/>
  <c r="S74" i="28"/>
  <c r="S73" i="28"/>
  <c r="S72" i="28"/>
  <c r="S71" i="28"/>
  <c r="S70" i="28"/>
  <c r="S69" i="28"/>
  <c r="S68" i="28"/>
  <c r="S67" i="28"/>
  <c r="S66" i="28"/>
  <c r="S65" i="28"/>
  <c r="S64" i="28"/>
  <c r="S63" i="28"/>
  <c r="S62" i="28"/>
  <c r="S61" i="28"/>
  <c r="S60" i="28"/>
  <c r="S59" i="28"/>
  <c r="S58" i="28"/>
  <c r="S57" i="28"/>
  <c r="S56" i="28"/>
  <c r="S55" i="28"/>
  <c r="S54" i="28"/>
  <c r="S53" i="28"/>
  <c r="S52" i="28"/>
  <c r="S51" i="28"/>
  <c r="S50" i="28"/>
  <c r="S49" i="28"/>
  <c r="S48" i="28"/>
  <c r="S47" i="28"/>
  <c r="S46" i="28"/>
  <c r="S45" i="28"/>
  <c r="S44" i="28"/>
  <c r="S43" i="28"/>
  <c r="S42" i="28"/>
  <c r="S41" i="28"/>
  <c r="S40" i="28"/>
  <c r="S39" i="28"/>
  <c r="S38" i="28"/>
  <c r="S37" i="28"/>
  <c r="S36" i="28"/>
  <c r="S35" i="28"/>
  <c r="S34" i="28"/>
  <c r="S33" i="28"/>
  <c r="S32" i="28"/>
  <c r="S31" i="28"/>
  <c r="S30" i="28"/>
  <c r="S29" i="28"/>
  <c r="S28" i="28"/>
  <c r="S27" i="28"/>
  <c r="S26" i="28"/>
  <c r="S25" i="28"/>
  <c r="S24" i="28"/>
  <c r="S23" i="28"/>
  <c r="S22" i="28"/>
  <c r="S21" i="28"/>
  <c r="S20" i="28"/>
  <c r="S19" i="28"/>
  <c r="S18" i="28"/>
  <c r="S17" i="28"/>
  <c r="S16" i="28"/>
  <c r="S15" i="28"/>
  <c r="S14" i="28"/>
  <c r="S13" i="28"/>
  <c r="S12" i="28"/>
  <c r="S11" i="28"/>
  <c r="S10" i="28"/>
  <c r="S9" i="28"/>
  <c r="S8" i="28"/>
  <c r="S7" i="28"/>
  <c r="S6" i="28"/>
  <c r="S5" i="28"/>
  <c r="S4" i="28"/>
  <c r="S81" i="26"/>
  <c r="S80" i="26"/>
  <c r="S79" i="26"/>
  <c r="S78" i="26"/>
  <c r="S77" i="26"/>
  <c r="S76" i="26"/>
  <c r="S75" i="26"/>
  <c r="S74" i="26"/>
  <c r="S73" i="26"/>
  <c r="S72" i="26"/>
  <c r="S71" i="26"/>
  <c r="S70" i="26"/>
  <c r="S69" i="26"/>
  <c r="S68" i="26"/>
  <c r="S67" i="26"/>
  <c r="S66" i="26"/>
  <c r="S65" i="26"/>
  <c r="S64" i="26"/>
  <c r="S63" i="26"/>
  <c r="S62" i="26"/>
  <c r="S61" i="26"/>
  <c r="S60" i="26"/>
  <c r="S59" i="26"/>
  <c r="S58" i="26"/>
  <c r="S57" i="26"/>
  <c r="S56" i="26"/>
  <c r="S55" i="26"/>
  <c r="S54" i="26"/>
  <c r="S53" i="26"/>
  <c r="S52" i="26"/>
  <c r="S51" i="26"/>
  <c r="S50" i="26"/>
  <c r="S49" i="26"/>
  <c r="S48" i="26"/>
  <c r="S47" i="26"/>
  <c r="S46" i="26"/>
  <c r="S45" i="26"/>
  <c r="S44" i="26"/>
  <c r="S43" i="26"/>
  <c r="S42" i="26"/>
  <c r="S41" i="26"/>
  <c r="S40" i="26"/>
  <c r="S39" i="26"/>
  <c r="S38" i="26"/>
  <c r="S37" i="26"/>
  <c r="S36" i="26"/>
  <c r="S35" i="26"/>
  <c r="S34" i="26"/>
  <c r="S33" i="26"/>
  <c r="S32" i="26"/>
  <c r="S31" i="26"/>
  <c r="S30" i="26"/>
  <c r="S29" i="26"/>
  <c r="S28" i="26"/>
  <c r="S27" i="26"/>
  <c r="S26" i="26"/>
  <c r="S25" i="26"/>
  <c r="S24" i="26"/>
  <c r="S23" i="26"/>
  <c r="S22" i="26"/>
  <c r="S21" i="26"/>
  <c r="S20" i="26"/>
  <c r="S19" i="26"/>
  <c r="S18" i="26"/>
  <c r="S17" i="26"/>
  <c r="S16" i="26"/>
  <c r="S15" i="26"/>
  <c r="S14" i="26"/>
  <c r="S13" i="26"/>
  <c r="S12" i="26"/>
  <c r="S11" i="26"/>
  <c r="S10" i="26"/>
  <c r="S9" i="26"/>
  <c r="S8" i="26"/>
  <c r="S7" i="26"/>
  <c r="S6" i="26"/>
  <c r="S5" i="26"/>
  <c r="S4" i="26"/>
  <c r="S7" i="25"/>
  <c r="S81" i="24"/>
  <c r="S80" i="24"/>
  <c r="S79" i="24"/>
  <c r="S78" i="24"/>
  <c r="S77" i="24"/>
  <c r="S76" i="24"/>
  <c r="S75" i="24"/>
  <c r="S74" i="24"/>
  <c r="S73" i="24"/>
  <c r="S72" i="24"/>
  <c r="S71" i="24"/>
  <c r="S70" i="24"/>
  <c r="S69" i="24"/>
  <c r="S68" i="24"/>
  <c r="S67" i="24"/>
  <c r="S66" i="24"/>
  <c r="S65" i="24"/>
  <c r="S64" i="24"/>
  <c r="S63" i="24"/>
  <c r="S62" i="24"/>
  <c r="S61" i="24"/>
  <c r="S60" i="24"/>
  <c r="S59" i="24"/>
  <c r="S58" i="24"/>
  <c r="S57" i="24"/>
  <c r="S56" i="24"/>
  <c r="S55" i="24"/>
  <c r="S54" i="24"/>
  <c r="S53" i="24"/>
  <c r="S52" i="24"/>
  <c r="S51" i="24"/>
  <c r="S50" i="24"/>
  <c r="S49" i="24"/>
  <c r="S48" i="24"/>
  <c r="S47" i="24"/>
  <c r="S46" i="24"/>
  <c r="S45" i="24"/>
  <c r="S44" i="24"/>
  <c r="S43" i="24"/>
  <c r="S42" i="24"/>
  <c r="S41" i="24"/>
  <c r="S40" i="24"/>
  <c r="S39" i="24"/>
  <c r="S38" i="24"/>
  <c r="S37" i="24"/>
  <c r="S36" i="24"/>
  <c r="S35" i="24"/>
  <c r="S34" i="24"/>
  <c r="S33" i="24"/>
  <c r="S32" i="24"/>
  <c r="S31" i="24"/>
  <c r="S30" i="24"/>
  <c r="S29" i="24"/>
  <c r="S28" i="24"/>
  <c r="S27" i="24"/>
  <c r="S26" i="24"/>
  <c r="S25" i="24"/>
  <c r="S24" i="24"/>
  <c r="S23" i="24"/>
  <c r="S22" i="24"/>
  <c r="S21" i="24"/>
  <c r="S20" i="24"/>
  <c r="S19" i="24"/>
  <c r="S18" i="24"/>
  <c r="S17" i="24"/>
  <c r="S16" i="24"/>
  <c r="S15" i="24"/>
  <c r="S14" i="24"/>
  <c r="S13" i="24"/>
  <c r="S12" i="24"/>
  <c r="S11" i="24"/>
  <c r="S10" i="24"/>
  <c r="S9" i="24"/>
  <c r="S8" i="24"/>
  <c r="S7" i="24"/>
  <c r="S6" i="24"/>
  <c r="S5" i="24"/>
  <c r="S81" i="23"/>
  <c r="S80" i="23"/>
  <c r="S79" i="23"/>
  <c r="S78" i="23"/>
  <c r="S77" i="23"/>
  <c r="S76" i="23"/>
  <c r="S75" i="23"/>
  <c r="S74" i="23"/>
  <c r="S73" i="23"/>
  <c r="S72" i="23"/>
  <c r="S71" i="23"/>
  <c r="S70" i="23"/>
  <c r="S69" i="23"/>
  <c r="S68" i="23"/>
  <c r="S67" i="23"/>
  <c r="S66" i="23"/>
  <c r="S65" i="23"/>
  <c r="S64" i="23"/>
  <c r="S63" i="23"/>
  <c r="S62" i="23"/>
  <c r="S61" i="23"/>
  <c r="S60" i="23"/>
  <c r="S59" i="23"/>
  <c r="S58" i="23"/>
  <c r="S57" i="23"/>
  <c r="S56" i="23"/>
  <c r="S55" i="23"/>
  <c r="S54" i="23"/>
  <c r="S53" i="23"/>
  <c r="S52" i="23"/>
  <c r="S51" i="23"/>
  <c r="S50" i="23"/>
  <c r="S49" i="23"/>
  <c r="S48" i="23"/>
  <c r="S47" i="23"/>
  <c r="S46" i="23"/>
  <c r="S45" i="23"/>
  <c r="S44" i="23"/>
  <c r="S43" i="23"/>
  <c r="S42" i="23"/>
  <c r="S41" i="23"/>
  <c r="S40" i="23"/>
  <c r="S39" i="23"/>
  <c r="S38" i="23"/>
  <c r="S37" i="23"/>
  <c r="S36" i="23"/>
  <c r="S35" i="23"/>
  <c r="S34" i="23"/>
  <c r="S33" i="23"/>
  <c r="S32" i="23"/>
  <c r="S31" i="23"/>
  <c r="S30" i="23"/>
  <c r="S29" i="23"/>
  <c r="S28" i="23"/>
  <c r="S27" i="23"/>
  <c r="S26" i="23"/>
  <c r="S25" i="23"/>
  <c r="S24" i="23"/>
  <c r="S23" i="23"/>
  <c r="S22" i="23"/>
  <c r="S21" i="23"/>
  <c r="S20" i="23"/>
  <c r="S19" i="23"/>
  <c r="S18" i="23"/>
  <c r="S17" i="23"/>
  <c r="S16" i="23"/>
  <c r="S15" i="23"/>
  <c r="S14" i="23"/>
  <c r="S13" i="23"/>
  <c r="S12" i="23"/>
  <c r="S11" i="23"/>
  <c r="S10" i="23"/>
  <c r="S9" i="23"/>
  <c r="S8" i="23"/>
  <c r="S7" i="23"/>
  <c r="S6" i="23"/>
  <c r="S5" i="23"/>
  <c r="S4" i="23"/>
  <c r="S80" i="22"/>
  <c r="S79" i="22"/>
  <c r="S78" i="22"/>
  <c r="S77" i="22"/>
  <c r="S76" i="22"/>
  <c r="S75" i="22"/>
  <c r="S74" i="22"/>
  <c r="S73" i="22"/>
  <c r="S72" i="22"/>
  <c r="S71" i="22"/>
  <c r="S70" i="22"/>
  <c r="S69" i="22"/>
  <c r="S68" i="22"/>
  <c r="S67" i="22"/>
  <c r="S66" i="22"/>
  <c r="S65" i="22"/>
  <c r="S64" i="22"/>
  <c r="S63" i="22"/>
  <c r="S62" i="22"/>
  <c r="S61" i="22"/>
  <c r="S60" i="22"/>
  <c r="S59" i="22"/>
  <c r="S58" i="22"/>
  <c r="S57" i="22"/>
  <c r="S56" i="22"/>
  <c r="S55" i="22"/>
  <c r="S54" i="22"/>
  <c r="S53" i="22"/>
  <c r="S52" i="22"/>
  <c r="S51" i="22"/>
  <c r="S50" i="22"/>
  <c r="S49" i="22"/>
  <c r="S48" i="22"/>
  <c r="S47" i="22"/>
  <c r="S46" i="22"/>
  <c r="S45" i="22"/>
  <c r="S44" i="22"/>
  <c r="S43" i="22"/>
  <c r="S42" i="22"/>
  <c r="S41" i="22"/>
  <c r="S40" i="22"/>
  <c r="S39" i="22"/>
  <c r="S38" i="22"/>
  <c r="S37" i="22"/>
  <c r="S36" i="22"/>
  <c r="S35" i="22"/>
  <c r="S34" i="22"/>
  <c r="S33" i="22"/>
  <c r="S32" i="22"/>
  <c r="S31" i="22"/>
  <c r="S30" i="22"/>
  <c r="S29" i="22"/>
  <c r="S28" i="22"/>
  <c r="S27" i="22"/>
  <c r="S26" i="22"/>
  <c r="S25" i="22"/>
  <c r="S24" i="22"/>
  <c r="S23" i="22"/>
  <c r="S22" i="22"/>
  <c r="S21" i="22"/>
  <c r="S20" i="22"/>
  <c r="S19" i="22"/>
  <c r="S18" i="22"/>
  <c r="S17" i="22"/>
  <c r="S16" i="22"/>
  <c r="S15" i="22"/>
  <c r="S14" i="22"/>
  <c r="S13" i="22"/>
  <c r="S12" i="22"/>
  <c r="S11" i="22"/>
  <c r="S10" i="22"/>
  <c r="S9" i="22"/>
  <c r="S8" i="22"/>
  <c r="S7" i="22"/>
  <c r="S6" i="22"/>
  <c r="S5" i="22"/>
  <c r="S4" i="22"/>
  <c r="S81" i="21"/>
  <c r="S80" i="21"/>
  <c r="S79" i="21"/>
  <c r="S78" i="21"/>
  <c r="S77" i="21"/>
  <c r="S76" i="21"/>
  <c r="S75" i="21"/>
  <c r="S74" i="21"/>
  <c r="S73" i="21"/>
  <c r="S72" i="21"/>
  <c r="S71" i="21"/>
  <c r="S70" i="21"/>
  <c r="S69" i="21"/>
  <c r="S68" i="21"/>
  <c r="S67" i="21"/>
  <c r="S66" i="21"/>
  <c r="S65" i="21"/>
  <c r="S64" i="21"/>
  <c r="S63" i="21"/>
  <c r="S62" i="21"/>
  <c r="S61" i="21"/>
  <c r="S60" i="21"/>
  <c r="S59" i="21"/>
  <c r="S58" i="21"/>
  <c r="S57" i="21"/>
  <c r="S56" i="21"/>
  <c r="S55" i="21"/>
  <c r="S54" i="21"/>
  <c r="S53" i="21"/>
  <c r="S52" i="21"/>
  <c r="S51" i="21"/>
  <c r="S50" i="21"/>
  <c r="S49" i="21"/>
  <c r="S48" i="21"/>
  <c r="S47" i="21"/>
  <c r="S46" i="21"/>
  <c r="S45" i="21"/>
  <c r="S44" i="21"/>
  <c r="S43" i="21"/>
  <c r="S42" i="21"/>
  <c r="S41" i="21"/>
  <c r="S40" i="21"/>
  <c r="S39" i="21"/>
  <c r="S38" i="21"/>
  <c r="S37" i="21"/>
  <c r="S36" i="21"/>
  <c r="S35" i="21"/>
  <c r="S34" i="21"/>
  <c r="S33" i="21"/>
  <c r="S32" i="21"/>
  <c r="S31" i="21"/>
  <c r="S30" i="21"/>
  <c r="S29" i="21"/>
  <c r="S28" i="21"/>
  <c r="S27" i="21"/>
  <c r="S26" i="21"/>
  <c r="S25" i="21"/>
  <c r="S24" i="21"/>
  <c r="S23" i="21"/>
  <c r="S22" i="21"/>
  <c r="S21" i="21"/>
  <c r="S20" i="21"/>
  <c r="S19" i="21"/>
  <c r="S18" i="21"/>
  <c r="S17" i="21"/>
  <c r="S16" i="21"/>
  <c r="S15" i="21"/>
  <c r="S14" i="21"/>
  <c r="S13" i="21"/>
  <c r="S12" i="21"/>
  <c r="S11" i="21"/>
  <c r="S10" i="21"/>
  <c r="S9" i="21"/>
  <c r="S8" i="21"/>
  <c r="S7" i="21"/>
  <c r="S6" i="21"/>
  <c r="S5" i="21"/>
  <c r="S4" i="21"/>
  <c r="S81" i="20"/>
  <c r="S80" i="20"/>
  <c r="S79" i="20"/>
  <c r="S78" i="20"/>
  <c r="S77" i="20"/>
  <c r="S76" i="20"/>
  <c r="S75" i="20"/>
  <c r="S74" i="20"/>
  <c r="S73" i="20"/>
  <c r="S72" i="20"/>
  <c r="S71" i="20"/>
  <c r="S70" i="20"/>
  <c r="S69" i="20"/>
  <c r="S68" i="20"/>
  <c r="S67" i="20"/>
  <c r="S66" i="20"/>
  <c r="S65" i="20"/>
  <c r="S64" i="20"/>
  <c r="S63" i="20"/>
  <c r="S62" i="20"/>
  <c r="S61" i="20"/>
  <c r="S60" i="20"/>
  <c r="S59" i="20"/>
  <c r="S58" i="20"/>
  <c r="S57" i="20"/>
  <c r="S56" i="20"/>
  <c r="S55" i="20"/>
  <c r="S54" i="20"/>
  <c r="S53" i="20"/>
  <c r="S52" i="20"/>
  <c r="S51" i="20"/>
  <c r="S50" i="20"/>
  <c r="S49" i="20"/>
  <c r="S48" i="20"/>
  <c r="S47" i="20"/>
  <c r="S46" i="20"/>
  <c r="S45" i="20"/>
  <c r="S44" i="20"/>
  <c r="S43" i="20"/>
  <c r="S42" i="20"/>
  <c r="S41" i="20"/>
  <c r="S40" i="20"/>
  <c r="S39" i="20"/>
  <c r="S38" i="20"/>
  <c r="S37" i="20"/>
  <c r="S36" i="20"/>
  <c r="S35" i="20"/>
  <c r="S34" i="20"/>
  <c r="S33" i="20"/>
  <c r="S32" i="20"/>
  <c r="S31" i="20"/>
  <c r="S30" i="20"/>
  <c r="S29" i="20"/>
  <c r="S28" i="20"/>
  <c r="S27" i="20"/>
  <c r="S26" i="20"/>
  <c r="S25" i="20"/>
  <c r="S24" i="20"/>
  <c r="S23" i="20"/>
  <c r="S22" i="20"/>
  <c r="S21" i="20"/>
  <c r="S20" i="20"/>
  <c r="S19" i="20"/>
  <c r="S18" i="20"/>
  <c r="S17" i="20"/>
  <c r="S16" i="20"/>
  <c r="S15" i="20"/>
  <c r="S14" i="20"/>
  <c r="S13" i="20"/>
  <c r="S12" i="20"/>
  <c r="S11" i="20"/>
  <c r="S10" i="20"/>
  <c r="S9" i="20"/>
  <c r="S8" i="20"/>
  <c r="S7" i="20"/>
  <c r="S6" i="20"/>
  <c r="S5" i="20"/>
  <c r="S4" i="20"/>
  <c r="S82" i="20" s="1"/>
  <c r="T82" i="20" s="1"/>
  <c r="S15" i="19"/>
  <c r="S9" i="19"/>
  <c r="S81" i="18"/>
  <c r="S80" i="18"/>
  <c r="S79" i="18"/>
  <c r="S78" i="18"/>
  <c r="S77" i="18"/>
  <c r="S76" i="18"/>
  <c r="S75" i="18"/>
  <c r="S74" i="18"/>
  <c r="S73" i="18"/>
  <c r="S72" i="18"/>
  <c r="S71" i="18"/>
  <c r="S70" i="18"/>
  <c r="S69" i="18"/>
  <c r="S68" i="18"/>
  <c r="S67" i="18"/>
  <c r="S66" i="18"/>
  <c r="S65" i="18"/>
  <c r="S64" i="18"/>
  <c r="S63" i="18"/>
  <c r="S62" i="18"/>
  <c r="S61" i="18"/>
  <c r="S60" i="18"/>
  <c r="S59" i="18"/>
  <c r="S58" i="18"/>
  <c r="S57" i="18"/>
  <c r="S56" i="18"/>
  <c r="S55" i="18"/>
  <c r="S54" i="18"/>
  <c r="S53" i="18"/>
  <c r="S52" i="18"/>
  <c r="S51" i="18"/>
  <c r="S50" i="18"/>
  <c r="S49" i="18"/>
  <c r="S48" i="18"/>
  <c r="S47" i="18"/>
  <c r="S46" i="18"/>
  <c r="S45" i="18"/>
  <c r="S44" i="18"/>
  <c r="S43" i="18"/>
  <c r="S42" i="18"/>
  <c r="S41" i="18"/>
  <c r="S40" i="18"/>
  <c r="S39" i="18"/>
  <c r="S38" i="18"/>
  <c r="S37" i="18"/>
  <c r="S36" i="18"/>
  <c r="S35" i="18"/>
  <c r="S34" i="18"/>
  <c r="S33" i="18"/>
  <c r="S32" i="18"/>
  <c r="S31" i="18"/>
  <c r="S30" i="18"/>
  <c r="S29" i="18"/>
  <c r="S28" i="18"/>
  <c r="S27" i="18"/>
  <c r="S26" i="18"/>
  <c r="S25" i="18"/>
  <c r="S24" i="18"/>
  <c r="S23" i="18"/>
  <c r="S22" i="18"/>
  <c r="S21" i="18"/>
  <c r="S20" i="18"/>
  <c r="S19" i="18"/>
  <c r="S18" i="18"/>
  <c r="S17" i="18"/>
  <c r="S16" i="18"/>
  <c r="S15" i="18"/>
  <c r="S14" i="18"/>
  <c r="S13" i="18"/>
  <c r="S12" i="18"/>
  <c r="S11" i="18"/>
  <c r="S10" i="18"/>
  <c r="S9" i="18"/>
  <c r="S8" i="18"/>
  <c r="S7" i="18"/>
  <c r="S6" i="18"/>
  <c r="S5" i="18"/>
  <c r="S4" i="18"/>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4" i="1"/>
  <c r="O5" i="14"/>
  <c r="R5" i="14" s="1"/>
  <c r="O6" i="14"/>
  <c r="R6" i="14" s="1"/>
  <c r="O7" i="14"/>
  <c r="R7" i="14" s="1"/>
  <c r="O8" i="14"/>
  <c r="R8" i="14" s="1"/>
  <c r="O9" i="14"/>
  <c r="R9" i="14" s="1"/>
  <c r="O10" i="14"/>
  <c r="R10" i="14" s="1"/>
  <c r="O11" i="14"/>
  <c r="R11" i="14" s="1"/>
  <c r="O12" i="14"/>
  <c r="R12" i="14" s="1"/>
  <c r="O13" i="14"/>
  <c r="R13" i="14" s="1"/>
  <c r="O14" i="14"/>
  <c r="R14" i="14" s="1"/>
  <c r="O15" i="14"/>
  <c r="R15" i="14" s="1"/>
  <c r="O16" i="14"/>
  <c r="R16" i="14" s="1"/>
  <c r="O17" i="14"/>
  <c r="R17" i="14" s="1"/>
  <c r="O18" i="14"/>
  <c r="R18" i="14" s="1"/>
  <c r="O19" i="14"/>
  <c r="R19" i="14" s="1"/>
  <c r="O20" i="14"/>
  <c r="R20" i="14" s="1"/>
  <c r="O21" i="14"/>
  <c r="R21" i="14" s="1"/>
  <c r="O22" i="14"/>
  <c r="R22" i="14" s="1"/>
  <c r="O23" i="14"/>
  <c r="R23" i="14" s="1"/>
  <c r="O24" i="14"/>
  <c r="R24" i="14" s="1"/>
  <c r="O25" i="14"/>
  <c r="R25" i="14" s="1"/>
  <c r="O26" i="14"/>
  <c r="R26" i="14" s="1"/>
  <c r="O27" i="14"/>
  <c r="R27" i="14" s="1"/>
  <c r="O28" i="14"/>
  <c r="R28" i="14" s="1"/>
  <c r="O29" i="14"/>
  <c r="R29" i="14" s="1"/>
  <c r="O30" i="14"/>
  <c r="R30" i="14" s="1"/>
  <c r="O31" i="14"/>
  <c r="R31" i="14" s="1"/>
  <c r="O32" i="14"/>
  <c r="R32" i="14" s="1"/>
  <c r="O33" i="14"/>
  <c r="R33" i="14" s="1"/>
  <c r="O34" i="14"/>
  <c r="R34" i="14" s="1"/>
  <c r="O35" i="14"/>
  <c r="R35" i="14" s="1"/>
  <c r="O36" i="14"/>
  <c r="R36" i="14" s="1"/>
  <c r="O37" i="14"/>
  <c r="R37" i="14" s="1"/>
  <c r="O38" i="14"/>
  <c r="R38" i="14" s="1"/>
  <c r="O39" i="14"/>
  <c r="R39" i="14" s="1"/>
  <c r="O40" i="14"/>
  <c r="R40" i="14" s="1"/>
  <c r="O41" i="14"/>
  <c r="R41" i="14" s="1"/>
  <c r="O42" i="14"/>
  <c r="R42" i="14" s="1"/>
  <c r="O43" i="14"/>
  <c r="R43" i="14" s="1"/>
  <c r="O44" i="14"/>
  <c r="R44" i="14" s="1"/>
  <c r="O45" i="14"/>
  <c r="R45" i="14" s="1"/>
  <c r="O46" i="14"/>
  <c r="R46" i="14" s="1"/>
  <c r="O47" i="14"/>
  <c r="R47" i="14" s="1"/>
  <c r="O48" i="14"/>
  <c r="R48" i="14" s="1"/>
  <c r="O49" i="14"/>
  <c r="R49" i="14" s="1"/>
  <c r="O50" i="14"/>
  <c r="R50" i="14" s="1"/>
  <c r="O51" i="14"/>
  <c r="R51" i="14" s="1"/>
  <c r="O52" i="14"/>
  <c r="R52" i="14" s="1"/>
  <c r="O53" i="14"/>
  <c r="R53" i="14" s="1"/>
  <c r="O54" i="14"/>
  <c r="R54" i="14" s="1"/>
  <c r="O55" i="14"/>
  <c r="R55" i="14" s="1"/>
  <c r="O56" i="14"/>
  <c r="R56" i="14" s="1"/>
  <c r="O57" i="14"/>
  <c r="R57" i="14" s="1"/>
  <c r="O58" i="14"/>
  <c r="R58" i="14" s="1"/>
  <c r="O59" i="14"/>
  <c r="R59" i="14" s="1"/>
  <c r="O60" i="14"/>
  <c r="R60" i="14" s="1"/>
  <c r="O61" i="14"/>
  <c r="R61" i="14" s="1"/>
  <c r="O62" i="14"/>
  <c r="R62" i="14" s="1"/>
  <c r="O63" i="14"/>
  <c r="R63" i="14" s="1"/>
  <c r="O64" i="14"/>
  <c r="R64" i="14" s="1"/>
  <c r="O65" i="14"/>
  <c r="R65" i="14" s="1"/>
  <c r="O66" i="14"/>
  <c r="R66" i="14" s="1"/>
  <c r="O67" i="14"/>
  <c r="R67" i="14" s="1"/>
  <c r="O68" i="14"/>
  <c r="R68" i="14" s="1"/>
  <c r="O69" i="14"/>
  <c r="R69" i="14" s="1"/>
  <c r="O70" i="14"/>
  <c r="R70" i="14" s="1"/>
  <c r="O71" i="14"/>
  <c r="R71" i="14" s="1"/>
  <c r="O72" i="14"/>
  <c r="R72" i="14" s="1"/>
  <c r="O73" i="14"/>
  <c r="R73" i="14" s="1"/>
  <c r="O74" i="14"/>
  <c r="R74" i="14" s="1"/>
  <c r="O75" i="14"/>
  <c r="R75" i="14" s="1"/>
  <c r="O76" i="14"/>
  <c r="R76" i="14" s="1"/>
  <c r="O77" i="14"/>
  <c r="R77" i="14" s="1"/>
  <c r="O78" i="14"/>
  <c r="R78" i="14" s="1"/>
  <c r="O79" i="14"/>
  <c r="R79" i="14" s="1"/>
  <c r="O80" i="14"/>
  <c r="R80" i="14" s="1"/>
  <c r="O81" i="14"/>
  <c r="O4" i="14"/>
  <c r="R4" i="14" s="1"/>
  <c r="K83" i="31"/>
  <c r="K83" i="30"/>
  <c r="K83" i="29"/>
  <c r="K83" i="28"/>
  <c r="K83" i="27"/>
  <c r="K83" i="26"/>
  <c r="K83" i="24"/>
  <c r="K83" i="23"/>
  <c r="K83" i="22"/>
  <c r="K82" i="21"/>
  <c r="K83" i="20"/>
  <c r="K82" i="18"/>
  <c r="O81" i="31"/>
  <c r="M81" i="31"/>
  <c r="L81" i="31"/>
  <c r="O80" i="31"/>
  <c r="M80" i="31"/>
  <c r="L80" i="31"/>
  <c r="O79" i="31"/>
  <c r="M79" i="31"/>
  <c r="L79" i="31"/>
  <c r="O78" i="31"/>
  <c r="M78" i="31"/>
  <c r="L78" i="31"/>
  <c r="O77" i="31"/>
  <c r="M77" i="31"/>
  <c r="L77" i="31"/>
  <c r="O76" i="31"/>
  <c r="M76" i="31"/>
  <c r="L76" i="31"/>
  <c r="O75" i="31"/>
  <c r="M75" i="31"/>
  <c r="L75" i="31"/>
  <c r="O74" i="31"/>
  <c r="M74" i="31"/>
  <c r="L74" i="31"/>
  <c r="O73" i="31"/>
  <c r="M73" i="31"/>
  <c r="L73" i="31"/>
  <c r="O72" i="31"/>
  <c r="M72" i="31"/>
  <c r="L72" i="31"/>
  <c r="O71" i="31"/>
  <c r="M71" i="31"/>
  <c r="L71" i="31"/>
  <c r="O70" i="31"/>
  <c r="M70" i="31"/>
  <c r="L70" i="31"/>
  <c r="O69" i="31"/>
  <c r="M69" i="31"/>
  <c r="L69" i="31"/>
  <c r="O68" i="31"/>
  <c r="M68" i="31"/>
  <c r="L68" i="31"/>
  <c r="O67" i="31"/>
  <c r="M67" i="31"/>
  <c r="L67" i="31"/>
  <c r="O66" i="31"/>
  <c r="M66" i="31"/>
  <c r="L66" i="31"/>
  <c r="O65" i="31"/>
  <c r="M65" i="31"/>
  <c r="L65" i="31"/>
  <c r="O64" i="31"/>
  <c r="M64" i="31"/>
  <c r="L64" i="31"/>
  <c r="O63" i="31"/>
  <c r="M63" i="31"/>
  <c r="L63" i="31"/>
  <c r="O62" i="31"/>
  <c r="M62" i="31"/>
  <c r="L62" i="31"/>
  <c r="O61" i="31"/>
  <c r="M61" i="31"/>
  <c r="L61" i="31"/>
  <c r="O60" i="31"/>
  <c r="M60" i="31"/>
  <c r="L60" i="31"/>
  <c r="O59" i="31"/>
  <c r="M59" i="31"/>
  <c r="L59" i="31"/>
  <c r="O58" i="31"/>
  <c r="M58" i="31"/>
  <c r="L58" i="31"/>
  <c r="O57" i="31"/>
  <c r="M57" i="31"/>
  <c r="L57" i="31"/>
  <c r="O56" i="31"/>
  <c r="M56" i="31"/>
  <c r="L56" i="31"/>
  <c r="O55" i="31"/>
  <c r="M55" i="31"/>
  <c r="L55" i="31"/>
  <c r="O54" i="31"/>
  <c r="M54" i="31"/>
  <c r="L54" i="31"/>
  <c r="O53" i="31"/>
  <c r="M53" i="31"/>
  <c r="L53" i="31"/>
  <c r="O52" i="31"/>
  <c r="M52" i="31"/>
  <c r="L52" i="31"/>
  <c r="O51" i="31"/>
  <c r="M51" i="31"/>
  <c r="L51" i="31"/>
  <c r="O50" i="31"/>
  <c r="M50" i="31"/>
  <c r="L50" i="31"/>
  <c r="O49" i="31"/>
  <c r="M49" i="31"/>
  <c r="L49" i="31"/>
  <c r="O48" i="31"/>
  <c r="M48" i="31"/>
  <c r="L48" i="31"/>
  <c r="O47" i="31"/>
  <c r="M47" i="31"/>
  <c r="L47" i="31"/>
  <c r="O46" i="31"/>
  <c r="M46" i="31"/>
  <c r="L46" i="31"/>
  <c r="O45" i="31"/>
  <c r="M45" i="31"/>
  <c r="L45" i="31"/>
  <c r="O44" i="31"/>
  <c r="M44" i="31"/>
  <c r="L44" i="31"/>
  <c r="O43" i="31"/>
  <c r="M43" i="31"/>
  <c r="L43" i="31"/>
  <c r="O42" i="31"/>
  <c r="M42" i="31"/>
  <c r="L42" i="31"/>
  <c r="O41" i="31"/>
  <c r="M41" i="31"/>
  <c r="L41" i="31"/>
  <c r="O40" i="31"/>
  <c r="M40" i="31"/>
  <c r="L40" i="31"/>
  <c r="O39" i="31"/>
  <c r="M39" i="31"/>
  <c r="L39" i="31"/>
  <c r="O38" i="31"/>
  <c r="M38" i="31"/>
  <c r="L38" i="31"/>
  <c r="O37" i="31"/>
  <c r="M37" i="31"/>
  <c r="L37" i="31"/>
  <c r="O36" i="31"/>
  <c r="M36" i="31"/>
  <c r="L36" i="31"/>
  <c r="O35" i="31"/>
  <c r="M35" i="31"/>
  <c r="L35" i="31"/>
  <c r="O34" i="31"/>
  <c r="M34" i="31"/>
  <c r="L34" i="31"/>
  <c r="O33" i="31"/>
  <c r="M33" i="31"/>
  <c r="L33" i="31"/>
  <c r="O32" i="31"/>
  <c r="M32" i="31"/>
  <c r="L32" i="31"/>
  <c r="O31" i="31"/>
  <c r="M31" i="31"/>
  <c r="L31" i="31"/>
  <c r="O30" i="31"/>
  <c r="M30" i="31"/>
  <c r="L30" i="31"/>
  <c r="O29" i="31"/>
  <c r="M29" i="31"/>
  <c r="L29" i="31"/>
  <c r="O28" i="31"/>
  <c r="M28" i="31"/>
  <c r="L28" i="31"/>
  <c r="O27" i="31"/>
  <c r="M27" i="31"/>
  <c r="L27" i="31"/>
  <c r="O26" i="31"/>
  <c r="M26" i="31"/>
  <c r="L26" i="31"/>
  <c r="O25" i="31"/>
  <c r="M25" i="31"/>
  <c r="L25" i="31"/>
  <c r="O24" i="31"/>
  <c r="M24" i="31"/>
  <c r="L24" i="31"/>
  <c r="O23" i="31"/>
  <c r="M23" i="31"/>
  <c r="L23" i="31"/>
  <c r="O22" i="31"/>
  <c r="M22" i="31"/>
  <c r="L22" i="31"/>
  <c r="O21" i="31"/>
  <c r="M21" i="31"/>
  <c r="L21" i="31"/>
  <c r="O20" i="31"/>
  <c r="M20" i="31"/>
  <c r="L20" i="31"/>
  <c r="O19" i="31"/>
  <c r="M19" i="31"/>
  <c r="L19" i="31"/>
  <c r="O18" i="31"/>
  <c r="M18" i="31"/>
  <c r="L18" i="31"/>
  <c r="O17" i="31"/>
  <c r="M17" i="31"/>
  <c r="L17" i="31"/>
  <c r="O16" i="31"/>
  <c r="M16" i="31"/>
  <c r="L16" i="31"/>
  <c r="O15" i="31"/>
  <c r="M15" i="31"/>
  <c r="L15" i="31"/>
  <c r="O14" i="31"/>
  <c r="M14" i="31"/>
  <c r="L14" i="31"/>
  <c r="O13" i="31"/>
  <c r="M13" i="31"/>
  <c r="L13" i="31"/>
  <c r="O12" i="31"/>
  <c r="M12" i="31"/>
  <c r="L12" i="31"/>
  <c r="O11" i="31"/>
  <c r="M11" i="31"/>
  <c r="L11" i="31"/>
  <c r="O10" i="31"/>
  <c r="M10" i="31"/>
  <c r="L10" i="31"/>
  <c r="O9" i="31"/>
  <c r="M9" i="31"/>
  <c r="L9" i="31"/>
  <c r="O8" i="31"/>
  <c r="M8" i="31"/>
  <c r="L8" i="31"/>
  <c r="O7" i="31"/>
  <c r="M7" i="31"/>
  <c r="L7" i="31"/>
  <c r="O6" i="31"/>
  <c r="M6" i="31"/>
  <c r="L6" i="31"/>
  <c r="O5" i="31"/>
  <c r="M5" i="31"/>
  <c r="L5" i="31"/>
  <c r="O4" i="31"/>
  <c r="M4" i="31"/>
  <c r="L4" i="31"/>
  <c r="L83" i="31" s="1"/>
  <c r="O81" i="30"/>
  <c r="M81" i="30"/>
  <c r="L81" i="30"/>
  <c r="O80" i="30"/>
  <c r="M80" i="30"/>
  <c r="L80" i="30"/>
  <c r="O79" i="30"/>
  <c r="M79" i="30"/>
  <c r="L79" i="30"/>
  <c r="O78" i="30"/>
  <c r="M78" i="30"/>
  <c r="L78" i="30"/>
  <c r="O77" i="30"/>
  <c r="M77" i="30"/>
  <c r="L77" i="30"/>
  <c r="O76" i="30"/>
  <c r="M76" i="30"/>
  <c r="L76" i="30"/>
  <c r="O75" i="30"/>
  <c r="M75" i="30"/>
  <c r="L75" i="30"/>
  <c r="O74" i="30"/>
  <c r="M74" i="30"/>
  <c r="L74" i="30"/>
  <c r="O73" i="30"/>
  <c r="M73" i="30"/>
  <c r="L73" i="30"/>
  <c r="O72" i="30"/>
  <c r="M72" i="30"/>
  <c r="L72" i="30"/>
  <c r="O71" i="30"/>
  <c r="M71" i="30"/>
  <c r="L71" i="30"/>
  <c r="O70" i="30"/>
  <c r="M70" i="30"/>
  <c r="L70" i="30"/>
  <c r="O69" i="30"/>
  <c r="M69" i="30"/>
  <c r="L69" i="30"/>
  <c r="O68" i="30"/>
  <c r="M68" i="30"/>
  <c r="L68" i="30"/>
  <c r="O67" i="30"/>
  <c r="M67" i="30"/>
  <c r="L67" i="30"/>
  <c r="O66" i="30"/>
  <c r="M66" i="30"/>
  <c r="L66" i="30"/>
  <c r="O65" i="30"/>
  <c r="M65" i="30"/>
  <c r="L65" i="30"/>
  <c r="O64" i="30"/>
  <c r="M64" i="30"/>
  <c r="L64" i="30"/>
  <c r="O63" i="30"/>
  <c r="M63" i="30"/>
  <c r="L63" i="30"/>
  <c r="O62" i="30"/>
  <c r="M62" i="30"/>
  <c r="L62" i="30"/>
  <c r="O61" i="30"/>
  <c r="M61" i="30"/>
  <c r="L61" i="30"/>
  <c r="O60" i="30"/>
  <c r="M60" i="30"/>
  <c r="L60" i="30"/>
  <c r="O59" i="30"/>
  <c r="M59" i="30"/>
  <c r="L59" i="30"/>
  <c r="O58" i="30"/>
  <c r="M58" i="30"/>
  <c r="L58" i="30"/>
  <c r="O57" i="30"/>
  <c r="M57" i="30"/>
  <c r="L57" i="30"/>
  <c r="O56" i="30"/>
  <c r="M56" i="30"/>
  <c r="L56" i="30"/>
  <c r="O55" i="30"/>
  <c r="M55" i="30"/>
  <c r="L55" i="30"/>
  <c r="O54" i="30"/>
  <c r="M54" i="30"/>
  <c r="L54" i="30"/>
  <c r="O53" i="30"/>
  <c r="M53" i="30"/>
  <c r="L53" i="30"/>
  <c r="O52" i="30"/>
  <c r="M52" i="30"/>
  <c r="L52" i="30"/>
  <c r="O51" i="30"/>
  <c r="M51" i="30"/>
  <c r="L51" i="30"/>
  <c r="O50" i="30"/>
  <c r="M50" i="30"/>
  <c r="L50" i="30"/>
  <c r="O49" i="30"/>
  <c r="M49" i="30"/>
  <c r="L49" i="30"/>
  <c r="O48" i="30"/>
  <c r="M48" i="30"/>
  <c r="L48" i="30"/>
  <c r="O47" i="30"/>
  <c r="M47" i="30"/>
  <c r="L47" i="30"/>
  <c r="O46" i="30"/>
  <c r="M46" i="30"/>
  <c r="L46" i="30"/>
  <c r="O45" i="30"/>
  <c r="M45" i="30"/>
  <c r="L45" i="30"/>
  <c r="O44" i="30"/>
  <c r="M44" i="30"/>
  <c r="L44" i="30"/>
  <c r="O43" i="30"/>
  <c r="M43" i="30"/>
  <c r="L43" i="30"/>
  <c r="O42" i="30"/>
  <c r="M42" i="30"/>
  <c r="L42" i="30"/>
  <c r="O41" i="30"/>
  <c r="M41" i="30"/>
  <c r="L41" i="30"/>
  <c r="O40" i="30"/>
  <c r="M40" i="30"/>
  <c r="L40" i="30"/>
  <c r="O39" i="30"/>
  <c r="M39" i="30"/>
  <c r="L39" i="30"/>
  <c r="O38" i="30"/>
  <c r="M38" i="30"/>
  <c r="L38" i="30"/>
  <c r="O37" i="30"/>
  <c r="M37" i="30"/>
  <c r="L37" i="30"/>
  <c r="O36" i="30"/>
  <c r="M36" i="30"/>
  <c r="L36" i="30"/>
  <c r="O35" i="30"/>
  <c r="M35" i="30"/>
  <c r="L35" i="30"/>
  <c r="O34" i="30"/>
  <c r="M34" i="30"/>
  <c r="L34" i="30"/>
  <c r="O33" i="30"/>
  <c r="M33" i="30"/>
  <c r="L33" i="30"/>
  <c r="O32" i="30"/>
  <c r="M32" i="30"/>
  <c r="L32" i="30"/>
  <c r="O31" i="30"/>
  <c r="M31" i="30"/>
  <c r="L31" i="30"/>
  <c r="O30" i="30"/>
  <c r="M30" i="30"/>
  <c r="L30" i="30"/>
  <c r="O29" i="30"/>
  <c r="M29" i="30"/>
  <c r="L29" i="30"/>
  <c r="O28" i="30"/>
  <c r="M28" i="30"/>
  <c r="L28" i="30"/>
  <c r="O27" i="30"/>
  <c r="M27" i="30"/>
  <c r="L27" i="30"/>
  <c r="O26" i="30"/>
  <c r="M26" i="30"/>
  <c r="L26" i="30"/>
  <c r="O25" i="30"/>
  <c r="M25" i="30"/>
  <c r="L25" i="30"/>
  <c r="O24" i="30"/>
  <c r="M24" i="30"/>
  <c r="L24" i="30"/>
  <c r="O23" i="30"/>
  <c r="M23" i="30"/>
  <c r="L23" i="30"/>
  <c r="O22" i="30"/>
  <c r="M22" i="30"/>
  <c r="L22" i="30"/>
  <c r="O21" i="30"/>
  <c r="M21" i="30"/>
  <c r="L21" i="30"/>
  <c r="O20" i="30"/>
  <c r="M20" i="30"/>
  <c r="L20" i="30"/>
  <c r="O19" i="30"/>
  <c r="M19" i="30"/>
  <c r="L19" i="30"/>
  <c r="O18" i="30"/>
  <c r="M18" i="30"/>
  <c r="L18" i="30"/>
  <c r="O17" i="30"/>
  <c r="M17" i="30"/>
  <c r="L17" i="30"/>
  <c r="O16" i="30"/>
  <c r="M16" i="30"/>
  <c r="L16" i="30"/>
  <c r="O15" i="30"/>
  <c r="M15" i="30"/>
  <c r="L15" i="30"/>
  <c r="O14" i="30"/>
  <c r="M14" i="30"/>
  <c r="L14" i="30"/>
  <c r="O13" i="30"/>
  <c r="M13" i="30"/>
  <c r="L13" i="30"/>
  <c r="O12" i="30"/>
  <c r="M12" i="30"/>
  <c r="L12" i="30"/>
  <c r="O11" i="30"/>
  <c r="M11" i="30"/>
  <c r="L11" i="30"/>
  <c r="O10" i="30"/>
  <c r="M10" i="30"/>
  <c r="L10" i="30"/>
  <c r="O9" i="30"/>
  <c r="M9" i="30"/>
  <c r="L9" i="30"/>
  <c r="O8" i="30"/>
  <c r="M8" i="30"/>
  <c r="L8" i="30"/>
  <c r="O7" i="30"/>
  <c r="M7" i="30"/>
  <c r="L7" i="30"/>
  <c r="O6" i="30"/>
  <c r="M6" i="30"/>
  <c r="L6" i="30"/>
  <c r="O5" i="30"/>
  <c r="M5" i="30"/>
  <c r="L5" i="30"/>
  <c r="O4" i="30"/>
  <c r="M4" i="30"/>
  <c r="L4" i="30"/>
  <c r="O81" i="29"/>
  <c r="M81" i="29"/>
  <c r="L81" i="29"/>
  <c r="O80" i="29"/>
  <c r="M80" i="29"/>
  <c r="L80" i="29"/>
  <c r="O79" i="29"/>
  <c r="M79" i="29"/>
  <c r="L79" i="29"/>
  <c r="O78" i="29"/>
  <c r="M78" i="29"/>
  <c r="L78" i="29"/>
  <c r="O77" i="29"/>
  <c r="M77" i="29"/>
  <c r="L77" i="29"/>
  <c r="O76" i="29"/>
  <c r="M76" i="29"/>
  <c r="L76" i="29"/>
  <c r="O75" i="29"/>
  <c r="M75" i="29"/>
  <c r="L75" i="29"/>
  <c r="O74" i="29"/>
  <c r="M74" i="29"/>
  <c r="L74" i="29"/>
  <c r="O73" i="29"/>
  <c r="M73" i="29"/>
  <c r="L73" i="29"/>
  <c r="O72" i="29"/>
  <c r="M72" i="29"/>
  <c r="L72" i="29"/>
  <c r="O71" i="29"/>
  <c r="M71" i="29"/>
  <c r="L71" i="29"/>
  <c r="O70" i="29"/>
  <c r="M70" i="29"/>
  <c r="L70" i="29"/>
  <c r="O69" i="29"/>
  <c r="M69" i="29"/>
  <c r="L69" i="29"/>
  <c r="O68" i="29"/>
  <c r="M68" i="29"/>
  <c r="L68" i="29"/>
  <c r="O67" i="29"/>
  <c r="M67" i="29"/>
  <c r="L67" i="29"/>
  <c r="O66" i="29"/>
  <c r="M66" i="29"/>
  <c r="L66" i="29"/>
  <c r="O65" i="29"/>
  <c r="M65" i="29"/>
  <c r="L65" i="29"/>
  <c r="O64" i="29"/>
  <c r="M64" i="29"/>
  <c r="L64" i="29"/>
  <c r="O63" i="29"/>
  <c r="M63" i="29"/>
  <c r="L63" i="29"/>
  <c r="O62" i="29"/>
  <c r="M62" i="29"/>
  <c r="L62" i="29"/>
  <c r="O61" i="29"/>
  <c r="M61" i="29"/>
  <c r="L61" i="29"/>
  <c r="O60" i="29"/>
  <c r="M60" i="29"/>
  <c r="L60" i="29"/>
  <c r="O59" i="29"/>
  <c r="M59" i="29"/>
  <c r="L59" i="29"/>
  <c r="O58" i="29"/>
  <c r="M58" i="29"/>
  <c r="L58" i="29"/>
  <c r="O57" i="29"/>
  <c r="M57" i="29"/>
  <c r="L57" i="29"/>
  <c r="O56" i="29"/>
  <c r="M56" i="29"/>
  <c r="L56" i="29"/>
  <c r="O55" i="29"/>
  <c r="M55" i="29"/>
  <c r="L55" i="29"/>
  <c r="O54" i="29"/>
  <c r="M54" i="29"/>
  <c r="L54" i="29"/>
  <c r="O53" i="29"/>
  <c r="M53" i="29"/>
  <c r="L53" i="29"/>
  <c r="O52" i="29"/>
  <c r="M52" i="29"/>
  <c r="L52" i="29"/>
  <c r="O51" i="29"/>
  <c r="M51" i="29"/>
  <c r="L51" i="29"/>
  <c r="O50" i="29"/>
  <c r="M50" i="29"/>
  <c r="L50" i="29"/>
  <c r="O49" i="29"/>
  <c r="M49" i="29"/>
  <c r="L49" i="29"/>
  <c r="O48" i="29"/>
  <c r="M48" i="29"/>
  <c r="L48" i="29"/>
  <c r="O47" i="29"/>
  <c r="M47" i="29"/>
  <c r="L47" i="29"/>
  <c r="O46" i="29"/>
  <c r="M46" i="29"/>
  <c r="L46" i="29"/>
  <c r="O45" i="29"/>
  <c r="M45" i="29"/>
  <c r="L45" i="29"/>
  <c r="O44" i="29"/>
  <c r="M44" i="29"/>
  <c r="L44" i="29"/>
  <c r="O43" i="29"/>
  <c r="M43" i="29"/>
  <c r="L43" i="29"/>
  <c r="O42" i="29"/>
  <c r="M42" i="29"/>
  <c r="L42" i="29"/>
  <c r="O41" i="29"/>
  <c r="M41" i="29"/>
  <c r="L41" i="29"/>
  <c r="O40" i="29"/>
  <c r="M40" i="29"/>
  <c r="L40" i="29"/>
  <c r="O39" i="29"/>
  <c r="M39" i="29"/>
  <c r="L39" i="29"/>
  <c r="O38" i="29"/>
  <c r="M38" i="29"/>
  <c r="L38" i="29"/>
  <c r="O37" i="29"/>
  <c r="M37" i="29"/>
  <c r="L37" i="29"/>
  <c r="O36" i="29"/>
  <c r="M36" i="29"/>
  <c r="L36" i="29"/>
  <c r="O35" i="29"/>
  <c r="M35" i="29"/>
  <c r="L35" i="29"/>
  <c r="O34" i="29"/>
  <c r="M34" i="29"/>
  <c r="L34" i="29"/>
  <c r="O33" i="29"/>
  <c r="M33" i="29"/>
  <c r="L33" i="29"/>
  <c r="O32" i="29"/>
  <c r="M32" i="29"/>
  <c r="L32" i="29"/>
  <c r="O31" i="29"/>
  <c r="M31" i="29"/>
  <c r="L31" i="29"/>
  <c r="O30" i="29"/>
  <c r="M30" i="29"/>
  <c r="L30" i="29"/>
  <c r="O29" i="29"/>
  <c r="M29" i="29"/>
  <c r="L29" i="29"/>
  <c r="O28" i="29"/>
  <c r="M28" i="29"/>
  <c r="L28" i="29"/>
  <c r="O27" i="29"/>
  <c r="M27" i="29"/>
  <c r="L27" i="29"/>
  <c r="O26" i="29"/>
  <c r="M26" i="29"/>
  <c r="L26" i="29"/>
  <c r="O25" i="29"/>
  <c r="M25" i="29"/>
  <c r="L25" i="29"/>
  <c r="O24" i="29"/>
  <c r="M24" i="29"/>
  <c r="L24" i="29"/>
  <c r="O23" i="29"/>
  <c r="M23" i="29"/>
  <c r="L23" i="29"/>
  <c r="O22" i="29"/>
  <c r="M22" i="29"/>
  <c r="L22" i="29"/>
  <c r="O21" i="29"/>
  <c r="M21" i="29"/>
  <c r="L21" i="29"/>
  <c r="O20" i="29"/>
  <c r="M20" i="29"/>
  <c r="L20" i="29"/>
  <c r="O19" i="29"/>
  <c r="M19" i="29"/>
  <c r="L19" i="29"/>
  <c r="O18" i="29"/>
  <c r="M18" i="29"/>
  <c r="L18" i="29"/>
  <c r="O17" i="29"/>
  <c r="M17" i="29"/>
  <c r="L17" i="29"/>
  <c r="O16" i="29"/>
  <c r="M16" i="29"/>
  <c r="L16" i="29"/>
  <c r="O15" i="29"/>
  <c r="M15" i="29"/>
  <c r="L15" i="29"/>
  <c r="O14" i="29"/>
  <c r="M14" i="29"/>
  <c r="L14" i="29"/>
  <c r="O13" i="29"/>
  <c r="M13" i="29"/>
  <c r="L13" i="29"/>
  <c r="O12" i="29"/>
  <c r="M12" i="29"/>
  <c r="L12" i="29"/>
  <c r="O11" i="29"/>
  <c r="M11" i="29"/>
  <c r="L11" i="29"/>
  <c r="O10" i="29"/>
  <c r="M10" i="29"/>
  <c r="L10" i="29"/>
  <c r="O9" i="29"/>
  <c r="M9" i="29"/>
  <c r="L9" i="29"/>
  <c r="O8" i="29"/>
  <c r="M8" i="29"/>
  <c r="L8" i="29"/>
  <c r="O7" i="29"/>
  <c r="M7" i="29"/>
  <c r="L7" i="29"/>
  <c r="O6" i="29"/>
  <c r="M6" i="29"/>
  <c r="L6" i="29"/>
  <c r="O5" i="29"/>
  <c r="M5" i="29"/>
  <c r="L5" i="29"/>
  <c r="O4" i="29"/>
  <c r="M4" i="29"/>
  <c r="M83" i="29" s="1"/>
  <c r="L4" i="29"/>
  <c r="O81" i="28"/>
  <c r="M81" i="28"/>
  <c r="L81" i="28"/>
  <c r="O80" i="28"/>
  <c r="M80" i="28"/>
  <c r="L80" i="28"/>
  <c r="O79" i="28"/>
  <c r="M79" i="28"/>
  <c r="L79" i="28"/>
  <c r="O78" i="28"/>
  <c r="M78" i="28"/>
  <c r="L78" i="28"/>
  <c r="O77" i="28"/>
  <c r="M77" i="28"/>
  <c r="L77" i="28"/>
  <c r="O76" i="28"/>
  <c r="M76" i="28"/>
  <c r="L76" i="28"/>
  <c r="O75" i="28"/>
  <c r="M75" i="28"/>
  <c r="L75" i="28"/>
  <c r="O74" i="28"/>
  <c r="M74" i="28"/>
  <c r="L74" i="28"/>
  <c r="O73" i="28"/>
  <c r="M73" i="28"/>
  <c r="L73" i="28"/>
  <c r="O72" i="28"/>
  <c r="M72" i="28"/>
  <c r="L72" i="28"/>
  <c r="O71" i="28"/>
  <c r="M71" i="28"/>
  <c r="L71" i="28"/>
  <c r="O70" i="28"/>
  <c r="M70" i="28"/>
  <c r="L70" i="28"/>
  <c r="O69" i="28"/>
  <c r="M69" i="28"/>
  <c r="L69" i="28"/>
  <c r="O68" i="28"/>
  <c r="M68" i="28"/>
  <c r="L68" i="28"/>
  <c r="O67" i="28"/>
  <c r="M67" i="28"/>
  <c r="L67" i="28"/>
  <c r="O66" i="28"/>
  <c r="M66" i="28"/>
  <c r="L66" i="28"/>
  <c r="O65" i="28"/>
  <c r="M65" i="28"/>
  <c r="L65" i="28"/>
  <c r="O64" i="28"/>
  <c r="M64" i="28"/>
  <c r="L64" i="28"/>
  <c r="O63" i="28"/>
  <c r="M63" i="28"/>
  <c r="L63" i="28"/>
  <c r="O62" i="28"/>
  <c r="M62" i="28"/>
  <c r="L62" i="28"/>
  <c r="O61" i="28"/>
  <c r="M61" i="28"/>
  <c r="L61" i="28"/>
  <c r="O60" i="28"/>
  <c r="M60" i="28"/>
  <c r="L60" i="28"/>
  <c r="O59" i="28"/>
  <c r="M59" i="28"/>
  <c r="L59" i="28"/>
  <c r="O58" i="28"/>
  <c r="M58" i="28"/>
  <c r="L58" i="28"/>
  <c r="O57" i="28"/>
  <c r="M57" i="28"/>
  <c r="L57" i="28"/>
  <c r="O56" i="28"/>
  <c r="M56" i="28"/>
  <c r="L56" i="28"/>
  <c r="O55" i="28"/>
  <c r="M55" i="28"/>
  <c r="L55" i="28"/>
  <c r="O54" i="28"/>
  <c r="M54" i="28"/>
  <c r="L54" i="28"/>
  <c r="O53" i="28"/>
  <c r="M53" i="28"/>
  <c r="L53" i="28"/>
  <c r="O52" i="28"/>
  <c r="M52" i="28"/>
  <c r="L52" i="28"/>
  <c r="O51" i="28"/>
  <c r="M51" i="28"/>
  <c r="L51" i="28"/>
  <c r="O50" i="28"/>
  <c r="M50" i="28"/>
  <c r="L50" i="28"/>
  <c r="O49" i="28"/>
  <c r="M49" i="28"/>
  <c r="L49" i="28"/>
  <c r="O48" i="28"/>
  <c r="M48" i="28"/>
  <c r="L48" i="28"/>
  <c r="O47" i="28"/>
  <c r="M47" i="28"/>
  <c r="L47" i="28"/>
  <c r="O46" i="28"/>
  <c r="M46" i="28"/>
  <c r="L46" i="28"/>
  <c r="O45" i="28"/>
  <c r="M45" i="28"/>
  <c r="L45" i="28"/>
  <c r="O44" i="28"/>
  <c r="M44" i="28"/>
  <c r="L44" i="28"/>
  <c r="O43" i="28"/>
  <c r="M43" i="28"/>
  <c r="L43" i="28"/>
  <c r="O42" i="28"/>
  <c r="M42" i="28"/>
  <c r="L42" i="28"/>
  <c r="O41" i="28"/>
  <c r="M41" i="28"/>
  <c r="L41" i="28"/>
  <c r="O40" i="28"/>
  <c r="M40" i="28"/>
  <c r="L40" i="28"/>
  <c r="O39" i="28"/>
  <c r="M39" i="28"/>
  <c r="L39" i="28"/>
  <c r="O38" i="28"/>
  <c r="M38" i="28"/>
  <c r="L38" i="28"/>
  <c r="O37" i="28"/>
  <c r="M37" i="28"/>
  <c r="L37" i="28"/>
  <c r="O36" i="28"/>
  <c r="M36" i="28"/>
  <c r="L36" i="28"/>
  <c r="O35" i="28"/>
  <c r="M35" i="28"/>
  <c r="L35" i="28"/>
  <c r="O34" i="28"/>
  <c r="M34" i="28"/>
  <c r="L34" i="28"/>
  <c r="O33" i="28"/>
  <c r="M33" i="28"/>
  <c r="L33" i="28"/>
  <c r="O32" i="28"/>
  <c r="M32" i="28"/>
  <c r="L32" i="28"/>
  <c r="O31" i="28"/>
  <c r="M31" i="28"/>
  <c r="L31" i="28"/>
  <c r="O30" i="28"/>
  <c r="M30" i="28"/>
  <c r="L30" i="28"/>
  <c r="O29" i="28"/>
  <c r="M29" i="28"/>
  <c r="L29" i="28"/>
  <c r="O28" i="28"/>
  <c r="M28" i="28"/>
  <c r="L28" i="28"/>
  <c r="O27" i="28"/>
  <c r="M27" i="28"/>
  <c r="L27" i="28"/>
  <c r="O26" i="28"/>
  <c r="M26" i="28"/>
  <c r="L26" i="28"/>
  <c r="O25" i="28"/>
  <c r="M25" i="28"/>
  <c r="L25" i="28"/>
  <c r="O24" i="28"/>
  <c r="M24" i="28"/>
  <c r="L24" i="28"/>
  <c r="O23" i="28"/>
  <c r="M23" i="28"/>
  <c r="L23" i="28"/>
  <c r="O22" i="28"/>
  <c r="M22" i="28"/>
  <c r="L22" i="28"/>
  <c r="O21" i="28"/>
  <c r="M21" i="28"/>
  <c r="L21" i="28"/>
  <c r="O20" i="28"/>
  <c r="M20" i="28"/>
  <c r="L20" i="28"/>
  <c r="O19" i="28"/>
  <c r="M19" i="28"/>
  <c r="L19" i="28"/>
  <c r="O18" i="28"/>
  <c r="M18" i="28"/>
  <c r="L18" i="28"/>
  <c r="O17" i="28"/>
  <c r="M17" i="28"/>
  <c r="L17" i="28"/>
  <c r="O16" i="28"/>
  <c r="M16" i="28"/>
  <c r="L16" i="28"/>
  <c r="O15" i="28"/>
  <c r="M15" i="28"/>
  <c r="L15" i="28"/>
  <c r="O14" i="28"/>
  <c r="M14" i="28"/>
  <c r="L14" i="28"/>
  <c r="O13" i="28"/>
  <c r="M13" i="28"/>
  <c r="L13" i="28"/>
  <c r="O12" i="28"/>
  <c r="M12" i="28"/>
  <c r="L12" i="28"/>
  <c r="O11" i="28"/>
  <c r="M11" i="28"/>
  <c r="L11" i="28"/>
  <c r="O10" i="28"/>
  <c r="M10" i="28"/>
  <c r="L10" i="28"/>
  <c r="O9" i="28"/>
  <c r="M9" i="28"/>
  <c r="L9" i="28"/>
  <c r="O8" i="28"/>
  <c r="M8" i="28"/>
  <c r="L8" i="28"/>
  <c r="O7" i="28"/>
  <c r="M7" i="28"/>
  <c r="L7" i="28"/>
  <c r="O6" i="28"/>
  <c r="M6" i="28"/>
  <c r="L6" i="28"/>
  <c r="O5" i="28"/>
  <c r="M5" i="28"/>
  <c r="L5" i="28"/>
  <c r="O4" i="28"/>
  <c r="M4" i="28"/>
  <c r="L4" i="28"/>
  <c r="O81" i="27"/>
  <c r="M81" i="27"/>
  <c r="L81" i="27"/>
  <c r="O80" i="27"/>
  <c r="M80" i="27"/>
  <c r="L80" i="27"/>
  <c r="O79" i="27"/>
  <c r="M79" i="27"/>
  <c r="L79" i="27"/>
  <c r="O78" i="27"/>
  <c r="M78" i="27"/>
  <c r="L78" i="27"/>
  <c r="O77" i="27"/>
  <c r="M77" i="27"/>
  <c r="L77" i="27"/>
  <c r="O76" i="27"/>
  <c r="M76" i="27"/>
  <c r="L76" i="27"/>
  <c r="O75" i="27"/>
  <c r="M75" i="27"/>
  <c r="L75" i="27"/>
  <c r="O74" i="27"/>
  <c r="M74" i="27"/>
  <c r="L74" i="27"/>
  <c r="O73" i="27"/>
  <c r="M73" i="27"/>
  <c r="L73" i="27"/>
  <c r="O72" i="27"/>
  <c r="M72" i="27"/>
  <c r="L72" i="27"/>
  <c r="O71" i="27"/>
  <c r="M71" i="27"/>
  <c r="L71" i="27"/>
  <c r="O70" i="27"/>
  <c r="M70" i="27"/>
  <c r="L70" i="27"/>
  <c r="O69" i="27"/>
  <c r="M69" i="27"/>
  <c r="L69" i="27"/>
  <c r="O68" i="27"/>
  <c r="M68" i="27"/>
  <c r="L68" i="27"/>
  <c r="O67" i="27"/>
  <c r="M67" i="27"/>
  <c r="L67" i="27"/>
  <c r="O66" i="27"/>
  <c r="M66" i="27"/>
  <c r="L66" i="27"/>
  <c r="O65" i="27"/>
  <c r="M65" i="27"/>
  <c r="L65" i="27"/>
  <c r="O64" i="27"/>
  <c r="M64" i="27"/>
  <c r="L64" i="27"/>
  <c r="O63" i="27"/>
  <c r="M63" i="27"/>
  <c r="L63" i="27"/>
  <c r="O62" i="27"/>
  <c r="M62" i="27"/>
  <c r="L62" i="27"/>
  <c r="O61" i="27"/>
  <c r="M61" i="27"/>
  <c r="L61" i="27"/>
  <c r="O60" i="27"/>
  <c r="M60" i="27"/>
  <c r="L60" i="27"/>
  <c r="O59" i="27"/>
  <c r="M59" i="27"/>
  <c r="L59" i="27"/>
  <c r="O58" i="27"/>
  <c r="M58" i="27"/>
  <c r="L58" i="27"/>
  <c r="O57" i="27"/>
  <c r="M57" i="27"/>
  <c r="L57" i="27"/>
  <c r="O56" i="27"/>
  <c r="M56" i="27"/>
  <c r="L56" i="27"/>
  <c r="O55" i="27"/>
  <c r="M55" i="27"/>
  <c r="L55" i="27"/>
  <c r="O54" i="27"/>
  <c r="M54" i="27"/>
  <c r="L54" i="27"/>
  <c r="O53" i="27"/>
  <c r="M53" i="27"/>
  <c r="L53" i="27"/>
  <c r="O52" i="27"/>
  <c r="M52" i="27"/>
  <c r="L52" i="27"/>
  <c r="O51" i="27"/>
  <c r="M51" i="27"/>
  <c r="L51" i="27"/>
  <c r="O50" i="27"/>
  <c r="M50" i="27"/>
  <c r="L50" i="27"/>
  <c r="O49" i="27"/>
  <c r="M49" i="27"/>
  <c r="L49" i="27"/>
  <c r="O48" i="27"/>
  <c r="M48" i="27"/>
  <c r="L48" i="27"/>
  <c r="O47" i="27"/>
  <c r="M47" i="27"/>
  <c r="L47" i="27"/>
  <c r="O46" i="27"/>
  <c r="M46" i="27"/>
  <c r="L46" i="27"/>
  <c r="O45" i="27"/>
  <c r="M45" i="27"/>
  <c r="L45" i="27"/>
  <c r="O44" i="27"/>
  <c r="M44" i="27"/>
  <c r="L44" i="27"/>
  <c r="O43" i="27"/>
  <c r="M43" i="27"/>
  <c r="L43" i="27"/>
  <c r="O42" i="27"/>
  <c r="M42" i="27"/>
  <c r="L42" i="27"/>
  <c r="O41" i="27"/>
  <c r="M41" i="27"/>
  <c r="L41" i="27"/>
  <c r="O40" i="27"/>
  <c r="M40" i="27"/>
  <c r="L40" i="27"/>
  <c r="O39" i="27"/>
  <c r="M39" i="27"/>
  <c r="L39" i="27"/>
  <c r="O38" i="27"/>
  <c r="M38" i="27"/>
  <c r="L38" i="27"/>
  <c r="O37" i="27"/>
  <c r="M37" i="27"/>
  <c r="L37" i="27"/>
  <c r="O36" i="27"/>
  <c r="M36" i="27"/>
  <c r="L36" i="27"/>
  <c r="O35" i="27"/>
  <c r="M35" i="27"/>
  <c r="L35" i="27"/>
  <c r="O34" i="27"/>
  <c r="M34" i="27"/>
  <c r="L34" i="27"/>
  <c r="O33" i="27"/>
  <c r="M33" i="27"/>
  <c r="L33" i="27"/>
  <c r="O32" i="27"/>
  <c r="M32" i="27"/>
  <c r="L32" i="27"/>
  <c r="O31" i="27"/>
  <c r="M31" i="27"/>
  <c r="L31" i="27"/>
  <c r="O30" i="27"/>
  <c r="M30" i="27"/>
  <c r="L30" i="27"/>
  <c r="O29" i="27"/>
  <c r="M29" i="27"/>
  <c r="L29" i="27"/>
  <c r="O28" i="27"/>
  <c r="M28" i="27"/>
  <c r="L28" i="27"/>
  <c r="O27" i="27"/>
  <c r="M27" i="27"/>
  <c r="L27" i="27"/>
  <c r="O26" i="27"/>
  <c r="M26" i="27"/>
  <c r="L26" i="27"/>
  <c r="O25" i="27"/>
  <c r="M25" i="27"/>
  <c r="L25" i="27"/>
  <c r="O24" i="27"/>
  <c r="M24" i="27"/>
  <c r="L24" i="27"/>
  <c r="O23" i="27"/>
  <c r="M23" i="27"/>
  <c r="L23" i="27"/>
  <c r="O22" i="27"/>
  <c r="M22" i="27"/>
  <c r="L22" i="27"/>
  <c r="O21" i="27"/>
  <c r="M21" i="27"/>
  <c r="L21" i="27"/>
  <c r="O20" i="27"/>
  <c r="M20" i="27"/>
  <c r="L20" i="27"/>
  <c r="O19" i="27"/>
  <c r="M19" i="27"/>
  <c r="L19" i="27"/>
  <c r="O18" i="27"/>
  <c r="M18" i="27"/>
  <c r="L18" i="27"/>
  <c r="O17" i="27"/>
  <c r="M17" i="27"/>
  <c r="L17" i="27"/>
  <c r="O16" i="27"/>
  <c r="M16" i="27"/>
  <c r="L16" i="27"/>
  <c r="O15" i="27"/>
  <c r="M15" i="27"/>
  <c r="L15" i="27"/>
  <c r="O14" i="27"/>
  <c r="M14" i="27"/>
  <c r="L14" i="27"/>
  <c r="O13" i="27"/>
  <c r="M13" i="27"/>
  <c r="L13" i="27"/>
  <c r="O12" i="27"/>
  <c r="M12" i="27"/>
  <c r="L12" i="27"/>
  <c r="O11" i="27"/>
  <c r="M11" i="27"/>
  <c r="L11" i="27"/>
  <c r="O10" i="27"/>
  <c r="M10" i="27"/>
  <c r="L10" i="27"/>
  <c r="O9" i="27"/>
  <c r="M9" i="27"/>
  <c r="L9" i="27"/>
  <c r="O8" i="27"/>
  <c r="M8" i="27"/>
  <c r="L8" i="27"/>
  <c r="O7" i="27"/>
  <c r="M7" i="27"/>
  <c r="L7" i="27"/>
  <c r="O6" i="27"/>
  <c r="M6" i="27"/>
  <c r="L6" i="27"/>
  <c r="O5" i="27"/>
  <c r="M5" i="27"/>
  <c r="L5" i="27"/>
  <c r="O4" i="27"/>
  <c r="M4" i="27"/>
  <c r="L4" i="27"/>
  <c r="O81" i="26"/>
  <c r="M81" i="26"/>
  <c r="L81" i="26"/>
  <c r="O80" i="26"/>
  <c r="M80" i="26"/>
  <c r="L80" i="26"/>
  <c r="O79" i="26"/>
  <c r="M79" i="26"/>
  <c r="L79" i="26"/>
  <c r="O78" i="26"/>
  <c r="M78" i="26"/>
  <c r="L78" i="26"/>
  <c r="O77" i="26"/>
  <c r="M77" i="26"/>
  <c r="L77" i="26"/>
  <c r="O76" i="26"/>
  <c r="M76" i="26"/>
  <c r="L76" i="26"/>
  <c r="O75" i="26"/>
  <c r="M75" i="26"/>
  <c r="L75" i="26"/>
  <c r="O74" i="26"/>
  <c r="M74" i="26"/>
  <c r="L74" i="26"/>
  <c r="O73" i="26"/>
  <c r="M73" i="26"/>
  <c r="L73" i="26"/>
  <c r="O72" i="26"/>
  <c r="M72" i="26"/>
  <c r="L72" i="26"/>
  <c r="O71" i="26"/>
  <c r="M71" i="26"/>
  <c r="L71" i="26"/>
  <c r="O70" i="26"/>
  <c r="M70" i="26"/>
  <c r="L70" i="26"/>
  <c r="O69" i="26"/>
  <c r="M69" i="26"/>
  <c r="L69" i="26"/>
  <c r="O68" i="26"/>
  <c r="M68" i="26"/>
  <c r="L68" i="26"/>
  <c r="O67" i="26"/>
  <c r="M67" i="26"/>
  <c r="L67" i="26"/>
  <c r="O66" i="26"/>
  <c r="M66" i="26"/>
  <c r="L66" i="26"/>
  <c r="O65" i="26"/>
  <c r="M65" i="26"/>
  <c r="L65" i="26"/>
  <c r="O64" i="26"/>
  <c r="M64" i="26"/>
  <c r="L64" i="26"/>
  <c r="O63" i="26"/>
  <c r="M63" i="26"/>
  <c r="L63" i="26"/>
  <c r="O62" i="26"/>
  <c r="M62" i="26"/>
  <c r="L62" i="26"/>
  <c r="O61" i="26"/>
  <c r="M61" i="26"/>
  <c r="L61" i="26"/>
  <c r="O60" i="26"/>
  <c r="M60" i="26"/>
  <c r="L60" i="26"/>
  <c r="O59" i="26"/>
  <c r="M59" i="26"/>
  <c r="L59" i="26"/>
  <c r="O58" i="26"/>
  <c r="M58" i="26"/>
  <c r="L58" i="26"/>
  <c r="O57" i="26"/>
  <c r="M57" i="26"/>
  <c r="L57" i="26"/>
  <c r="O56" i="26"/>
  <c r="M56" i="26"/>
  <c r="L56" i="26"/>
  <c r="O55" i="26"/>
  <c r="M55" i="26"/>
  <c r="L55" i="26"/>
  <c r="O54" i="26"/>
  <c r="M54" i="26"/>
  <c r="L54" i="26"/>
  <c r="O53" i="26"/>
  <c r="M53" i="26"/>
  <c r="L53" i="26"/>
  <c r="O52" i="26"/>
  <c r="M52" i="26"/>
  <c r="L52" i="26"/>
  <c r="O51" i="26"/>
  <c r="M51" i="26"/>
  <c r="L51" i="26"/>
  <c r="O50" i="26"/>
  <c r="M50" i="26"/>
  <c r="L50" i="26"/>
  <c r="O49" i="26"/>
  <c r="M49" i="26"/>
  <c r="L49" i="26"/>
  <c r="O48" i="26"/>
  <c r="M48" i="26"/>
  <c r="L48" i="26"/>
  <c r="O47" i="26"/>
  <c r="M47" i="26"/>
  <c r="L47" i="26"/>
  <c r="O46" i="26"/>
  <c r="M46" i="26"/>
  <c r="L46" i="26"/>
  <c r="O45" i="26"/>
  <c r="M45" i="26"/>
  <c r="L45" i="26"/>
  <c r="O44" i="26"/>
  <c r="M44" i="26"/>
  <c r="L44" i="26"/>
  <c r="O43" i="26"/>
  <c r="M43" i="26"/>
  <c r="L43" i="26"/>
  <c r="O42" i="26"/>
  <c r="M42" i="26"/>
  <c r="L42" i="26"/>
  <c r="O41" i="26"/>
  <c r="M41" i="26"/>
  <c r="L41" i="26"/>
  <c r="O40" i="26"/>
  <c r="M40" i="26"/>
  <c r="L40" i="26"/>
  <c r="O39" i="26"/>
  <c r="M39" i="26"/>
  <c r="L39" i="26"/>
  <c r="O38" i="26"/>
  <c r="M38" i="26"/>
  <c r="L38" i="26"/>
  <c r="O37" i="26"/>
  <c r="M37" i="26"/>
  <c r="L37" i="26"/>
  <c r="O36" i="26"/>
  <c r="M36" i="26"/>
  <c r="L36" i="26"/>
  <c r="O35" i="26"/>
  <c r="M35" i="26"/>
  <c r="L35" i="26"/>
  <c r="O34" i="26"/>
  <c r="M34" i="26"/>
  <c r="L34" i="26"/>
  <c r="O33" i="26"/>
  <c r="M33" i="26"/>
  <c r="L33" i="26"/>
  <c r="O32" i="26"/>
  <c r="M32" i="26"/>
  <c r="L32" i="26"/>
  <c r="O31" i="26"/>
  <c r="M31" i="26"/>
  <c r="L31" i="26"/>
  <c r="O30" i="26"/>
  <c r="M30" i="26"/>
  <c r="L30" i="26"/>
  <c r="O29" i="26"/>
  <c r="M29" i="26"/>
  <c r="L29" i="26"/>
  <c r="O28" i="26"/>
  <c r="M28" i="26"/>
  <c r="L28" i="26"/>
  <c r="O27" i="26"/>
  <c r="M27" i="26"/>
  <c r="L27" i="26"/>
  <c r="O26" i="26"/>
  <c r="M26" i="26"/>
  <c r="L26" i="26"/>
  <c r="O25" i="26"/>
  <c r="M25" i="26"/>
  <c r="L25" i="26"/>
  <c r="O24" i="26"/>
  <c r="M24" i="26"/>
  <c r="L24" i="26"/>
  <c r="O23" i="26"/>
  <c r="M23" i="26"/>
  <c r="L23" i="26"/>
  <c r="O22" i="26"/>
  <c r="M22" i="26"/>
  <c r="L22" i="26"/>
  <c r="O21" i="26"/>
  <c r="M21" i="26"/>
  <c r="L21" i="26"/>
  <c r="O20" i="26"/>
  <c r="M20" i="26"/>
  <c r="L20" i="26"/>
  <c r="O19" i="26"/>
  <c r="M19" i="26"/>
  <c r="L19" i="26"/>
  <c r="O18" i="26"/>
  <c r="M18" i="26"/>
  <c r="L18" i="26"/>
  <c r="O17" i="26"/>
  <c r="M17" i="26"/>
  <c r="L17" i="26"/>
  <c r="O16" i="26"/>
  <c r="M16" i="26"/>
  <c r="L16" i="26"/>
  <c r="O15" i="26"/>
  <c r="M15" i="26"/>
  <c r="L15" i="26"/>
  <c r="O14" i="26"/>
  <c r="M14" i="26"/>
  <c r="L14" i="26"/>
  <c r="O13" i="26"/>
  <c r="M13" i="26"/>
  <c r="L13" i="26"/>
  <c r="O12" i="26"/>
  <c r="M12" i="26"/>
  <c r="L12" i="26"/>
  <c r="O11" i="26"/>
  <c r="M11" i="26"/>
  <c r="L11" i="26"/>
  <c r="O10" i="26"/>
  <c r="M10" i="26"/>
  <c r="L10" i="26"/>
  <c r="O9" i="26"/>
  <c r="M9" i="26"/>
  <c r="L9" i="26"/>
  <c r="O8" i="26"/>
  <c r="M8" i="26"/>
  <c r="L8" i="26"/>
  <c r="O7" i="26"/>
  <c r="M7" i="26"/>
  <c r="L7" i="26"/>
  <c r="O6" i="26"/>
  <c r="M6" i="26"/>
  <c r="L6" i="26"/>
  <c r="O5" i="26"/>
  <c r="M5" i="26"/>
  <c r="L5" i="26"/>
  <c r="O4" i="26"/>
  <c r="M4" i="26"/>
  <c r="M83" i="26" s="1"/>
  <c r="L4" i="26"/>
  <c r="L83" i="26" s="1"/>
  <c r="M81" i="25"/>
  <c r="M80" i="25"/>
  <c r="M79" i="25"/>
  <c r="M78" i="25"/>
  <c r="M77" i="25"/>
  <c r="M76" i="25"/>
  <c r="M75" i="25"/>
  <c r="M74" i="25"/>
  <c r="M73" i="25"/>
  <c r="M72" i="25"/>
  <c r="M71" i="25"/>
  <c r="M70" i="25"/>
  <c r="M69" i="25"/>
  <c r="M68" i="25"/>
  <c r="M67" i="25"/>
  <c r="M66" i="25"/>
  <c r="M65" i="25"/>
  <c r="M64" i="25"/>
  <c r="M63" i="25"/>
  <c r="M62" i="25"/>
  <c r="M61" i="25"/>
  <c r="M60" i="25"/>
  <c r="M59" i="25"/>
  <c r="M58" i="25"/>
  <c r="M57" i="25"/>
  <c r="M56" i="25"/>
  <c r="M55" i="25"/>
  <c r="M54" i="25"/>
  <c r="M53" i="25"/>
  <c r="M52" i="25"/>
  <c r="M51" i="25"/>
  <c r="M50" i="25"/>
  <c r="M49" i="25"/>
  <c r="M48" i="25"/>
  <c r="M47" i="25"/>
  <c r="M46" i="25"/>
  <c r="M45" i="25"/>
  <c r="M44" i="25"/>
  <c r="M43" i="25"/>
  <c r="M42" i="25"/>
  <c r="M41" i="25"/>
  <c r="M40" i="25"/>
  <c r="M39" i="25"/>
  <c r="M38" i="25"/>
  <c r="M37" i="25"/>
  <c r="M36" i="25"/>
  <c r="M35" i="25"/>
  <c r="M34" i="25"/>
  <c r="M33" i="25"/>
  <c r="M32" i="25"/>
  <c r="M31" i="25"/>
  <c r="M30" i="25"/>
  <c r="M29" i="25"/>
  <c r="M28" i="25"/>
  <c r="M27" i="25"/>
  <c r="M26" i="25"/>
  <c r="M25" i="25"/>
  <c r="M24" i="25"/>
  <c r="M23" i="25"/>
  <c r="M22" i="25"/>
  <c r="M21" i="25"/>
  <c r="M20" i="25"/>
  <c r="M19" i="25"/>
  <c r="M18" i="25"/>
  <c r="M17" i="25"/>
  <c r="M16" i="25"/>
  <c r="M15" i="25"/>
  <c r="M14" i="25"/>
  <c r="M13" i="25"/>
  <c r="M12" i="25"/>
  <c r="M11" i="25"/>
  <c r="M10" i="25"/>
  <c r="M9" i="25"/>
  <c r="M8" i="25"/>
  <c r="O7" i="25"/>
  <c r="M7" i="25"/>
  <c r="L7" i="25"/>
  <c r="M6" i="25"/>
  <c r="M5" i="25"/>
  <c r="M4" i="25"/>
  <c r="O81" i="24"/>
  <c r="M81" i="24"/>
  <c r="L81" i="24"/>
  <c r="O80" i="24"/>
  <c r="M80" i="24"/>
  <c r="L80" i="24"/>
  <c r="O79" i="24"/>
  <c r="M79" i="24"/>
  <c r="L79" i="24"/>
  <c r="O78" i="24"/>
  <c r="M78" i="24"/>
  <c r="L78" i="24"/>
  <c r="O77" i="24"/>
  <c r="M77" i="24"/>
  <c r="L77" i="24"/>
  <c r="O76" i="24"/>
  <c r="M76" i="24"/>
  <c r="L76" i="24"/>
  <c r="O75" i="24"/>
  <c r="M75" i="24"/>
  <c r="L75" i="24"/>
  <c r="O74" i="24"/>
  <c r="M74" i="24"/>
  <c r="L74" i="24"/>
  <c r="O73" i="24"/>
  <c r="M73" i="24"/>
  <c r="L73" i="24"/>
  <c r="O72" i="24"/>
  <c r="M72" i="24"/>
  <c r="L72" i="24"/>
  <c r="O71" i="24"/>
  <c r="M71" i="24"/>
  <c r="L71" i="24"/>
  <c r="O70" i="24"/>
  <c r="M70" i="24"/>
  <c r="L70" i="24"/>
  <c r="O69" i="24"/>
  <c r="M69" i="24"/>
  <c r="L69" i="24"/>
  <c r="O68" i="24"/>
  <c r="M68" i="24"/>
  <c r="L68" i="24"/>
  <c r="O67" i="24"/>
  <c r="M67" i="24"/>
  <c r="L67" i="24"/>
  <c r="O66" i="24"/>
  <c r="M66" i="24"/>
  <c r="L66" i="24"/>
  <c r="O65" i="24"/>
  <c r="M65" i="24"/>
  <c r="L65" i="24"/>
  <c r="O64" i="24"/>
  <c r="M64" i="24"/>
  <c r="L64" i="24"/>
  <c r="O63" i="24"/>
  <c r="M63" i="24"/>
  <c r="L63" i="24"/>
  <c r="O62" i="24"/>
  <c r="M62" i="24"/>
  <c r="L62" i="24"/>
  <c r="O61" i="24"/>
  <c r="M61" i="24"/>
  <c r="L61" i="24"/>
  <c r="O60" i="24"/>
  <c r="M60" i="24"/>
  <c r="L60" i="24"/>
  <c r="O59" i="24"/>
  <c r="M59" i="24"/>
  <c r="L59" i="24"/>
  <c r="O58" i="24"/>
  <c r="M58" i="24"/>
  <c r="L58" i="24"/>
  <c r="O57" i="24"/>
  <c r="M57" i="24"/>
  <c r="L57" i="24"/>
  <c r="O56" i="24"/>
  <c r="M56" i="24"/>
  <c r="L56" i="24"/>
  <c r="O55" i="24"/>
  <c r="M55" i="24"/>
  <c r="L55" i="24"/>
  <c r="O54" i="24"/>
  <c r="M54" i="24"/>
  <c r="L54" i="24"/>
  <c r="O53" i="24"/>
  <c r="M53" i="24"/>
  <c r="L53" i="24"/>
  <c r="O52" i="24"/>
  <c r="M52" i="24"/>
  <c r="L52" i="24"/>
  <c r="O51" i="24"/>
  <c r="M51" i="24"/>
  <c r="L51" i="24"/>
  <c r="O50" i="24"/>
  <c r="M50" i="24"/>
  <c r="L50" i="24"/>
  <c r="O49" i="24"/>
  <c r="M49" i="24"/>
  <c r="L49" i="24"/>
  <c r="O48" i="24"/>
  <c r="M48" i="24"/>
  <c r="L48" i="24"/>
  <c r="O47" i="24"/>
  <c r="M47" i="24"/>
  <c r="L47" i="24"/>
  <c r="O46" i="24"/>
  <c r="M46" i="24"/>
  <c r="L46" i="24"/>
  <c r="O45" i="24"/>
  <c r="M45" i="24"/>
  <c r="L45" i="24"/>
  <c r="O44" i="24"/>
  <c r="M44" i="24"/>
  <c r="L44" i="24"/>
  <c r="O43" i="24"/>
  <c r="M43" i="24"/>
  <c r="L43" i="24"/>
  <c r="O42" i="24"/>
  <c r="M42" i="24"/>
  <c r="L42" i="24"/>
  <c r="O41" i="24"/>
  <c r="M41" i="24"/>
  <c r="L41" i="24"/>
  <c r="O40" i="24"/>
  <c r="M40" i="24"/>
  <c r="L40" i="24"/>
  <c r="O39" i="24"/>
  <c r="M39" i="24"/>
  <c r="L39" i="24"/>
  <c r="O38" i="24"/>
  <c r="M38" i="24"/>
  <c r="L38" i="24"/>
  <c r="O37" i="24"/>
  <c r="M37" i="24"/>
  <c r="L37" i="24"/>
  <c r="O36" i="24"/>
  <c r="M36" i="24"/>
  <c r="L36" i="24"/>
  <c r="O35" i="24"/>
  <c r="M35" i="24"/>
  <c r="L35" i="24"/>
  <c r="O34" i="24"/>
  <c r="M34" i="24"/>
  <c r="L34" i="24"/>
  <c r="O33" i="24"/>
  <c r="M33" i="24"/>
  <c r="L33" i="24"/>
  <c r="O32" i="24"/>
  <c r="M32" i="24"/>
  <c r="L32" i="24"/>
  <c r="O31" i="24"/>
  <c r="M31" i="24"/>
  <c r="L31" i="24"/>
  <c r="O30" i="24"/>
  <c r="M30" i="24"/>
  <c r="L30" i="24"/>
  <c r="O29" i="24"/>
  <c r="M29" i="24"/>
  <c r="L29" i="24"/>
  <c r="O28" i="24"/>
  <c r="M28" i="24"/>
  <c r="L28" i="24"/>
  <c r="O27" i="24"/>
  <c r="M27" i="24"/>
  <c r="L27" i="24"/>
  <c r="O26" i="24"/>
  <c r="M26" i="24"/>
  <c r="L26" i="24"/>
  <c r="O25" i="24"/>
  <c r="M25" i="24"/>
  <c r="L25" i="24"/>
  <c r="O24" i="24"/>
  <c r="M24" i="24"/>
  <c r="L24" i="24"/>
  <c r="O23" i="24"/>
  <c r="M23" i="24"/>
  <c r="L23" i="24"/>
  <c r="O22" i="24"/>
  <c r="M22" i="24"/>
  <c r="L22" i="24"/>
  <c r="O21" i="24"/>
  <c r="M21" i="24"/>
  <c r="L21" i="24"/>
  <c r="O20" i="24"/>
  <c r="M20" i="24"/>
  <c r="L20" i="24"/>
  <c r="O19" i="24"/>
  <c r="M19" i="24"/>
  <c r="L19" i="24"/>
  <c r="O18" i="24"/>
  <c r="M18" i="24"/>
  <c r="L18" i="24"/>
  <c r="O17" i="24"/>
  <c r="M17" i="24"/>
  <c r="L17" i="24"/>
  <c r="O16" i="24"/>
  <c r="M16" i="24"/>
  <c r="L16" i="24"/>
  <c r="O15" i="24"/>
  <c r="M15" i="24"/>
  <c r="L15" i="24"/>
  <c r="O14" i="24"/>
  <c r="M14" i="24"/>
  <c r="L14" i="24"/>
  <c r="O13" i="24"/>
  <c r="M13" i="24"/>
  <c r="L13" i="24"/>
  <c r="O12" i="24"/>
  <c r="M12" i="24"/>
  <c r="L12" i="24"/>
  <c r="O11" i="24"/>
  <c r="M11" i="24"/>
  <c r="L11" i="24"/>
  <c r="O10" i="24"/>
  <c r="M10" i="24"/>
  <c r="L10" i="24"/>
  <c r="O9" i="24"/>
  <c r="M9" i="24"/>
  <c r="L9" i="24"/>
  <c r="O8" i="24"/>
  <c r="M8" i="24"/>
  <c r="L8" i="24"/>
  <c r="O7" i="24"/>
  <c r="M7" i="24"/>
  <c r="L7" i="24"/>
  <c r="O6" i="24"/>
  <c r="M6" i="24"/>
  <c r="L6" i="24"/>
  <c r="O5" i="24"/>
  <c r="M5" i="24"/>
  <c r="L5" i="24"/>
  <c r="O4" i="24"/>
  <c r="M4" i="24"/>
  <c r="L4" i="24"/>
  <c r="O81" i="23"/>
  <c r="M81" i="23"/>
  <c r="L81" i="23"/>
  <c r="O80" i="23"/>
  <c r="M80" i="23"/>
  <c r="L80" i="23"/>
  <c r="O79" i="23"/>
  <c r="M79" i="23"/>
  <c r="L79" i="23"/>
  <c r="O78" i="23"/>
  <c r="M78" i="23"/>
  <c r="L78" i="23"/>
  <c r="O77" i="23"/>
  <c r="M77" i="23"/>
  <c r="L77" i="23"/>
  <c r="O76" i="23"/>
  <c r="M76" i="23"/>
  <c r="L76" i="23"/>
  <c r="O75" i="23"/>
  <c r="M75" i="23"/>
  <c r="L75" i="23"/>
  <c r="O74" i="23"/>
  <c r="M74" i="23"/>
  <c r="L74" i="23"/>
  <c r="O73" i="23"/>
  <c r="M73" i="23"/>
  <c r="L73" i="23"/>
  <c r="O72" i="23"/>
  <c r="M72" i="23"/>
  <c r="L72" i="23"/>
  <c r="O71" i="23"/>
  <c r="M71" i="23"/>
  <c r="L71" i="23"/>
  <c r="O70" i="23"/>
  <c r="M70" i="23"/>
  <c r="L70" i="23"/>
  <c r="O69" i="23"/>
  <c r="M69" i="23"/>
  <c r="L69" i="23"/>
  <c r="O68" i="23"/>
  <c r="M68" i="23"/>
  <c r="L68" i="23"/>
  <c r="O67" i="23"/>
  <c r="M67" i="23"/>
  <c r="L67" i="23"/>
  <c r="O66" i="23"/>
  <c r="M66" i="23"/>
  <c r="L66" i="23"/>
  <c r="O65" i="23"/>
  <c r="M65" i="23"/>
  <c r="L65" i="23"/>
  <c r="O64" i="23"/>
  <c r="M64" i="23"/>
  <c r="L64" i="23"/>
  <c r="O63" i="23"/>
  <c r="M63" i="23"/>
  <c r="L63" i="23"/>
  <c r="O62" i="23"/>
  <c r="M62" i="23"/>
  <c r="L62" i="23"/>
  <c r="O61" i="23"/>
  <c r="M61" i="23"/>
  <c r="L61" i="23"/>
  <c r="O60" i="23"/>
  <c r="M60" i="23"/>
  <c r="L60" i="23"/>
  <c r="O59" i="23"/>
  <c r="M59" i="23"/>
  <c r="L59" i="23"/>
  <c r="O58" i="23"/>
  <c r="M58" i="23"/>
  <c r="L58" i="23"/>
  <c r="O57" i="23"/>
  <c r="M57" i="23"/>
  <c r="L57" i="23"/>
  <c r="O56" i="23"/>
  <c r="M56" i="23"/>
  <c r="L56" i="23"/>
  <c r="O55" i="23"/>
  <c r="M55" i="23"/>
  <c r="L55" i="23"/>
  <c r="O54" i="23"/>
  <c r="M54" i="23"/>
  <c r="L54" i="23"/>
  <c r="O53" i="23"/>
  <c r="M53" i="23"/>
  <c r="L53" i="23"/>
  <c r="O52" i="23"/>
  <c r="M52" i="23"/>
  <c r="L52" i="23"/>
  <c r="O51" i="23"/>
  <c r="M51" i="23"/>
  <c r="L51" i="23"/>
  <c r="O50" i="23"/>
  <c r="M50" i="23"/>
  <c r="L50" i="23"/>
  <c r="O49" i="23"/>
  <c r="M49" i="23"/>
  <c r="L49" i="23"/>
  <c r="O48" i="23"/>
  <c r="M48" i="23"/>
  <c r="L48" i="23"/>
  <c r="O47" i="23"/>
  <c r="M47" i="23"/>
  <c r="L47" i="23"/>
  <c r="O46" i="23"/>
  <c r="M46" i="23"/>
  <c r="L46" i="23"/>
  <c r="O45" i="23"/>
  <c r="M45" i="23"/>
  <c r="L45" i="23"/>
  <c r="O44" i="23"/>
  <c r="M44" i="23"/>
  <c r="L44" i="23"/>
  <c r="O43" i="23"/>
  <c r="M43" i="23"/>
  <c r="L43" i="23"/>
  <c r="O42" i="23"/>
  <c r="M42" i="23"/>
  <c r="L42" i="23"/>
  <c r="O41" i="23"/>
  <c r="M41" i="23"/>
  <c r="L41" i="23"/>
  <c r="O40" i="23"/>
  <c r="M40" i="23"/>
  <c r="L40" i="23"/>
  <c r="O39" i="23"/>
  <c r="M39" i="23"/>
  <c r="L39" i="23"/>
  <c r="O38" i="23"/>
  <c r="M38" i="23"/>
  <c r="L38" i="23"/>
  <c r="O37" i="23"/>
  <c r="M37" i="23"/>
  <c r="L37" i="23"/>
  <c r="O36" i="23"/>
  <c r="M36" i="23"/>
  <c r="L36" i="23"/>
  <c r="O35" i="23"/>
  <c r="M35" i="23"/>
  <c r="L35" i="23"/>
  <c r="O34" i="23"/>
  <c r="M34" i="23"/>
  <c r="L34" i="23"/>
  <c r="O33" i="23"/>
  <c r="M33" i="23"/>
  <c r="L33" i="23"/>
  <c r="O32" i="23"/>
  <c r="M32" i="23"/>
  <c r="L32" i="23"/>
  <c r="O31" i="23"/>
  <c r="M31" i="23"/>
  <c r="L31" i="23"/>
  <c r="O30" i="23"/>
  <c r="M30" i="23"/>
  <c r="L30" i="23"/>
  <c r="O29" i="23"/>
  <c r="M29" i="23"/>
  <c r="L29" i="23"/>
  <c r="O28" i="23"/>
  <c r="M28" i="23"/>
  <c r="L28" i="23"/>
  <c r="O27" i="23"/>
  <c r="M27" i="23"/>
  <c r="L27" i="23"/>
  <c r="O26" i="23"/>
  <c r="M26" i="23"/>
  <c r="L26" i="23"/>
  <c r="O25" i="23"/>
  <c r="M25" i="23"/>
  <c r="L25" i="23"/>
  <c r="O24" i="23"/>
  <c r="M24" i="23"/>
  <c r="L24" i="23"/>
  <c r="O23" i="23"/>
  <c r="M23" i="23"/>
  <c r="L23" i="23"/>
  <c r="O22" i="23"/>
  <c r="M22" i="23"/>
  <c r="L22" i="23"/>
  <c r="O21" i="23"/>
  <c r="M21" i="23"/>
  <c r="L21" i="23"/>
  <c r="O20" i="23"/>
  <c r="M20" i="23"/>
  <c r="L20" i="23"/>
  <c r="O19" i="23"/>
  <c r="M19" i="23"/>
  <c r="L19" i="23"/>
  <c r="O18" i="23"/>
  <c r="M18" i="23"/>
  <c r="L18" i="23"/>
  <c r="O17" i="23"/>
  <c r="M17" i="23"/>
  <c r="L17" i="23"/>
  <c r="O16" i="23"/>
  <c r="M16" i="23"/>
  <c r="L16" i="23"/>
  <c r="O15" i="23"/>
  <c r="M15" i="23"/>
  <c r="L15" i="23"/>
  <c r="O14" i="23"/>
  <c r="M14" i="23"/>
  <c r="L14" i="23"/>
  <c r="O13" i="23"/>
  <c r="M13" i="23"/>
  <c r="L13" i="23"/>
  <c r="O12" i="23"/>
  <c r="M12" i="23"/>
  <c r="L12" i="23"/>
  <c r="O11" i="23"/>
  <c r="M11" i="23"/>
  <c r="L11" i="23"/>
  <c r="O10" i="23"/>
  <c r="M10" i="23"/>
  <c r="L10" i="23"/>
  <c r="O9" i="23"/>
  <c r="M9" i="23"/>
  <c r="L9" i="23"/>
  <c r="O8" i="23"/>
  <c r="M8" i="23"/>
  <c r="L8" i="23"/>
  <c r="O7" i="23"/>
  <c r="M7" i="23"/>
  <c r="L7" i="23"/>
  <c r="O6" i="23"/>
  <c r="M6" i="23"/>
  <c r="L6" i="23"/>
  <c r="O5" i="23"/>
  <c r="M5" i="23"/>
  <c r="L5" i="23"/>
  <c r="O4" i="23"/>
  <c r="M4" i="23"/>
  <c r="M83" i="23" s="1"/>
  <c r="L4" i="23"/>
  <c r="O81" i="22"/>
  <c r="M81" i="22"/>
  <c r="L81" i="22"/>
  <c r="O80" i="22"/>
  <c r="M80" i="22"/>
  <c r="L80" i="22"/>
  <c r="O79" i="22"/>
  <c r="M79" i="22"/>
  <c r="L79" i="22"/>
  <c r="O78" i="22"/>
  <c r="M78" i="22"/>
  <c r="L78" i="22"/>
  <c r="O77" i="22"/>
  <c r="M77" i="22"/>
  <c r="L77" i="22"/>
  <c r="O76" i="22"/>
  <c r="M76" i="22"/>
  <c r="L76" i="22"/>
  <c r="O75" i="22"/>
  <c r="M75" i="22"/>
  <c r="L75" i="22"/>
  <c r="O74" i="22"/>
  <c r="M74" i="22"/>
  <c r="L74" i="22"/>
  <c r="O73" i="22"/>
  <c r="M73" i="22"/>
  <c r="L73" i="22"/>
  <c r="O72" i="22"/>
  <c r="M72" i="22"/>
  <c r="L72" i="22"/>
  <c r="O71" i="22"/>
  <c r="M71" i="22"/>
  <c r="L71" i="22"/>
  <c r="O70" i="22"/>
  <c r="M70" i="22"/>
  <c r="L70" i="22"/>
  <c r="O69" i="22"/>
  <c r="M69" i="22"/>
  <c r="L69" i="22"/>
  <c r="O68" i="22"/>
  <c r="M68" i="22"/>
  <c r="L68" i="22"/>
  <c r="O67" i="22"/>
  <c r="M67" i="22"/>
  <c r="L67" i="22"/>
  <c r="O66" i="22"/>
  <c r="M66" i="22"/>
  <c r="L66" i="22"/>
  <c r="O65" i="22"/>
  <c r="M65" i="22"/>
  <c r="L65" i="22"/>
  <c r="O64" i="22"/>
  <c r="M64" i="22"/>
  <c r="L64" i="22"/>
  <c r="O63" i="22"/>
  <c r="M63" i="22"/>
  <c r="L63" i="22"/>
  <c r="O62" i="22"/>
  <c r="M62" i="22"/>
  <c r="L62" i="22"/>
  <c r="O61" i="22"/>
  <c r="M61" i="22"/>
  <c r="L61" i="22"/>
  <c r="O60" i="22"/>
  <c r="M60" i="22"/>
  <c r="L60" i="22"/>
  <c r="O59" i="22"/>
  <c r="M59" i="22"/>
  <c r="L59" i="22"/>
  <c r="O58" i="22"/>
  <c r="M58" i="22"/>
  <c r="L58" i="22"/>
  <c r="O57" i="22"/>
  <c r="M57" i="22"/>
  <c r="L57" i="22"/>
  <c r="O56" i="22"/>
  <c r="M56" i="22"/>
  <c r="L56" i="22"/>
  <c r="O55" i="22"/>
  <c r="M55" i="22"/>
  <c r="L55" i="22"/>
  <c r="O54" i="22"/>
  <c r="M54" i="22"/>
  <c r="L54" i="22"/>
  <c r="O53" i="22"/>
  <c r="M53" i="22"/>
  <c r="L53" i="22"/>
  <c r="O52" i="22"/>
  <c r="M52" i="22"/>
  <c r="L52" i="22"/>
  <c r="O51" i="22"/>
  <c r="M51" i="22"/>
  <c r="L51" i="22"/>
  <c r="O50" i="22"/>
  <c r="M50" i="22"/>
  <c r="L50" i="22"/>
  <c r="O49" i="22"/>
  <c r="M49" i="22"/>
  <c r="L49" i="22"/>
  <c r="O48" i="22"/>
  <c r="M48" i="22"/>
  <c r="L48" i="22"/>
  <c r="O47" i="22"/>
  <c r="M47" i="22"/>
  <c r="L47" i="22"/>
  <c r="O46" i="22"/>
  <c r="M46" i="22"/>
  <c r="L46" i="22"/>
  <c r="O45" i="22"/>
  <c r="M45" i="22"/>
  <c r="L45" i="22"/>
  <c r="O44" i="22"/>
  <c r="M44" i="22"/>
  <c r="L44" i="22"/>
  <c r="O43" i="22"/>
  <c r="M43" i="22"/>
  <c r="L43" i="22"/>
  <c r="O42" i="22"/>
  <c r="M42" i="22"/>
  <c r="L42" i="22"/>
  <c r="O41" i="22"/>
  <c r="M41" i="22"/>
  <c r="L41" i="22"/>
  <c r="O40" i="22"/>
  <c r="M40" i="22"/>
  <c r="L40" i="22"/>
  <c r="O39" i="22"/>
  <c r="M39" i="22"/>
  <c r="L39" i="22"/>
  <c r="O38" i="22"/>
  <c r="M38" i="22"/>
  <c r="L38" i="22"/>
  <c r="O37" i="22"/>
  <c r="M37" i="22"/>
  <c r="L37" i="22"/>
  <c r="O36" i="22"/>
  <c r="M36" i="22"/>
  <c r="L36" i="22"/>
  <c r="O35" i="22"/>
  <c r="M35" i="22"/>
  <c r="L35" i="22"/>
  <c r="O34" i="22"/>
  <c r="M34" i="22"/>
  <c r="L34" i="22"/>
  <c r="O33" i="22"/>
  <c r="M33" i="22"/>
  <c r="L33" i="22"/>
  <c r="O32" i="22"/>
  <c r="M32" i="22"/>
  <c r="L32" i="22"/>
  <c r="O31" i="22"/>
  <c r="M31" i="22"/>
  <c r="L31" i="22"/>
  <c r="O30" i="22"/>
  <c r="M30" i="22"/>
  <c r="L30" i="22"/>
  <c r="O29" i="22"/>
  <c r="M29" i="22"/>
  <c r="L29" i="22"/>
  <c r="O28" i="22"/>
  <c r="M28" i="22"/>
  <c r="L28" i="22"/>
  <c r="O27" i="22"/>
  <c r="M27" i="22"/>
  <c r="L27" i="22"/>
  <c r="O26" i="22"/>
  <c r="M26" i="22"/>
  <c r="L26" i="22"/>
  <c r="O25" i="22"/>
  <c r="M25" i="22"/>
  <c r="L25" i="22"/>
  <c r="O24" i="22"/>
  <c r="M24" i="22"/>
  <c r="L24" i="22"/>
  <c r="O23" i="22"/>
  <c r="M23" i="22"/>
  <c r="L23" i="22"/>
  <c r="O22" i="22"/>
  <c r="M22" i="22"/>
  <c r="L22" i="22"/>
  <c r="O21" i="22"/>
  <c r="M21" i="22"/>
  <c r="L21" i="22"/>
  <c r="O20" i="22"/>
  <c r="M20" i="22"/>
  <c r="L20" i="22"/>
  <c r="O19" i="22"/>
  <c r="M19" i="22"/>
  <c r="L19" i="22"/>
  <c r="O18" i="22"/>
  <c r="M18" i="22"/>
  <c r="L18" i="22"/>
  <c r="O17" i="22"/>
  <c r="M17" i="22"/>
  <c r="L17" i="22"/>
  <c r="O16" i="22"/>
  <c r="M16" i="22"/>
  <c r="L16" i="22"/>
  <c r="O15" i="22"/>
  <c r="M15" i="22"/>
  <c r="L15" i="22"/>
  <c r="O14" i="22"/>
  <c r="M14" i="22"/>
  <c r="L14" i="22"/>
  <c r="O13" i="22"/>
  <c r="M13" i="22"/>
  <c r="L13" i="22"/>
  <c r="O12" i="22"/>
  <c r="M12" i="22"/>
  <c r="L12" i="22"/>
  <c r="O11" i="22"/>
  <c r="M11" i="22"/>
  <c r="L11" i="22"/>
  <c r="O10" i="22"/>
  <c r="M10" i="22"/>
  <c r="L10" i="22"/>
  <c r="O9" i="22"/>
  <c r="M9" i="22"/>
  <c r="L9" i="22"/>
  <c r="O8" i="22"/>
  <c r="M8" i="22"/>
  <c r="L8" i="22"/>
  <c r="O7" i="22"/>
  <c r="M7" i="22"/>
  <c r="L7" i="22"/>
  <c r="O6" i="22"/>
  <c r="M6" i="22"/>
  <c r="L6" i="22"/>
  <c r="O5" i="22"/>
  <c r="M5" i="22"/>
  <c r="L5" i="22"/>
  <c r="O4" i="22"/>
  <c r="M4" i="22"/>
  <c r="L4" i="22"/>
  <c r="O81" i="21"/>
  <c r="M81" i="21"/>
  <c r="L81" i="21"/>
  <c r="O80" i="21"/>
  <c r="M80" i="21"/>
  <c r="L80" i="21"/>
  <c r="O79" i="21"/>
  <c r="M79" i="21"/>
  <c r="L79" i="21"/>
  <c r="O78" i="21"/>
  <c r="M78" i="21"/>
  <c r="L78" i="21"/>
  <c r="O77" i="21"/>
  <c r="M77" i="21"/>
  <c r="L77" i="21"/>
  <c r="O76" i="21"/>
  <c r="M76" i="21"/>
  <c r="L76" i="21"/>
  <c r="O75" i="21"/>
  <c r="M75" i="21"/>
  <c r="L75" i="21"/>
  <c r="O74" i="21"/>
  <c r="M74" i="21"/>
  <c r="L74" i="21"/>
  <c r="O73" i="21"/>
  <c r="M73" i="21"/>
  <c r="L73" i="21"/>
  <c r="O72" i="21"/>
  <c r="M72" i="21"/>
  <c r="L72" i="21"/>
  <c r="O71" i="21"/>
  <c r="M71" i="21"/>
  <c r="L71" i="21"/>
  <c r="O70" i="21"/>
  <c r="M70" i="21"/>
  <c r="L70" i="21"/>
  <c r="O69" i="21"/>
  <c r="M69" i="21"/>
  <c r="L69" i="21"/>
  <c r="O68" i="21"/>
  <c r="M68" i="21"/>
  <c r="L68" i="21"/>
  <c r="O67" i="21"/>
  <c r="M67" i="21"/>
  <c r="L67" i="21"/>
  <c r="O66" i="21"/>
  <c r="M66" i="21"/>
  <c r="L66" i="21"/>
  <c r="O65" i="21"/>
  <c r="M65" i="21"/>
  <c r="L65" i="21"/>
  <c r="O64" i="21"/>
  <c r="M64" i="21"/>
  <c r="L64" i="21"/>
  <c r="O63" i="21"/>
  <c r="M63" i="21"/>
  <c r="L63" i="21"/>
  <c r="O62" i="21"/>
  <c r="M62" i="21"/>
  <c r="L62" i="21"/>
  <c r="O61" i="21"/>
  <c r="M61" i="21"/>
  <c r="L61" i="21"/>
  <c r="O60" i="21"/>
  <c r="M60" i="21"/>
  <c r="L60" i="21"/>
  <c r="O59" i="21"/>
  <c r="M59" i="21"/>
  <c r="L59" i="21"/>
  <c r="O58" i="21"/>
  <c r="M58" i="21"/>
  <c r="L58" i="21"/>
  <c r="O57" i="21"/>
  <c r="M57" i="21"/>
  <c r="L57" i="21"/>
  <c r="O56" i="21"/>
  <c r="M56" i="21"/>
  <c r="L56" i="21"/>
  <c r="O55" i="21"/>
  <c r="M55" i="21"/>
  <c r="L55" i="21"/>
  <c r="O54" i="21"/>
  <c r="M54" i="21"/>
  <c r="L54" i="21"/>
  <c r="O53" i="21"/>
  <c r="M53" i="21"/>
  <c r="L53" i="21"/>
  <c r="O52" i="21"/>
  <c r="M52" i="21"/>
  <c r="L52" i="21"/>
  <c r="O51" i="21"/>
  <c r="M51" i="21"/>
  <c r="L51" i="21"/>
  <c r="O50" i="21"/>
  <c r="M50" i="21"/>
  <c r="L50" i="21"/>
  <c r="O49" i="21"/>
  <c r="M49" i="21"/>
  <c r="L49" i="21"/>
  <c r="O48" i="21"/>
  <c r="M48" i="21"/>
  <c r="L48" i="21"/>
  <c r="O47" i="21"/>
  <c r="M47" i="21"/>
  <c r="L47" i="21"/>
  <c r="O46" i="21"/>
  <c r="M46" i="21"/>
  <c r="L46" i="21"/>
  <c r="O45" i="21"/>
  <c r="M45" i="21"/>
  <c r="L45" i="21"/>
  <c r="O44" i="21"/>
  <c r="M44" i="21"/>
  <c r="L44" i="21"/>
  <c r="O43" i="21"/>
  <c r="M43" i="21"/>
  <c r="L43" i="21"/>
  <c r="O42" i="21"/>
  <c r="M42" i="21"/>
  <c r="L42" i="21"/>
  <c r="O41" i="21"/>
  <c r="M41" i="21"/>
  <c r="L41" i="21"/>
  <c r="O40" i="21"/>
  <c r="M40" i="21"/>
  <c r="L40" i="21"/>
  <c r="O39" i="21"/>
  <c r="M39" i="21"/>
  <c r="L39" i="21"/>
  <c r="O38" i="21"/>
  <c r="M38" i="21"/>
  <c r="L38" i="21"/>
  <c r="O37" i="21"/>
  <c r="M37" i="21"/>
  <c r="L37" i="21"/>
  <c r="O36" i="21"/>
  <c r="M36" i="21"/>
  <c r="L36" i="21"/>
  <c r="O35" i="21"/>
  <c r="M35" i="21"/>
  <c r="L35" i="21"/>
  <c r="O34" i="21"/>
  <c r="M34" i="21"/>
  <c r="L34" i="21"/>
  <c r="O33" i="21"/>
  <c r="M33" i="21"/>
  <c r="L33" i="21"/>
  <c r="O32" i="21"/>
  <c r="M32" i="21"/>
  <c r="L32" i="21"/>
  <c r="O31" i="21"/>
  <c r="M31" i="21"/>
  <c r="L31" i="21"/>
  <c r="O30" i="21"/>
  <c r="M30" i="21"/>
  <c r="L30" i="21"/>
  <c r="O29" i="21"/>
  <c r="M29" i="21"/>
  <c r="L29" i="21"/>
  <c r="O28" i="21"/>
  <c r="M28" i="21"/>
  <c r="L28" i="21"/>
  <c r="O27" i="21"/>
  <c r="M27" i="21"/>
  <c r="L27" i="21"/>
  <c r="O26" i="21"/>
  <c r="M26" i="21"/>
  <c r="L26" i="21"/>
  <c r="O25" i="21"/>
  <c r="M25" i="21"/>
  <c r="L25" i="21"/>
  <c r="O24" i="21"/>
  <c r="M24" i="21"/>
  <c r="L24" i="21"/>
  <c r="O23" i="21"/>
  <c r="M23" i="21"/>
  <c r="L23" i="21"/>
  <c r="O22" i="21"/>
  <c r="M22" i="21"/>
  <c r="L22" i="21"/>
  <c r="O21" i="21"/>
  <c r="M21" i="21"/>
  <c r="L21" i="21"/>
  <c r="O20" i="21"/>
  <c r="M20" i="21"/>
  <c r="L20" i="21"/>
  <c r="O19" i="21"/>
  <c r="M19" i="21"/>
  <c r="L19" i="21"/>
  <c r="O18" i="21"/>
  <c r="M18" i="21"/>
  <c r="L18" i="21"/>
  <c r="O17" i="21"/>
  <c r="M17" i="21"/>
  <c r="L17" i="21"/>
  <c r="O16" i="21"/>
  <c r="M16" i="21"/>
  <c r="L16" i="21"/>
  <c r="O15" i="21"/>
  <c r="M15" i="21"/>
  <c r="L15" i="21"/>
  <c r="O14" i="21"/>
  <c r="M14" i="21"/>
  <c r="L14" i="21"/>
  <c r="O13" i="21"/>
  <c r="M13" i="21"/>
  <c r="L13" i="21"/>
  <c r="O12" i="21"/>
  <c r="M12" i="21"/>
  <c r="L12" i="21"/>
  <c r="O11" i="21"/>
  <c r="M11" i="21"/>
  <c r="L11" i="21"/>
  <c r="O10" i="21"/>
  <c r="M10" i="21"/>
  <c r="L10" i="21"/>
  <c r="O9" i="21"/>
  <c r="M9" i="21"/>
  <c r="L9" i="21"/>
  <c r="O8" i="21"/>
  <c r="M8" i="21"/>
  <c r="L8" i="21"/>
  <c r="O7" i="21"/>
  <c r="M7" i="21"/>
  <c r="L7" i="21"/>
  <c r="O6" i="21"/>
  <c r="M6" i="21"/>
  <c r="L6" i="21"/>
  <c r="O5" i="21"/>
  <c r="M5" i="21"/>
  <c r="L5" i="21"/>
  <c r="O4" i="21"/>
  <c r="M4" i="21"/>
  <c r="M82" i="21" s="1"/>
  <c r="L4" i="21"/>
  <c r="L82" i="21" s="1"/>
  <c r="O81" i="20"/>
  <c r="M81" i="20"/>
  <c r="L81" i="20"/>
  <c r="O80" i="20"/>
  <c r="M80" i="20"/>
  <c r="L80" i="20"/>
  <c r="O79" i="20"/>
  <c r="M79" i="20"/>
  <c r="L79" i="20"/>
  <c r="O78" i="20"/>
  <c r="M78" i="20"/>
  <c r="L78" i="20"/>
  <c r="O77" i="20"/>
  <c r="M77" i="20"/>
  <c r="L77" i="20"/>
  <c r="O76" i="20"/>
  <c r="M76" i="20"/>
  <c r="L76" i="20"/>
  <c r="O75" i="20"/>
  <c r="M75" i="20"/>
  <c r="L75" i="20"/>
  <c r="O74" i="20"/>
  <c r="M74" i="20"/>
  <c r="L74" i="20"/>
  <c r="O73" i="20"/>
  <c r="M73" i="20"/>
  <c r="L73" i="20"/>
  <c r="O72" i="20"/>
  <c r="M72" i="20"/>
  <c r="L72" i="20"/>
  <c r="O71" i="20"/>
  <c r="M71" i="20"/>
  <c r="L71" i="20"/>
  <c r="O70" i="20"/>
  <c r="M70" i="20"/>
  <c r="L70" i="20"/>
  <c r="O69" i="20"/>
  <c r="M69" i="20"/>
  <c r="L69" i="20"/>
  <c r="O68" i="20"/>
  <c r="M68" i="20"/>
  <c r="L68" i="20"/>
  <c r="O67" i="20"/>
  <c r="M67" i="20"/>
  <c r="L67" i="20"/>
  <c r="O66" i="20"/>
  <c r="M66" i="20"/>
  <c r="L66" i="20"/>
  <c r="O65" i="20"/>
  <c r="M65" i="20"/>
  <c r="L65" i="20"/>
  <c r="O64" i="20"/>
  <c r="M64" i="20"/>
  <c r="L64" i="20"/>
  <c r="O63" i="20"/>
  <c r="M63" i="20"/>
  <c r="L63" i="20"/>
  <c r="O62" i="20"/>
  <c r="M62" i="20"/>
  <c r="L62" i="20"/>
  <c r="O61" i="20"/>
  <c r="M61" i="20"/>
  <c r="L61" i="20"/>
  <c r="O60" i="20"/>
  <c r="M60" i="20"/>
  <c r="L60" i="20"/>
  <c r="O59" i="20"/>
  <c r="M59" i="20"/>
  <c r="L59" i="20"/>
  <c r="O58" i="20"/>
  <c r="M58" i="20"/>
  <c r="L58" i="20"/>
  <c r="O57" i="20"/>
  <c r="M57" i="20"/>
  <c r="L57" i="20"/>
  <c r="O56" i="20"/>
  <c r="M56" i="20"/>
  <c r="L56" i="20"/>
  <c r="O55" i="20"/>
  <c r="M55" i="20"/>
  <c r="L55" i="20"/>
  <c r="O54" i="20"/>
  <c r="M54" i="20"/>
  <c r="L54" i="20"/>
  <c r="O53" i="20"/>
  <c r="M53" i="20"/>
  <c r="L53" i="20"/>
  <c r="O52" i="20"/>
  <c r="M52" i="20"/>
  <c r="L52" i="20"/>
  <c r="O51" i="20"/>
  <c r="M51" i="20"/>
  <c r="L51" i="20"/>
  <c r="O50" i="20"/>
  <c r="M50" i="20"/>
  <c r="L50" i="20"/>
  <c r="O49" i="20"/>
  <c r="M49" i="20"/>
  <c r="L49" i="20"/>
  <c r="O48" i="20"/>
  <c r="M48" i="20"/>
  <c r="L48" i="20"/>
  <c r="O47" i="20"/>
  <c r="M47" i="20"/>
  <c r="L47" i="20"/>
  <c r="O46" i="20"/>
  <c r="M46" i="20"/>
  <c r="L46" i="20"/>
  <c r="O45" i="20"/>
  <c r="M45" i="20"/>
  <c r="L45" i="20"/>
  <c r="O44" i="20"/>
  <c r="M44" i="20"/>
  <c r="L44" i="20"/>
  <c r="O43" i="20"/>
  <c r="M43" i="20"/>
  <c r="L43" i="20"/>
  <c r="O42" i="20"/>
  <c r="M42" i="20"/>
  <c r="L42" i="20"/>
  <c r="O41" i="20"/>
  <c r="M41" i="20"/>
  <c r="L41" i="20"/>
  <c r="O40" i="20"/>
  <c r="M40" i="20"/>
  <c r="L40" i="20"/>
  <c r="O39" i="20"/>
  <c r="M39" i="20"/>
  <c r="L39" i="20"/>
  <c r="O38" i="20"/>
  <c r="M38" i="20"/>
  <c r="L38" i="20"/>
  <c r="O37" i="20"/>
  <c r="M37" i="20"/>
  <c r="L37" i="20"/>
  <c r="O36" i="20"/>
  <c r="M36" i="20"/>
  <c r="L36" i="20"/>
  <c r="O35" i="20"/>
  <c r="M35" i="20"/>
  <c r="L35" i="20"/>
  <c r="O34" i="20"/>
  <c r="M34" i="20"/>
  <c r="L34" i="20"/>
  <c r="O33" i="20"/>
  <c r="M33" i="20"/>
  <c r="L33" i="20"/>
  <c r="O32" i="20"/>
  <c r="M32" i="20"/>
  <c r="L32" i="20"/>
  <c r="O31" i="20"/>
  <c r="M31" i="20"/>
  <c r="L31" i="20"/>
  <c r="O30" i="20"/>
  <c r="M30" i="20"/>
  <c r="L30" i="20"/>
  <c r="O29" i="20"/>
  <c r="M29" i="20"/>
  <c r="L29" i="20"/>
  <c r="O28" i="20"/>
  <c r="M28" i="20"/>
  <c r="L28" i="20"/>
  <c r="O27" i="20"/>
  <c r="M27" i="20"/>
  <c r="L27" i="20"/>
  <c r="O26" i="20"/>
  <c r="M26" i="20"/>
  <c r="L26" i="20"/>
  <c r="O25" i="20"/>
  <c r="M25" i="20"/>
  <c r="L25" i="20"/>
  <c r="O24" i="20"/>
  <c r="M24" i="20"/>
  <c r="L24" i="20"/>
  <c r="O23" i="20"/>
  <c r="M23" i="20"/>
  <c r="L23" i="20"/>
  <c r="O22" i="20"/>
  <c r="M22" i="20"/>
  <c r="L22" i="20"/>
  <c r="O21" i="20"/>
  <c r="M21" i="20"/>
  <c r="L21" i="20"/>
  <c r="O20" i="20"/>
  <c r="M20" i="20"/>
  <c r="L20" i="20"/>
  <c r="O19" i="20"/>
  <c r="M19" i="20"/>
  <c r="L19" i="20"/>
  <c r="O18" i="20"/>
  <c r="M18" i="20"/>
  <c r="L18" i="20"/>
  <c r="O17" i="20"/>
  <c r="M17" i="20"/>
  <c r="L17" i="20"/>
  <c r="O16" i="20"/>
  <c r="M16" i="20"/>
  <c r="L16" i="20"/>
  <c r="O15" i="20"/>
  <c r="M15" i="20"/>
  <c r="L15" i="20"/>
  <c r="O14" i="20"/>
  <c r="M14" i="20"/>
  <c r="L14" i="20"/>
  <c r="O13" i="20"/>
  <c r="M13" i="20"/>
  <c r="L13" i="20"/>
  <c r="O12" i="20"/>
  <c r="M12" i="20"/>
  <c r="L12" i="20"/>
  <c r="O11" i="20"/>
  <c r="M11" i="20"/>
  <c r="L11" i="20"/>
  <c r="O10" i="20"/>
  <c r="M10" i="20"/>
  <c r="L10" i="20"/>
  <c r="O9" i="20"/>
  <c r="M9" i="20"/>
  <c r="L9" i="20"/>
  <c r="O8" i="20"/>
  <c r="M8" i="20"/>
  <c r="L8" i="20"/>
  <c r="O7" i="20"/>
  <c r="M7" i="20"/>
  <c r="L7" i="20"/>
  <c r="O6" i="20"/>
  <c r="M6" i="20"/>
  <c r="L6" i="20"/>
  <c r="O5" i="20"/>
  <c r="M5" i="20"/>
  <c r="L5" i="20"/>
  <c r="O4" i="20"/>
  <c r="M4" i="20"/>
  <c r="L4" i="20"/>
  <c r="M81" i="19"/>
  <c r="M80" i="19"/>
  <c r="M79" i="19"/>
  <c r="M78" i="19"/>
  <c r="M77" i="19"/>
  <c r="M76" i="19"/>
  <c r="M75" i="19"/>
  <c r="M74" i="19"/>
  <c r="M73" i="19"/>
  <c r="M72" i="19"/>
  <c r="M71" i="19"/>
  <c r="M70" i="19"/>
  <c r="M69" i="19"/>
  <c r="M68" i="19"/>
  <c r="M67" i="19"/>
  <c r="M66" i="19"/>
  <c r="M65" i="19"/>
  <c r="M64" i="19"/>
  <c r="M63" i="19"/>
  <c r="M62" i="19"/>
  <c r="M61" i="19"/>
  <c r="M60" i="19"/>
  <c r="M59" i="19"/>
  <c r="M58" i="19"/>
  <c r="M57" i="19"/>
  <c r="M56" i="19"/>
  <c r="M55" i="19"/>
  <c r="M54" i="19"/>
  <c r="M53" i="19"/>
  <c r="M52" i="19"/>
  <c r="M51" i="19"/>
  <c r="M50" i="19"/>
  <c r="M49" i="19"/>
  <c r="M48" i="19"/>
  <c r="M47" i="19"/>
  <c r="M46" i="19"/>
  <c r="M45" i="19"/>
  <c r="M44" i="19"/>
  <c r="M43" i="19"/>
  <c r="M42" i="19"/>
  <c r="M41" i="19"/>
  <c r="M40" i="19"/>
  <c r="M39" i="19"/>
  <c r="M38" i="19"/>
  <c r="M37" i="19"/>
  <c r="M36" i="19"/>
  <c r="M35" i="19"/>
  <c r="M34" i="19"/>
  <c r="M33" i="19"/>
  <c r="M32" i="19"/>
  <c r="M31" i="19"/>
  <c r="M30" i="19"/>
  <c r="M29" i="19"/>
  <c r="M28" i="19"/>
  <c r="M27" i="19"/>
  <c r="M26" i="19"/>
  <c r="M25" i="19"/>
  <c r="M24" i="19"/>
  <c r="M23" i="19"/>
  <c r="M22" i="19"/>
  <c r="M21" i="19"/>
  <c r="M20" i="19"/>
  <c r="M19" i="19"/>
  <c r="M18" i="19"/>
  <c r="M17" i="19"/>
  <c r="M16" i="19"/>
  <c r="O15" i="19"/>
  <c r="M15" i="19"/>
  <c r="L15" i="19"/>
  <c r="M14" i="19"/>
  <c r="M13" i="19"/>
  <c r="M12" i="19"/>
  <c r="M11" i="19"/>
  <c r="M10" i="19"/>
  <c r="O9" i="19"/>
  <c r="M9" i="19"/>
  <c r="L9" i="19"/>
  <c r="M8" i="19"/>
  <c r="M7" i="19"/>
  <c r="M6" i="19"/>
  <c r="M5" i="19"/>
  <c r="M4" i="19"/>
  <c r="O81" i="18"/>
  <c r="M81" i="18"/>
  <c r="L81" i="18"/>
  <c r="O80" i="18"/>
  <c r="M80" i="18"/>
  <c r="L80" i="18"/>
  <c r="O79" i="18"/>
  <c r="M79" i="18"/>
  <c r="L79" i="18"/>
  <c r="O78" i="18"/>
  <c r="M78" i="18"/>
  <c r="L78" i="18"/>
  <c r="O77" i="18"/>
  <c r="M77" i="18"/>
  <c r="L77" i="18"/>
  <c r="O76" i="18"/>
  <c r="M76" i="18"/>
  <c r="L76" i="18"/>
  <c r="O75" i="18"/>
  <c r="M75" i="18"/>
  <c r="L75" i="18"/>
  <c r="O74" i="18"/>
  <c r="M74" i="18"/>
  <c r="L74" i="18"/>
  <c r="O73" i="18"/>
  <c r="M73" i="18"/>
  <c r="L73" i="18"/>
  <c r="O72" i="18"/>
  <c r="M72" i="18"/>
  <c r="L72" i="18"/>
  <c r="O71" i="18"/>
  <c r="M71" i="18"/>
  <c r="L71" i="18"/>
  <c r="O70" i="18"/>
  <c r="M70" i="18"/>
  <c r="L70" i="18"/>
  <c r="O69" i="18"/>
  <c r="M69" i="18"/>
  <c r="L69" i="18"/>
  <c r="O68" i="18"/>
  <c r="M68" i="18"/>
  <c r="L68" i="18"/>
  <c r="O67" i="18"/>
  <c r="M67" i="18"/>
  <c r="L67" i="18"/>
  <c r="O66" i="18"/>
  <c r="M66" i="18"/>
  <c r="L66" i="18"/>
  <c r="O65" i="18"/>
  <c r="M65" i="18"/>
  <c r="L65" i="18"/>
  <c r="O64" i="18"/>
  <c r="M64" i="18"/>
  <c r="L64" i="18"/>
  <c r="O63" i="18"/>
  <c r="M63" i="18"/>
  <c r="L63" i="18"/>
  <c r="O62" i="18"/>
  <c r="M62" i="18"/>
  <c r="L62" i="18"/>
  <c r="O61" i="18"/>
  <c r="M61" i="18"/>
  <c r="L61" i="18"/>
  <c r="O60" i="18"/>
  <c r="M60" i="18"/>
  <c r="L60" i="18"/>
  <c r="O59" i="18"/>
  <c r="M59" i="18"/>
  <c r="L59" i="18"/>
  <c r="O58" i="18"/>
  <c r="M58" i="18"/>
  <c r="L58" i="18"/>
  <c r="O57" i="18"/>
  <c r="M57" i="18"/>
  <c r="L57" i="18"/>
  <c r="O56" i="18"/>
  <c r="M56" i="18"/>
  <c r="L56" i="18"/>
  <c r="O55" i="18"/>
  <c r="M55" i="18"/>
  <c r="L55" i="18"/>
  <c r="O54" i="18"/>
  <c r="M54" i="18"/>
  <c r="L54" i="18"/>
  <c r="O53" i="18"/>
  <c r="M53" i="18"/>
  <c r="L53" i="18"/>
  <c r="O52" i="18"/>
  <c r="M52" i="18"/>
  <c r="L52" i="18"/>
  <c r="O51" i="18"/>
  <c r="M51" i="18"/>
  <c r="L51" i="18"/>
  <c r="O50" i="18"/>
  <c r="M50" i="18"/>
  <c r="L50" i="18"/>
  <c r="O49" i="18"/>
  <c r="M49" i="18"/>
  <c r="L49" i="18"/>
  <c r="O48" i="18"/>
  <c r="M48" i="18"/>
  <c r="L48" i="18"/>
  <c r="O47" i="18"/>
  <c r="M47" i="18"/>
  <c r="L47" i="18"/>
  <c r="O46" i="18"/>
  <c r="M46" i="18"/>
  <c r="L46" i="18"/>
  <c r="O45" i="18"/>
  <c r="M45" i="18"/>
  <c r="L45" i="18"/>
  <c r="O44" i="18"/>
  <c r="M44" i="18"/>
  <c r="L44" i="18"/>
  <c r="O43" i="18"/>
  <c r="M43" i="18"/>
  <c r="L43" i="18"/>
  <c r="O42" i="18"/>
  <c r="M42" i="18"/>
  <c r="L42" i="18"/>
  <c r="O41" i="18"/>
  <c r="M41" i="18"/>
  <c r="L41" i="18"/>
  <c r="O40" i="18"/>
  <c r="M40" i="18"/>
  <c r="L40" i="18"/>
  <c r="O39" i="18"/>
  <c r="M39" i="18"/>
  <c r="L39" i="18"/>
  <c r="O38" i="18"/>
  <c r="M38" i="18"/>
  <c r="L38" i="18"/>
  <c r="O37" i="18"/>
  <c r="M37" i="18"/>
  <c r="L37" i="18"/>
  <c r="O36" i="18"/>
  <c r="M36" i="18"/>
  <c r="L36" i="18"/>
  <c r="O35" i="18"/>
  <c r="M35" i="18"/>
  <c r="L35" i="18"/>
  <c r="O34" i="18"/>
  <c r="M34" i="18"/>
  <c r="L34" i="18"/>
  <c r="O33" i="18"/>
  <c r="M33" i="18"/>
  <c r="L33" i="18"/>
  <c r="O32" i="18"/>
  <c r="M32" i="18"/>
  <c r="L32" i="18"/>
  <c r="O31" i="18"/>
  <c r="M31" i="18"/>
  <c r="L31" i="18"/>
  <c r="O30" i="18"/>
  <c r="M30" i="18"/>
  <c r="L30" i="18"/>
  <c r="O29" i="18"/>
  <c r="M29" i="18"/>
  <c r="L29" i="18"/>
  <c r="O28" i="18"/>
  <c r="M28" i="18"/>
  <c r="L28" i="18"/>
  <c r="O27" i="18"/>
  <c r="M27" i="18"/>
  <c r="L27" i="18"/>
  <c r="O26" i="18"/>
  <c r="M26" i="18"/>
  <c r="L26" i="18"/>
  <c r="O25" i="18"/>
  <c r="M25" i="18"/>
  <c r="L25" i="18"/>
  <c r="O24" i="18"/>
  <c r="M24" i="18"/>
  <c r="L24" i="18"/>
  <c r="O23" i="18"/>
  <c r="M23" i="18"/>
  <c r="L23" i="18"/>
  <c r="O22" i="18"/>
  <c r="M22" i="18"/>
  <c r="L22" i="18"/>
  <c r="O21" i="18"/>
  <c r="M21" i="18"/>
  <c r="L21" i="18"/>
  <c r="O20" i="18"/>
  <c r="M20" i="18"/>
  <c r="L20" i="18"/>
  <c r="O19" i="18"/>
  <c r="M19" i="18"/>
  <c r="L19" i="18"/>
  <c r="O18" i="18"/>
  <c r="M18" i="18"/>
  <c r="L18" i="18"/>
  <c r="O17" i="18"/>
  <c r="M17" i="18"/>
  <c r="L17" i="18"/>
  <c r="O16" i="18"/>
  <c r="M16" i="18"/>
  <c r="L16" i="18"/>
  <c r="O15" i="18"/>
  <c r="M15" i="18"/>
  <c r="L15" i="18"/>
  <c r="O14" i="18"/>
  <c r="M14" i="18"/>
  <c r="L14" i="18"/>
  <c r="O13" i="18"/>
  <c r="M13" i="18"/>
  <c r="L13" i="18"/>
  <c r="O12" i="18"/>
  <c r="M12" i="18"/>
  <c r="L12" i="18"/>
  <c r="O11" i="18"/>
  <c r="M11" i="18"/>
  <c r="L11" i="18"/>
  <c r="O10" i="18"/>
  <c r="M10" i="18"/>
  <c r="L10" i="18"/>
  <c r="O9" i="18"/>
  <c r="M9" i="18"/>
  <c r="L9" i="18"/>
  <c r="O8" i="18"/>
  <c r="M8" i="18"/>
  <c r="L8" i="18"/>
  <c r="O7" i="18"/>
  <c r="M7" i="18"/>
  <c r="L7" i="18"/>
  <c r="O6" i="18"/>
  <c r="M6" i="18"/>
  <c r="L6" i="18"/>
  <c r="O5" i="18"/>
  <c r="M5" i="18"/>
  <c r="L5" i="18"/>
  <c r="O4" i="18"/>
  <c r="M4" i="18"/>
  <c r="M82" i="18" s="1"/>
  <c r="L4" i="18"/>
  <c r="L82" i="18" s="1"/>
  <c r="M82" i="1"/>
  <c r="L82" i="1"/>
  <c r="K82" i="1"/>
  <c r="L5" i="1"/>
  <c r="M5" i="1"/>
  <c r="O5" i="1"/>
  <c r="L6" i="1"/>
  <c r="M6" i="1"/>
  <c r="O6" i="1"/>
  <c r="L7" i="1"/>
  <c r="M7" i="1"/>
  <c r="O7" i="1"/>
  <c r="L8" i="1"/>
  <c r="M8" i="1"/>
  <c r="O8" i="1"/>
  <c r="L9" i="1"/>
  <c r="M9" i="1"/>
  <c r="O9" i="1"/>
  <c r="L10" i="1"/>
  <c r="M10" i="1"/>
  <c r="O10" i="1"/>
  <c r="L11" i="1"/>
  <c r="M11" i="1"/>
  <c r="O11" i="1"/>
  <c r="L12" i="1"/>
  <c r="M12" i="1"/>
  <c r="O12" i="1"/>
  <c r="L13" i="1"/>
  <c r="M13" i="1"/>
  <c r="O13" i="1"/>
  <c r="L14" i="1"/>
  <c r="M14" i="1"/>
  <c r="O14" i="1"/>
  <c r="L15" i="1"/>
  <c r="M15" i="1"/>
  <c r="O15" i="1"/>
  <c r="L16" i="1"/>
  <c r="M16" i="1"/>
  <c r="O16" i="1"/>
  <c r="L17" i="1"/>
  <c r="M17" i="1"/>
  <c r="O17" i="1"/>
  <c r="L18" i="1"/>
  <c r="M18" i="1"/>
  <c r="O18" i="1"/>
  <c r="L19" i="1"/>
  <c r="M19" i="1"/>
  <c r="O19" i="1"/>
  <c r="L20" i="1"/>
  <c r="M20" i="1"/>
  <c r="O20" i="1"/>
  <c r="L21" i="1"/>
  <c r="M21" i="1"/>
  <c r="O21" i="1"/>
  <c r="L22" i="1"/>
  <c r="M22" i="1"/>
  <c r="O22" i="1"/>
  <c r="L23" i="1"/>
  <c r="M23" i="1"/>
  <c r="O23" i="1"/>
  <c r="L24" i="1"/>
  <c r="M24" i="1"/>
  <c r="O24" i="1"/>
  <c r="L25" i="1"/>
  <c r="M25" i="1"/>
  <c r="O25" i="1"/>
  <c r="L26" i="1"/>
  <c r="M26" i="1"/>
  <c r="O26" i="1"/>
  <c r="L27" i="1"/>
  <c r="M27" i="1"/>
  <c r="O27" i="1"/>
  <c r="L28" i="1"/>
  <c r="M28" i="1"/>
  <c r="O28" i="1"/>
  <c r="L29" i="1"/>
  <c r="M29" i="1"/>
  <c r="O29" i="1"/>
  <c r="L30" i="1"/>
  <c r="M30" i="1"/>
  <c r="O30" i="1"/>
  <c r="L31" i="1"/>
  <c r="M31" i="1"/>
  <c r="O31" i="1"/>
  <c r="L32" i="1"/>
  <c r="M32" i="1"/>
  <c r="O32" i="1"/>
  <c r="L33" i="1"/>
  <c r="M33" i="1"/>
  <c r="O33" i="1"/>
  <c r="L34" i="1"/>
  <c r="M34" i="1"/>
  <c r="O34" i="1"/>
  <c r="L35" i="1"/>
  <c r="M35" i="1"/>
  <c r="O35" i="1"/>
  <c r="L36" i="1"/>
  <c r="M36" i="1"/>
  <c r="O36" i="1"/>
  <c r="L37" i="1"/>
  <c r="M37" i="1"/>
  <c r="O37" i="1"/>
  <c r="L38" i="1"/>
  <c r="M38" i="1"/>
  <c r="O38" i="1"/>
  <c r="L39" i="1"/>
  <c r="M39" i="1"/>
  <c r="O39" i="1"/>
  <c r="L40" i="1"/>
  <c r="M40" i="1"/>
  <c r="O40" i="1"/>
  <c r="L41" i="1"/>
  <c r="M41" i="1"/>
  <c r="O41" i="1"/>
  <c r="L42" i="1"/>
  <c r="M42" i="1"/>
  <c r="O42" i="1"/>
  <c r="L43" i="1"/>
  <c r="M43" i="1"/>
  <c r="O43" i="1"/>
  <c r="L44" i="1"/>
  <c r="M44" i="1"/>
  <c r="O44" i="1"/>
  <c r="L45" i="1"/>
  <c r="M45" i="1"/>
  <c r="O45" i="1"/>
  <c r="L46" i="1"/>
  <c r="M46" i="1"/>
  <c r="O46" i="1"/>
  <c r="L47" i="1"/>
  <c r="M47" i="1"/>
  <c r="O47" i="1"/>
  <c r="L48" i="1"/>
  <c r="M48" i="1"/>
  <c r="O48" i="1"/>
  <c r="L49" i="1"/>
  <c r="M49" i="1"/>
  <c r="O49" i="1"/>
  <c r="L50" i="1"/>
  <c r="M50" i="1"/>
  <c r="O50" i="1"/>
  <c r="L51" i="1"/>
  <c r="M51" i="1"/>
  <c r="O51" i="1"/>
  <c r="L52" i="1"/>
  <c r="M52" i="1"/>
  <c r="O52" i="1"/>
  <c r="L53" i="1"/>
  <c r="M53" i="1"/>
  <c r="O53" i="1"/>
  <c r="L54" i="1"/>
  <c r="M54" i="1"/>
  <c r="O54" i="1"/>
  <c r="L55" i="1"/>
  <c r="M55" i="1"/>
  <c r="O55" i="1"/>
  <c r="L56" i="1"/>
  <c r="M56" i="1"/>
  <c r="O56" i="1"/>
  <c r="L57" i="1"/>
  <c r="M57" i="1"/>
  <c r="O57" i="1"/>
  <c r="L58" i="1"/>
  <c r="M58" i="1"/>
  <c r="O58" i="1"/>
  <c r="L59" i="1"/>
  <c r="M59" i="1"/>
  <c r="O59" i="1"/>
  <c r="L60" i="1"/>
  <c r="M60" i="1"/>
  <c r="O60" i="1"/>
  <c r="L61" i="1"/>
  <c r="M61" i="1"/>
  <c r="O61" i="1"/>
  <c r="L62" i="1"/>
  <c r="M62" i="1"/>
  <c r="O62" i="1"/>
  <c r="L63" i="1"/>
  <c r="M63" i="1"/>
  <c r="O63" i="1"/>
  <c r="L64" i="1"/>
  <c r="M64" i="1"/>
  <c r="O64" i="1"/>
  <c r="L65" i="1"/>
  <c r="M65" i="1"/>
  <c r="O65" i="1"/>
  <c r="L66" i="1"/>
  <c r="M66" i="1"/>
  <c r="O66" i="1"/>
  <c r="L67" i="1"/>
  <c r="M67" i="1"/>
  <c r="O67" i="1"/>
  <c r="L68" i="1"/>
  <c r="M68" i="1"/>
  <c r="O68" i="1"/>
  <c r="L69" i="1"/>
  <c r="M69" i="1"/>
  <c r="O69" i="1"/>
  <c r="L70" i="1"/>
  <c r="M70" i="1"/>
  <c r="O70" i="1"/>
  <c r="L71" i="1"/>
  <c r="M71" i="1"/>
  <c r="O71" i="1"/>
  <c r="L72" i="1"/>
  <c r="M72" i="1"/>
  <c r="O72" i="1"/>
  <c r="L73" i="1"/>
  <c r="M73" i="1"/>
  <c r="O73" i="1"/>
  <c r="L74" i="1"/>
  <c r="M74" i="1"/>
  <c r="O74" i="1"/>
  <c r="L75" i="1"/>
  <c r="M75" i="1"/>
  <c r="O75" i="1"/>
  <c r="L76" i="1"/>
  <c r="M76" i="1"/>
  <c r="O76" i="1"/>
  <c r="L77" i="1"/>
  <c r="M77" i="1"/>
  <c r="O77" i="1"/>
  <c r="L78" i="1"/>
  <c r="M78" i="1"/>
  <c r="O78" i="1"/>
  <c r="L79" i="1"/>
  <c r="M79" i="1"/>
  <c r="O79" i="1"/>
  <c r="L80" i="1"/>
  <c r="M80" i="1"/>
  <c r="O80" i="1"/>
  <c r="L81" i="1"/>
  <c r="M81" i="1"/>
  <c r="O81" i="1"/>
  <c r="O4" i="1"/>
  <c r="M4" i="1"/>
  <c r="L4" i="1"/>
  <c r="S82" i="29" l="1"/>
  <c r="T82" i="29" s="1"/>
  <c r="L83" i="29"/>
  <c r="M83" i="19"/>
  <c r="M83" i="25"/>
  <c r="S82" i="23"/>
  <c r="T82" i="23" s="1"/>
  <c r="L83" i="23"/>
  <c r="L83" i="20"/>
  <c r="M83" i="20"/>
  <c r="S82" i="28"/>
  <c r="T82" i="28" s="1"/>
  <c r="L83" i="28"/>
  <c r="M83" i="28"/>
  <c r="L83" i="27"/>
  <c r="M83" i="27"/>
  <c r="S82" i="27"/>
  <c r="T82" i="27" s="1"/>
  <c r="S82" i="24"/>
  <c r="T82" i="24" s="1"/>
  <c r="L83" i="24"/>
  <c r="M83" i="24"/>
  <c r="S82" i="31"/>
  <c r="T82" i="31" s="1"/>
  <c r="M83" i="31"/>
  <c r="M83" i="22"/>
  <c r="L83" i="22"/>
  <c r="S82" i="22"/>
  <c r="T82" i="22" s="1"/>
  <c r="S82" i="30"/>
  <c r="R81" i="14"/>
  <c r="R82" i="14" s="1"/>
  <c r="S88" i="14" s="1"/>
  <c r="M83" i="30"/>
  <c r="L83" i="30"/>
  <c r="AC82" i="1"/>
  <c r="J4" i="32"/>
  <c r="G4" i="32"/>
  <c r="H4" i="32" s="1"/>
  <c r="V82" i="21"/>
  <c r="W82" i="21"/>
  <c r="X82" i="21"/>
  <c r="Y82" i="21"/>
  <c r="Z82" i="21"/>
  <c r="AA82" i="21"/>
  <c r="AB82" i="21"/>
  <c r="AC82" i="21"/>
  <c r="AD82" i="21"/>
  <c r="AE82" i="21"/>
  <c r="AF82" i="21"/>
  <c r="AG82" i="21"/>
  <c r="AH82" i="21"/>
  <c r="U82" i="21"/>
  <c r="O28" i="25" l="1"/>
  <c r="S28" i="25"/>
  <c r="L28" i="25"/>
  <c r="K48" i="18"/>
  <c r="G16" i="32"/>
  <c r="H16" i="32" s="1"/>
  <c r="J16" i="32"/>
  <c r="W44" i="18" l="1"/>
  <c r="K44" i="18" l="1"/>
  <c r="K44" i="1"/>
  <c r="V88" i="18"/>
  <c r="V87" i="18"/>
  <c r="G18" i="32" l="1"/>
  <c r="H18" i="32" s="1"/>
  <c r="G20" i="32"/>
  <c r="H20" i="32" s="1"/>
  <c r="G12" i="32"/>
  <c r="H12" i="32" s="1"/>
  <c r="J12" i="32"/>
  <c r="J15" i="32"/>
  <c r="J18" i="32"/>
  <c r="J20" i="32"/>
  <c r="M22" i="32"/>
  <c r="N22" i="32"/>
  <c r="O22" i="32"/>
  <c r="P22" i="32"/>
  <c r="Q22" i="32"/>
  <c r="R22" i="32"/>
  <c r="S22" i="32"/>
  <c r="L22" i="32"/>
  <c r="K14" i="21"/>
  <c r="K15" i="21" l="1"/>
  <c r="T15" i="21" s="1"/>
  <c r="T15" i="29"/>
  <c r="K9" i="21"/>
  <c r="T9" i="21" s="1"/>
  <c r="T15" i="24"/>
  <c r="K22" i="32"/>
  <c r="J5" i="32"/>
  <c r="G15" i="32"/>
  <c r="H15" i="32" s="1"/>
  <c r="G27" i="32"/>
  <c r="G26" i="32"/>
  <c r="G25" i="32"/>
  <c r="I22" i="32"/>
  <c r="G5" i="32"/>
  <c r="H5" i="32" s="1"/>
  <c r="K50" i="31"/>
  <c r="K51" i="31"/>
  <c r="T51" i="31" s="1"/>
  <c r="K52" i="31"/>
  <c r="T52" i="31" s="1"/>
  <c r="K53" i="31"/>
  <c r="T53" i="31" s="1"/>
  <c r="K54" i="31"/>
  <c r="T54" i="31" s="1"/>
  <c r="K55" i="31"/>
  <c r="K56" i="31"/>
  <c r="T56" i="31" s="1"/>
  <c r="K57" i="31"/>
  <c r="T57" i="31" s="1"/>
  <c r="K58" i="31"/>
  <c r="T58" i="31" s="1"/>
  <c r="K59" i="31"/>
  <c r="T59" i="31" s="1"/>
  <c r="K60" i="31"/>
  <c r="T60" i="31" s="1"/>
  <c r="K61" i="31"/>
  <c r="T61" i="31" s="1"/>
  <c r="K62" i="31"/>
  <c r="T62" i="31" s="1"/>
  <c r="K63" i="31"/>
  <c r="T63" i="31" s="1"/>
  <c r="K64" i="31"/>
  <c r="T64" i="31" s="1"/>
  <c r="K65" i="31"/>
  <c r="T65" i="31" s="1"/>
  <c r="K66" i="31"/>
  <c r="K67" i="31"/>
  <c r="K68" i="31"/>
  <c r="T68" i="31" s="1"/>
  <c r="K69" i="31"/>
  <c r="T69" i="31" s="1"/>
  <c r="K70" i="31"/>
  <c r="T70" i="31" s="1"/>
  <c r="K71" i="31"/>
  <c r="T71" i="31" s="1"/>
  <c r="K72" i="31"/>
  <c r="T72" i="31" s="1"/>
  <c r="K73" i="31"/>
  <c r="T73" i="31" s="1"/>
  <c r="K74" i="31"/>
  <c r="T74" i="31" s="1"/>
  <c r="K75" i="31"/>
  <c r="T75" i="31" s="1"/>
  <c r="K76" i="31"/>
  <c r="T76" i="31" s="1"/>
  <c r="K77" i="31"/>
  <c r="T77" i="31" s="1"/>
  <c r="K78" i="31"/>
  <c r="T78" i="31" s="1"/>
  <c r="K79" i="31"/>
  <c r="K80" i="31"/>
  <c r="T80" i="31" s="1"/>
  <c r="K81" i="31"/>
  <c r="T81" i="31" s="1"/>
  <c r="K49" i="31"/>
  <c r="T49" i="31" s="1"/>
  <c r="K47" i="31"/>
  <c r="T47" i="31" s="1"/>
  <c r="K46" i="31"/>
  <c r="K45" i="31"/>
  <c r="T45" i="31" s="1"/>
  <c r="K44" i="31"/>
  <c r="K43" i="31"/>
  <c r="T43" i="31" s="1"/>
  <c r="K42" i="31"/>
  <c r="T42" i="31" s="1"/>
  <c r="K41" i="31"/>
  <c r="T41" i="31" s="1"/>
  <c r="K40" i="31"/>
  <c r="K39" i="31"/>
  <c r="T39" i="31" s="1"/>
  <c r="K32" i="31"/>
  <c r="K33" i="31"/>
  <c r="T33" i="31" s="1"/>
  <c r="K34" i="31"/>
  <c r="T34" i="31" s="1"/>
  <c r="K35" i="31"/>
  <c r="T35" i="31" s="1"/>
  <c r="K36" i="31"/>
  <c r="T36" i="31" s="1"/>
  <c r="K37" i="31"/>
  <c r="T37" i="31" s="1"/>
  <c r="K38" i="31"/>
  <c r="T38" i="31" s="1"/>
  <c r="K31" i="31"/>
  <c r="K30" i="31"/>
  <c r="K29" i="31"/>
  <c r="T29" i="31" s="1"/>
  <c r="K27" i="31"/>
  <c r="K26" i="31"/>
  <c r="K25" i="31"/>
  <c r="K23" i="31"/>
  <c r="T23" i="31" s="1"/>
  <c r="K22" i="31"/>
  <c r="T22" i="31" s="1"/>
  <c r="K21" i="31"/>
  <c r="T21" i="31" s="1"/>
  <c r="K20" i="31"/>
  <c r="K19" i="31"/>
  <c r="K18" i="31"/>
  <c r="K17" i="31"/>
  <c r="T17" i="31" s="1"/>
  <c r="K16" i="31"/>
  <c r="T16" i="31" s="1"/>
  <c r="K15" i="31"/>
  <c r="T15" i="31" s="1"/>
  <c r="K14" i="31"/>
  <c r="T14" i="31" s="1"/>
  <c r="K13" i="31"/>
  <c r="K12" i="31"/>
  <c r="K11" i="31"/>
  <c r="T11" i="31" s="1"/>
  <c r="K10" i="31"/>
  <c r="T10" i="31" s="1"/>
  <c r="K9" i="31"/>
  <c r="T9" i="31" s="1"/>
  <c r="K8" i="31"/>
  <c r="T8" i="31" s="1"/>
  <c r="K7" i="31"/>
  <c r="K6" i="31"/>
  <c r="K5" i="31"/>
  <c r="K4" i="31"/>
  <c r="AH82" i="31"/>
  <c r="AG82" i="31"/>
  <c r="AF82" i="31"/>
  <c r="AE82" i="31"/>
  <c r="AD82" i="31"/>
  <c r="AC82" i="31"/>
  <c r="AB82" i="31"/>
  <c r="AA82" i="31"/>
  <c r="T79" i="31"/>
  <c r="T67" i="31"/>
  <c r="T66" i="31"/>
  <c r="T55" i="31"/>
  <c r="T50" i="31"/>
  <c r="T48" i="31"/>
  <c r="T46" i="31"/>
  <c r="T44" i="31"/>
  <c r="T40" i="31"/>
  <c r="T32" i="31"/>
  <c r="T31" i="31"/>
  <c r="T30" i="31"/>
  <c r="T28" i="31"/>
  <c r="T27" i="31"/>
  <c r="T26" i="31"/>
  <c r="T25" i="31"/>
  <c r="T24" i="31"/>
  <c r="T20" i="31"/>
  <c r="T19" i="31"/>
  <c r="T18" i="31"/>
  <c r="T13" i="31"/>
  <c r="T12" i="31"/>
  <c r="T6" i="31"/>
  <c r="T5" i="31"/>
  <c r="T4" i="31"/>
  <c r="K73" i="30"/>
  <c r="T73" i="30" s="1"/>
  <c r="K74" i="30"/>
  <c r="T74" i="30" s="1"/>
  <c r="K75" i="30"/>
  <c r="T75" i="30" s="1"/>
  <c r="K76" i="30"/>
  <c r="T76" i="30" s="1"/>
  <c r="K77" i="30"/>
  <c r="T77" i="30" s="1"/>
  <c r="K78" i="30"/>
  <c r="T78" i="30" s="1"/>
  <c r="K79" i="30"/>
  <c r="T79" i="30" s="1"/>
  <c r="K80" i="30"/>
  <c r="T80" i="30" s="1"/>
  <c r="K81" i="30"/>
  <c r="K62" i="30"/>
  <c r="T62" i="30" s="1"/>
  <c r="K63" i="30"/>
  <c r="K64" i="30"/>
  <c r="T64" i="30" s="1"/>
  <c r="K65" i="30"/>
  <c r="T65" i="30" s="1"/>
  <c r="K66" i="30"/>
  <c r="T66" i="30" s="1"/>
  <c r="K67" i="30"/>
  <c r="T67" i="30" s="1"/>
  <c r="K68" i="30"/>
  <c r="T68" i="30" s="1"/>
  <c r="K69" i="30"/>
  <c r="T69" i="30" s="1"/>
  <c r="K70" i="30"/>
  <c r="T70" i="30" s="1"/>
  <c r="K71" i="30"/>
  <c r="T71" i="30" s="1"/>
  <c r="K72" i="30"/>
  <c r="T72" i="30" s="1"/>
  <c r="K54" i="30"/>
  <c r="T54" i="30" s="1"/>
  <c r="K55" i="30"/>
  <c r="T55" i="30" s="1"/>
  <c r="K56" i="30"/>
  <c r="K57" i="30"/>
  <c r="K58" i="30"/>
  <c r="T58" i="30" s="1"/>
  <c r="K59" i="30"/>
  <c r="T59" i="30" s="1"/>
  <c r="K60" i="30"/>
  <c r="T60" i="30" s="1"/>
  <c r="K61" i="30"/>
  <c r="T61" i="30" s="1"/>
  <c r="K48" i="30"/>
  <c r="K49" i="30"/>
  <c r="T49" i="30" s="1"/>
  <c r="K50" i="30"/>
  <c r="T50" i="30" s="1"/>
  <c r="K51" i="30"/>
  <c r="T51" i="30" s="1"/>
  <c r="K52" i="30"/>
  <c r="T52" i="30" s="1"/>
  <c r="K53" i="30"/>
  <c r="T53" i="30" s="1"/>
  <c r="K47" i="30"/>
  <c r="T47" i="30" s="1"/>
  <c r="T46" i="30"/>
  <c r="K43" i="30"/>
  <c r="T43" i="30" s="1"/>
  <c r="K41" i="30"/>
  <c r="T41" i="30" s="1"/>
  <c r="K39" i="30"/>
  <c r="T39" i="30" s="1"/>
  <c r="K38" i="30"/>
  <c r="T38" i="30" s="1"/>
  <c r="K31" i="30"/>
  <c r="K32" i="30"/>
  <c r="T32" i="30" s="1"/>
  <c r="K33" i="30"/>
  <c r="T33" i="30" s="1"/>
  <c r="K34" i="30"/>
  <c r="T34" i="30" s="1"/>
  <c r="K35" i="30"/>
  <c r="T35" i="30" s="1"/>
  <c r="K36" i="30"/>
  <c r="T36" i="30" s="1"/>
  <c r="K37" i="30"/>
  <c r="T37" i="30" s="1"/>
  <c r="K30" i="30"/>
  <c r="T30" i="30" s="1"/>
  <c r="K29" i="30"/>
  <c r="K27" i="30"/>
  <c r="T27" i="30" s="1"/>
  <c r="K26" i="30"/>
  <c r="K25" i="30"/>
  <c r="T25" i="30" s="1"/>
  <c r="K23" i="30"/>
  <c r="K24" i="30"/>
  <c r="T24" i="30" s="1"/>
  <c r="K22" i="30"/>
  <c r="T22" i="30" s="1"/>
  <c r="K21" i="30"/>
  <c r="T21" i="30" s="1"/>
  <c r="K20" i="30"/>
  <c r="T20" i="30" s="1"/>
  <c r="K19" i="30"/>
  <c r="T19" i="30" s="1"/>
  <c r="K17" i="30"/>
  <c r="T17" i="30" s="1"/>
  <c r="K18" i="30"/>
  <c r="T18" i="30" s="1"/>
  <c r="K16" i="30"/>
  <c r="T16" i="30" s="1"/>
  <c r="K15" i="30"/>
  <c r="T15" i="30" s="1"/>
  <c r="K11" i="30"/>
  <c r="T11" i="30" s="1"/>
  <c r="K12" i="30"/>
  <c r="T12" i="30" s="1"/>
  <c r="K13" i="30"/>
  <c r="K14" i="30"/>
  <c r="T14" i="30" s="1"/>
  <c r="K10" i="30"/>
  <c r="T10" i="30" s="1"/>
  <c r="K9" i="30"/>
  <c r="T9" i="30" s="1"/>
  <c r="K7" i="30"/>
  <c r="K8" i="30"/>
  <c r="T8" i="30" s="1"/>
  <c r="K6" i="30"/>
  <c r="T6" i="30" s="1"/>
  <c r="K5" i="30"/>
  <c r="T5" i="30" s="1"/>
  <c r="K4" i="30"/>
  <c r="T4" i="30" s="1"/>
  <c r="AH82" i="30"/>
  <c r="AG82" i="30"/>
  <c r="AF82" i="30"/>
  <c r="AE82" i="30"/>
  <c r="AD82" i="30"/>
  <c r="AC82" i="30"/>
  <c r="T81" i="30"/>
  <c r="T63" i="30"/>
  <c r="T57" i="30"/>
  <c r="T56" i="30"/>
  <c r="T48" i="30"/>
  <c r="T45" i="30"/>
  <c r="T44" i="30"/>
  <c r="T42" i="30"/>
  <c r="T40" i="30"/>
  <c r="T31" i="30"/>
  <c r="T29" i="30"/>
  <c r="T28" i="30"/>
  <c r="T26" i="30"/>
  <c r="T23" i="30"/>
  <c r="T13" i="30"/>
  <c r="K81" i="29"/>
  <c r="K80" i="29"/>
  <c r="K79" i="29"/>
  <c r="K73" i="29"/>
  <c r="T73" i="29" s="1"/>
  <c r="K74" i="29"/>
  <c r="K75" i="29"/>
  <c r="T75" i="29" s="1"/>
  <c r="K76" i="29"/>
  <c r="T76" i="29" s="1"/>
  <c r="K77" i="29"/>
  <c r="T77" i="29" s="1"/>
  <c r="K78" i="29"/>
  <c r="T78" i="29" s="1"/>
  <c r="K62" i="29"/>
  <c r="T62" i="29" s="1"/>
  <c r="K63" i="29"/>
  <c r="K64" i="29"/>
  <c r="T64" i="29" s="1"/>
  <c r="K65" i="29"/>
  <c r="T65" i="29" s="1"/>
  <c r="K66" i="29"/>
  <c r="T66" i="29" s="1"/>
  <c r="K67" i="29"/>
  <c r="T67" i="29" s="1"/>
  <c r="K68" i="29"/>
  <c r="T68" i="29" s="1"/>
  <c r="K69" i="29"/>
  <c r="K70" i="29"/>
  <c r="T70" i="29" s="1"/>
  <c r="K71" i="29"/>
  <c r="T71" i="29" s="1"/>
  <c r="K72" i="29"/>
  <c r="K55" i="29"/>
  <c r="K56" i="29"/>
  <c r="T56" i="29" s="1"/>
  <c r="K57" i="29"/>
  <c r="T57" i="29" s="1"/>
  <c r="K58" i="29"/>
  <c r="T58" i="29" s="1"/>
  <c r="K59" i="29"/>
  <c r="K60" i="29"/>
  <c r="T60" i="29" s="1"/>
  <c r="K61" i="29"/>
  <c r="T61" i="29" s="1"/>
  <c r="K44" i="29"/>
  <c r="T44" i="29" s="1"/>
  <c r="K45" i="29"/>
  <c r="K46" i="29"/>
  <c r="T46" i="29" s="1"/>
  <c r="K47" i="29"/>
  <c r="T47" i="29" s="1"/>
  <c r="K48" i="29"/>
  <c r="K49" i="29"/>
  <c r="K50" i="29"/>
  <c r="T50" i="29" s="1"/>
  <c r="K51" i="29"/>
  <c r="K52" i="29"/>
  <c r="T52" i="29" s="1"/>
  <c r="K53" i="29"/>
  <c r="T53" i="29" s="1"/>
  <c r="K54" i="29"/>
  <c r="T54" i="29" s="1"/>
  <c r="K36" i="29"/>
  <c r="K37" i="29"/>
  <c r="T37" i="29" s="1"/>
  <c r="K38" i="29"/>
  <c r="K39" i="29"/>
  <c r="T39" i="29" s="1"/>
  <c r="K40" i="29"/>
  <c r="K41" i="29"/>
  <c r="T41" i="29" s="1"/>
  <c r="K42" i="29"/>
  <c r="K43" i="29"/>
  <c r="T43" i="29" s="1"/>
  <c r="K28" i="29"/>
  <c r="K29" i="29"/>
  <c r="T29" i="29" s="1"/>
  <c r="K30" i="29"/>
  <c r="K31" i="29"/>
  <c r="T31" i="29" s="1"/>
  <c r="K32" i="29"/>
  <c r="K33" i="29"/>
  <c r="T33" i="29" s="1"/>
  <c r="K34" i="29"/>
  <c r="K35" i="29"/>
  <c r="T35" i="29" s="1"/>
  <c r="K23" i="29"/>
  <c r="K24" i="29"/>
  <c r="T24" i="29" s="1"/>
  <c r="K25" i="29"/>
  <c r="K26" i="29"/>
  <c r="T26" i="29" s="1"/>
  <c r="K27" i="29"/>
  <c r="K16" i="29"/>
  <c r="T16" i="29" s="1"/>
  <c r="K17" i="29"/>
  <c r="T17" i="29" s="1"/>
  <c r="K18" i="29"/>
  <c r="T18" i="29" s="1"/>
  <c r="K19" i="29"/>
  <c r="K20" i="29"/>
  <c r="T20" i="29" s="1"/>
  <c r="K21" i="29"/>
  <c r="K22" i="29"/>
  <c r="T22" i="29" s="1"/>
  <c r="K9" i="29"/>
  <c r="T9" i="29" s="1"/>
  <c r="K10" i="29"/>
  <c r="K11" i="29"/>
  <c r="K12" i="29"/>
  <c r="T12" i="29" s="1"/>
  <c r="K13" i="29"/>
  <c r="K8" i="29"/>
  <c r="T8" i="29" s="1"/>
  <c r="K7" i="29"/>
  <c r="T7" i="29" s="1"/>
  <c r="K5" i="29"/>
  <c r="T5" i="29" s="1"/>
  <c r="K6" i="29"/>
  <c r="K4" i="29"/>
  <c r="AH82" i="29"/>
  <c r="AG82" i="29"/>
  <c r="AF82" i="29"/>
  <c r="AE82" i="29"/>
  <c r="AD82" i="29"/>
  <c r="AC82" i="29"/>
  <c r="AB82" i="29"/>
  <c r="AA82" i="29"/>
  <c r="Z82" i="29"/>
  <c r="Y82" i="29"/>
  <c r="X82" i="29"/>
  <c r="W82" i="29"/>
  <c r="T81" i="29"/>
  <c r="T80" i="29"/>
  <c r="T79" i="29"/>
  <c r="T74" i="29"/>
  <c r="T72" i="29"/>
  <c r="T69" i="29"/>
  <c r="T63" i="29"/>
  <c r="T59" i="29"/>
  <c r="T55" i="29"/>
  <c r="T51" i="29"/>
  <c r="T49" i="29"/>
  <c r="T48" i="29"/>
  <c r="T45" i="29"/>
  <c r="T42" i="29"/>
  <c r="T40" i="29"/>
  <c r="T38" i="29"/>
  <c r="T36" i="29"/>
  <c r="T34" i="29"/>
  <c r="T32" i="29"/>
  <c r="T30" i="29"/>
  <c r="T28" i="29"/>
  <c r="T27" i="29"/>
  <c r="T25" i="29"/>
  <c r="T23" i="29"/>
  <c r="T21" i="29"/>
  <c r="T19" i="29"/>
  <c r="T13" i="29"/>
  <c r="T11" i="29"/>
  <c r="T10" i="29"/>
  <c r="T6" i="29"/>
  <c r="K79" i="28"/>
  <c r="K80" i="28"/>
  <c r="T80" i="28" s="1"/>
  <c r="K81" i="28"/>
  <c r="T81" i="28" s="1"/>
  <c r="K73" i="28"/>
  <c r="T73" i="28" s="1"/>
  <c r="K74" i="28"/>
  <c r="T74" i="28" s="1"/>
  <c r="K75" i="28"/>
  <c r="T75" i="28" s="1"/>
  <c r="K76" i="28"/>
  <c r="K77" i="28"/>
  <c r="T77" i="28" s="1"/>
  <c r="K78" i="28"/>
  <c r="T78" i="28" s="1"/>
  <c r="K66" i="28"/>
  <c r="T66" i="28" s="1"/>
  <c r="K67" i="28"/>
  <c r="T67" i="28" s="1"/>
  <c r="K68" i="28"/>
  <c r="T68" i="28" s="1"/>
  <c r="K69" i="28"/>
  <c r="K70" i="28"/>
  <c r="K71" i="28"/>
  <c r="T71" i="28" s="1"/>
  <c r="K72" i="28"/>
  <c r="T72" i="28" s="1"/>
  <c r="K56" i="28"/>
  <c r="K57" i="28"/>
  <c r="T57" i="28" s="1"/>
  <c r="K58" i="28"/>
  <c r="K59" i="28"/>
  <c r="T59" i="28" s="1"/>
  <c r="K60" i="28"/>
  <c r="T60" i="28" s="1"/>
  <c r="K61" i="28"/>
  <c r="T61" i="28" s="1"/>
  <c r="K62" i="28"/>
  <c r="K63" i="28"/>
  <c r="T63" i="28" s="1"/>
  <c r="K64" i="28"/>
  <c r="K65" i="28"/>
  <c r="T65" i="28" s="1"/>
  <c r="K48" i="28"/>
  <c r="T48" i="28" s="1"/>
  <c r="K49" i="28"/>
  <c r="T49" i="28" s="1"/>
  <c r="K50" i="28"/>
  <c r="T50" i="28" s="1"/>
  <c r="K51" i="28"/>
  <c r="T51" i="28" s="1"/>
  <c r="K52" i="28"/>
  <c r="K53" i="28"/>
  <c r="T53" i="28" s="1"/>
  <c r="K54" i="28"/>
  <c r="T54" i="28" s="1"/>
  <c r="K55" i="28"/>
  <c r="T55" i="28" s="1"/>
  <c r="K47" i="28"/>
  <c r="K46" i="28"/>
  <c r="T46" i="28" s="1"/>
  <c r="K45" i="28"/>
  <c r="K44" i="28"/>
  <c r="T44" i="28" s="1"/>
  <c r="K43" i="28"/>
  <c r="T43" i="28" s="1"/>
  <c r="K42" i="28"/>
  <c r="T42" i="28" s="1"/>
  <c r="K41" i="28"/>
  <c r="T41" i="28" s="1"/>
  <c r="K40" i="28"/>
  <c r="K39" i="28"/>
  <c r="K38" i="28"/>
  <c r="T38" i="28" s="1"/>
  <c r="K35" i="28"/>
  <c r="T35" i="28" s="1"/>
  <c r="K36" i="28"/>
  <c r="T36" i="28" s="1"/>
  <c r="K37" i="28"/>
  <c r="T37" i="28" s="1"/>
  <c r="K34" i="28"/>
  <c r="K33" i="28"/>
  <c r="K32" i="28"/>
  <c r="T32" i="28" s="1"/>
  <c r="K27" i="28"/>
  <c r="K28" i="28"/>
  <c r="T28" i="28" s="1"/>
  <c r="K29" i="28"/>
  <c r="K30" i="28"/>
  <c r="T30" i="28" s="1"/>
  <c r="K31" i="28"/>
  <c r="K26" i="28"/>
  <c r="T26" i="28" s="1"/>
  <c r="K25" i="28"/>
  <c r="T25" i="28" s="1"/>
  <c r="K23" i="28"/>
  <c r="T23" i="28" s="1"/>
  <c r="K24" i="28"/>
  <c r="K22" i="28"/>
  <c r="K21" i="28"/>
  <c r="K20" i="28"/>
  <c r="K19" i="28"/>
  <c r="T19" i="28" s="1"/>
  <c r="K18" i="28"/>
  <c r="T18" i="28" s="1"/>
  <c r="K15" i="28"/>
  <c r="K16" i="28"/>
  <c r="T16" i="28" s="1"/>
  <c r="K17" i="28"/>
  <c r="K14" i="28"/>
  <c r="K13" i="28"/>
  <c r="T13" i="28" s="1"/>
  <c r="K12" i="28"/>
  <c r="T12" i="28" s="1"/>
  <c r="K11" i="28"/>
  <c r="T11" i="28" s="1"/>
  <c r="K10" i="28"/>
  <c r="K9" i="28"/>
  <c r="K8" i="28"/>
  <c r="T8" i="28" s="1"/>
  <c r="K6" i="28"/>
  <c r="T6" i="28" s="1"/>
  <c r="K5" i="28"/>
  <c r="T5" i="28" s="1"/>
  <c r="K4" i="28"/>
  <c r="AH82" i="28"/>
  <c r="AG82" i="28"/>
  <c r="AF82" i="28"/>
  <c r="AE82" i="28"/>
  <c r="AD82" i="28"/>
  <c r="AC82" i="28"/>
  <c r="AB82" i="28"/>
  <c r="AA82" i="28"/>
  <c r="Z82" i="28"/>
  <c r="Y82" i="28"/>
  <c r="X82" i="28"/>
  <c r="W82" i="28"/>
  <c r="V82" i="28"/>
  <c r="T79" i="28"/>
  <c r="T76" i="28"/>
  <c r="T70" i="28"/>
  <c r="T69" i="28"/>
  <c r="T64" i="28"/>
  <c r="T62" i="28"/>
  <c r="T58" i="28"/>
  <c r="T56" i="28"/>
  <c r="T52" i="28"/>
  <c r="T47" i="28"/>
  <c r="T45" i="28"/>
  <c r="T40" i="28"/>
  <c r="T39" i="28"/>
  <c r="T34" i="28"/>
  <c r="T33" i="28"/>
  <c r="T31" i="28"/>
  <c r="T29" i="28"/>
  <c r="T27" i="28"/>
  <c r="T24" i="28"/>
  <c r="T22" i="28"/>
  <c r="T21" i="28"/>
  <c r="T20" i="28"/>
  <c r="T17" i="28"/>
  <c r="T15" i="28"/>
  <c r="T14" i="28"/>
  <c r="T10" i="28"/>
  <c r="T9" i="28"/>
  <c r="T4" i="28"/>
  <c r="K77" i="27"/>
  <c r="K78" i="27"/>
  <c r="K79" i="27"/>
  <c r="T79" i="27" s="1"/>
  <c r="K80" i="27"/>
  <c r="T80" i="27" s="1"/>
  <c r="K81" i="27"/>
  <c r="K67" i="27"/>
  <c r="K68" i="27"/>
  <c r="T68" i="27" s="1"/>
  <c r="K69" i="27"/>
  <c r="K70" i="27"/>
  <c r="T70" i="27" s="1"/>
  <c r="K71" i="27"/>
  <c r="T71" i="27" s="1"/>
  <c r="K72" i="27"/>
  <c r="T72" i="27" s="1"/>
  <c r="K73" i="27"/>
  <c r="T73" i="27" s="1"/>
  <c r="K74" i="27"/>
  <c r="T74" i="27" s="1"/>
  <c r="K75" i="27"/>
  <c r="K76" i="27"/>
  <c r="T76" i="27" s="1"/>
  <c r="K59" i="27"/>
  <c r="T59" i="27" s="1"/>
  <c r="K60" i="27"/>
  <c r="T60" i="27" s="1"/>
  <c r="K61" i="27"/>
  <c r="K62" i="27"/>
  <c r="T62" i="27" s="1"/>
  <c r="K63" i="27"/>
  <c r="K64" i="27"/>
  <c r="T64" i="27" s="1"/>
  <c r="K65" i="27"/>
  <c r="T65" i="27" s="1"/>
  <c r="K66" i="27"/>
  <c r="T66" i="27" s="1"/>
  <c r="K52" i="27"/>
  <c r="K53" i="27"/>
  <c r="T53" i="27" s="1"/>
  <c r="K54" i="27"/>
  <c r="K55" i="27"/>
  <c r="T55" i="27" s="1"/>
  <c r="K56" i="27"/>
  <c r="T56" i="27" s="1"/>
  <c r="K57" i="27"/>
  <c r="T57" i="27" s="1"/>
  <c r="K58" i="27"/>
  <c r="T58" i="27" s="1"/>
  <c r="K47" i="27"/>
  <c r="T47" i="27" s="1"/>
  <c r="K48" i="27"/>
  <c r="T48" i="27" s="1"/>
  <c r="K49" i="27"/>
  <c r="T49" i="27" s="1"/>
  <c r="K50" i="27"/>
  <c r="T50" i="27" s="1"/>
  <c r="K51" i="27"/>
  <c r="T45" i="27"/>
  <c r="T43" i="27"/>
  <c r="K41" i="27"/>
  <c r="T39" i="27"/>
  <c r="K38" i="27"/>
  <c r="T38" i="27" s="1"/>
  <c r="K35" i="27"/>
  <c r="T35" i="27" s="1"/>
  <c r="K36" i="27"/>
  <c r="K37" i="27"/>
  <c r="K34" i="27"/>
  <c r="K33" i="27"/>
  <c r="T33" i="27" s="1"/>
  <c r="K32" i="27"/>
  <c r="T32" i="27" s="1"/>
  <c r="K31" i="27"/>
  <c r="T31" i="27" s="1"/>
  <c r="K30" i="27"/>
  <c r="T30" i="27" s="1"/>
  <c r="K29" i="27"/>
  <c r="T29" i="27" s="1"/>
  <c r="K28" i="27"/>
  <c r="K27" i="27"/>
  <c r="T27" i="27" s="1"/>
  <c r="K26" i="27"/>
  <c r="T26" i="27" s="1"/>
  <c r="K25" i="27"/>
  <c r="T25" i="27" s="1"/>
  <c r="K24" i="27"/>
  <c r="K23" i="27"/>
  <c r="T23" i="27" s="1"/>
  <c r="K22" i="27"/>
  <c r="K21" i="27"/>
  <c r="T21" i="27" s="1"/>
  <c r="K20" i="27"/>
  <c r="T20" i="27" s="1"/>
  <c r="K16" i="27"/>
  <c r="T16" i="27" s="1"/>
  <c r="K17" i="27"/>
  <c r="K18" i="27"/>
  <c r="K19" i="27"/>
  <c r="K15" i="27"/>
  <c r="T15" i="27" s="1"/>
  <c r="K14" i="27"/>
  <c r="K13" i="27"/>
  <c r="T13" i="27" s="1"/>
  <c r="K12" i="27"/>
  <c r="T12" i="27" s="1"/>
  <c r="K11" i="27"/>
  <c r="T11" i="27" s="1"/>
  <c r="K10" i="27"/>
  <c r="K9" i="27"/>
  <c r="T9" i="27" s="1"/>
  <c r="K8" i="27"/>
  <c r="T8" i="27" s="1"/>
  <c r="K7" i="27"/>
  <c r="T7" i="27" s="1"/>
  <c r="K6" i="27"/>
  <c r="K5" i="27"/>
  <c r="T5" i="27" s="1"/>
  <c r="K4" i="27"/>
  <c r="AH82" i="27"/>
  <c r="AG82" i="27"/>
  <c r="AF82" i="27"/>
  <c r="AE82" i="27"/>
  <c r="AD82" i="27"/>
  <c r="AC82" i="27"/>
  <c r="AB82" i="27"/>
  <c r="AA82" i="27"/>
  <c r="Z82" i="27"/>
  <c r="T81" i="27"/>
  <c r="T78" i="27"/>
  <c r="T77" i="27"/>
  <c r="T75" i="27"/>
  <c r="T69" i="27"/>
  <c r="T67" i="27"/>
  <c r="T63" i="27"/>
  <c r="T61" i="27"/>
  <c r="T54" i="27"/>
  <c r="T52" i="27"/>
  <c r="T51" i="27"/>
  <c r="T46" i="27"/>
  <c r="T44" i="27"/>
  <c r="T42" i="27"/>
  <c r="T41" i="27"/>
  <c r="T40" i="27"/>
  <c r="T37" i="27"/>
  <c r="T36" i="27"/>
  <c r="T34" i="27"/>
  <c r="T28" i="27"/>
  <c r="T24" i="27"/>
  <c r="T22" i="27"/>
  <c r="T19" i="27"/>
  <c r="T18" i="27"/>
  <c r="T17" i="27"/>
  <c r="T14" i="27"/>
  <c r="T10" i="27"/>
  <c r="T6" i="27"/>
  <c r="T4" i="27"/>
  <c r="K77" i="26"/>
  <c r="T77" i="26" s="1"/>
  <c r="K78" i="26"/>
  <c r="T78" i="26" s="1"/>
  <c r="K79" i="26"/>
  <c r="K80" i="26"/>
  <c r="K81" i="26"/>
  <c r="K70" i="26"/>
  <c r="K71" i="26"/>
  <c r="K72" i="26"/>
  <c r="T72" i="26" s="1"/>
  <c r="K73" i="26"/>
  <c r="K74" i="26"/>
  <c r="T74" i="26" s="1"/>
  <c r="K75" i="26"/>
  <c r="K76" i="26"/>
  <c r="K69" i="26"/>
  <c r="T69" i="26" s="1"/>
  <c r="K68" i="26"/>
  <c r="T68" i="26" s="1"/>
  <c r="K67" i="26"/>
  <c r="K66" i="26"/>
  <c r="T66" i="26" s="1"/>
  <c r="K65" i="26"/>
  <c r="K64" i="26"/>
  <c r="K63" i="26"/>
  <c r="K62" i="26"/>
  <c r="T62" i="26" s="1"/>
  <c r="K61" i="26"/>
  <c r="K58" i="26"/>
  <c r="T58" i="26" s="1"/>
  <c r="K59" i="26"/>
  <c r="K60" i="26"/>
  <c r="K48" i="26"/>
  <c r="T48" i="26" s="1"/>
  <c r="K49" i="26"/>
  <c r="T49" i="26" s="1"/>
  <c r="K50" i="26"/>
  <c r="K51" i="26"/>
  <c r="T51" i="26" s="1"/>
  <c r="K52" i="26"/>
  <c r="T52" i="26" s="1"/>
  <c r="K53" i="26"/>
  <c r="T53" i="26" s="1"/>
  <c r="K54" i="26"/>
  <c r="K55" i="26"/>
  <c r="T55" i="26" s="1"/>
  <c r="K56" i="26"/>
  <c r="K57" i="26"/>
  <c r="T57" i="26" s="1"/>
  <c r="K39" i="26"/>
  <c r="K40" i="26"/>
  <c r="K41" i="26"/>
  <c r="K42" i="26"/>
  <c r="T42" i="26" s="1"/>
  <c r="K43" i="26"/>
  <c r="K44" i="26"/>
  <c r="T44" i="26" s="1"/>
  <c r="K45" i="26"/>
  <c r="K46" i="26"/>
  <c r="T46" i="26" s="1"/>
  <c r="K47" i="26"/>
  <c r="K33" i="26"/>
  <c r="T33" i="26" s="1"/>
  <c r="K34" i="26"/>
  <c r="K35" i="26"/>
  <c r="T35" i="26" s="1"/>
  <c r="K36" i="26"/>
  <c r="K37" i="26"/>
  <c r="K38" i="26"/>
  <c r="T38" i="26" s="1"/>
  <c r="K22" i="26"/>
  <c r="T22" i="26" s="1"/>
  <c r="K23" i="26"/>
  <c r="K24" i="26"/>
  <c r="T24" i="26" s="1"/>
  <c r="K25" i="26"/>
  <c r="K26" i="26"/>
  <c r="T26" i="26" s="1"/>
  <c r="K27" i="26"/>
  <c r="T27" i="26" s="1"/>
  <c r="K28" i="26"/>
  <c r="T28" i="26" s="1"/>
  <c r="K29" i="26"/>
  <c r="K30" i="26"/>
  <c r="T30" i="26" s="1"/>
  <c r="K31" i="26"/>
  <c r="K32" i="26"/>
  <c r="K11" i="26"/>
  <c r="K12" i="26"/>
  <c r="T12" i="26" s="1"/>
  <c r="K13" i="26"/>
  <c r="K14" i="26"/>
  <c r="T14" i="26" s="1"/>
  <c r="K15" i="26"/>
  <c r="T15" i="26" s="1"/>
  <c r="K16" i="26"/>
  <c r="T16" i="26" s="1"/>
  <c r="K17" i="26"/>
  <c r="T17" i="26" s="1"/>
  <c r="K18" i="26"/>
  <c r="T18" i="26" s="1"/>
  <c r="K19" i="26"/>
  <c r="K20" i="26"/>
  <c r="T20" i="26" s="1"/>
  <c r="K21" i="26"/>
  <c r="K10" i="26"/>
  <c r="K9" i="26"/>
  <c r="T9" i="26" s="1"/>
  <c r="K8" i="26"/>
  <c r="T8" i="26" s="1"/>
  <c r="K7" i="26"/>
  <c r="K6" i="26"/>
  <c r="T6" i="26" s="1"/>
  <c r="K5" i="26"/>
  <c r="K4" i="26"/>
  <c r="AH82" i="26"/>
  <c r="AG82" i="26"/>
  <c r="AF82" i="26"/>
  <c r="AE82" i="26"/>
  <c r="AD82" i="26"/>
  <c r="AC82" i="26"/>
  <c r="AB82" i="26"/>
  <c r="AA82" i="26"/>
  <c r="Z82" i="26"/>
  <c r="Y82" i="26"/>
  <c r="X82" i="26"/>
  <c r="W82" i="26"/>
  <c r="V82" i="26"/>
  <c r="U82" i="26"/>
  <c r="T81" i="26"/>
  <c r="T80" i="26"/>
  <c r="T79" i="26"/>
  <c r="T76" i="26"/>
  <c r="T75" i="26"/>
  <c r="T73" i="26"/>
  <c r="T71" i="26"/>
  <c r="T70" i="26"/>
  <c r="T67" i="26"/>
  <c r="T65" i="26"/>
  <c r="T64" i="26"/>
  <c r="T63" i="26"/>
  <c r="T61" i="26"/>
  <c r="T60" i="26"/>
  <c r="T59" i="26"/>
  <c r="T56" i="26"/>
  <c r="T54" i="26"/>
  <c r="T50" i="26"/>
  <c r="T47" i="26"/>
  <c r="T45" i="26"/>
  <c r="T43" i="26"/>
  <c r="T41" i="26"/>
  <c r="T40" i="26"/>
  <c r="T39" i="26"/>
  <c r="T37" i="26"/>
  <c r="T36" i="26"/>
  <c r="T34" i="26"/>
  <c r="T32" i="26"/>
  <c r="T31" i="26"/>
  <c r="T29" i="26"/>
  <c r="T25" i="26"/>
  <c r="T23" i="26"/>
  <c r="T21" i="26"/>
  <c r="T19" i="26"/>
  <c r="T13" i="26"/>
  <c r="T11" i="26"/>
  <c r="T10" i="26"/>
  <c r="T7" i="26"/>
  <c r="T5" i="26"/>
  <c r="T4" i="26"/>
  <c r="K80" i="25"/>
  <c r="K81" i="25"/>
  <c r="K79" i="25"/>
  <c r="K78" i="25"/>
  <c r="K77" i="25"/>
  <c r="K76" i="25"/>
  <c r="K75" i="25"/>
  <c r="K74" i="25"/>
  <c r="K73" i="25"/>
  <c r="K72" i="25"/>
  <c r="K71" i="25"/>
  <c r="K70" i="25"/>
  <c r="K69" i="25"/>
  <c r="K61" i="25"/>
  <c r="K62" i="25"/>
  <c r="K63" i="25"/>
  <c r="K64" i="25"/>
  <c r="K65" i="25"/>
  <c r="K66" i="25"/>
  <c r="K67" i="25"/>
  <c r="K68" i="25"/>
  <c r="K53" i="25"/>
  <c r="K54" i="25"/>
  <c r="K55" i="25"/>
  <c r="K56" i="25"/>
  <c r="K57" i="25"/>
  <c r="K58" i="25"/>
  <c r="K59" i="25"/>
  <c r="K60" i="25"/>
  <c r="K45" i="25"/>
  <c r="K46" i="25"/>
  <c r="K47" i="25"/>
  <c r="K48" i="25"/>
  <c r="K49" i="25"/>
  <c r="K50" i="25"/>
  <c r="K51" i="25"/>
  <c r="K52" i="25"/>
  <c r="K39" i="25"/>
  <c r="K40" i="25"/>
  <c r="K41" i="25"/>
  <c r="K42" i="25"/>
  <c r="K43" i="25"/>
  <c r="K44" i="25"/>
  <c r="K38" i="25"/>
  <c r="K37" i="25"/>
  <c r="K36" i="25"/>
  <c r="K35" i="25"/>
  <c r="K34" i="25"/>
  <c r="K32" i="25"/>
  <c r="K33" i="25"/>
  <c r="K31" i="25"/>
  <c r="K30" i="25"/>
  <c r="K29" i="25"/>
  <c r="K27" i="25"/>
  <c r="K26" i="25"/>
  <c r="K25" i="25"/>
  <c r="K23" i="25"/>
  <c r="K24" i="25"/>
  <c r="K22" i="25"/>
  <c r="K21" i="25"/>
  <c r="K20" i="25"/>
  <c r="K19" i="25"/>
  <c r="K18" i="25"/>
  <c r="K17" i="25"/>
  <c r="K16" i="25"/>
  <c r="K15" i="25"/>
  <c r="K14" i="25"/>
  <c r="K13" i="25"/>
  <c r="K12" i="25"/>
  <c r="K11" i="25"/>
  <c r="K10" i="25"/>
  <c r="K9" i="25"/>
  <c r="K8" i="25"/>
  <c r="K6" i="25"/>
  <c r="K5" i="25"/>
  <c r="K4" i="25"/>
  <c r="AG82" i="25"/>
  <c r="AF82" i="25"/>
  <c r="AE82" i="25"/>
  <c r="K80" i="24"/>
  <c r="K81" i="24"/>
  <c r="T81" i="24" s="1"/>
  <c r="K71" i="24"/>
  <c r="K72" i="24"/>
  <c r="K73" i="24"/>
  <c r="T73" i="24" s="1"/>
  <c r="K74" i="24"/>
  <c r="T74" i="24" s="1"/>
  <c r="K75" i="24"/>
  <c r="T75" i="24" s="1"/>
  <c r="K76" i="24"/>
  <c r="T76" i="24" s="1"/>
  <c r="K77" i="24"/>
  <c r="T77" i="24" s="1"/>
  <c r="K78" i="24"/>
  <c r="T78" i="24" s="1"/>
  <c r="K79" i="24"/>
  <c r="K60" i="24"/>
  <c r="T60" i="24" s="1"/>
  <c r="K61" i="24"/>
  <c r="T61" i="24" s="1"/>
  <c r="K62" i="24"/>
  <c r="T62" i="24" s="1"/>
  <c r="K63" i="24"/>
  <c r="T63" i="24" s="1"/>
  <c r="K64" i="24"/>
  <c r="T64" i="24" s="1"/>
  <c r="K65" i="24"/>
  <c r="T65" i="24" s="1"/>
  <c r="K66" i="24"/>
  <c r="T66" i="24" s="1"/>
  <c r="K67" i="24"/>
  <c r="T67" i="24" s="1"/>
  <c r="K68" i="24"/>
  <c r="T68" i="24" s="1"/>
  <c r="K69" i="24"/>
  <c r="T69" i="24" s="1"/>
  <c r="K70" i="24"/>
  <c r="K50" i="24"/>
  <c r="T50" i="24" s="1"/>
  <c r="K51" i="24"/>
  <c r="T51" i="24" s="1"/>
  <c r="K52" i="24"/>
  <c r="T52" i="24" s="1"/>
  <c r="K53" i="24"/>
  <c r="T53" i="24" s="1"/>
  <c r="K54" i="24"/>
  <c r="T54" i="24" s="1"/>
  <c r="K55" i="24"/>
  <c r="T55" i="24" s="1"/>
  <c r="K56" i="24"/>
  <c r="T56" i="24" s="1"/>
  <c r="K57" i="24"/>
  <c r="T57" i="24" s="1"/>
  <c r="K58" i="24"/>
  <c r="T58" i="24" s="1"/>
  <c r="K59" i="24"/>
  <c r="T59" i="24" s="1"/>
  <c r="K49" i="24"/>
  <c r="T49" i="24" s="1"/>
  <c r="K48" i="24"/>
  <c r="K47" i="24"/>
  <c r="T47" i="24" s="1"/>
  <c r="K46" i="24"/>
  <c r="T46" i="24" s="1"/>
  <c r="K45" i="24"/>
  <c r="T45" i="24" s="1"/>
  <c r="K44" i="24"/>
  <c r="T44" i="24" s="1"/>
  <c r="K43" i="24"/>
  <c r="T43" i="24" s="1"/>
  <c r="K42" i="24"/>
  <c r="K41" i="24"/>
  <c r="T41" i="24" s="1"/>
  <c r="K40" i="24"/>
  <c r="T40" i="24" s="1"/>
  <c r="K39" i="24"/>
  <c r="K38" i="24"/>
  <c r="T38" i="24" s="1"/>
  <c r="K35" i="24"/>
  <c r="T35" i="24" s="1"/>
  <c r="K36" i="24"/>
  <c r="K37" i="24"/>
  <c r="T37" i="24" s="1"/>
  <c r="K34" i="24"/>
  <c r="T34" i="24" s="1"/>
  <c r="K33" i="24"/>
  <c r="T33" i="24" s="1"/>
  <c r="K32" i="24"/>
  <c r="T32" i="24" s="1"/>
  <c r="K31" i="24"/>
  <c r="T31" i="24" s="1"/>
  <c r="K30" i="24"/>
  <c r="K29" i="24"/>
  <c r="T29" i="24" s="1"/>
  <c r="K28" i="24"/>
  <c r="K27" i="24"/>
  <c r="T27" i="24" s="1"/>
  <c r="K26" i="24"/>
  <c r="T26" i="24" s="1"/>
  <c r="K25" i="24"/>
  <c r="T25" i="24" s="1"/>
  <c r="K24" i="24"/>
  <c r="K23" i="24"/>
  <c r="T23" i="24" s="1"/>
  <c r="K22" i="24"/>
  <c r="K21" i="24"/>
  <c r="T21" i="24" s="1"/>
  <c r="K20" i="24"/>
  <c r="T20" i="24" s="1"/>
  <c r="K19" i="24"/>
  <c r="T19" i="24" s="1"/>
  <c r="K18" i="24"/>
  <c r="K17" i="24"/>
  <c r="T17" i="24" s="1"/>
  <c r="K16" i="24"/>
  <c r="T16" i="24" s="1"/>
  <c r="K13" i="24"/>
  <c r="T13" i="24" s="1"/>
  <c r="K11" i="24"/>
  <c r="T11" i="24" s="1"/>
  <c r="K12" i="24"/>
  <c r="T12" i="24" s="1"/>
  <c r="K10" i="24"/>
  <c r="K9" i="24"/>
  <c r="K8" i="24"/>
  <c r="T8" i="24" s="1"/>
  <c r="K7" i="24"/>
  <c r="K6" i="24"/>
  <c r="T6" i="24" s="1"/>
  <c r="K5" i="24"/>
  <c r="T5" i="24" s="1"/>
  <c r="K4" i="24"/>
  <c r="T80" i="24"/>
  <c r="T79" i="24"/>
  <c r="T72" i="24"/>
  <c r="T71" i="24"/>
  <c r="T70" i="24"/>
  <c r="T48" i="24"/>
  <c r="T42" i="24"/>
  <c r="T39" i="24"/>
  <c r="T36" i="24"/>
  <c r="T30" i="24"/>
  <c r="T28" i="24"/>
  <c r="T24" i="24"/>
  <c r="T22" i="24"/>
  <c r="T18" i="24"/>
  <c r="T14" i="24"/>
  <c r="T10" i="24"/>
  <c r="T9" i="24"/>
  <c r="T7" i="24"/>
  <c r="T4" i="24"/>
  <c r="K78" i="23"/>
  <c r="T78" i="23" s="1"/>
  <c r="K79" i="23"/>
  <c r="T79" i="23" s="1"/>
  <c r="K80" i="23"/>
  <c r="T80" i="23" s="1"/>
  <c r="K81" i="23"/>
  <c r="K68" i="23"/>
  <c r="T68" i="23" s="1"/>
  <c r="K69" i="23"/>
  <c r="K70" i="23"/>
  <c r="T70" i="23" s="1"/>
  <c r="K71" i="23"/>
  <c r="T71" i="23" s="1"/>
  <c r="K72" i="23"/>
  <c r="T72" i="23" s="1"/>
  <c r="K73" i="23"/>
  <c r="T73" i="23" s="1"/>
  <c r="K74" i="23"/>
  <c r="T74" i="23" s="1"/>
  <c r="K75" i="23"/>
  <c r="T75" i="23" s="1"/>
  <c r="K76" i="23"/>
  <c r="T76" i="23" s="1"/>
  <c r="K77" i="23"/>
  <c r="T77" i="23" s="1"/>
  <c r="K57" i="23"/>
  <c r="T57" i="23" s="1"/>
  <c r="K58" i="23"/>
  <c r="K59" i="23"/>
  <c r="T59" i="23" s="1"/>
  <c r="K60" i="23"/>
  <c r="K61" i="23"/>
  <c r="T61" i="23" s="1"/>
  <c r="K62" i="23"/>
  <c r="T62" i="23" s="1"/>
  <c r="K63" i="23"/>
  <c r="T63" i="23" s="1"/>
  <c r="K64" i="23"/>
  <c r="T64" i="23" s="1"/>
  <c r="K65" i="23"/>
  <c r="K66" i="23"/>
  <c r="K67" i="23"/>
  <c r="K49" i="23"/>
  <c r="K50" i="23"/>
  <c r="T50" i="23" s="1"/>
  <c r="K51" i="23"/>
  <c r="T51" i="23" s="1"/>
  <c r="K52" i="23"/>
  <c r="T52" i="23" s="1"/>
  <c r="K53" i="23"/>
  <c r="K54" i="23"/>
  <c r="T54" i="23" s="1"/>
  <c r="K55" i="23"/>
  <c r="T55" i="23" s="1"/>
  <c r="K56" i="23"/>
  <c r="T56" i="23" s="1"/>
  <c r="K48" i="23"/>
  <c r="K47" i="23"/>
  <c r="T47" i="23" s="1"/>
  <c r="K46" i="23"/>
  <c r="T46" i="23" s="1"/>
  <c r="K45" i="23"/>
  <c r="T45" i="23" s="1"/>
  <c r="K44" i="23"/>
  <c r="T44" i="23" s="1"/>
  <c r="K43" i="23"/>
  <c r="T43" i="23" s="1"/>
  <c r="K42" i="23"/>
  <c r="K41" i="23"/>
  <c r="T41" i="23" s="1"/>
  <c r="K40" i="23"/>
  <c r="K39" i="23"/>
  <c r="K34" i="23"/>
  <c r="T34" i="23" s="1"/>
  <c r="K35" i="23"/>
  <c r="T35" i="23" s="1"/>
  <c r="K36" i="23"/>
  <c r="K37" i="23"/>
  <c r="T37" i="23" s="1"/>
  <c r="K38" i="23"/>
  <c r="K33" i="23"/>
  <c r="K32" i="23"/>
  <c r="T32" i="23" s="1"/>
  <c r="K24" i="23"/>
  <c r="T24" i="23" s="1"/>
  <c r="K25" i="23"/>
  <c r="K26" i="23"/>
  <c r="T26" i="23" s="1"/>
  <c r="K27" i="23"/>
  <c r="T27" i="23" s="1"/>
  <c r="K28" i="23"/>
  <c r="T28" i="23" s="1"/>
  <c r="K29" i="23"/>
  <c r="T29" i="23" s="1"/>
  <c r="K30" i="23"/>
  <c r="T30" i="23" s="1"/>
  <c r="K31" i="23"/>
  <c r="T31" i="23" s="1"/>
  <c r="K16" i="23"/>
  <c r="K17" i="23"/>
  <c r="K18" i="23"/>
  <c r="T18" i="23" s="1"/>
  <c r="K19" i="23"/>
  <c r="T19" i="23" s="1"/>
  <c r="K20" i="23"/>
  <c r="T20" i="23" s="1"/>
  <c r="K21" i="23"/>
  <c r="K22" i="23"/>
  <c r="T22" i="23" s="1"/>
  <c r="K23" i="23"/>
  <c r="T23" i="23" s="1"/>
  <c r="K15" i="23"/>
  <c r="T15" i="23" s="1"/>
  <c r="K14" i="23"/>
  <c r="T14" i="23" s="1"/>
  <c r="K10" i="23"/>
  <c r="T10" i="23" s="1"/>
  <c r="K11" i="23"/>
  <c r="K12" i="23"/>
  <c r="T12" i="23" s="1"/>
  <c r="K13" i="23"/>
  <c r="K9" i="23"/>
  <c r="T9" i="23" s="1"/>
  <c r="K8" i="23"/>
  <c r="K7" i="23"/>
  <c r="T7" i="23" s="1"/>
  <c r="K6" i="23"/>
  <c r="K5" i="23"/>
  <c r="T5" i="23" s="1"/>
  <c r="K4" i="23"/>
  <c r="AH82" i="23"/>
  <c r="AG82" i="23"/>
  <c r="AF82" i="23"/>
  <c r="AE82" i="23"/>
  <c r="AD82" i="23"/>
  <c r="AC82" i="23"/>
  <c r="AB82" i="23"/>
  <c r="AA82" i="23"/>
  <c r="Z82" i="23"/>
  <c r="Y82" i="23"/>
  <c r="X82" i="23"/>
  <c r="T81" i="23"/>
  <c r="T69" i="23"/>
  <c r="T67" i="23"/>
  <c r="T66" i="23"/>
  <c r="T65" i="23"/>
  <c r="T60" i="23"/>
  <c r="T58" i="23"/>
  <c r="T53" i="23"/>
  <c r="T49" i="23"/>
  <c r="T48" i="23"/>
  <c r="T42" i="23"/>
  <c r="T40" i="23"/>
  <c r="T39" i="23"/>
  <c r="T38" i="23"/>
  <c r="T36" i="23"/>
  <c r="T33" i="23"/>
  <c r="T25" i="23"/>
  <c r="T21" i="23"/>
  <c r="T17" i="23"/>
  <c r="T16" i="23"/>
  <c r="T13" i="23"/>
  <c r="T11" i="23"/>
  <c r="T8" i="23"/>
  <c r="T6" i="23"/>
  <c r="T4" i="23"/>
  <c r="K80" i="22"/>
  <c r="T80" i="22" s="1"/>
  <c r="K81" i="22"/>
  <c r="T81" i="22" s="1"/>
  <c r="K74" i="22"/>
  <c r="T74" i="22" s="1"/>
  <c r="K75" i="22"/>
  <c r="T75" i="22" s="1"/>
  <c r="K76" i="22"/>
  <c r="T76" i="22" s="1"/>
  <c r="K77" i="22"/>
  <c r="K78" i="22"/>
  <c r="T78" i="22" s="1"/>
  <c r="K79" i="22"/>
  <c r="T79" i="22" s="1"/>
  <c r="K68" i="22"/>
  <c r="T68" i="22" s="1"/>
  <c r="K69" i="22"/>
  <c r="T69" i="22" s="1"/>
  <c r="K70" i="22"/>
  <c r="T70" i="22" s="1"/>
  <c r="K71" i="22"/>
  <c r="K72" i="22"/>
  <c r="K73" i="22"/>
  <c r="T73" i="22" s="1"/>
  <c r="K62" i="22"/>
  <c r="T62" i="22" s="1"/>
  <c r="K63" i="22"/>
  <c r="T63" i="22" s="1"/>
  <c r="K64" i="22"/>
  <c r="T64" i="22" s="1"/>
  <c r="K65" i="22"/>
  <c r="K66" i="22"/>
  <c r="T66" i="22" s="1"/>
  <c r="K67" i="22"/>
  <c r="T67" i="22" s="1"/>
  <c r="K56" i="22"/>
  <c r="T56" i="22" s="1"/>
  <c r="K57" i="22"/>
  <c r="T57" i="22" s="1"/>
  <c r="K58" i="22"/>
  <c r="K59" i="22"/>
  <c r="K60" i="22"/>
  <c r="K61" i="22"/>
  <c r="T61" i="22" s="1"/>
  <c r="K50" i="22"/>
  <c r="T50" i="22" s="1"/>
  <c r="K51" i="22"/>
  <c r="T51" i="22" s="1"/>
  <c r="K52" i="22"/>
  <c r="T52" i="22" s="1"/>
  <c r="K53" i="22"/>
  <c r="K54" i="22"/>
  <c r="T54" i="22" s="1"/>
  <c r="K55" i="22"/>
  <c r="T55" i="22" s="1"/>
  <c r="K49" i="22"/>
  <c r="T49" i="22" s="1"/>
  <c r="K48" i="22"/>
  <c r="T48" i="22" s="1"/>
  <c r="K47" i="22"/>
  <c r="T47" i="22" s="1"/>
  <c r="K44" i="22"/>
  <c r="T44" i="22" s="1"/>
  <c r="T43" i="22"/>
  <c r="K41" i="22"/>
  <c r="T41" i="22" s="1"/>
  <c r="K38" i="22"/>
  <c r="T38" i="22" s="1"/>
  <c r="K37" i="22"/>
  <c r="T37" i="22" s="1"/>
  <c r="K36" i="22"/>
  <c r="K35" i="22"/>
  <c r="T35" i="22" s="1"/>
  <c r="K34" i="22"/>
  <c r="T34" i="22" s="1"/>
  <c r="K33" i="22"/>
  <c r="K32" i="22"/>
  <c r="T32" i="22" s="1"/>
  <c r="K31" i="22"/>
  <c r="T31" i="22" s="1"/>
  <c r="K30" i="22"/>
  <c r="K29" i="22"/>
  <c r="T29" i="22" s="1"/>
  <c r="K28" i="22"/>
  <c r="T28" i="22" s="1"/>
  <c r="K27" i="22"/>
  <c r="T27" i="22" s="1"/>
  <c r="K26" i="22"/>
  <c r="K25" i="22"/>
  <c r="T25" i="22" s="1"/>
  <c r="K24" i="22"/>
  <c r="K23" i="22"/>
  <c r="T23" i="22" s="1"/>
  <c r="K22" i="22"/>
  <c r="K21" i="22"/>
  <c r="K20" i="22"/>
  <c r="T20" i="22" s="1"/>
  <c r="K19" i="22"/>
  <c r="T19" i="22" s="1"/>
  <c r="K18" i="22"/>
  <c r="K17" i="22"/>
  <c r="T17" i="22" s="1"/>
  <c r="K16" i="22"/>
  <c r="T16" i="22" s="1"/>
  <c r="K15" i="22"/>
  <c r="T15" i="22" s="1"/>
  <c r="K14" i="22"/>
  <c r="T14" i="22" s="1"/>
  <c r="K13" i="22"/>
  <c r="T13" i="22" s="1"/>
  <c r="K12" i="22"/>
  <c r="K11" i="22"/>
  <c r="T11" i="22" s="1"/>
  <c r="K10" i="22"/>
  <c r="K9" i="22"/>
  <c r="T9" i="22" s="1"/>
  <c r="K8" i="22"/>
  <c r="K7" i="22"/>
  <c r="K6" i="22"/>
  <c r="K5" i="22"/>
  <c r="K4" i="22"/>
  <c r="T4" i="22" s="1"/>
  <c r="AH82" i="22"/>
  <c r="AG82" i="22"/>
  <c r="AF82" i="22"/>
  <c r="AE82" i="22"/>
  <c r="AD82" i="22"/>
  <c r="AC82" i="22"/>
  <c r="AB82" i="22"/>
  <c r="AA82" i="22"/>
  <c r="T77" i="22"/>
  <c r="T72" i="22"/>
  <c r="T71" i="22"/>
  <c r="T65" i="22"/>
  <c r="T60" i="22"/>
  <c r="T59" i="22"/>
  <c r="T58" i="22"/>
  <c r="T53" i="22"/>
  <c r="T46" i="22"/>
  <c r="T45" i="22"/>
  <c r="T42" i="22"/>
  <c r="T40" i="22"/>
  <c r="T39" i="22"/>
  <c r="T36" i="22"/>
  <c r="T33" i="22"/>
  <c r="T30" i="22"/>
  <c r="T26" i="22"/>
  <c r="T24" i="22"/>
  <c r="T22" i="22"/>
  <c r="T21" i="22"/>
  <c r="T18" i="22"/>
  <c r="T12" i="22"/>
  <c r="T10" i="22"/>
  <c r="T8" i="22"/>
  <c r="T6" i="22"/>
  <c r="T5" i="22"/>
  <c r="K75" i="21"/>
  <c r="T75" i="21" s="1"/>
  <c r="K76" i="21"/>
  <c r="T76" i="21" s="1"/>
  <c r="K77" i="21"/>
  <c r="T77" i="21" s="1"/>
  <c r="K78" i="21"/>
  <c r="T78" i="21" s="1"/>
  <c r="K79" i="21"/>
  <c r="T79" i="21" s="1"/>
  <c r="K80" i="21"/>
  <c r="T80" i="21" s="1"/>
  <c r="K81" i="21"/>
  <c r="T81" i="21" s="1"/>
  <c r="K65" i="21"/>
  <c r="K66" i="21"/>
  <c r="T66" i="21" s="1"/>
  <c r="K67" i="21"/>
  <c r="T67" i="21" s="1"/>
  <c r="K68" i="21"/>
  <c r="T68" i="21" s="1"/>
  <c r="K69" i="21"/>
  <c r="T69" i="21" s="1"/>
  <c r="K70" i="21"/>
  <c r="T70" i="21" s="1"/>
  <c r="K71" i="21"/>
  <c r="T71" i="21" s="1"/>
  <c r="K72" i="21"/>
  <c r="T72" i="21" s="1"/>
  <c r="K73" i="21"/>
  <c r="T73" i="21" s="1"/>
  <c r="K74" i="21"/>
  <c r="T74" i="21" s="1"/>
  <c r="K55" i="21"/>
  <c r="T55" i="21" s="1"/>
  <c r="K56" i="21"/>
  <c r="T56" i="21" s="1"/>
  <c r="K57" i="21"/>
  <c r="T57" i="21" s="1"/>
  <c r="K58" i="21"/>
  <c r="T58" i="21" s="1"/>
  <c r="K59" i="21"/>
  <c r="T59" i="21" s="1"/>
  <c r="K60" i="21"/>
  <c r="T60" i="21" s="1"/>
  <c r="K61" i="21"/>
  <c r="T61" i="21" s="1"/>
  <c r="K62" i="21"/>
  <c r="T62" i="21" s="1"/>
  <c r="K63" i="21"/>
  <c r="T63" i="21" s="1"/>
  <c r="K64" i="21"/>
  <c r="T64" i="21" s="1"/>
  <c r="K48" i="21"/>
  <c r="T48" i="21" s="1"/>
  <c r="K49" i="21"/>
  <c r="T49" i="21" s="1"/>
  <c r="K50" i="21"/>
  <c r="T50" i="21" s="1"/>
  <c r="K51" i="21"/>
  <c r="T51" i="21" s="1"/>
  <c r="K52" i="21"/>
  <c r="K53" i="21"/>
  <c r="T53" i="21" s="1"/>
  <c r="K54" i="21"/>
  <c r="T54" i="21" s="1"/>
  <c r="K47" i="21"/>
  <c r="T47" i="21" s="1"/>
  <c r="K46" i="21"/>
  <c r="T46" i="21" s="1"/>
  <c r="K45" i="21"/>
  <c r="K44" i="21"/>
  <c r="K43" i="21"/>
  <c r="T43" i="21" s="1"/>
  <c r="K42" i="21"/>
  <c r="T42" i="21" s="1"/>
  <c r="K41" i="21"/>
  <c r="T41" i="21" s="1"/>
  <c r="K40" i="21"/>
  <c r="T40" i="21" s="1"/>
  <c r="K39" i="21"/>
  <c r="T39" i="21" s="1"/>
  <c r="K32" i="21"/>
  <c r="K33" i="21"/>
  <c r="T33" i="21" s="1"/>
  <c r="K34" i="21"/>
  <c r="T34" i="21" s="1"/>
  <c r="K35" i="21"/>
  <c r="T35" i="21" s="1"/>
  <c r="K36" i="21"/>
  <c r="T36" i="21" s="1"/>
  <c r="K37" i="21"/>
  <c r="T37" i="21" s="1"/>
  <c r="K38" i="21"/>
  <c r="T38" i="21" s="1"/>
  <c r="K31" i="21"/>
  <c r="T31" i="21" s="1"/>
  <c r="K30" i="21"/>
  <c r="T30" i="21" s="1"/>
  <c r="K22" i="21"/>
  <c r="T22" i="21" s="1"/>
  <c r="K23" i="21"/>
  <c r="T23" i="21" s="1"/>
  <c r="K24" i="21"/>
  <c r="T24" i="21" s="1"/>
  <c r="K25" i="21"/>
  <c r="T25" i="21" s="1"/>
  <c r="K26" i="21"/>
  <c r="T26" i="21" s="1"/>
  <c r="K27" i="21"/>
  <c r="T27" i="21" s="1"/>
  <c r="K28" i="21"/>
  <c r="T28" i="21" s="1"/>
  <c r="K29" i="21"/>
  <c r="T29" i="21" s="1"/>
  <c r="K21" i="21"/>
  <c r="T21" i="21" s="1"/>
  <c r="K20" i="21"/>
  <c r="T20" i="21" s="1"/>
  <c r="K17" i="21"/>
  <c r="T17" i="21" s="1"/>
  <c r="K18" i="21"/>
  <c r="T18" i="21" s="1"/>
  <c r="K19" i="21"/>
  <c r="T19" i="21" s="1"/>
  <c r="K16" i="21"/>
  <c r="T16" i="21" s="1"/>
  <c r="K11" i="21"/>
  <c r="T11" i="21" s="1"/>
  <c r="K12" i="21"/>
  <c r="K13" i="21"/>
  <c r="T13" i="21" s="1"/>
  <c r="K10" i="21"/>
  <c r="T10" i="21" s="1"/>
  <c r="K7" i="21"/>
  <c r="T7" i="21" s="1"/>
  <c r="K8" i="21"/>
  <c r="T8" i="21" s="1"/>
  <c r="K6" i="21"/>
  <c r="T6" i="21" s="1"/>
  <c r="K5" i="21"/>
  <c r="T5" i="21" s="1"/>
  <c r="K4" i="21"/>
  <c r="T4" i="21" s="1"/>
  <c r="T65" i="21"/>
  <c r="T52" i="21"/>
  <c r="T45" i="21"/>
  <c r="T44" i="21"/>
  <c r="T32" i="21"/>
  <c r="T14" i="21"/>
  <c r="T12" i="21"/>
  <c r="K81" i="20"/>
  <c r="T81" i="20" s="1"/>
  <c r="K70" i="20"/>
  <c r="T70" i="20" s="1"/>
  <c r="K71" i="20"/>
  <c r="K72" i="20"/>
  <c r="K73" i="20"/>
  <c r="T73" i="20" s="1"/>
  <c r="K74" i="20"/>
  <c r="T74" i="20" s="1"/>
  <c r="K75" i="20"/>
  <c r="T75" i="20" s="1"/>
  <c r="K76" i="20"/>
  <c r="T76" i="20" s="1"/>
  <c r="K77" i="20"/>
  <c r="K78" i="20"/>
  <c r="T78" i="20" s="1"/>
  <c r="K79" i="20"/>
  <c r="T79" i="20" s="1"/>
  <c r="K80" i="20"/>
  <c r="T80" i="20" s="1"/>
  <c r="K69" i="20"/>
  <c r="T69" i="20" s="1"/>
  <c r="K68" i="20"/>
  <c r="T68" i="20" s="1"/>
  <c r="K67" i="20"/>
  <c r="T67" i="20" s="1"/>
  <c r="K66" i="20"/>
  <c r="K65" i="20"/>
  <c r="T65" i="20" s="1"/>
  <c r="K64" i="20"/>
  <c r="T64" i="20" s="1"/>
  <c r="K63" i="20"/>
  <c r="T63" i="20" s="1"/>
  <c r="K62" i="20"/>
  <c r="T62" i="20" s="1"/>
  <c r="K61" i="20"/>
  <c r="K60" i="20"/>
  <c r="T60" i="20" s="1"/>
  <c r="K54" i="20"/>
  <c r="T54" i="20" s="1"/>
  <c r="K55" i="20"/>
  <c r="T55" i="20" s="1"/>
  <c r="K56" i="20"/>
  <c r="T56" i="20" s="1"/>
  <c r="K57" i="20"/>
  <c r="T57" i="20" s="1"/>
  <c r="K58" i="20"/>
  <c r="K59" i="20"/>
  <c r="T59" i="20" s="1"/>
  <c r="K46" i="20"/>
  <c r="T46" i="20" s="1"/>
  <c r="K47" i="20"/>
  <c r="T47" i="20" s="1"/>
  <c r="K48" i="20"/>
  <c r="K49" i="20"/>
  <c r="T49" i="20" s="1"/>
  <c r="K50" i="20"/>
  <c r="K51" i="20"/>
  <c r="K52" i="20"/>
  <c r="T52" i="20" s="1"/>
  <c r="K53" i="20"/>
  <c r="T53" i="20" s="1"/>
  <c r="K35" i="20"/>
  <c r="T35" i="20" s="1"/>
  <c r="K36" i="20"/>
  <c r="T36" i="20" s="1"/>
  <c r="K37" i="20"/>
  <c r="K38" i="20"/>
  <c r="T38" i="20" s="1"/>
  <c r="K39" i="20"/>
  <c r="T39" i="20" s="1"/>
  <c r="K40" i="20"/>
  <c r="K41" i="20"/>
  <c r="T41" i="20" s="1"/>
  <c r="K42" i="20"/>
  <c r="T42" i="20" s="1"/>
  <c r="K43" i="20"/>
  <c r="K44" i="20"/>
  <c r="K45" i="20"/>
  <c r="T45" i="20" s="1"/>
  <c r="K34" i="20"/>
  <c r="T34" i="20" s="1"/>
  <c r="K33" i="20"/>
  <c r="K32" i="20"/>
  <c r="T32" i="20" s="1"/>
  <c r="K31" i="20"/>
  <c r="K30" i="20"/>
  <c r="K29" i="20"/>
  <c r="T29" i="20" s="1"/>
  <c r="K26" i="20"/>
  <c r="T26" i="20" s="1"/>
  <c r="K27" i="20"/>
  <c r="K28" i="20"/>
  <c r="K25" i="20"/>
  <c r="K23" i="20"/>
  <c r="K22" i="20"/>
  <c r="T22" i="20" s="1"/>
  <c r="K21" i="20"/>
  <c r="T21" i="20" s="1"/>
  <c r="K20" i="20"/>
  <c r="K16" i="20"/>
  <c r="T16" i="20" s="1"/>
  <c r="K17" i="20"/>
  <c r="K18" i="20"/>
  <c r="T18" i="20" s="1"/>
  <c r="K19" i="20"/>
  <c r="T19" i="20" s="1"/>
  <c r="K15" i="20"/>
  <c r="K14" i="20"/>
  <c r="K13" i="20"/>
  <c r="T13" i="20" s="1"/>
  <c r="K12" i="20"/>
  <c r="K11" i="20"/>
  <c r="T11" i="20" s="1"/>
  <c r="K10" i="20"/>
  <c r="T10" i="20" s="1"/>
  <c r="K9" i="20"/>
  <c r="T9" i="20" s="1"/>
  <c r="K8" i="20"/>
  <c r="K7" i="20"/>
  <c r="T7" i="20" s="1"/>
  <c r="K6" i="20"/>
  <c r="K5" i="20"/>
  <c r="T5" i="20" s="1"/>
  <c r="K4" i="20"/>
  <c r="T4" i="20" s="1"/>
  <c r="AH82" i="20"/>
  <c r="AG82" i="20"/>
  <c r="AF82" i="20"/>
  <c r="AE82" i="20"/>
  <c r="AD82" i="20"/>
  <c r="AC82" i="20"/>
  <c r="AB82" i="20"/>
  <c r="T77" i="20"/>
  <c r="T72" i="20"/>
  <c r="T71" i="20"/>
  <c r="T66" i="20"/>
  <c r="T61" i="20"/>
  <c r="T58" i="20"/>
  <c r="T51" i="20"/>
  <c r="T50" i="20"/>
  <c r="T48" i="20"/>
  <c r="T44" i="20"/>
  <c r="T43" i="20"/>
  <c r="T40" i="20"/>
  <c r="T37" i="20"/>
  <c r="T33" i="20"/>
  <c r="T31" i="20"/>
  <c r="T30" i="20"/>
  <c r="T28" i="20"/>
  <c r="T27" i="20"/>
  <c r="T25" i="20"/>
  <c r="T24" i="20"/>
  <c r="T23" i="20"/>
  <c r="T20" i="20"/>
  <c r="T17" i="20"/>
  <c r="T15" i="20"/>
  <c r="T14" i="20"/>
  <c r="T8" i="20"/>
  <c r="T6" i="20"/>
  <c r="K72" i="19"/>
  <c r="K73" i="19"/>
  <c r="K74" i="19"/>
  <c r="K75" i="19"/>
  <c r="K76" i="19"/>
  <c r="K77" i="19"/>
  <c r="K78" i="19"/>
  <c r="K79" i="19"/>
  <c r="K80" i="19"/>
  <c r="K81" i="19"/>
  <c r="K61" i="19"/>
  <c r="K62" i="19"/>
  <c r="K63" i="19"/>
  <c r="K64" i="19"/>
  <c r="K65" i="19"/>
  <c r="K66" i="19"/>
  <c r="K67" i="19"/>
  <c r="K68" i="19"/>
  <c r="K69" i="19"/>
  <c r="K70" i="19"/>
  <c r="K71" i="19"/>
  <c r="K60" i="19"/>
  <c r="K59" i="19"/>
  <c r="K58" i="19"/>
  <c r="K57" i="19"/>
  <c r="K56" i="19"/>
  <c r="K55" i="19"/>
  <c r="K54" i="19"/>
  <c r="K53" i="19"/>
  <c r="K52" i="19"/>
  <c r="K51" i="19"/>
  <c r="K50" i="19"/>
  <c r="K49" i="19"/>
  <c r="K45" i="19"/>
  <c r="K46" i="19"/>
  <c r="K47" i="19"/>
  <c r="K48" i="19"/>
  <c r="K34" i="19"/>
  <c r="K35" i="19"/>
  <c r="K36" i="19"/>
  <c r="K37" i="19"/>
  <c r="K38" i="19"/>
  <c r="K39" i="19"/>
  <c r="K40" i="19"/>
  <c r="K41" i="19"/>
  <c r="K42" i="19"/>
  <c r="K43" i="19"/>
  <c r="K44" i="19"/>
  <c r="K33" i="19"/>
  <c r="K32" i="19"/>
  <c r="K31" i="19"/>
  <c r="K30" i="19"/>
  <c r="K29" i="19"/>
  <c r="K28" i="19"/>
  <c r="K27" i="19"/>
  <c r="K26" i="19"/>
  <c r="K25" i="19"/>
  <c r="K24" i="19"/>
  <c r="K23" i="19"/>
  <c r="K22" i="19"/>
  <c r="K21" i="19"/>
  <c r="K20" i="19"/>
  <c r="K19" i="19"/>
  <c r="K18" i="19"/>
  <c r="K17" i="19"/>
  <c r="K16" i="19"/>
  <c r="K11" i="19"/>
  <c r="K12" i="19"/>
  <c r="K13" i="19"/>
  <c r="K14" i="19"/>
  <c r="K10" i="19"/>
  <c r="K8" i="19"/>
  <c r="K7" i="19"/>
  <c r="K6" i="19"/>
  <c r="K5" i="19"/>
  <c r="K4" i="19"/>
  <c r="T15" i="19"/>
  <c r="T9" i="19"/>
  <c r="K73" i="18"/>
  <c r="K74" i="18"/>
  <c r="K75" i="18"/>
  <c r="K76" i="18"/>
  <c r="K77" i="18"/>
  <c r="K78" i="18"/>
  <c r="K79" i="18"/>
  <c r="T79" i="18" s="1"/>
  <c r="K80" i="18"/>
  <c r="K81" i="18"/>
  <c r="K60" i="18"/>
  <c r="K61" i="18"/>
  <c r="K62" i="18"/>
  <c r="K63" i="18"/>
  <c r="K64" i="18"/>
  <c r="K65" i="18"/>
  <c r="K66" i="18"/>
  <c r="K67" i="18"/>
  <c r="K68" i="18"/>
  <c r="K69" i="18"/>
  <c r="T69" i="18" s="1"/>
  <c r="K70" i="18"/>
  <c r="K71" i="18"/>
  <c r="K72" i="18"/>
  <c r="K50" i="18"/>
  <c r="K51" i="18"/>
  <c r="K52" i="18"/>
  <c r="T52" i="18" s="1"/>
  <c r="K53" i="18"/>
  <c r="K54" i="18"/>
  <c r="K55" i="18"/>
  <c r="K56" i="18"/>
  <c r="K57" i="18"/>
  <c r="K58" i="18"/>
  <c r="K59" i="18"/>
  <c r="K49" i="18"/>
  <c r="K47" i="18"/>
  <c r="K42" i="18"/>
  <c r="K39" i="18"/>
  <c r="K31" i="18"/>
  <c r="T31" i="18" s="1"/>
  <c r="K32" i="18"/>
  <c r="K33" i="18"/>
  <c r="K34" i="18"/>
  <c r="K35" i="18"/>
  <c r="K36" i="18"/>
  <c r="K37" i="18"/>
  <c r="K30" i="18"/>
  <c r="K27" i="18"/>
  <c r="K26" i="18"/>
  <c r="K25" i="18"/>
  <c r="K15" i="18"/>
  <c r="K16" i="18"/>
  <c r="K17" i="18"/>
  <c r="K18" i="18"/>
  <c r="K19" i="18"/>
  <c r="K20" i="18"/>
  <c r="K21" i="18"/>
  <c r="K22" i="18"/>
  <c r="K5" i="18"/>
  <c r="K6" i="18"/>
  <c r="K7" i="18"/>
  <c r="K8" i="18"/>
  <c r="K9" i="18"/>
  <c r="K10" i="18"/>
  <c r="T10" i="18" s="1"/>
  <c r="K11" i="18"/>
  <c r="K12" i="18"/>
  <c r="K13" i="18"/>
  <c r="K14" i="18"/>
  <c r="K4" i="18"/>
  <c r="K46" i="18"/>
  <c r="K45" i="18"/>
  <c r="K43" i="18"/>
  <c r="K41" i="18"/>
  <c r="K40" i="18"/>
  <c r="K38" i="18"/>
  <c r="K29" i="18"/>
  <c r="K28" i="18"/>
  <c r="K24" i="18"/>
  <c r="K23" i="18"/>
  <c r="AH82" i="18"/>
  <c r="AG82" i="18"/>
  <c r="AF82" i="18"/>
  <c r="AE82" i="18"/>
  <c r="AD82" i="18"/>
  <c r="AC82" i="18"/>
  <c r="AB82" i="18"/>
  <c r="AA82" i="18"/>
  <c r="Z82" i="18"/>
  <c r="Y82" i="18"/>
  <c r="X82" i="18"/>
  <c r="W82" i="18"/>
  <c r="V82" i="18"/>
  <c r="U82" i="18"/>
  <c r="T75" i="18"/>
  <c r="T64" i="18"/>
  <c r="T61" i="18"/>
  <c r="T56" i="18"/>
  <c r="T50" i="18"/>
  <c r="T49" i="18"/>
  <c r="T42" i="18"/>
  <c r="T41" i="18"/>
  <c r="T40" i="18"/>
  <c r="T39" i="18"/>
  <c r="T30" i="18"/>
  <c r="T29" i="18"/>
  <c r="T25" i="18"/>
  <c r="T20" i="18"/>
  <c r="T15" i="18"/>
  <c r="T14" i="18"/>
  <c r="T4" i="18"/>
  <c r="K72" i="1"/>
  <c r="K73" i="1"/>
  <c r="K74" i="1"/>
  <c r="K75" i="1"/>
  <c r="K76" i="1"/>
  <c r="K77" i="1"/>
  <c r="K78" i="1"/>
  <c r="K79" i="1"/>
  <c r="K80" i="1"/>
  <c r="K81" i="1"/>
  <c r="K60" i="1"/>
  <c r="K61" i="1"/>
  <c r="K62" i="1"/>
  <c r="K63" i="1"/>
  <c r="K64" i="1"/>
  <c r="K65" i="1"/>
  <c r="K66" i="1"/>
  <c r="K67" i="1"/>
  <c r="K68" i="1"/>
  <c r="K69" i="1"/>
  <c r="K70" i="1"/>
  <c r="K71" i="1"/>
  <c r="K48" i="1"/>
  <c r="K49" i="1"/>
  <c r="K50" i="1"/>
  <c r="K51" i="1"/>
  <c r="K52" i="1"/>
  <c r="K53" i="1"/>
  <c r="K54" i="1"/>
  <c r="K55" i="1"/>
  <c r="K56" i="1"/>
  <c r="K57" i="1"/>
  <c r="K58" i="1"/>
  <c r="K59" i="1"/>
  <c r="K47" i="1"/>
  <c r="K46" i="1"/>
  <c r="K45" i="1"/>
  <c r="K43" i="1"/>
  <c r="K42" i="1"/>
  <c r="K41" i="1"/>
  <c r="K40" i="1"/>
  <c r="K39" i="1"/>
  <c r="K38" i="1"/>
  <c r="K32" i="1"/>
  <c r="K33" i="1"/>
  <c r="K34" i="1"/>
  <c r="K35" i="1"/>
  <c r="K36" i="1"/>
  <c r="K37" i="1"/>
  <c r="K31" i="1"/>
  <c r="K30" i="1"/>
  <c r="K29" i="1"/>
  <c r="K28" i="1"/>
  <c r="K27" i="1"/>
  <c r="K26" i="1"/>
  <c r="K25" i="1"/>
  <c r="K24" i="1"/>
  <c r="K23" i="1"/>
  <c r="K22" i="1"/>
  <c r="K21" i="1"/>
  <c r="K20" i="1"/>
  <c r="K19" i="1"/>
  <c r="K16" i="1"/>
  <c r="K17" i="1"/>
  <c r="K18" i="1"/>
  <c r="K15" i="1"/>
  <c r="K14" i="1"/>
  <c r="K8" i="1"/>
  <c r="K7" i="1"/>
  <c r="K6" i="1"/>
  <c r="K5" i="1"/>
  <c r="K4" i="1"/>
  <c r="T53" i="1"/>
  <c r="T61" i="1"/>
  <c r="T24" i="19" l="1"/>
  <c r="O24" i="19"/>
  <c r="L24" i="19"/>
  <c r="S24" i="19"/>
  <c r="O45" i="19"/>
  <c r="S45" i="19"/>
  <c r="T45" i="19" s="1"/>
  <c r="L45" i="19"/>
  <c r="S50" i="19"/>
  <c r="T50" i="19" s="1"/>
  <c r="O50" i="19"/>
  <c r="L50" i="19"/>
  <c r="L70" i="19"/>
  <c r="O70" i="19"/>
  <c r="S70" i="19"/>
  <c r="T70" i="19" s="1"/>
  <c r="L6" i="19"/>
  <c r="O6" i="19"/>
  <c r="S6" i="19"/>
  <c r="T6" i="19" s="1"/>
  <c r="L38" i="19"/>
  <c r="O38" i="19"/>
  <c r="S38" i="19"/>
  <c r="T38" i="19" s="1"/>
  <c r="L73" i="19"/>
  <c r="S73" i="19"/>
  <c r="T73" i="19" s="1"/>
  <c r="O73" i="19"/>
  <c r="S36" i="19"/>
  <c r="T36" i="19" s="1"/>
  <c r="L36" i="19"/>
  <c r="O36" i="19"/>
  <c r="T4" i="19"/>
  <c r="K82" i="19"/>
  <c r="O82" i="19" s="1"/>
  <c r="S4" i="19"/>
  <c r="O4" i="19"/>
  <c r="L4" i="19"/>
  <c r="K83" i="19"/>
  <c r="T12" i="19"/>
  <c r="S12" i="19"/>
  <c r="O12" i="19"/>
  <c r="L12" i="19"/>
  <c r="L22" i="19"/>
  <c r="O22" i="19"/>
  <c r="S22" i="19"/>
  <c r="T22" i="19" s="1"/>
  <c r="L30" i="19"/>
  <c r="S30" i="19"/>
  <c r="T30" i="19" s="1"/>
  <c r="O30" i="19"/>
  <c r="O40" i="19"/>
  <c r="L40" i="19"/>
  <c r="S40" i="19"/>
  <c r="T40" i="19" s="1"/>
  <c r="O47" i="19"/>
  <c r="S47" i="19"/>
  <c r="T47" i="19" s="1"/>
  <c r="L47" i="19"/>
  <c r="L54" i="19"/>
  <c r="O54" i="19"/>
  <c r="S54" i="19"/>
  <c r="T54" i="19" s="1"/>
  <c r="L62" i="19"/>
  <c r="S62" i="19"/>
  <c r="T62" i="19" s="1"/>
  <c r="O62" i="19"/>
  <c r="O75" i="19"/>
  <c r="S75" i="19"/>
  <c r="T75" i="19" s="1"/>
  <c r="L75" i="19"/>
  <c r="O5" i="19"/>
  <c r="L5" i="19"/>
  <c r="S5" i="19"/>
  <c r="T5" i="19" s="1"/>
  <c r="O11" i="19"/>
  <c r="S11" i="19"/>
  <c r="T11" i="19" s="1"/>
  <c r="L11" i="19"/>
  <c r="O23" i="19"/>
  <c r="L23" i="19"/>
  <c r="S23" i="19"/>
  <c r="T23" i="19" s="1"/>
  <c r="O31" i="19"/>
  <c r="L31" i="19"/>
  <c r="S31" i="19"/>
  <c r="T31" i="19" s="1"/>
  <c r="L39" i="19"/>
  <c r="O39" i="19"/>
  <c r="S39" i="19"/>
  <c r="T39" i="19" s="1"/>
  <c r="L46" i="19"/>
  <c r="O46" i="19"/>
  <c r="S46" i="19"/>
  <c r="T46" i="19" s="1"/>
  <c r="O55" i="19"/>
  <c r="L55" i="19"/>
  <c r="S55" i="19"/>
  <c r="T55" i="19" s="1"/>
  <c r="O69" i="19"/>
  <c r="L69" i="19"/>
  <c r="S69" i="19"/>
  <c r="T69" i="19" s="1"/>
  <c r="O61" i="19"/>
  <c r="L61" i="19"/>
  <c r="S61" i="19"/>
  <c r="T61" i="19" s="1"/>
  <c r="S74" i="19"/>
  <c r="T74" i="19" s="1"/>
  <c r="O74" i="19"/>
  <c r="L74" i="19"/>
  <c r="O7" i="19"/>
  <c r="S7" i="19"/>
  <c r="L7" i="19"/>
  <c r="M7" i="14" s="1"/>
  <c r="L17" i="19"/>
  <c r="S17" i="19"/>
  <c r="T17" i="19" s="1"/>
  <c r="O17" i="19"/>
  <c r="L25" i="19"/>
  <c r="S25" i="19"/>
  <c r="T25" i="19" s="1"/>
  <c r="O25" i="19"/>
  <c r="L33" i="19"/>
  <c r="S33" i="19"/>
  <c r="T33" i="19" s="1"/>
  <c r="O33" i="19"/>
  <c r="O37" i="19"/>
  <c r="L37" i="19"/>
  <c r="S37" i="19"/>
  <c r="T37" i="19" s="1"/>
  <c r="L49" i="19"/>
  <c r="S49" i="19"/>
  <c r="T49" i="19" s="1"/>
  <c r="O49" i="19"/>
  <c r="L57" i="19"/>
  <c r="S57" i="19"/>
  <c r="T57" i="19" s="1"/>
  <c r="O57" i="19"/>
  <c r="O67" i="19"/>
  <c r="S67" i="19"/>
  <c r="T67" i="19" s="1"/>
  <c r="L67" i="19"/>
  <c r="O80" i="19"/>
  <c r="L80" i="19"/>
  <c r="S80" i="19"/>
  <c r="T80" i="19" s="1"/>
  <c r="O72" i="19"/>
  <c r="L72" i="19"/>
  <c r="S72" i="19"/>
  <c r="T72" i="19" s="1"/>
  <c r="S68" i="19"/>
  <c r="T68" i="19" s="1"/>
  <c r="L68" i="19"/>
  <c r="O68" i="19"/>
  <c r="S18" i="19"/>
  <c r="T18" i="19" s="1"/>
  <c r="O18" i="19"/>
  <c r="L18" i="19"/>
  <c r="O79" i="19"/>
  <c r="L79" i="19"/>
  <c r="S79" i="19"/>
  <c r="T79" i="19" s="1"/>
  <c r="O16" i="19"/>
  <c r="L16" i="19"/>
  <c r="S16" i="19"/>
  <c r="T16" i="19" s="1"/>
  <c r="O56" i="19"/>
  <c r="L56" i="19"/>
  <c r="S56" i="19"/>
  <c r="T56" i="19" s="1"/>
  <c r="O8" i="19"/>
  <c r="L8" i="19"/>
  <c r="S8" i="19"/>
  <c r="T8" i="19" s="1"/>
  <c r="S26" i="19"/>
  <c r="T26" i="19" s="1"/>
  <c r="O26" i="19"/>
  <c r="L26" i="19"/>
  <c r="S44" i="19"/>
  <c r="T44" i="19" s="1"/>
  <c r="L44" i="19"/>
  <c r="O44" i="19"/>
  <c r="S58" i="19"/>
  <c r="T58" i="19" s="1"/>
  <c r="O58" i="19"/>
  <c r="L58" i="19"/>
  <c r="T19" i="19"/>
  <c r="O19" i="19"/>
  <c r="S19" i="19"/>
  <c r="L19" i="19"/>
  <c r="O27" i="19"/>
  <c r="S27" i="19"/>
  <c r="T27" i="19" s="1"/>
  <c r="L27" i="19"/>
  <c r="O35" i="19"/>
  <c r="S35" i="19"/>
  <c r="T35" i="19" s="1"/>
  <c r="L35" i="19"/>
  <c r="O51" i="19"/>
  <c r="S51" i="19"/>
  <c r="T51" i="19" s="1"/>
  <c r="L51" i="19"/>
  <c r="O59" i="19"/>
  <c r="S59" i="19"/>
  <c r="T59" i="19" s="1"/>
  <c r="L59" i="19"/>
  <c r="L65" i="19"/>
  <c r="S65" i="19"/>
  <c r="T65" i="19" s="1"/>
  <c r="O65" i="19"/>
  <c r="L78" i="19"/>
  <c r="O78" i="19"/>
  <c r="S78" i="19"/>
  <c r="T78" i="19" s="1"/>
  <c r="L14" i="19"/>
  <c r="O14" i="19"/>
  <c r="S14" i="19"/>
  <c r="T14" i="19" s="1"/>
  <c r="S20" i="19"/>
  <c r="T20" i="19" s="1"/>
  <c r="L20" i="19"/>
  <c r="O20" i="19"/>
  <c r="S28" i="19"/>
  <c r="T28" i="19" s="1"/>
  <c r="L28" i="19"/>
  <c r="M28" i="14" s="1"/>
  <c r="O28" i="19"/>
  <c r="S42" i="19"/>
  <c r="T42" i="19" s="1"/>
  <c r="O42" i="19"/>
  <c r="L42" i="19"/>
  <c r="T34" i="19"/>
  <c r="S34" i="19"/>
  <c r="O34" i="19"/>
  <c r="L34" i="19"/>
  <c r="S52" i="19"/>
  <c r="T52" i="19" s="1"/>
  <c r="L52" i="19"/>
  <c r="O52" i="19"/>
  <c r="S60" i="19"/>
  <c r="T60" i="19" s="1"/>
  <c r="L60" i="19"/>
  <c r="O60" i="19"/>
  <c r="O64" i="19"/>
  <c r="L64" i="19"/>
  <c r="S64" i="19"/>
  <c r="T64" i="19" s="1"/>
  <c r="O77" i="19"/>
  <c r="S77" i="19"/>
  <c r="T77" i="19" s="1"/>
  <c r="L77" i="19"/>
  <c r="O32" i="19"/>
  <c r="L32" i="19"/>
  <c r="S32" i="19"/>
  <c r="T32" i="19" s="1"/>
  <c r="L81" i="19"/>
  <c r="T81" i="19"/>
  <c r="O81" i="19"/>
  <c r="S66" i="19"/>
  <c r="T66" i="19" s="1"/>
  <c r="O66" i="19"/>
  <c r="L66" i="19"/>
  <c r="T10" i="19"/>
  <c r="S10" i="19"/>
  <c r="O10" i="19"/>
  <c r="L10" i="19"/>
  <c r="O43" i="19"/>
  <c r="S43" i="19"/>
  <c r="T43" i="19" s="1"/>
  <c r="L43" i="19"/>
  <c r="O13" i="19"/>
  <c r="L13" i="19"/>
  <c r="S13" i="19"/>
  <c r="T13" i="19" s="1"/>
  <c r="O21" i="19"/>
  <c r="S21" i="19"/>
  <c r="T21" i="19" s="1"/>
  <c r="L21" i="19"/>
  <c r="O29" i="19"/>
  <c r="S29" i="19"/>
  <c r="T29" i="19" s="1"/>
  <c r="L29" i="19"/>
  <c r="L41" i="19"/>
  <c r="S41" i="19"/>
  <c r="T41" i="19" s="1"/>
  <c r="O41" i="19"/>
  <c r="O48" i="19"/>
  <c r="L48" i="19"/>
  <c r="S48" i="19"/>
  <c r="T48" i="19" s="1"/>
  <c r="O53" i="19"/>
  <c r="S53" i="19"/>
  <c r="T53" i="19" s="1"/>
  <c r="L53" i="19"/>
  <c r="O71" i="19"/>
  <c r="L71" i="19"/>
  <c r="S71" i="19"/>
  <c r="T71" i="19" s="1"/>
  <c r="O63" i="19"/>
  <c r="L63" i="19"/>
  <c r="S63" i="19"/>
  <c r="T63" i="19" s="1"/>
  <c r="S76" i="19"/>
  <c r="T76" i="19" s="1"/>
  <c r="O76" i="19"/>
  <c r="L76" i="19"/>
  <c r="O69" i="25"/>
  <c r="L69" i="25"/>
  <c r="M69" i="14" s="1"/>
  <c r="S69" i="25"/>
  <c r="O10" i="25"/>
  <c r="L10" i="25"/>
  <c r="S10" i="25"/>
  <c r="O18" i="25"/>
  <c r="L18" i="25"/>
  <c r="S18" i="25"/>
  <c r="T18" i="25" s="1"/>
  <c r="O26" i="25"/>
  <c r="L26" i="25"/>
  <c r="M26" i="14" s="1"/>
  <c r="S26" i="25"/>
  <c r="T26" i="25" s="1"/>
  <c r="L35" i="25"/>
  <c r="S35" i="25"/>
  <c r="T35" i="25" s="1"/>
  <c r="O35" i="25"/>
  <c r="L40" i="25"/>
  <c r="M40" i="14" s="1"/>
  <c r="O40" i="25"/>
  <c r="S40" i="25"/>
  <c r="T40" i="25" s="1"/>
  <c r="S46" i="25"/>
  <c r="O46" i="25"/>
  <c r="L46" i="25"/>
  <c r="M46" i="14" s="1"/>
  <c r="S54" i="25"/>
  <c r="T54" i="25" s="1"/>
  <c r="O54" i="25"/>
  <c r="L54" i="25"/>
  <c r="M54" i="14" s="1"/>
  <c r="S62" i="25"/>
  <c r="T62" i="25" s="1"/>
  <c r="O62" i="25"/>
  <c r="L62" i="25"/>
  <c r="M62" i="14" s="1"/>
  <c r="S75" i="25"/>
  <c r="O75" i="25"/>
  <c r="L75" i="25"/>
  <c r="S11" i="25"/>
  <c r="T11" i="25" s="1"/>
  <c r="O11" i="25"/>
  <c r="L11" i="25"/>
  <c r="M11" i="14" s="1"/>
  <c r="S19" i="25"/>
  <c r="O19" i="25"/>
  <c r="L19" i="25"/>
  <c r="M19" i="14" s="1"/>
  <c r="L27" i="25"/>
  <c r="S27" i="25"/>
  <c r="O27" i="25"/>
  <c r="O36" i="25"/>
  <c r="S36" i="25"/>
  <c r="T36" i="25" s="1"/>
  <c r="L36" i="25"/>
  <c r="S39" i="25"/>
  <c r="O39" i="25"/>
  <c r="L39" i="25"/>
  <c r="M39" i="14" s="1"/>
  <c r="L45" i="25"/>
  <c r="S45" i="25"/>
  <c r="O45" i="25"/>
  <c r="L53" i="25"/>
  <c r="S53" i="25"/>
  <c r="T53" i="25" s="1"/>
  <c r="O53" i="25"/>
  <c r="T61" i="25"/>
  <c r="O61" i="25"/>
  <c r="L61" i="25"/>
  <c r="M61" i="14" s="1"/>
  <c r="S61" i="25"/>
  <c r="O76" i="25"/>
  <c r="S76" i="25"/>
  <c r="L76" i="25"/>
  <c r="M76" i="14" s="1"/>
  <c r="O52" i="25"/>
  <c r="S52" i="25"/>
  <c r="L52" i="25"/>
  <c r="M52" i="14" s="1"/>
  <c r="K82" i="25"/>
  <c r="L4" i="14"/>
  <c r="K83" i="25"/>
  <c r="O4" i="25"/>
  <c r="S4" i="25"/>
  <c r="L4" i="25"/>
  <c r="L13" i="25"/>
  <c r="M13" i="14" s="1"/>
  <c r="S13" i="25"/>
  <c r="O13" i="25"/>
  <c r="O21" i="25"/>
  <c r="L21" i="25"/>
  <c r="M21" i="14" s="1"/>
  <c r="S21" i="25"/>
  <c r="T21" i="25" s="1"/>
  <c r="S30" i="25"/>
  <c r="T30" i="25" s="1"/>
  <c r="O30" i="25"/>
  <c r="L30" i="25"/>
  <c r="M30" i="14" s="1"/>
  <c r="S38" i="25"/>
  <c r="O38" i="25"/>
  <c r="L38" i="25"/>
  <c r="M38" i="14" s="1"/>
  <c r="L51" i="25"/>
  <c r="M51" i="14" s="1"/>
  <c r="S51" i="25"/>
  <c r="O51" i="25"/>
  <c r="L59" i="25"/>
  <c r="M59" i="14" s="1"/>
  <c r="S59" i="25"/>
  <c r="T59" i="25" s="1"/>
  <c r="O59" i="25"/>
  <c r="L67" i="25"/>
  <c r="S67" i="25"/>
  <c r="O67" i="25"/>
  <c r="S70" i="25"/>
  <c r="L70" i="14" s="1"/>
  <c r="S70" i="14" s="1"/>
  <c r="O70" i="25"/>
  <c r="L70" i="25"/>
  <c r="M70" i="14" s="1"/>
  <c r="S78" i="25"/>
  <c r="T78" i="25" s="1"/>
  <c r="O78" i="25"/>
  <c r="L78" i="25"/>
  <c r="L29" i="25"/>
  <c r="M29" i="14" s="1"/>
  <c r="S29" i="25"/>
  <c r="T29" i="25" s="1"/>
  <c r="O29" i="25"/>
  <c r="O68" i="25"/>
  <c r="S68" i="25"/>
  <c r="L68" i="25"/>
  <c r="M68" i="14" s="1"/>
  <c r="L5" i="25"/>
  <c r="S5" i="25"/>
  <c r="T5" i="25" s="1"/>
  <c r="O5" i="25"/>
  <c r="T14" i="25"/>
  <c r="S14" i="25"/>
  <c r="O14" i="25"/>
  <c r="L14" i="25"/>
  <c r="M14" i="14" s="1"/>
  <c r="S22" i="25"/>
  <c r="O22" i="25"/>
  <c r="L22" i="25"/>
  <c r="S31" i="25"/>
  <c r="O31" i="25"/>
  <c r="L31" i="25"/>
  <c r="O44" i="25"/>
  <c r="S44" i="25"/>
  <c r="T44" i="25" s="1"/>
  <c r="L44" i="25"/>
  <c r="M44" i="14" s="1"/>
  <c r="O50" i="25"/>
  <c r="L50" i="25"/>
  <c r="S50" i="25"/>
  <c r="T50" i="25" s="1"/>
  <c r="O58" i="25"/>
  <c r="L58" i="25"/>
  <c r="S58" i="25"/>
  <c r="O66" i="25"/>
  <c r="L66" i="25"/>
  <c r="M66" i="14" s="1"/>
  <c r="S66" i="25"/>
  <c r="S71" i="25"/>
  <c r="T71" i="25" s="1"/>
  <c r="O71" i="25"/>
  <c r="L71" i="25"/>
  <c r="M71" i="14" s="1"/>
  <c r="S79" i="25"/>
  <c r="T79" i="25" s="1"/>
  <c r="O79" i="25"/>
  <c r="L79" i="25"/>
  <c r="M79" i="14" s="1"/>
  <c r="S6" i="25"/>
  <c r="T6" i="25" s="1"/>
  <c r="O6" i="25"/>
  <c r="L6" i="25"/>
  <c r="S15" i="25"/>
  <c r="O15" i="25"/>
  <c r="L15" i="25"/>
  <c r="M15" i="14" s="1"/>
  <c r="L24" i="25"/>
  <c r="M24" i="14" s="1"/>
  <c r="S24" i="25"/>
  <c r="T24" i="25" s="1"/>
  <c r="O24" i="25"/>
  <c r="O33" i="25"/>
  <c r="L33" i="25"/>
  <c r="S33" i="25"/>
  <c r="L43" i="25"/>
  <c r="M43" i="14" s="1"/>
  <c r="S43" i="25"/>
  <c r="T43" i="25" s="1"/>
  <c r="O43" i="25"/>
  <c r="O49" i="25"/>
  <c r="L49" i="25"/>
  <c r="M49" i="14" s="1"/>
  <c r="S49" i="25"/>
  <c r="T49" i="25" s="1"/>
  <c r="O57" i="25"/>
  <c r="L57" i="25"/>
  <c r="M57" i="14" s="1"/>
  <c r="S57" i="25"/>
  <c r="T57" i="25" s="1"/>
  <c r="O65" i="25"/>
  <c r="L65" i="25"/>
  <c r="M65" i="14" s="1"/>
  <c r="S65" i="25"/>
  <c r="O81" i="25"/>
  <c r="L81" i="25"/>
  <c r="M81" i="14" s="1"/>
  <c r="S81" i="25"/>
  <c r="O12" i="25"/>
  <c r="S12" i="25"/>
  <c r="T12" i="25" s="1"/>
  <c r="L12" i="25"/>
  <c r="M12" i="14" s="1"/>
  <c r="O37" i="25"/>
  <c r="L37" i="25"/>
  <c r="M37" i="14" s="1"/>
  <c r="S37" i="25"/>
  <c r="T37" i="25" s="1"/>
  <c r="O77" i="25"/>
  <c r="L77" i="25"/>
  <c r="S77" i="25"/>
  <c r="T77" i="25" s="1"/>
  <c r="T8" i="25"/>
  <c r="L8" i="25"/>
  <c r="O8" i="25"/>
  <c r="S8" i="25"/>
  <c r="L16" i="25"/>
  <c r="M16" i="14" s="1"/>
  <c r="O16" i="25"/>
  <c r="S16" i="25"/>
  <c r="S23" i="25"/>
  <c r="T23" i="25" s="1"/>
  <c r="O23" i="25"/>
  <c r="L23" i="25"/>
  <c r="M23" i="14" s="1"/>
  <c r="L32" i="25"/>
  <c r="M32" i="14" s="1"/>
  <c r="O32" i="25"/>
  <c r="S32" i="25"/>
  <c r="O42" i="25"/>
  <c r="L42" i="25"/>
  <c r="S42" i="25"/>
  <c r="L48" i="25"/>
  <c r="O48" i="25"/>
  <c r="S48" i="25"/>
  <c r="L56" i="25"/>
  <c r="M56" i="14" s="1"/>
  <c r="O56" i="25"/>
  <c r="S56" i="25"/>
  <c r="L64" i="25"/>
  <c r="O64" i="25"/>
  <c r="S64" i="25"/>
  <c r="T64" i="25" s="1"/>
  <c r="O73" i="25"/>
  <c r="L73" i="25"/>
  <c r="M73" i="14" s="1"/>
  <c r="S73" i="25"/>
  <c r="T73" i="25" s="1"/>
  <c r="L80" i="25"/>
  <c r="M80" i="14" s="1"/>
  <c r="O80" i="25"/>
  <c r="S80" i="25"/>
  <c r="O20" i="25"/>
  <c r="S20" i="25"/>
  <c r="T20" i="25" s="1"/>
  <c r="L20" i="25"/>
  <c r="O60" i="25"/>
  <c r="S60" i="25"/>
  <c r="L60" i="25"/>
  <c r="M60" i="14" s="1"/>
  <c r="L72" i="25"/>
  <c r="O72" i="25"/>
  <c r="S72" i="25"/>
  <c r="T72" i="25" s="1"/>
  <c r="O9" i="25"/>
  <c r="L9" i="25"/>
  <c r="M9" i="14" s="1"/>
  <c r="S9" i="25"/>
  <c r="T9" i="25" s="1"/>
  <c r="O17" i="25"/>
  <c r="L17" i="25"/>
  <c r="M17" i="14" s="1"/>
  <c r="S17" i="25"/>
  <c r="T17" i="25" s="1"/>
  <c r="O25" i="25"/>
  <c r="L25" i="25"/>
  <c r="M25" i="14" s="1"/>
  <c r="S25" i="25"/>
  <c r="T25" i="25" s="1"/>
  <c r="O34" i="25"/>
  <c r="L34" i="25"/>
  <c r="S34" i="25"/>
  <c r="O41" i="25"/>
  <c r="L41" i="25"/>
  <c r="M41" i="14" s="1"/>
  <c r="S41" i="25"/>
  <c r="T41" i="25" s="1"/>
  <c r="S47" i="25"/>
  <c r="O47" i="25"/>
  <c r="L47" i="25"/>
  <c r="S55" i="25"/>
  <c r="O55" i="25"/>
  <c r="L55" i="25"/>
  <c r="M55" i="14" s="1"/>
  <c r="S63" i="25"/>
  <c r="O63" i="25"/>
  <c r="L63" i="25"/>
  <c r="M63" i="14" s="1"/>
  <c r="O74" i="25"/>
  <c r="L74" i="25"/>
  <c r="M74" i="14" s="1"/>
  <c r="S74" i="25"/>
  <c r="T74" i="25" s="1"/>
  <c r="T48" i="25"/>
  <c r="T68" i="25"/>
  <c r="T81" i="25"/>
  <c r="T33" i="25"/>
  <c r="T39" i="25"/>
  <c r="T67" i="25"/>
  <c r="T15" i="25"/>
  <c r="T27" i="25"/>
  <c r="T32" i="25"/>
  <c r="T52" i="25"/>
  <c r="T46" i="25"/>
  <c r="T56" i="25"/>
  <c r="T66" i="25"/>
  <c r="T69" i="25"/>
  <c r="T75" i="25"/>
  <c r="T80" i="25"/>
  <c r="T47" i="25"/>
  <c r="T19" i="25"/>
  <c r="T38" i="25"/>
  <c r="T10" i="25"/>
  <c r="T16" i="25"/>
  <c r="T22" i="25"/>
  <c r="T28" i="25"/>
  <c r="T34" i="25"/>
  <c r="T51" i="25"/>
  <c r="T45" i="25"/>
  <c r="T55" i="25"/>
  <c r="T65" i="25"/>
  <c r="T70" i="25"/>
  <c r="T76" i="25"/>
  <c r="T4" i="25"/>
  <c r="T42" i="25"/>
  <c r="T60" i="25"/>
  <c r="T13" i="25"/>
  <c r="T31" i="25"/>
  <c r="T58" i="25"/>
  <c r="T63" i="25"/>
  <c r="T45" i="18"/>
  <c r="T11" i="18"/>
  <c r="T5" i="18"/>
  <c r="T17" i="18"/>
  <c r="T32" i="18"/>
  <c r="T59" i="18"/>
  <c r="T53" i="18"/>
  <c r="T70" i="18"/>
  <c r="T80" i="18"/>
  <c r="T74" i="18"/>
  <c r="T24" i="18"/>
  <c r="T43" i="18"/>
  <c r="T34" i="18"/>
  <c r="T72" i="18"/>
  <c r="T76" i="18"/>
  <c r="T7" i="18"/>
  <c r="T38" i="18"/>
  <c r="T46" i="18"/>
  <c r="T22" i="18"/>
  <c r="T63" i="18"/>
  <c r="T73" i="18"/>
  <c r="T9" i="18"/>
  <c r="T21" i="18"/>
  <c r="T36" i="18"/>
  <c r="T57" i="18"/>
  <c r="T51" i="18"/>
  <c r="T68" i="18"/>
  <c r="T62" i="18"/>
  <c r="T78" i="18"/>
  <c r="T26" i="18"/>
  <c r="T47" i="18"/>
  <c r="T55" i="18"/>
  <c r="T66" i="18"/>
  <c r="T60" i="18"/>
  <c r="T19" i="18"/>
  <c r="T16" i="18"/>
  <c r="T37" i="18"/>
  <c r="T58" i="18"/>
  <c r="T48" i="18"/>
  <c r="T23" i="18"/>
  <c r="T8" i="18"/>
  <c r="T35" i="18"/>
  <c r="T67" i="18"/>
  <c r="T77" i="18"/>
  <c r="T28" i="18"/>
  <c r="T44" i="18"/>
  <c r="T12" i="18"/>
  <c r="T6" i="18"/>
  <c r="T18" i="18"/>
  <c r="T27" i="18"/>
  <c r="T33" i="18"/>
  <c r="T54" i="18"/>
  <c r="T71" i="18"/>
  <c r="T65" i="18"/>
  <c r="T81" i="18"/>
  <c r="T57" i="1"/>
  <c r="T63" i="1"/>
  <c r="T79" i="1"/>
  <c r="T73" i="1"/>
  <c r="T55" i="1"/>
  <c r="T67" i="1"/>
  <c r="T65" i="1"/>
  <c r="T81" i="1"/>
  <c r="T75" i="1"/>
  <c r="T69" i="1"/>
  <c r="T58" i="1"/>
  <c r="T64" i="1"/>
  <c r="T54" i="1"/>
  <c r="T66" i="1"/>
  <c r="T76" i="1"/>
  <c r="T68" i="1"/>
  <c r="K17" i="14"/>
  <c r="N17" i="14" s="1"/>
  <c r="K71" i="14"/>
  <c r="N71" i="14" s="1"/>
  <c r="K50" i="14"/>
  <c r="N50" i="14" s="1"/>
  <c r="K14" i="14"/>
  <c r="N14" i="14" s="1"/>
  <c r="K61" i="14"/>
  <c r="N61" i="14" s="1"/>
  <c r="K35" i="14"/>
  <c r="N35" i="14" s="1"/>
  <c r="K23" i="14"/>
  <c r="N23" i="14" s="1"/>
  <c r="K20" i="14"/>
  <c r="N20" i="14" s="1"/>
  <c r="K48" i="14"/>
  <c r="N48" i="14" s="1"/>
  <c r="K8" i="14"/>
  <c r="N8" i="14" s="1"/>
  <c r="K25" i="14"/>
  <c r="N25" i="14" s="1"/>
  <c r="K32" i="14"/>
  <c r="N32" i="14" s="1"/>
  <c r="K51" i="14"/>
  <c r="N51" i="14" s="1"/>
  <c r="K69" i="14"/>
  <c r="N69" i="14" s="1"/>
  <c r="K13" i="14"/>
  <c r="N13" i="14" s="1"/>
  <c r="K33" i="14"/>
  <c r="N33" i="14" s="1"/>
  <c r="K70" i="14"/>
  <c r="N70" i="14" s="1"/>
  <c r="K37" i="14"/>
  <c r="N37" i="14" s="1"/>
  <c r="K78" i="14"/>
  <c r="N78" i="14" s="1"/>
  <c r="K21" i="14"/>
  <c r="N21" i="14" s="1"/>
  <c r="K34" i="14"/>
  <c r="N34" i="14" s="1"/>
  <c r="K59" i="14"/>
  <c r="N59" i="14" s="1"/>
  <c r="K10" i="14"/>
  <c r="N10" i="14" s="1"/>
  <c r="K29" i="14"/>
  <c r="N29" i="14" s="1"/>
  <c r="K80" i="14"/>
  <c r="N80" i="14" s="1"/>
  <c r="K36" i="14"/>
  <c r="N36" i="14" s="1"/>
  <c r="K30" i="14"/>
  <c r="N30" i="14" s="1"/>
  <c r="K42" i="14"/>
  <c r="N42" i="14" s="1"/>
  <c r="K7" i="14"/>
  <c r="N7" i="14" s="1"/>
  <c r="K24" i="14"/>
  <c r="N24" i="14" s="1"/>
  <c r="K45" i="14"/>
  <c r="N45" i="14" s="1"/>
  <c r="K43" i="14"/>
  <c r="N43" i="14" s="1"/>
  <c r="K46" i="14"/>
  <c r="N46" i="14" s="1"/>
  <c r="K49" i="14"/>
  <c r="N49" i="14" s="1"/>
  <c r="T13" i="18"/>
  <c r="K72" i="14"/>
  <c r="N72" i="14" s="1"/>
  <c r="K18" i="14"/>
  <c r="N18" i="14" s="1"/>
  <c r="K22" i="14"/>
  <c r="N22" i="14" s="1"/>
  <c r="K60" i="14"/>
  <c r="N60" i="14" s="1"/>
  <c r="T70" i="1"/>
  <c r="T71" i="1"/>
  <c r="K44" i="14"/>
  <c r="N44" i="14" s="1"/>
  <c r="K38" i="14"/>
  <c r="N38" i="14" s="1"/>
  <c r="K47" i="14"/>
  <c r="N47" i="14" s="1"/>
  <c r="K68" i="14"/>
  <c r="N68" i="14" s="1"/>
  <c r="K31" i="14"/>
  <c r="N31" i="14" s="1"/>
  <c r="K39" i="14"/>
  <c r="N39" i="14" s="1"/>
  <c r="K28" i="14"/>
  <c r="N28" i="14" s="1"/>
  <c r="K4" i="14"/>
  <c r="K57" i="14"/>
  <c r="N57" i="14" s="1"/>
  <c r="K56" i="14"/>
  <c r="N56" i="14" s="1"/>
  <c r="K74" i="14"/>
  <c r="N74" i="14" s="1"/>
  <c r="K41" i="14"/>
  <c r="N41" i="14" s="1"/>
  <c r="K5" i="14"/>
  <c r="N5" i="14" s="1"/>
  <c r="K16" i="14"/>
  <c r="N16" i="14" s="1"/>
  <c r="K26" i="14"/>
  <c r="N26" i="14" s="1"/>
  <c r="K6" i="14"/>
  <c r="N6" i="14" s="1"/>
  <c r="K19" i="14"/>
  <c r="N19" i="14" s="1"/>
  <c r="K27" i="14"/>
  <c r="N27" i="14" s="1"/>
  <c r="K63" i="14"/>
  <c r="N63" i="14" s="1"/>
  <c r="K77" i="14"/>
  <c r="N77" i="14" s="1"/>
  <c r="K62" i="14"/>
  <c r="N62" i="14" s="1"/>
  <c r="K40" i="14"/>
  <c r="N40" i="14" s="1"/>
  <c r="K53" i="14"/>
  <c r="N53" i="14" s="1"/>
  <c r="T78" i="1"/>
  <c r="T72" i="1"/>
  <c r="T62" i="1"/>
  <c r="T56" i="1"/>
  <c r="T74" i="1"/>
  <c r="T80" i="1"/>
  <c r="K76" i="14"/>
  <c r="N76" i="14" s="1"/>
  <c r="K64" i="14"/>
  <c r="N64" i="14" s="1"/>
  <c r="K58" i="14"/>
  <c r="N58" i="14" s="1"/>
  <c r="K52" i="14"/>
  <c r="N52" i="14" s="1"/>
  <c r="K81" i="14"/>
  <c r="N81" i="14" s="1"/>
  <c r="K75" i="14"/>
  <c r="N75" i="14" s="1"/>
  <c r="T77" i="1"/>
  <c r="T60" i="1"/>
  <c r="K12" i="14"/>
  <c r="N12" i="14" s="1"/>
  <c r="K79" i="14"/>
  <c r="N79" i="14" s="1"/>
  <c r="K73" i="14"/>
  <c r="N73" i="14" s="1"/>
  <c r="K67" i="14"/>
  <c r="N67" i="14" s="1"/>
  <c r="K55" i="14"/>
  <c r="N55" i="14" s="1"/>
  <c r="K11" i="14"/>
  <c r="N11" i="14" s="1"/>
  <c r="K9" i="14"/>
  <c r="N9" i="14" s="1"/>
  <c r="T59" i="1"/>
  <c r="K66" i="14"/>
  <c r="N66" i="14" s="1"/>
  <c r="K54" i="14"/>
  <c r="N54" i="14" s="1"/>
  <c r="K65" i="14"/>
  <c r="N65" i="14" s="1"/>
  <c r="L56" i="14"/>
  <c r="S56" i="14" s="1"/>
  <c r="L68" i="14"/>
  <c r="S68" i="14" s="1"/>
  <c r="L81" i="14"/>
  <c r="S81" i="14" s="1"/>
  <c r="L75" i="14"/>
  <c r="S75" i="14" s="1"/>
  <c r="L69" i="14"/>
  <c r="L63" i="14"/>
  <c r="L73" i="14"/>
  <c r="S73" i="14" s="1"/>
  <c r="L67" i="14"/>
  <c r="S67" i="14" s="1"/>
  <c r="L61" i="14"/>
  <c r="L55" i="14"/>
  <c r="L54" i="14"/>
  <c r="L53" i="14"/>
  <c r="L76" i="14"/>
  <c r="S76" i="14" s="1"/>
  <c r="L64" i="14"/>
  <c r="K15" i="14"/>
  <c r="N15" i="14" s="1"/>
  <c r="J29" i="32"/>
  <c r="J22" i="32"/>
  <c r="J28" i="32" s="1"/>
  <c r="T7" i="31"/>
  <c r="T7" i="30"/>
  <c r="T4" i="29"/>
  <c r="T7" i="28"/>
  <c r="T7" i="22"/>
  <c r="T12" i="20"/>
  <c r="T7" i="19"/>
  <c r="V82" i="1"/>
  <c r="W82" i="1"/>
  <c r="X82" i="1"/>
  <c r="Y82" i="1"/>
  <c r="Z82" i="1"/>
  <c r="AA82" i="1"/>
  <c r="AB82" i="1"/>
  <c r="AD82" i="1"/>
  <c r="AE82" i="1"/>
  <c r="AF82" i="1"/>
  <c r="AG82" i="1"/>
  <c r="AH82" i="1"/>
  <c r="U82" i="1"/>
  <c r="L58" i="14" l="1"/>
  <c r="S58" i="14" s="1"/>
  <c r="M64" i="14"/>
  <c r="M42" i="14"/>
  <c r="M77" i="14"/>
  <c r="M33" i="14"/>
  <c r="M6" i="14"/>
  <c r="M50" i="14"/>
  <c r="M22" i="14"/>
  <c r="M78" i="14"/>
  <c r="M67" i="14"/>
  <c r="M45" i="14"/>
  <c r="M75" i="14"/>
  <c r="M47" i="14"/>
  <c r="M20" i="14"/>
  <c r="M8" i="14"/>
  <c r="M58" i="14"/>
  <c r="M31" i="14"/>
  <c r="M53" i="14"/>
  <c r="M72" i="14"/>
  <c r="M5" i="14"/>
  <c r="M27" i="14"/>
  <c r="M35" i="14"/>
  <c r="M10" i="14"/>
  <c r="M34" i="14"/>
  <c r="M36" i="14"/>
  <c r="L83" i="19"/>
  <c r="M48" i="14"/>
  <c r="M18" i="14"/>
  <c r="S82" i="19"/>
  <c r="L79" i="14"/>
  <c r="S79" i="14" s="1"/>
  <c r="M4" i="14"/>
  <c r="L83" i="25"/>
  <c r="S82" i="25"/>
  <c r="T82" i="25" s="1"/>
  <c r="P4" i="14"/>
  <c r="N4" i="14"/>
  <c r="Q79" i="14"/>
  <c r="Q62" i="14"/>
  <c r="Q57" i="14"/>
  <c r="Q69" i="14"/>
  <c r="P69" i="14"/>
  <c r="Q71" i="14"/>
  <c r="Q58" i="14"/>
  <c r="Q80" i="14"/>
  <c r="Q78" i="14"/>
  <c r="Q77" i="14"/>
  <c r="Q64" i="14"/>
  <c r="P64" i="14"/>
  <c r="Q63" i="14"/>
  <c r="P63" i="14"/>
  <c r="Q72" i="14"/>
  <c r="Q65" i="14"/>
  <c r="Q55" i="14"/>
  <c r="P55" i="14"/>
  <c r="Q76" i="14"/>
  <c r="P76" i="14"/>
  <c r="Q70" i="14"/>
  <c r="P70" i="14"/>
  <c r="Q61" i="14"/>
  <c r="P61" i="14"/>
  <c r="Q54" i="14"/>
  <c r="P54" i="14"/>
  <c r="Q67" i="14"/>
  <c r="P67" i="14"/>
  <c r="Q75" i="14"/>
  <c r="P75" i="14"/>
  <c r="P53" i="14"/>
  <c r="Q74" i="14"/>
  <c r="Q59" i="14"/>
  <c r="Q66" i="14"/>
  <c r="Q73" i="14"/>
  <c r="P73" i="14"/>
  <c r="Q81" i="14"/>
  <c r="P81" i="14"/>
  <c r="Q56" i="14"/>
  <c r="P56" i="14"/>
  <c r="Q68" i="14"/>
  <c r="P68" i="14"/>
  <c r="Q60" i="14"/>
  <c r="T7" i="25"/>
  <c r="L66" i="14"/>
  <c r="S66" i="14" s="1"/>
  <c r="L57" i="14"/>
  <c r="P57" i="14" s="1"/>
  <c r="L78" i="14"/>
  <c r="P78" i="14" s="1"/>
  <c r="L52" i="14"/>
  <c r="P52" i="14" s="1"/>
  <c r="L65" i="14"/>
  <c r="P65" i="14" s="1"/>
  <c r="L62" i="14"/>
  <c r="S62" i="14" s="1"/>
  <c r="L72" i="14"/>
  <c r="P72" i="14" s="1"/>
  <c r="L71" i="14"/>
  <c r="P71" i="14" s="1"/>
  <c r="L74" i="14"/>
  <c r="S74" i="14" s="1"/>
  <c r="L80" i="14"/>
  <c r="P80" i="14" s="1"/>
  <c r="L60" i="14"/>
  <c r="S60" i="14" s="1"/>
  <c r="K82" i="14"/>
  <c r="L59" i="14"/>
  <c r="P59" i="14" s="1"/>
  <c r="L77" i="14"/>
  <c r="S77" i="14" s="1"/>
  <c r="S61" i="14"/>
  <c r="S63" i="14"/>
  <c r="S54" i="14"/>
  <c r="S69" i="14"/>
  <c r="S64" i="14"/>
  <c r="S55" i="14"/>
  <c r="T14" i="29"/>
  <c r="J31" i="32"/>
  <c r="Q48" i="14"/>
  <c r="Q49" i="14"/>
  <c r="Q50" i="14"/>
  <c r="Q51" i="14"/>
  <c r="Q4" i="14"/>
  <c r="T52" i="1"/>
  <c r="P58" i="14" l="1"/>
  <c r="P79" i="14"/>
  <c r="P74" i="14"/>
  <c r="P62" i="14"/>
  <c r="P60" i="14"/>
  <c r="P66" i="14"/>
  <c r="P77" i="14"/>
  <c r="S57" i="14"/>
  <c r="S65" i="14"/>
  <c r="S78" i="14"/>
  <c r="T14" i="1"/>
  <c r="S72" i="14"/>
  <c r="S71" i="14"/>
  <c r="S80" i="14"/>
  <c r="S59" i="14"/>
  <c r="T42" i="1"/>
  <c r="L42" i="14"/>
  <c r="P42" i="14" s="1"/>
  <c r="T36" i="1"/>
  <c r="L36" i="14"/>
  <c r="P36" i="14" s="1"/>
  <c r="T24" i="1"/>
  <c r="L24" i="14"/>
  <c r="P24" i="14" s="1"/>
  <c r="T18" i="1"/>
  <c r="L18" i="14"/>
  <c r="P18" i="14" s="1"/>
  <c r="T12" i="1"/>
  <c r="L12" i="14"/>
  <c r="P12" i="14" s="1"/>
  <c r="T6" i="1"/>
  <c r="L6" i="14"/>
  <c r="P6" i="14" s="1"/>
  <c r="T48" i="1"/>
  <c r="L48" i="14"/>
  <c r="T41" i="1"/>
  <c r="L41" i="14"/>
  <c r="P41" i="14" s="1"/>
  <c r="T35" i="1"/>
  <c r="L35" i="14"/>
  <c r="P35" i="14" s="1"/>
  <c r="T29" i="1"/>
  <c r="L29" i="14"/>
  <c r="P29" i="14" s="1"/>
  <c r="T23" i="1"/>
  <c r="L23" i="14"/>
  <c r="P23" i="14" s="1"/>
  <c r="T17" i="1"/>
  <c r="L17" i="14"/>
  <c r="P17" i="14" s="1"/>
  <c r="T11" i="1"/>
  <c r="L11" i="14"/>
  <c r="P11" i="14" s="1"/>
  <c r="T5" i="1"/>
  <c r="L5" i="14"/>
  <c r="P5" i="14" s="1"/>
  <c r="T47" i="1"/>
  <c r="L47" i="14"/>
  <c r="T40" i="1"/>
  <c r="L40" i="14"/>
  <c r="P40" i="14" s="1"/>
  <c r="T34" i="1"/>
  <c r="L34" i="14"/>
  <c r="P34" i="14" s="1"/>
  <c r="T28" i="1"/>
  <c r="L28" i="14"/>
  <c r="P28" i="14" s="1"/>
  <c r="T22" i="1"/>
  <c r="L22" i="14"/>
  <c r="P22" i="14" s="1"/>
  <c r="T16" i="1"/>
  <c r="L16" i="14"/>
  <c r="P16" i="14" s="1"/>
  <c r="T10" i="1"/>
  <c r="L10" i="14"/>
  <c r="P10" i="14" s="1"/>
  <c r="T46" i="1"/>
  <c r="L46" i="14"/>
  <c r="T4" i="1"/>
  <c r="T45" i="1"/>
  <c r="L45" i="14"/>
  <c r="P45" i="14" s="1"/>
  <c r="T39" i="1"/>
  <c r="L39" i="14"/>
  <c r="P39" i="14" s="1"/>
  <c r="T33" i="1"/>
  <c r="L33" i="14"/>
  <c r="P33" i="14" s="1"/>
  <c r="T27" i="1"/>
  <c r="L27" i="14"/>
  <c r="P27" i="14" s="1"/>
  <c r="T21" i="1"/>
  <c r="L21" i="14"/>
  <c r="P21" i="14" s="1"/>
  <c r="T15" i="1"/>
  <c r="L15" i="14"/>
  <c r="P15" i="14" s="1"/>
  <c r="T9" i="1"/>
  <c r="L9" i="14"/>
  <c r="P9" i="14" s="1"/>
  <c r="T51" i="1"/>
  <c r="L51" i="14"/>
  <c r="P51" i="14" s="1"/>
  <c r="T38" i="1"/>
  <c r="L38" i="14"/>
  <c r="P38" i="14" s="1"/>
  <c r="T32" i="1"/>
  <c r="L32" i="14"/>
  <c r="P32" i="14" s="1"/>
  <c r="T26" i="1"/>
  <c r="L26" i="14"/>
  <c r="P26" i="14" s="1"/>
  <c r="T20" i="1"/>
  <c r="L20" i="14"/>
  <c r="P20" i="14" s="1"/>
  <c r="T8" i="1"/>
  <c r="L8" i="14"/>
  <c r="P8" i="14" s="1"/>
  <c r="T50" i="1"/>
  <c r="L50" i="14"/>
  <c r="L14" i="14"/>
  <c r="P14" i="14" s="1"/>
  <c r="T43" i="1"/>
  <c r="L43" i="14"/>
  <c r="P43" i="14" s="1"/>
  <c r="T37" i="1"/>
  <c r="L37" i="14"/>
  <c r="P37" i="14" s="1"/>
  <c r="T31" i="1"/>
  <c r="L31" i="14"/>
  <c r="P31" i="14" s="1"/>
  <c r="T25" i="1"/>
  <c r="L25" i="14"/>
  <c r="P25" i="14" s="1"/>
  <c r="T19" i="1"/>
  <c r="L19" i="14"/>
  <c r="P19" i="14" s="1"/>
  <c r="T13" i="1"/>
  <c r="L13" i="14"/>
  <c r="P13" i="14" s="1"/>
  <c r="T7" i="1"/>
  <c r="L7" i="14"/>
  <c r="P7" i="14" s="1"/>
  <c r="T49" i="1"/>
  <c r="L49" i="14"/>
  <c r="P49" i="14" s="1"/>
  <c r="T30" i="1"/>
  <c r="L30" i="14"/>
  <c r="P30" i="14" s="1"/>
  <c r="T44" i="1"/>
  <c r="L44" i="14"/>
  <c r="P44" i="14" s="1"/>
  <c r="S52" i="14"/>
  <c r="S53" i="14"/>
  <c r="Q47" i="14"/>
  <c r="Q53" i="14"/>
  <c r="Q52" i="14"/>
  <c r="Q46" i="14"/>
  <c r="Q11" i="14"/>
  <c r="Q33" i="14"/>
  <c r="Q34" i="14"/>
  <c r="S47" i="14" l="1"/>
  <c r="P47" i="14"/>
  <c r="S50" i="14"/>
  <c r="P50" i="14"/>
  <c r="S46" i="14"/>
  <c r="P46" i="14"/>
  <c r="S48" i="14"/>
  <c r="P48" i="14"/>
  <c r="S51" i="14"/>
  <c r="S49" i="14"/>
  <c r="Q35" i="14"/>
  <c r="Q36" i="14"/>
  <c r="S35" i="14" l="1"/>
  <c r="S34" i="14"/>
  <c r="S11" i="14" l="1"/>
  <c r="S33" i="14"/>
  <c r="S36" i="14"/>
  <c r="Q23" i="14" l="1"/>
  <c r="Q25" i="14"/>
  <c r="Q26" i="14"/>
  <c r="Q28" i="14"/>
  <c r="Q29" i="14"/>
  <c r="Q31" i="14"/>
  <c r="Q32" i="14"/>
  <c r="Q38" i="14"/>
  <c r="Q39" i="14"/>
  <c r="Q41" i="14"/>
  <c r="Q42" i="14"/>
  <c r="Q44" i="14"/>
  <c r="Q45" i="14"/>
  <c r="Q43" i="14" l="1"/>
  <c r="Q37" i="14"/>
  <c r="Q27" i="14"/>
  <c r="Q40" i="14"/>
  <c r="Q30" i="14"/>
  <c r="Q24" i="14"/>
  <c r="Q13" i="14"/>
  <c r="Q14" i="14"/>
  <c r="Q15" i="14"/>
  <c r="Q16" i="14"/>
  <c r="Q18" i="14"/>
  <c r="Q19" i="14"/>
  <c r="Q20" i="14"/>
  <c r="Q21" i="14"/>
  <c r="Q22" i="14"/>
  <c r="Q17" i="14" l="1"/>
  <c r="S18" i="14" l="1"/>
  <c r="S12" i="14"/>
  <c r="S10" i="14"/>
  <c r="S9" i="14"/>
  <c r="S8" i="14"/>
  <c r="S7" i="14"/>
  <c r="S6" i="14"/>
  <c r="S40" i="14"/>
  <c r="S22" i="14"/>
  <c r="S16" i="14"/>
  <c r="S5" i="14"/>
  <c r="S17" i="14"/>
  <c r="S23" i="14"/>
  <c r="S45" i="14"/>
  <c r="S29" i="14"/>
  <c r="S21" i="14"/>
  <c r="S15" i="14"/>
  <c r="S38" i="14"/>
  <c r="S28" i="14"/>
  <c r="S19" i="14"/>
  <c r="S13" i="14"/>
  <c r="S32" i="14"/>
  <c r="S20" i="14"/>
  <c r="S14" i="14"/>
  <c r="S43" i="14"/>
  <c r="S26" i="14"/>
  <c r="S30" i="14"/>
  <c r="Q8" i="14"/>
  <c r="Q7" i="14"/>
  <c r="Q6" i="14"/>
  <c r="Q12" i="14"/>
  <c r="Q5" i="14"/>
  <c r="Q10" i="14"/>
  <c r="Q9" i="14"/>
  <c r="Q82" i="14" l="1"/>
  <c r="S37" i="14"/>
  <c r="S25" i="14"/>
  <c r="S41" i="14"/>
  <c r="S39" i="14"/>
  <c r="S31" i="14"/>
  <c r="S44" i="14"/>
  <c r="S42" i="14"/>
  <c r="S24" i="14"/>
  <c r="S27" i="14"/>
  <c r="S86" i="14" l="1"/>
  <c r="K85" i="14"/>
  <c r="K84" i="14"/>
  <c r="S4" i="14" l="1"/>
  <c r="S82" i="14" s="1"/>
  <c r="S87" i="14" l="1"/>
  <c r="S90"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LETICIA - SEGECON FPOLIS</author>
  </authors>
  <commentList>
    <comment ref="K44" authorId="0" shapeId="0" xr:uid="{7B8C8A59-5451-4EE3-9DE3-6BC8AFEE4B15}">
      <text>
        <r>
          <rPr>
            <b/>
            <sz val="9"/>
            <color indexed="81"/>
            <rFont val="Segoe UI"/>
            <family val="2"/>
          </rPr>
          <t>LETICIA - SEGECON FPOLIS:</t>
        </r>
        <r>
          <rPr>
            <sz val="9"/>
            <color indexed="81"/>
            <rFont val="Segoe UI"/>
            <family val="2"/>
          </rPr>
          <t xml:space="preserve">
09/07/2024: CEDIDO AO MESC: 56.</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7" authorId="0" shapeId="0" xr:uid="{5CDDC6EB-FF2C-4AE6-BDD0-DD42855BA254}">
      <text>
        <r>
          <rPr>
            <b/>
            <sz val="10"/>
            <color indexed="81"/>
            <rFont val="Segoe UI"/>
            <family val="2"/>
          </rPr>
          <t>LETÍCIA-SEGECON/FPOLIS:</t>
        </r>
        <r>
          <rPr>
            <sz val="10"/>
            <color indexed="81"/>
            <rFont val="Segoe UI"/>
            <family val="2"/>
          </rPr>
          <t xml:space="preserve">
27/09/2024: CEDIDO AO CEO: 02.</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14" authorId="0" shapeId="0" xr:uid="{5CE9004E-A748-4A01-B3E6-52E13E9E433C}">
      <text>
        <r>
          <rPr>
            <b/>
            <sz val="10"/>
            <color indexed="81"/>
            <rFont val="Segoe UI"/>
            <family val="2"/>
          </rPr>
          <t>LETÍCIA-SEGECON/FPOLIS:</t>
        </r>
        <r>
          <rPr>
            <sz val="10"/>
            <color indexed="81"/>
            <rFont val="Segoe UI"/>
            <family val="2"/>
          </rPr>
          <t xml:space="preserve">
10/06/2024: CEDIDO AO CEFID: 03.
12/06/2024: CEDIDO AO CEAD: 01.
</t>
        </r>
        <r>
          <rPr>
            <b/>
            <sz val="10"/>
            <color indexed="81"/>
            <rFont val="Segoe UI"/>
            <family val="2"/>
          </rPr>
          <t>11/06/2024: CEDIDO AO CAV: 03</t>
        </r>
      </text>
    </comment>
    <comment ref="N15" authorId="0" shapeId="0" xr:uid="{C2BFDC22-4FDE-4712-9D72-FF143FD63E4A}">
      <text>
        <r>
          <rPr>
            <b/>
            <sz val="10"/>
            <color indexed="81"/>
            <rFont val="Segoe UI"/>
            <family val="2"/>
          </rPr>
          <t>LETÍCIA-SEGECON/FPOLIS:</t>
        </r>
        <r>
          <rPr>
            <sz val="10"/>
            <color indexed="81"/>
            <rFont val="Segoe UI"/>
            <family val="2"/>
          </rPr>
          <t xml:space="preserve">
10/06/2024: RECEBIDO DO CEFID: 03.
12/06/2024: RECEBIDO DO CEAD: 01.
31/07/2024: RECEBIDO DO CAV: 03.</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28" authorId="0" shapeId="0" xr:uid="{40DAA1FC-4460-491E-B46D-36211757C206}">
      <text>
        <r>
          <rPr>
            <b/>
            <sz val="10"/>
            <color indexed="81"/>
            <rFont val="Segoe UI"/>
            <family val="2"/>
          </rPr>
          <t>LETÍCIA-SEGECON/FPOLIS:</t>
        </r>
        <r>
          <rPr>
            <sz val="10"/>
            <color indexed="81"/>
            <rFont val="Segoe UI"/>
            <family val="2"/>
          </rPr>
          <t xml:space="preserve">
01/10/2024: RECEBIDO DO CEO: 05.
14/11/2024: RECEBIDO DA FAED: 05.</t>
        </r>
      </text>
    </comment>
    <comment ref="N40" authorId="0" shapeId="0" xr:uid="{89033E02-8120-4F7C-8C9B-B0ED1CED99C1}">
      <text>
        <r>
          <rPr>
            <b/>
            <sz val="10"/>
            <color indexed="81"/>
            <rFont val="Segoe UI"/>
            <family val="2"/>
          </rPr>
          <t>LETÍCIA-SEGECON/FPOLIS:</t>
        </r>
        <r>
          <rPr>
            <sz val="10"/>
            <color indexed="81"/>
            <rFont val="Segoe UI"/>
            <family val="2"/>
          </rPr>
          <t xml:space="preserve">
08/11/2024: CEDIDO AO CERES: 08.</t>
        </r>
      </text>
    </comment>
    <comment ref="K42" authorId="0" shapeId="0" xr:uid="{3D626FB5-F5BD-4BEB-9387-043F1A2C1436}">
      <text>
        <r>
          <rPr>
            <b/>
            <sz val="10"/>
            <color indexed="81"/>
            <rFont val="Segoe UI"/>
            <family val="2"/>
          </rPr>
          <t>LETÍCIA-SEGECON/FPOLIS:</t>
        </r>
        <r>
          <rPr>
            <sz val="10"/>
            <color indexed="81"/>
            <rFont val="Segoe UI"/>
            <family val="2"/>
          </rPr>
          <t xml:space="preserve">
08/11/2024: CEDIDO AO CERES: 03.</t>
        </r>
      </text>
    </comment>
    <comment ref="N42" authorId="0" shapeId="0" xr:uid="{8F359270-E016-40D2-A691-745C409D1881}">
      <text>
        <r>
          <rPr>
            <b/>
            <sz val="10"/>
            <color indexed="81"/>
            <rFont val="Segoe UI"/>
            <family val="2"/>
          </rPr>
          <t>LETÍCIA-SEGECON/FPOLIS:</t>
        </r>
        <r>
          <rPr>
            <sz val="10"/>
            <color indexed="81"/>
            <rFont val="Segoe UI"/>
            <family val="2"/>
          </rPr>
          <t xml:space="preserve">
08/11/2024: CEDIDO AO CERES: 03.</t>
        </r>
      </text>
    </comment>
    <comment ref="N44" authorId="0" shapeId="0" xr:uid="{D48C02A0-39F5-4C12-A511-23D73A95E7C1}">
      <text>
        <r>
          <rPr>
            <b/>
            <sz val="10"/>
            <color indexed="81"/>
            <rFont val="Segoe UI"/>
            <family val="2"/>
          </rPr>
          <t>LETÍCIA-SEGECON/FPOLIS:</t>
        </r>
        <r>
          <rPr>
            <sz val="10"/>
            <color indexed="81"/>
            <rFont val="Segoe UI"/>
            <family val="2"/>
          </rPr>
          <t xml:space="preserve">
08/11/2024: CEDIDO AO CERES:: 10.</t>
        </r>
      </text>
    </comment>
    <comment ref="N45" authorId="0" shapeId="0" xr:uid="{0DC4BA91-247C-4D60-8199-50C0BA043A5F}">
      <text>
        <r>
          <rPr>
            <b/>
            <sz val="10"/>
            <color indexed="81"/>
            <rFont val="Segoe UI"/>
            <family val="2"/>
          </rPr>
          <t>LETÍCIA-SEGECON/FPOLIS:</t>
        </r>
        <r>
          <rPr>
            <sz val="10"/>
            <color indexed="81"/>
            <rFont val="Segoe UI"/>
            <family val="2"/>
          </rPr>
          <t xml:space="preserve">
08/11/2024: CEDIDO AO CERES:: 08.</t>
        </r>
      </text>
    </comment>
    <comment ref="N46" authorId="0" shapeId="0" xr:uid="{A02E1EB8-8A43-478D-B79F-A050372C04D1}">
      <text>
        <r>
          <rPr>
            <b/>
            <sz val="10"/>
            <color indexed="81"/>
            <rFont val="Segoe UI"/>
            <family val="2"/>
          </rPr>
          <t>LETÍCIA-SEGECON/FPOLIS:</t>
        </r>
        <r>
          <rPr>
            <sz val="10"/>
            <color indexed="81"/>
            <rFont val="Segoe UI"/>
            <family val="2"/>
          </rPr>
          <t xml:space="preserve">
08/11/2024: CEDIDO AO CERES:: 04.</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24" authorId="0" shapeId="0" xr:uid="{76E5F8E9-81F0-4A69-A5BC-E978C15C8F9D}">
      <text>
        <r>
          <rPr>
            <b/>
            <sz val="10"/>
            <color indexed="81"/>
            <rFont val="Segoe UI"/>
            <family val="2"/>
          </rPr>
          <t>LETÍCIA-SEGECON/FPOLIS:</t>
        </r>
        <r>
          <rPr>
            <sz val="10"/>
            <color indexed="81"/>
            <rFont val="Segoe UI"/>
            <family val="2"/>
          </rPr>
          <t xml:space="preserve">
07/11/2024: CEDIDO AO CCT: 02.</t>
        </r>
      </text>
    </comment>
    <comment ref="N28" authorId="0" shapeId="0" xr:uid="{8A7EE78A-7270-4291-8050-7021B92151B7}">
      <text>
        <r>
          <rPr>
            <b/>
            <sz val="10"/>
            <color indexed="81"/>
            <rFont val="Segoe UI"/>
            <family val="2"/>
          </rPr>
          <t>LETÍCIA-SEGECON/FPOLIS:</t>
        </r>
        <r>
          <rPr>
            <sz val="10"/>
            <color indexed="81"/>
            <rFont val="Segoe UI"/>
            <family val="2"/>
          </rPr>
          <t xml:space="preserve">
14/11/2024: CEDIDO PARA ESAG: 05.</t>
        </r>
      </text>
    </comment>
    <comment ref="N48" authorId="0" shapeId="0" xr:uid="{8BCB2753-6CA7-4B0F-986F-2FFC12F3E033}">
      <text>
        <r>
          <rPr>
            <b/>
            <sz val="10"/>
            <color indexed="81"/>
            <rFont val="Segoe UI"/>
            <family val="2"/>
          </rPr>
          <t>LETÍCIA-SEGECON/FPOLIS:</t>
        </r>
        <r>
          <rPr>
            <sz val="10"/>
            <color indexed="81"/>
            <rFont val="Segoe UI"/>
            <family val="2"/>
          </rPr>
          <t xml:space="preserve">
03/09/2024: CEDIDO AO MUSEU: 01.</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LETÍCIA-SEGECON/FPOLIS</author>
    <author>LETICIA - SEGECON FPOLIS</author>
  </authors>
  <commentList>
    <comment ref="O1" authorId="0" shapeId="0" xr:uid="{15A2D0A3-CD60-480A-BFF1-AB74A98EDB17}">
      <text>
        <r>
          <rPr>
            <b/>
            <sz val="10"/>
            <color indexed="81"/>
            <rFont val="Segoe UI"/>
            <family val="2"/>
          </rPr>
          <t>LETÍCIA-SEGECON/FPOLIS:</t>
        </r>
        <r>
          <rPr>
            <sz val="10"/>
            <color indexed="81"/>
            <rFont val="Segoe UI"/>
            <family val="2"/>
          </rPr>
          <t xml:space="preserve">
13/11/2024: RECEBIDO POR EMAIL HOJE.</t>
        </r>
      </text>
    </comment>
    <comment ref="F3" authorId="1" shapeId="0" xr:uid="{03FDDE7F-DFCD-46BF-931A-2F8C4D987DC6}">
      <text>
        <r>
          <rPr>
            <b/>
            <sz val="9"/>
            <color indexed="81"/>
            <rFont val="Segoe UI"/>
            <family val="2"/>
          </rPr>
          <t>LETICIA - SEGECON:</t>
        </r>
        <r>
          <rPr>
            <sz val="9"/>
            <color indexed="81"/>
            <rFont val="Segoe UI"/>
            <family val="2"/>
          </rPr>
          <t xml:space="preserve">
</t>
        </r>
        <r>
          <rPr>
            <u/>
            <sz val="9"/>
            <color indexed="81"/>
            <rFont val="Segoe UI"/>
            <family val="2"/>
          </rPr>
          <t>CUIDAR</t>
        </r>
        <r>
          <rPr>
            <sz val="9"/>
            <color indexed="81"/>
            <rFont val="Segoe UI"/>
            <family val="2"/>
          </rPr>
          <t xml:space="preserve"> -</t>
        </r>
        <r>
          <rPr>
            <b/>
            <sz val="9"/>
            <color indexed="81"/>
            <rFont val="Segoe UI"/>
            <family val="2"/>
          </rPr>
          <t xml:space="preserve"> MÁXIMO</t>
        </r>
        <r>
          <rPr>
            <sz val="9"/>
            <color indexed="81"/>
            <rFont val="Segoe UI"/>
            <family val="2"/>
          </rPr>
          <t xml:space="preserve"> </t>
        </r>
        <r>
          <rPr>
            <b/>
            <sz val="9"/>
            <color indexed="81"/>
            <rFont val="Segoe UI"/>
            <family val="2"/>
          </rPr>
          <t>50%</t>
        </r>
        <r>
          <rPr>
            <sz val="9"/>
            <color indexed="81"/>
            <rFont val="Segoe UI"/>
            <family val="2"/>
          </rPr>
          <t xml:space="preserve"> </t>
        </r>
        <r>
          <rPr>
            <u/>
            <sz val="9"/>
            <color indexed="81"/>
            <rFont val="Segoe UI"/>
            <family val="2"/>
          </rPr>
          <t>POR ÓRGÃO</t>
        </r>
        <r>
          <rPr>
            <sz val="9"/>
            <color indexed="81"/>
            <rFont val="Segoe UI"/>
            <family val="2"/>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LETICIA - SEGECON FPOLIS</author>
    <author>LETICIA KOSLOWSKY MEES MATTOS</author>
  </authors>
  <commentList>
    <comment ref="K44" authorId="0" shapeId="0" xr:uid="{668DF542-A4D3-4419-B9E9-F700CF2E7D13}">
      <text>
        <r>
          <rPr>
            <b/>
            <sz val="9"/>
            <color indexed="81"/>
            <rFont val="Segoe UI"/>
            <family val="2"/>
          </rPr>
          <t>LETICIA - SEGECON FPOLIS:</t>
        </r>
        <r>
          <rPr>
            <sz val="9"/>
            <color indexed="81"/>
            <rFont val="Segoe UI"/>
            <family val="2"/>
          </rPr>
          <t xml:space="preserve">
09/07/2024:  RECEBIDO DO SEMS: 56.</t>
        </r>
      </text>
    </comment>
    <comment ref="K48" authorId="1" shapeId="0" xr:uid="{99F5E008-FC84-4E91-9E33-BAC4C6DAF7A2}">
      <text>
        <r>
          <rPr>
            <b/>
            <sz val="10"/>
            <color indexed="81"/>
            <rFont val="Segoe UI"/>
            <family val="2"/>
          </rPr>
          <t>LETICIA - SEGECON/FPOLIS:</t>
        </r>
        <r>
          <rPr>
            <sz val="10"/>
            <color indexed="81"/>
            <rFont val="Segoe UI"/>
            <family val="2"/>
          </rPr>
          <t xml:space="preserve">
03/09/2024: RECEBIDO DA FAED: 01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9" authorId="0" shapeId="0" xr:uid="{EB29BD9B-B661-49F9-ADF0-2DFF47B83993}">
      <text>
        <r>
          <rPr>
            <b/>
            <sz val="10"/>
            <color indexed="81"/>
            <rFont val="Segoe UI"/>
            <family val="2"/>
          </rPr>
          <t>LETÍCIA-SEGECON/FPOLIS:</t>
        </r>
        <r>
          <rPr>
            <sz val="10"/>
            <color indexed="81"/>
            <rFont val="Segoe UI"/>
            <family val="2"/>
          </rPr>
          <t xml:space="preserve">
12/06/2024: CEDIDO AO CEAD: 01.</t>
        </r>
      </text>
    </comment>
    <comment ref="N14" authorId="0" shapeId="0" xr:uid="{1BF0D09C-4E6A-4474-8DE2-34D27BDBCE22}">
      <text>
        <r>
          <rPr>
            <b/>
            <sz val="10"/>
            <color indexed="81"/>
            <rFont val="Segoe UI"/>
            <family val="2"/>
          </rPr>
          <t>LETÍCIA-SEGECON/FPOLIS:</t>
        </r>
        <r>
          <rPr>
            <sz val="10"/>
            <color indexed="81"/>
            <rFont val="Segoe UI"/>
            <family val="2"/>
          </rPr>
          <t xml:space="preserve">
11/06/2024: RECEBIDO DO CESMO: 03.</t>
        </r>
      </text>
    </comment>
    <comment ref="N15" authorId="0" shapeId="0" xr:uid="{12B5D0B5-4F82-46D8-918D-E29A32E48284}">
      <text>
        <r>
          <rPr>
            <b/>
            <sz val="10"/>
            <color indexed="81"/>
            <rFont val="Segoe UI"/>
            <family val="2"/>
          </rPr>
          <t>LETÍCIA-SEGECON/FPOLIS:</t>
        </r>
        <r>
          <rPr>
            <sz val="10"/>
            <color indexed="81"/>
            <rFont val="Segoe UI"/>
            <family val="2"/>
          </rPr>
          <t xml:space="preserve">
31/07/2024: CEDIDO AO CESMO: 03.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24" authorId="0" shapeId="0" xr:uid="{8D7FDAB8-B8B2-4566-812D-4436FB2DAA42}">
      <text>
        <r>
          <rPr>
            <b/>
            <sz val="10"/>
            <color indexed="81"/>
            <rFont val="Segoe UI"/>
            <family val="2"/>
          </rPr>
          <t>LETÍCIA-SEGECON/FPOLIS:</t>
        </r>
        <r>
          <rPr>
            <sz val="10"/>
            <color indexed="81"/>
            <rFont val="Segoe UI"/>
            <family val="2"/>
          </rPr>
          <t xml:space="preserve">
07/11/2024: RECEBIDO DA FAED: 02.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LETICIA - SEGECON FPOLIS</author>
  </authors>
  <commentList>
    <comment ref="K9" authorId="0" shapeId="0" xr:uid="{0F7D3BC2-E194-466C-B7FC-E4911ACD8322}">
      <text>
        <r>
          <rPr>
            <b/>
            <sz val="9"/>
            <color indexed="81"/>
            <rFont val="Segoe UI"/>
            <family val="2"/>
          </rPr>
          <t>LETICIA - SEGECON FPOLIS:</t>
        </r>
        <r>
          <rPr>
            <sz val="9"/>
            <color indexed="81"/>
            <rFont val="Segoe UI"/>
            <family val="2"/>
          </rPr>
          <t xml:space="preserve">
12/06/2024: RECEBIDO DO CAV: 01.</t>
        </r>
      </text>
    </comment>
    <comment ref="K14" authorId="0" shapeId="0" xr:uid="{F01BAFAF-EAFD-4C44-9DFF-EED5CA017864}">
      <text>
        <r>
          <rPr>
            <b/>
            <sz val="9"/>
            <color indexed="81"/>
            <rFont val="Segoe UI"/>
            <family val="2"/>
          </rPr>
          <t>LETICIA - SEGECON FPOLIS:</t>
        </r>
        <r>
          <rPr>
            <sz val="9"/>
            <color indexed="81"/>
            <rFont val="Segoe UI"/>
            <family val="2"/>
          </rPr>
          <t xml:space="preserve">
12/06/2024: RECEBIDO DO CESMO: </t>
        </r>
        <r>
          <rPr>
            <b/>
            <sz val="9"/>
            <color indexed="81"/>
            <rFont val="Segoe UI"/>
            <family val="2"/>
          </rPr>
          <t>01.</t>
        </r>
      </text>
    </comment>
    <comment ref="K15" authorId="0" shapeId="0" xr:uid="{B0690334-BBA9-40AA-8DCC-1F4BE97A0400}">
      <text>
        <r>
          <rPr>
            <b/>
            <sz val="9"/>
            <color indexed="81"/>
            <rFont val="Segoe UI"/>
            <family val="2"/>
          </rPr>
          <t>LETICIA - SEGECON FPOLIS:</t>
        </r>
        <r>
          <rPr>
            <sz val="9"/>
            <color indexed="81"/>
            <rFont val="Segoe UI"/>
            <family val="2"/>
          </rPr>
          <t xml:space="preserve">
12/06/2024: CEDIDO AO CESMO: 01.</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39" authorId="0" shapeId="0" xr:uid="{280C6E75-A4B2-4E81-B880-39C315CFD7F3}">
      <text>
        <r>
          <rPr>
            <b/>
            <sz val="10"/>
            <color indexed="81"/>
            <rFont val="Segoe UI"/>
            <family val="2"/>
          </rPr>
          <t>LETÍCIA-SEGECON/FPOLIS:</t>
        </r>
        <r>
          <rPr>
            <sz val="10"/>
            <color indexed="81"/>
            <rFont val="Segoe UI"/>
            <family val="2"/>
          </rPr>
          <t xml:space="preserve">
28/11/2024: CEDIDO AO CERES: 06.</t>
        </r>
      </text>
    </comment>
    <comment ref="N40" authorId="0" shapeId="0" xr:uid="{CF53D2A9-63BC-48C5-AA7E-DA77EE7CC965}">
      <text>
        <r>
          <rPr>
            <b/>
            <sz val="10"/>
            <color indexed="81"/>
            <rFont val="Segoe UI"/>
            <family val="2"/>
          </rPr>
          <t>LETÍCIA-SEGECON/FPOLIS:</t>
        </r>
        <r>
          <rPr>
            <sz val="10"/>
            <color indexed="81"/>
            <rFont val="Segoe UI"/>
            <family val="2"/>
          </rPr>
          <t xml:space="preserve">
28/11/2024: CEDIDO AO CERES: 10.</t>
        </r>
      </text>
    </comment>
    <comment ref="N42" authorId="0" shapeId="0" xr:uid="{FC9E5F56-B192-4106-A400-D78E771DCC3E}">
      <text>
        <r>
          <rPr>
            <b/>
            <sz val="10"/>
            <color indexed="81"/>
            <rFont val="Segoe UI"/>
            <family val="2"/>
          </rPr>
          <t>LETÍCIA-SEGECON/FPOLIS:</t>
        </r>
        <r>
          <rPr>
            <sz val="10"/>
            <color indexed="81"/>
            <rFont val="Segoe UI"/>
            <family val="2"/>
          </rPr>
          <t xml:space="preserve">
28/11/2024: CEDIDO AO CERES: 15.</t>
        </r>
      </text>
    </comment>
    <comment ref="N43" authorId="0" shapeId="0" xr:uid="{9AB381C4-EB2A-420B-B6FF-C334F83DCCBF}">
      <text>
        <r>
          <rPr>
            <b/>
            <sz val="10"/>
            <color indexed="81"/>
            <rFont val="Segoe UI"/>
            <family val="2"/>
          </rPr>
          <t>LETÍCIA-SEGECON/FPOLIS:</t>
        </r>
        <r>
          <rPr>
            <sz val="10"/>
            <color indexed="81"/>
            <rFont val="Segoe UI"/>
            <family val="2"/>
          </rPr>
          <t xml:space="preserve">
28/11/2024: CEDIDO AO CERES: 20.</t>
        </r>
      </text>
    </comment>
    <comment ref="N45" authorId="0" shapeId="0" xr:uid="{A95D75B6-2EE0-42DA-9414-73B65CE17CCA}">
      <text>
        <r>
          <rPr>
            <b/>
            <sz val="10"/>
            <color indexed="81"/>
            <rFont val="Segoe UI"/>
            <family val="2"/>
          </rPr>
          <t>LETÍCIA-SEGECON/FPOLIS:</t>
        </r>
        <r>
          <rPr>
            <sz val="10"/>
            <color indexed="81"/>
            <rFont val="Segoe UI"/>
            <family val="2"/>
          </rPr>
          <t xml:space="preserve">
28/11/2024: CEDIDO AO CERES: 05.</t>
        </r>
      </text>
    </comment>
    <comment ref="N46" authorId="0" shapeId="0" xr:uid="{09CECD8E-80BB-4755-A8E7-FD30693134EA}">
      <text>
        <r>
          <rPr>
            <b/>
            <sz val="10"/>
            <color indexed="81"/>
            <rFont val="Segoe UI"/>
            <family val="2"/>
          </rPr>
          <t>LETÍCIA-SEGECON/FPOLIS:</t>
        </r>
        <r>
          <rPr>
            <sz val="10"/>
            <color indexed="81"/>
            <rFont val="Segoe UI"/>
            <family val="2"/>
          </rPr>
          <t xml:space="preserve">
28/11/2024: CEDIDO AO CERES: 04.</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14" authorId="0" shapeId="0" xr:uid="{61C5E8B0-83D9-4790-898E-975C214352FE}">
      <text>
        <r>
          <rPr>
            <b/>
            <sz val="10"/>
            <color indexed="81"/>
            <rFont val="Segoe UI"/>
            <family val="2"/>
          </rPr>
          <t>LETÍCIA-SEGECON/FPOLIS:</t>
        </r>
        <r>
          <rPr>
            <sz val="10"/>
            <color indexed="81"/>
            <rFont val="Segoe UI"/>
            <family val="2"/>
          </rPr>
          <t xml:space="preserve">
10/06/2024:  RECEBIDO DO CESMO: 03.</t>
        </r>
      </text>
    </comment>
    <comment ref="N15" authorId="0" shapeId="0" xr:uid="{2443B59A-1D56-461F-90F8-44E05A3CF423}">
      <text>
        <r>
          <rPr>
            <b/>
            <sz val="10"/>
            <color indexed="81"/>
            <rFont val="Segoe UI"/>
            <family val="2"/>
          </rPr>
          <t>LETÍCIA-SEGECON/FPOLIS:</t>
        </r>
        <r>
          <rPr>
            <sz val="10"/>
            <color indexed="81"/>
            <rFont val="Segoe UI"/>
            <family val="2"/>
          </rPr>
          <t xml:space="preserve">
10/06/2024: CEDIDO AO CESMO: 03.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N7" authorId="0" shapeId="0" xr:uid="{18A21124-5B6A-45AD-A1D8-4F7544D77F36}">
      <text>
        <r>
          <rPr>
            <b/>
            <sz val="10"/>
            <color indexed="81"/>
            <rFont val="Segoe UI"/>
            <family val="2"/>
          </rPr>
          <t>LETÍCIA-SEGECON/FPOLIS:</t>
        </r>
        <r>
          <rPr>
            <sz val="10"/>
            <color indexed="81"/>
            <rFont val="Segoe UI"/>
            <family val="2"/>
          </rPr>
          <t xml:space="preserve">
27/09/2024: RECEBIDO DO CESFI: 02.</t>
        </r>
      </text>
    </comment>
    <comment ref="N28" authorId="0" shapeId="0" xr:uid="{4B924EF7-EDFF-4C6A-A9AB-7E5F1B9C0FF8}">
      <text>
        <r>
          <rPr>
            <b/>
            <sz val="10"/>
            <color indexed="81"/>
            <rFont val="Segoe UI"/>
            <family val="2"/>
          </rPr>
          <t>LETÍCIA-SEGECON/FPOLIS:</t>
        </r>
        <r>
          <rPr>
            <sz val="10"/>
            <color indexed="81"/>
            <rFont val="Segoe UI"/>
            <family val="2"/>
          </rPr>
          <t xml:space="preserve">
01/10/2024: CEDIDO À ESAG: 05.</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K39" authorId="0" shapeId="0" xr:uid="{E890F474-EB1E-43B3-8A94-B3EB9B1F275E}">
      <text>
        <r>
          <rPr>
            <b/>
            <sz val="10"/>
            <color indexed="81"/>
            <rFont val="Segoe UI"/>
            <family val="2"/>
          </rPr>
          <t>LETÍCIA-SEGECON/FPOLIS:</t>
        </r>
        <r>
          <rPr>
            <sz val="10"/>
            <color indexed="81"/>
            <rFont val="Segoe UI"/>
            <family val="2"/>
          </rPr>
          <t xml:space="preserve">
28/11/2024: RECEBIDO DO CEART: 06.</t>
        </r>
      </text>
    </comment>
    <comment ref="K40" authorId="0" shapeId="0" xr:uid="{60A08142-A43A-40F6-B163-136C9693730B}">
      <text>
        <r>
          <rPr>
            <b/>
            <sz val="10"/>
            <color indexed="81"/>
            <rFont val="Segoe UI"/>
            <family val="2"/>
          </rPr>
          <t>LETÍCIA-SEGECON/FPOLIS:</t>
        </r>
        <r>
          <rPr>
            <sz val="10"/>
            <color indexed="81"/>
            <rFont val="Segoe UI"/>
            <family val="2"/>
          </rPr>
          <t xml:space="preserve">
08/11/2024: RECEBIDO DA ESAG: 08.
28/11/2024: RECEBIDO DO CEART: 10.</t>
        </r>
      </text>
    </comment>
    <comment ref="K42" authorId="0" shapeId="0" xr:uid="{8AA95747-CE10-4563-92CC-25FBF7EFB4A5}">
      <text>
        <r>
          <rPr>
            <b/>
            <sz val="10"/>
            <color indexed="81"/>
            <rFont val="Segoe UI"/>
            <family val="2"/>
          </rPr>
          <t>LETÍCIA-SEGECON/FPOLIS:</t>
        </r>
        <r>
          <rPr>
            <sz val="10"/>
            <color indexed="81"/>
            <rFont val="Segoe UI"/>
            <family val="2"/>
          </rPr>
          <t xml:space="preserve">
08/11/2024: RECEBIDO DA ESAG: 03.
28/11/2024: RECEBIDO DO CEART: 15.</t>
        </r>
      </text>
    </comment>
    <comment ref="K43" authorId="0" shapeId="0" xr:uid="{F60BDB05-D3DA-4F25-A190-F235D2A342AE}">
      <text>
        <r>
          <rPr>
            <b/>
            <sz val="10"/>
            <color indexed="81"/>
            <rFont val="Segoe UI"/>
            <family val="2"/>
          </rPr>
          <t>LETÍCIA-SEGECON/FPOLIS:</t>
        </r>
        <r>
          <rPr>
            <sz val="10"/>
            <color indexed="81"/>
            <rFont val="Segoe UI"/>
            <family val="2"/>
          </rPr>
          <t xml:space="preserve">
28/11/2024: RECEBIDO DO CEART: 20.</t>
        </r>
      </text>
    </comment>
    <comment ref="K44" authorId="0" shapeId="0" xr:uid="{A1A5E14F-FB9E-4545-92E2-54C5E8C6D82F}">
      <text>
        <r>
          <rPr>
            <b/>
            <sz val="10"/>
            <color indexed="81"/>
            <rFont val="Segoe UI"/>
            <family val="2"/>
          </rPr>
          <t>LETÍCIA-SEGECON/FPOLIS:</t>
        </r>
        <r>
          <rPr>
            <sz val="10"/>
            <color indexed="81"/>
            <rFont val="Segoe UI"/>
            <family val="2"/>
          </rPr>
          <t xml:space="preserve">
08/11/2024: RECEBIDO DA ESAG: 10.</t>
        </r>
      </text>
    </comment>
    <comment ref="K45" authorId="0" shapeId="0" xr:uid="{D0A3AC8C-4664-4384-8FDD-615576E698D4}">
      <text>
        <r>
          <rPr>
            <b/>
            <sz val="10"/>
            <color indexed="81"/>
            <rFont val="Segoe UI"/>
            <family val="2"/>
          </rPr>
          <t>LETÍCIA-SEGECON/FPOLIS:</t>
        </r>
        <r>
          <rPr>
            <sz val="10"/>
            <color indexed="81"/>
            <rFont val="Segoe UI"/>
            <family val="2"/>
          </rPr>
          <t xml:space="preserve">
08/11/2024: RECEBIDO DA ESAG: 08.
28/11/2024: RECEBIDO DO CEART: 05</t>
        </r>
      </text>
    </comment>
    <comment ref="K46" authorId="0" shapeId="0" xr:uid="{3BA1E486-E4FB-4539-B5D3-BEDCF92A4252}">
      <text>
        <r>
          <rPr>
            <b/>
            <sz val="10"/>
            <color indexed="81"/>
            <rFont val="Segoe UI"/>
            <family val="2"/>
          </rPr>
          <t>LETÍCIA-SEGECON/FPOLIS:</t>
        </r>
        <r>
          <rPr>
            <sz val="10"/>
            <color indexed="81"/>
            <rFont val="Segoe UI"/>
            <family val="2"/>
          </rPr>
          <t xml:space="preserve">
08/11/2024: RECEBIDO DA ESAG: 04.
28/11/2024: RECEBIDO DO CEART: 04.</t>
        </r>
      </text>
    </comment>
  </commentList>
</comments>
</file>

<file path=xl/sharedStrings.xml><?xml version="1.0" encoding="utf-8"?>
<sst xmlns="http://schemas.openxmlformats.org/spreadsheetml/2006/main" count="9001" uniqueCount="318">
  <si>
    <t>Saldo / Automático</t>
  </si>
  <si>
    <t>...../...../......</t>
  </si>
  <si>
    <t>ALERTA</t>
  </si>
  <si>
    <t>Lote</t>
  </si>
  <si>
    <t>Qtde Registrada</t>
  </si>
  <si>
    <t>Peça</t>
  </si>
  <si>
    <t>449052-34</t>
  </si>
  <si>
    <t xml:space="preserve">Instalação completa de equipamento de ar-condicionado tipo "split" até 24.000 BTU/h incluindo até 3 metros de distância entre evaporadora e condensadora – Composto de 01 (uma) unidade evaporadora e 01 (uma) unidade condensadora. </t>
  </si>
  <si>
    <t>Serviço</t>
  </si>
  <si>
    <t>339039-25</t>
  </si>
  <si>
    <t xml:space="preserve">Instalação completa de equipamento de ar-condicionado tipo "split" de 25.000 a 48.000 BTU/h incluindo até 3 metros de distância entre evaporadora e condensadora – Composto de 01 (uma) unidade evaporadora e 01 (uma) unidade condensadora. </t>
  </si>
  <si>
    <t xml:space="preserve">Instalação completa de equipamento de ar-condicionado tipo "split" acima de 48.000 BTU/h incluindo até 3 metros de distância entre evaporadora e condensadora – Composto de 01 (uma) unidade evaporadora e 01 (uma) unidade condensadora. </t>
  </si>
  <si>
    <t xml:space="preserve">Metro adicional de linha para instalação de split até 24.000 BTU/h. </t>
  </si>
  <si>
    <t xml:space="preserve">Metro adicional de linha para instalação de split acima de 48.000 BTU/h. </t>
  </si>
  <si>
    <t xml:space="preserve">Cortina de Ar. Dimensões aproximadas: (L X A XP): 150 x 23 x 22cm , podendo ter pequena variação de tamanho, dependendo da marca do produto. Monofásico, 220 Volts. Potência (c/v) mínimo de 1/5. Nível máximo de ruído (db): menor que 60db. Modos de operação: ventila. Velocidades (m/s) mínimo de 11. Vazão de ar: mínimo de 1300 m3/h. Temperatura somente ventilação. Recursos função automática. Saída de ar frontal e vertical. Entrada superior de ar. Direcionadores de ar vertical. Recirculação de ar (m3/m) maior que 25. Prazo de garantia de 01 ano. Item incluso: controle remoto. Cor branco. </t>
  </si>
  <si>
    <t>Valor Utilizado</t>
  </si>
  <si>
    <t>% Aditivos</t>
  </si>
  <si>
    <t>% Utilizado</t>
  </si>
  <si>
    <t>Grupo-Classe</t>
  </si>
  <si>
    <t>Código NUC</t>
  </si>
  <si>
    <t>39-02</t>
  </si>
  <si>
    <t>00416-2-132</t>
  </si>
  <si>
    <t>00416-2-147</t>
  </si>
  <si>
    <t>39-06</t>
  </si>
  <si>
    <t>39-05</t>
  </si>
  <si>
    <t>02633-6-003</t>
  </si>
  <si>
    <t>339030.25</t>
  </si>
  <si>
    <t>Instalação de Cortina de Ar.</t>
  </si>
  <si>
    <t>04-03</t>
  </si>
  <si>
    <t>05015-5-004</t>
  </si>
  <si>
    <t xml:space="preserve">Instalação de bomba dreno para remoção de condensador, para sistemas de ar condicionado tipo split ou janela. </t>
  </si>
  <si>
    <t>00416-2-153</t>
  </si>
  <si>
    <t>DENTECK AR CONDICIONADO LTDA</t>
  </si>
  <si>
    <t>D. R. DE CASTROS CLIMATIZAÇÃO</t>
  </si>
  <si>
    <t>Metro</t>
  </si>
  <si>
    <t>CENTRO PARTICIPANTE: CAV</t>
  </si>
  <si>
    <t>CENTRO PARTICIPANTE: CCT</t>
  </si>
  <si>
    <t>CENTRO PARTICIPANTE: CEART</t>
  </si>
  <si>
    <t>CENTRO PARTICIPANTE: CEAVI</t>
  </si>
  <si>
    <t>CENTRO PARTICIPANTE: CESFI</t>
  </si>
  <si>
    <t>CENTRO PARTICIPANTE: CEFID</t>
  </si>
  <si>
    <t>CENTRO PARTICIPANTE: CEO</t>
  </si>
  <si>
    <t>CENTRO PARTICIPANTE: CEPLAN</t>
  </si>
  <si>
    <t>CENTRO PARTICIPANTE: CERES</t>
  </si>
  <si>
    <t>CENTRO PARTICIPANTE: ESAG</t>
  </si>
  <si>
    <t>CENTRO PARTICIPANTE: FAED</t>
  </si>
  <si>
    <t xml:space="preserve">Valor Total da Ata </t>
  </si>
  <si>
    <t>TOTAL</t>
  </si>
  <si>
    <r>
      <rPr>
        <b/>
        <sz val="11"/>
        <rFont val="Calibri"/>
        <family val="2"/>
        <scheme val="minor"/>
      </rPr>
      <t xml:space="preserve">OBJETO: </t>
    </r>
    <r>
      <rPr>
        <sz val="11"/>
        <rFont val="Calibri"/>
        <family val="2"/>
        <scheme val="minor"/>
      </rPr>
      <t xml:space="preserve">AQUISIÇÃO  DE  APARELHOS  DE  AR-CONDICIONADO,  EXAUSTORES,  BOMBAS  DE  DRENO, CORTINAS  DE  AR,  VENTILADORES,  CONTROLES  REMOTOS  DE  APARELHOS  DE  AR-CONDICIONADO  E CONTRATAÇÃO   DE   SERVIÇOS   DE   INSTALAÇÃO   E   DESINSTALAÇÃO   DE EQUIPAMENTOS,   COM FORNECIMENTO DE MATERIAIS PARA A UDESC </t>
    </r>
  </si>
  <si>
    <r>
      <t xml:space="preserve">VIGÊNCIA DA ATA: 16/05/2024 a </t>
    </r>
    <r>
      <rPr>
        <b/>
        <sz val="11"/>
        <rFont val="Calibri"/>
        <family val="2"/>
        <scheme val="minor"/>
      </rPr>
      <t>16/05/2025</t>
    </r>
  </si>
  <si>
    <t>Preço UNITÁRIO</t>
  </si>
  <si>
    <t xml:space="preserve">AF/OS nº xxx/2024 (Quantidade)                                                                                                                       </t>
  </si>
  <si>
    <r>
      <rPr>
        <b/>
        <sz val="11"/>
        <rFont val="Calibri"/>
        <family val="2"/>
        <scheme val="minor"/>
      </rPr>
      <t>PE 0612/2024 SRP</t>
    </r>
    <r>
      <rPr>
        <sz val="11"/>
        <rFont val="Calibri"/>
        <family val="2"/>
        <scheme val="minor"/>
      </rPr>
      <t xml:space="preserve"> - (SGPE DE ORIGEM: 42405/2023)</t>
    </r>
  </si>
  <si>
    <t>OBS:</t>
  </si>
  <si>
    <t>Prazo de entrega: 30 dias corridos</t>
  </si>
  <si>
    <t>Prazo de pagamento: 30 dias</t>
  </si>
  <si>
    <t>Item</t>
  </si>
  <si>
    <t>Empresa</t>
  </si>
  <si>
    <t>Descrição</t>
  </si>
  <si>
    <t>Marca/Modelo</t>
  </si>
  <si>
    <t>Unidade</t>
  </si>
  <si>
    <t>Detalhamento</t>
  </si>
  <si>
    <r>
      <t>OBS:</t>
    </r>
    <r>
      <rPr>
        <sz val="10"/>
        <rFont val="Calibri"/>
        <family val="2"/>
        <scheme val="minor"/>
      </rPr>
      <t xml:space="preserve"> </t>
    </r>
    <r>
      <rPr>
        <b/>
        <u/>
        <sz val="10"/>
        <rFont val="Calibri"/>
        <family val="2"/>
        <scheme val="minor"/>
      </rPr>
      <t>VALOR MÍNIMO</t>
    </r>
    <r>
      <rPr>
        <sz val="10"/>
        <rFont val="Calibri"/>
        <family val="2"/>
        <scheme val="minor"/>
      </rPr>
      <t xml:space="preserve"> DA AF/OS:</t>
    </r>
    <r>
      <rPr>
        <b/>
        <sz val="10"/>
        <rFont val="Calibri"/>
        <family val="2"/>
        <scheme val="minor"/>
      </rPr>
      <t xml:space="preserve"> </t>
    </r>
    <r>
      <rPr>
        <b/>
        <u/>
        <sz val="10"/>
        <rFont val="Calibri"/>
        <family val="2"/>
        <scheme val="minor"/>
      </rPr>
      <t>R$ 300,00</t>
    </r>
  </si>
  <si>
    <t>ELETRO CENTRO COMÉRCIO DE PEÇAS E ELETROELETRONICOS LTDA</t>
  </si>
  <si>
    <t>Aparelho de ar condicionado tipo Split High Wall (para parede), ciclo somente frio, 220 V, capacidade frigorífica nominal de 9.000 btu’s, com controle remoto individual sem fio em português, filtro de ar lavável (de acordo com ABNT NBR 16401/2008), 60Hz, com ruído máximo de 60dB, tecnologia inverter, com gás refrigerante ecológico R410A, R-32 ou outro ecologicamente superior não nocivo para a camada de ozonio,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</si>
  <si>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AGRATTO/LCS9F</t>
  </si>
  <si>
    <t>00416-2-057</t>
  </si>
  <si>
    <t>VENTISOL DA AMAZONIA INDUSTRIA DE APARELHOS ELETRICOS LTDA</t>
  </si>
  <si>
    <t>Aparelho de ar condicionado tipo Split High Wall (para parede), ciclo quente e frio, 220 V, capacidade frigorífica nominal de 9.000 btu’s, com controle remoto individual sem fio em português, filtro de ar lavável (de acordo com ABNT NBR 16401/2008), capacidade de desumidificar o ambiente,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</si>
  <si>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AGRATTO /SPLIT INVERTER LIV TOP LCST9QF-02I</t>
  </si>
  <si>
    <t>Aparelho de ar condicionado tipo Split High Wall (para parede), ciclo somente frio, 220 V, capacidade frigorífica nominal de 12.000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</si>
  <si>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AGRATTO/LCS12F</t>
  </si>
  <si>
    <t>00416-2-084</t>
  </si>
  <si>
    <t>Aparelho de ar condicionado tipo Split High Wall (para parede), ciclo quente e frio, 220 V, capacidade frigorífica nominal de 12.000 btu’s, com controle remoto individual sem fio em português, filtro de ar lavável (de acordo com ABNT NBR 16401/2008), capacidade de desumidificar o ambiente,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</si>
  <si>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AGRATTO /SPLIT INVERTER LIV TOP LCST12QF-02I</t>
  </si>
  <si>
    <t>00416-2-120</t>
  </si>
  <si>
    <t>Aparelho de ar condicionado tipo Split High Wall (para parede), ciclo somente frio, 220 V, capacidade frigorífica nominal de 18.000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</si>
  <si>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AGRATTO/LCS18F</t>
  </si>
  <si>
    <t>00416-2-020 por 00416-2-132</t>
  </si>
  <si>
    <t>Aparelho de ar condicionado tipo Split High Wall (para parede), ciclo quente e frio, 220 V, capacidade frigorífica nominal de 18.000 btu’s, com controle remoto individual sem fio em português, filtro de ar lavável (de acordo com ABNT NBR 16401/2008), capacidade de desumidificar o ambiente,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</si>
  <si>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Aparelho de ar condicionado tipo Split Cassete, ciclo somente frio, 220 V, capacidade frigorífica nominal de 17.000 a 18.000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</si>
  <si>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CARRIER/40KVQA18C/38TVQA18515MC</t>
  </si>
  <si>
    <t>Aparelho de ar condicionado tipo Split Cassete, ciclo quente e frio, 220 V, capacidade frigorífica nominal de 17.000 a 18.000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</si>
  <si>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MICROTECNICA INFORMATICA LTDA</t>
  </si>
  <si>
    <t>Aparelho de ar condicionado tipo Split Piso Teto, ciclo somente frio, 220 V, capacidade frigorífica nominal de 23.000 a 24.000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</si>
  <si>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Midea Carrier/42ZQVD30C5/38CCVD30515MC</t>
  </si>
  <si>
    <t>Aparelho de ar condicionado tipo Split Piso Teto, ciclo quente e frio, 220 V, capacidade frigorífica nominal de 23.000 a 24.000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</si>
  <si>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ELGIN/PVQ24000</t>
  </si>
  <si>
    <t>Aparelho de ar condicionado tipo Split High Wall (para parede), ciclo frio, 220 V, capacidade frigorífica nominal de 24.000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</si>
  <si>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TCL/TAC-24CSA2-INV</t>
  </si>
  <si>
    <t>Aparelho de ar condicionado tipo Split High Wall (para parede), ciclo quente e frio, 220 V, capacidade frigorífica nominal de 24.000 btu’s, com controle remoto individual sem fio em português, filtro de ar lavável (de acordo com ABNT NBR 16401/2008), capacidade de desumidificar o ambiente,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</si>
  <si>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TCL/TAC-24CHSA2-INV</t>
  </si>
  <si>
    <t>BONAR REFRIGERACAO LTDA</t>
  </si>
  <si>
    <t>Aparelho de ar condicionado tipo Split Cassete, ciclo somente frio, 220 V, capacidade frigorífica nominal de 23.000 a 24.000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</si>
  <si>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PHILCO/PAC24000ICQFM9</t>
  </si>
  <si>
    <t>Aparelho de ar condicionado tipo Split Cassete, ciclo quente e frio, 220 V, capacidade frigorífica nominal de 23.000 a 24.000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</si>
  <si>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Aparelho de ar condicionado tipo Split Piso Teto, ciclo somente frio, 220 V, capacidade frigorífica nominal de 27.000 a 30.000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</si>
  <si>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ELGIN/PVQ30000</t>
  </si>
  <si>
    <t>Aparelho de ar condicionado tipo Split High Wall (para parede), ciclo quente e frio, 220 V, capacidade frigorífica nominal de 27.000 a 30.000 btu’s, com controle remoto individual sem fio em português, filtro de ar lavável (de acordo com ABNT NBR 16401/2008), capacidade de desumidificar o ambiente,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</si>
  <si>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TCL/TAC-32CHSA2-INV</t>
  </si>
  <si>
    <t>00416-2-142</t>
  </si>
  <si>
    <t>Aparelho de ar condicionado tipo Split Piso Teto, ciclo somente frio, 220 V, capacidade frigorífica nominal de 32.000 a 36.000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</si>
  <si>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PHILCO/PAC36000IPFM5</t>
  </si>
  <si>
    <t>00416-2-044</t>
  </si>
  <si>
    <t xml:space="preserve"> MICROTECNICA INFORMATICA LTDA</t>
  </si>
  <si>
    <t>Aparelho de ar condicionado tipo Split Piso Teto, ciclo quente e frio, 220 V, capacidade frigorífica nominal de 32.000 a 36.000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</si>
  <si>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Midea Carrier/42ZQVD36C5/38CQVD36515MC</t>
  </si>
  <si>
    <t>00416-2-011</t>
  </si>
  <si>
    <t>Aparelho de ar condicionado tipo Split cassete, ciclo somente frio, 220 V, capacidade frigorífica nominal de 32.000 a 36.000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</si>
  <si>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PHILCO/PAC36000ICFM5</t>
  </si>
  <si>
    <t>Aparelho de ar condicionado tipo Split Piso Teto, ciclo somente frio, 380 V trifásico, com pressotato de alta e baixa e rele contra inversão de fase, capacidade frigorífica nominal de 45.000 a 48.000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"B", podendo ser confirmado no sitio http://www.inmetro.gov.br/registrosobjetos/Default.aspx?pag=1.</t>
  </si>
  <si>
    <t>ELGIN/PVF48000</t>
  </si>
  <si>
    <t>00416-2-026</t>
  </si>
  <si>
    <t>Aparelho de ar condicionado tipo Split Piso Teto, ciclo somente frio, 380 V trifásico, com pressotato de alta e baixa e rele contra inversão de fase, capacidade frigorífica nominal de  52.000 a 60.000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</si>
  <si>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ELGIN/PVF60000</t>
  </si>
  <si>
    <t>00416-2-074</t>
  </si>
  <si>
    <t>Aparelho de ar condicionado tipo Split Piso Teto, ciclo quente e frio, 380 V trifásico, com pressotato de alta e baixa e rele contra inversão de fase, capacidade frigorífica nominal de 52.000 a 60.000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</si>
  <si>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CARRIER/38CQVD60515MC // 42ZQVD60C5</t>
  </si>
  <si>
    <t>00416-2-122</t>
  </si>
  <si>
    <t>SUPERAR EIRELI - EPP</t>
  </si>
  <si>
    <t>Aparelho de ar condicionado tipo Split Cassete, ciclo somente frio,  380 V trifásico, capacidade frigorífica nominal de 52.000 a 60.000 btu’s ,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</si>
  <si>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PHILCO/PAC 60000ICFM5</t>
  </si>
  <si>
    <t>Aparelho de ar condicionado tipo Split Cassete, ciclo quente e frio,  380 V trifásico, capacidade frigorífica nominal de 52.000 a 60.000 btu’s, com controle remoto individual sem fio em português, filtro de ar lavável (de acordo com ABNT NBR 16401/2008), 60Hz, com ruído máximo de 60dB, tecnologia inverter, com gás refrigerante ecológico R410A, R-32 ou outro ecologicamente superior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</si>
  <si>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CARRIER/38CQVD60515MC // 40KVQD60C5 // 40KWFLB</t>
  </si>
  <si>
    <t>12357-9-009</t>
  </si>
  <si>
    <t xml:space="preserve"> LINDNER ENGENHARIA DE CLIMATIZACAO LTDA</t>
  </si>
  <si>
    <t>Bomba de dreno com vazão de 35l/h, univolt, 220v, elevação de aspiração: 2m, altura da descarga :15m, ruído máximo: 35dB, para equipamentos com produção mínima de umidade de 157.000 btus/h, temperatura da água até 40ºc, com proteção térmica com sistema de boia elétrica e contato normalmente fechado de 3.0A.  Prazo de garantia de 01 ano</t>
  </si>
  <si>
    <t>ORING/ORING</t>
  </si>
  <si>
    <t>KOMECO/KCAF 15C</t>
  </si>
  <si>
    <t>07636-8-001</t>
  </si>
  <si>
    <t xml:space="preserve"> SUPERA COM E IMPORTAÇÃO LTDA</t>
  </si>
  <si>
    <t>Controle universal para ar condicionado. Precisa atender no mínimo as seguintes marcas: Komeco, Midea, Elgin, Carrier e Electrolux.</t>
  </si>
  <si>
    <t>EOS/KIT000687</t>
  </si>
  <si>
    <t>BT COMERCIO INTELIGENTE LTDA</t>
  </si>
  <si>
    <t>Desumidificador. Alimentação (V): 220V, Volume do ambiente (m³): até no mínimo 70m³, Potência aproximada do Desumidificador: 137W (110v) / 159W (220v), Peso bruto aproximado: 10,50Kg Desumidificação (Litros/dia): mínimo de 8L/D 30º 80% U.R, Capacidade do reservatório de água: mínimo de 1,8 Litros, Possui conector de dreno (mangueira), Composição: Plástico ABS, Cor: Branco, Corrente aproximada: 1,47A (110v) / 0,72A (220v), Tipo de motor: Compressor hermético rotativo, Capacidade do Compressor: 1/6HP - 1160 Btu's, Gás refrigerante do compressor: R134A, Defrost: Sim, Umidostato: Sim, Ruído: máximo de 53 db, Vazão de ar/hora: mínimo de 100 m³/h, Filtro: PVC, Garantia: 1 ano, Certificado: INMETRO – Modelo referencia: Desidrat Plus 70</t>
  </si>
  <si>
    <t>General Heater/Desumidificador / GHD-1200-2-220v</t>
  </si>
  <si>
    <t>39-04</t>
  </si>
  <si>
    <t>03792-3-011</t>
  </si>
  <si>
    <t>MAXIMARCAS COMERCIO E SERVICOS LTDA</t>
  </si>
  <si>
    <t>Desumidificador. Alimentação (V):  220V, Volume do ambiente (m³): até no mínimo 300m³, Potência Aproximada do Desumidificador:  330W (110v) / 255W (220v), Peso bruto aproximado: 13,40Kg, Desumidificação (Litros/dia): mínimo de 16L/D 30º 80%UR,  Capacidade mínima do reservatório de água: 6,5 Litros, Possui conector de dreno (mangueira não acompanha), Composição: Plástico ABS Cor: Branco, Corrente aproximada: 2,95A (110v)  / 1,15A (220v) Tipo de motor: Compressor hermético rotativo, Capacidade do Compressor: 1/3 HP; Gás Refrigerante Compressor: R134A, Defrost: Sim, Umidostato: Sim, Ruído: máximo de 48db, Vazão de ar/hora: mínimo de 165 m³/h, Filtro: PVC, Rodízio: Bidirecional, Garantia: 1 Ano, Certificado: INMETRO, Acessórios inclusos: Manual de instrução e Dreno. – Modelo referencia: Desidrat Plus 300</t>
  </si>
  <si>
    <t>DESIDRAT/PLUS300</t>
  </si>
  <si>
    <t>YNOV DISTRIBUICAO DE PRODUTOS LTDA ME</t>
  </si>
  <si>
    <t>Desumidificador compacto elétrico, automático, controlador da umidade ambiente, com capacidade para retirar até 30 litros de água por dia (24h) do ar, próprio para ambiente de até 1500 m3. Possui umidostato para regulagem da umidade do ambiente, defrost e filtro de ar incorporados. Características técnicas (V) 220V; Capacidade (m3): 1000m3; Capacidade do compressor: 1/2Hp; Potência desumidificador (W): 610W/720W; Corrente (A) 7,8/3,2a; Desumidificação (L/dia) 18L/dia 27ºC 60% RH - 30L/dia 30ºC 80%RH; Dimensões (mm) 350x455x603mm; Elemento Resfriamento: compressor, gás refrigerante compressor: R13A; Peso (kg):25Kg; Pressão Máx. Descarga: 3,5 Mpa; Pressão Máx. Sucção: 1,0 Mpa; Reservatório Desumidificador (L): 6L. Temperatura mínima c/ Defrost: Automático; Temperatura mínima s/ Defrost: Automático. Temperatura de trabalho (ºC): 5 ºC a 32ºC; Filtro: PVC, Ruído (db): 49db; Volume de Ar Hora: 110m3/H.</t>
  </si>
  <si>
    <t>Desidrat/Plus 1500</t>
  </si>
  <si>
    <t>SUPERA COM E IMPORTAÇÃO LTDA</t>
  </si>
  <si>
    <t>Exaustor in line; silent (silencioso); vazão máxima aprox.160 m³/h; pressão máxima aprox. 22mmca; frequência 50/60Hz; potência total absorvida aprox. 33W; tensão 220V; Garantia de 1 ano - Referência: MAXX S 100  SICFLUX</t>
  </si>
  <si>
    <t>SICFLUX/MAXX S 100</t>
  </si>
  <si>
    <t>00414-6-027</t>
  </si>
  <si>
    <t>Exaustor in line; silent (silencioso); vazão máxima aprox.480 m³/h; pressão máxima aprox. 19mmca; frequência 50/60Hz; potência total absorvida aprox. 36W; tensão 220V; Garantia de 1 ano - Referência: MAXX S 150 - ref. SICFLUX</t>
  </si>
  <si>
    <t>SICFLUX/MAXX S 150</t>
  </si>
  <si>
    <t>LINDNER ENGENHARIA DE CLIMATIZACAO LTDA</t>
  </si>
  <si>
    <t>Ventilador  in line; silent (silencioso); vazão máxima aprox.160 m³/h; pressão máxima aprox. 22mmca; frequência 50/60Hz; potência total absorvida aprox. 33W; tensão 220V; Garantia de 1 ano; com caixa de filtragem G4-M5 - Referência: MAXX S PRO 100 - ref. SICFLUX</t>
  </si>
  <si>
    <t>SICFLUX/MAXX S PRO 100</t>
  </si>
  <si>
    <t>Ventilador  in line; silent (silencioso); vazão máxima aprox.900 m³/h; pressão máxima aprox. 28mmca; frequência 50/60Hz; potência total absorvida aprox. 38W; tensão 220V; Garantia de 1 ano; com caixa de filtragem G4-M5 - Referência: MAXX S PRO 200 - ref. SICFLUX</t>
  </si>
  <si>
    <t>SICFLUX/MAXX S PRO 200</t>
  </si>
  <si>
    <t>35 - CAMPUS I (Reitoria, Museu, CEAD, CEART, ESAG, FAED) CEFID - FLORIANÓPOLIS, CESFI - BALNEÁRIO, CERES - LAGUNA e  CEAVI - IBIRAMA</t>
  </si>
  <si>
    <t xml:space="preserve">Metro adicional de linha para instalação de split de 25.000 a 48.000 BTU/h. </t>
  </si>
  <si>
    <t xml:space="preserve">Desinstalação de equipamento de ar-condicionado. </t>
  </si>
  <si>
    <t>Instalação completa de equipamento de ar-condicionado tipo "split" até 24.000 BTU/h, incluindo até 3 metros de distância entre evaporadora e condensadora – Composto de 01 (uma) unidade evaporadora e 01 (uma) unidade condensadora, com fornecimento e utilização de andaime até 12 metros (3º andar), em acordo com as normas de segurança vigentes.</t>
  </si>
  <si>
    <t>50155-0-006</t>
  </si>
  <si>
    <t>Instalação completa de equipamento de ar-condicionado tipo "split" acima de 48.000 BTU/h incluindo até 3 metros de distância entre evaporadora e condensadora – Composto de 01 (uma) unidade evaporadora e 01 (uma) unidade condensadora, com fornecimento e utilização de andaime e guindaste para até 20 metros, em acordo com as normas de segurança vigentes.</t>
  </si>
  <si>
    <t>36- CAV - Lages</t>
  </si>
  <si>
    <t>Instalação completa de equipamento de ar-condicionado tipo "split" até 24.000 BTU/h, incluindo até 3 metros de distância entre evaporadora e condensadora – Composto de 01 (uma) unidade evaporadora e 01 (uma) unidade condensadora, com fornecimento e utilização de andaime até 12 metros, em acordo com as normas de segurança vigentes.</t>
  </si>
  <si>
    <t>37 - CCT e CEPLAN - Norte Catarinense</t>
  </si>
  <si>
    <t xml:space="preserve">38 - CEO - CHAPECÓ </t>
  </si>
  <si>
    <t>Instalação completa de equipamento exaustor ou ventilador in-line</t>
  </si>
  <si>
    <t>39 - CESMO - CAÇADOR</t>
  </si>
  <si>
    <t>CENTRO PARTICIPANTE: REITORIA-MUSEU</t>
  </si>
  <si>
    <t>CENTRO PARTICIPANTE: REITORIA-SEMS</t>
  </si>
  <si>
    <t>CENTRO PARTICIPANTE: CESMO</t>
  </si>
  <si>
    <t>CONTROLE DO GESTOR</t>
  </si>
  <si>
    <r>
      <t xml:space="preserve">Órgão: </t>
    </r>
    <r>
      <rPr>
        <b/>
        <sz val="11"/>
        <rFont val="Calibri"/>
        <family val="2"/>
        <scheme val="minor"/>
      </rPr>
      <t>XXXXX</t>
    </r>
    <r>
      <rPr>
        <sz val="11"/>
        <rFont val="Calibri"/>
        <family val="2"/>
        <scheme val="minor"/>
      </rPr>
      <t xml:space="preserve"> - </t>
    </r>
    <r>
      <rPr>
        <u/>
        <sz val="11"/>
        <rFont val="Calibri"/>
        <family val="2"/>
        <scheme val="minor"/>
      </rPr>
      <t>Quantidade cedida</t>
    </r>
    <r>
      <rPr>
        <sz val="11"/>
        <rFont val="Calibri"/>
        <family val="2"/>
        <scheme val="minor"/>
      </rPr>
      <t xml:space="preserve"> </t>
    </r>
    <r>
      <rPr>
        <b/>
        <sz val="11"/>
        <rFont val="Calibri"/>
        <family val="2"/>
        <scheme val="minor"/>
      </rPr>
      <t>por Órgão</t>
    </r>
  </si>
  <si>
    <t xml:space="preserve"> REGISTRO DE CARONA PARA OUTROS ÓRGÃOS (Obs - itens demandados até o momento):</t>
  </si>
  <si>
    <t>Especificação</t>
  </si>
  <si>
    <t>Marca /Modelo</t>
  </si>
  <si>
    <r>
      <rPr>
        <b/>
        <sz val="11"/>
        <rFont val="Calibri"/>
        <family val="2"/>
        <scheme val="minor"/>
      </rPr>
      <t>Qtde Registrada</t>
    </r>
    <r>
      <rPr>
        <sz val="11"/>
        <rFont val="Calibri"/>
        <family val="2"/>
        <scheme val="minor"/>
      </rPr>
      <t xml:space="preserve"> UDESC</t>
    </r>
  </si>
  <si>
    <r>
      <rPr>
        <sz val="12"/>
        <rFont val="Calibri"/>
        <family val="2"/>
        <scheme val="minor"/>
      </rPr>
      <t xml:space="preserve">Total </t>
    </r>
    <r>
      <rPr>
        <b/>
        <sz val="12"/>
        <rFont val="Calibri"/>
        <family val="2"/>
        <scheme val="minor"/>
      </rPr>
      <t xml:space="preserve">disponível </t>
    </r>
    <r>
      <rPr>
        <sz val="12"/>
        <rFont val="Calibri"/>
        <family val="2"/>
        <scheme val="minor"/>
      </rPr>
      <t>para CARONA</t>
    </r>
  </si>
  <si>
    <r>
      <rPr>
        <b/>
        <sz val="12"/>
        <rFont val="Calibri"/>
        <family val="2"/>
        <scheme val="minor"/>
      </rPr>
      <t>Saldo</t>
    </r>
    <r>
      <rPr>
        <sz val="12"/>
        <rFont val="Calibri"/>
        <family val="2"/>
        <scheme val="minor"/>
      </rPr>
      <t xml:space="preserve"> para CARONA</t>
    </r>
  </si>
  <si>
    <t>Valor Unitário (R$)</t>
  </si>
  <si>
    <t>Valor Total Registrado</t>
  </si>
  <si>
    <t>SGPe (ÓRGÃO) XXX/2024</t>
  </si>
  <si>
    <t>Valor cedido para carona</t>
  </si>
  <si>
    <t>% cedido para carona</t>
  </si>
  <si>
    <t>Resumo Atualizado em 27/05/2024</t>
  </si>
  <si>
    <t>PE 0612/2024 SRP - (SGPE DE ORIGEM: 42405/2023)</t>
  </si>
  <si>
    <t>SGPe DETRAN 37524/2024 (27/05/2024) - Ofício 029/2024</t>
  </si>
  <si>
    <r>
      <t xml:space="preserve">Órgão: </t>
    </r>
    <r>
      <rPr>
        <b/>
        <sz val="11"/>
        <rFont val="Calibri"/>
        <family val="2"/>
        <scheme val="minor"/>
      </rPr>
      <t>DETRAN-SC</t>
    </r>
    <r>
      <rPr>
        <sz val="11"/>
        <rFont val="Calibri"/>
        <family val="2"/>
        <scheme val="minor"/>
      </rPr>
      <t xml:space="preserve"> - </t>
    </r>
    <r>
      <rPr>
        <u/>
        <sz val="11"/>
        <rFont val="Calibri"/>
        <family val="2"/>
        <scheme val="minor"/>
      </rPr>
      <t>Quantidade cedida</t>
    </r>
    <r>
      <rPr>
        <sz val="11"/>
        <rFont val="Calibri"/>
        <family val="2"/>
        <scheme val="minor"/>
      </rPr>
      <t xml:space="preserve"> </t>
    </r>
    <r>
      <rPr>
        <b/>
        <sz val="11"/>
        <rFont val="Calibri"/>
        <family val="2"/>
        <scheme val="minor"/>
      </rPr>
      <t>por Órgão</t>
    </r>
  </si>
  <si>
    <t>ELETRO CENTRO COMÉRCIO DE PEÇAS E ELETROELETRÔNICOS LTDA, CNPJ: 16.779.255/0002-15</t>
  </si>
  <si>
    <t>AGRATO/SPLIT
INVERTER LIV TOP
LCST18QF-02I</t>
  </si>
  <si>
    <t>D. R. DE CASTROS CLIMATIZAÇÃO, CNPJ: 22.867.040/0001-78</t>
  </si>
  <si>
    <t>MICROTÉCNICA INFORMÁTICA LTDA, CNPJ: 01.590.728/0007-79</t>
  </si>
  <si>
    <r>
      <t xml:space="preserve">Órgão: SESP/PCI - </t>
    </r>
    <r>
      <rPr>
        <u/>
        <sz val="11"/>
        <rFont val="Calibri"/>
        <family val="2"/>
        <scheme val="minor"/>
      </rPr>
      <t>Quantidade cedida</t>
    </r>
    <r>
      <rPr>
        <sz val="11"/>
        <rFont val="Calibri"/>
        <family val="2"/>
        <scheme val="minor"/>
      </rPr>
      <t xml:space="preserve"> </t>
    </r>
    <r>
      <rPr>
        <b/>
        <sz val="11"/>
        <rFont val="Calibri"/>
        <family val="2"/>
        <scheme val="minor"/>
      </rPr>
      <t>por Órgão</t>
    </r>
  </si>
  <si>
    <t>SGPe  PCI 5370/2024 (13/06/2024) - Ofício 032/2024</t>
  </si>
  <si>
    <t xml:space="preserve">AF nº 1360/2024 (Quantidade)                                                                                                                       </t>
  </si>
  <si>
    <t xml:space="preserve">AF nº 1361/2024 (Quantidade)                                                                                                                       </t>
  </si>
  <si>
    <t>SUPERAR LTDA</t>
  </si>
  <si>
    <t xml:space="preserve">AF/OS nº 1542/2024 (Quantidade)                                                                                                                       </t>
  </si>
  <si>
    <t>SGPe DETRAN 55723/2024 (26/07/2024) - Ofício 039/2024</t>
  </si>
  <si>
    <r>
      <rPr>
        <b/>
        <sz val="11"/>
        <rFont val="Calibri"/>
        <family val="2"/>
        <scheme val="minor"/>
      </rPr>
      <t xml:space="preserve">VIGÊNCIA </t>
    </r>
    <r>
      <rPr>
        <sz val="11"/>
        <rFont val="Calibri"/>
        <family val="2"/>
        <scheme val="minor"/>
      </rPr>
      <t>DA ATA: 16/05/2024</t>
    </r>
    <r>
      <rPr>
        <b/>
        <sz val="11"/>
        <rFont val="Calibri"/>
        <family val="2"/>
        <scheme val="minor"/>
      </rPr>
      <t xml:space="preserve"> até </t>
    </r>
    <r>
      <rPr>
        <b/>
        <u/>
        <sz val="11"/>
        <rFont val="Calibri"/>
        <family val="2"/>
        <scheme val="minor"/>
      </rPr>
      <t>16/05/2025</t>
    </r>
  </si>
  <si>
    <r>
      <t xml:space="preserve">Órgão: </t>
    </r>
    <r>
      <rPr>
        <b/>
        <sz val="11"/>
        <rFont val="Calibri"/>
        <family val="2"/>
        <scheme val="minor"/>
      </rPr>
      <t>UEL/PR</t>
    </r>
    <r>
      <rPr>
        <sz val="11"/>
        <rFont val="Calibri"/>
        <family val="2"/>
        <scheme val="minor"/>
      </rPr>
      <t xml:space="preserve"> - </t>
    </r>
    <r>
      <rPr>
        <u/>
        <sz val="11"/>
        <rFont val="Calibri"/>
        <family val="2"/>
        <scheme val="minor"/>
      </rPr>
      <t>Quantidade cedida</t>
    </r>
    <r>
      <rPr>
        <sz val="11"/>
        <rFont val="Calibri"/>
        <family val="2"/>
        <scheme val="minor"/>
      </rPr>
      <t xml:space="preserve"> </t>
    </r>
    <r>
      <rPr>
        <b/>
        <sz val="11"/>
        <rFont val="Calibri"/>
        <family val="2"/>
        <scheme val="minor"/>
      </rPr>
      <t>por Órgão</t>
    </r>
  </si>
  <si>
    <t xml:space="preserve">AF nº 1658/2024 (Quantidade)                                                                                                                       </t>
  </si>
  <si>
    <t xml:space="preserve">AF nº 1668/2024 (Quantidade)                                                                                                                       </t>
  </si>
  <si>
    <t xml:space="preserve">AF nº 1670/2024 (Quantidade)                                                                                                                       </t>
  </si>
  <si>
    <t xml:space="preserve">OS nº  1671/2024 (Quantidade)                                                                                                                       </t>
  </si>
  <si>
    <t>SGPE UDESC 33878/2024 (08/08/2024) - Ofício 41/2024</t>
  </si>
  <si>
    <t xml:space="preserve">OS nº 2032/2024 (Quantidade)                                                                                                                       </t>
  </si>
  <si>
    <t xml:space="preserve">AF/OS nº 1363/2024 (Quantidade)                                                                                                                       </t>
  </si>
  <si>
    <t xml:space="preserve">AF nº 1264/2024 (Quantidade)                                                                                                                       </t>
  </si>
  <si>
    <r>
      <t xml:space="preserve">CENTRO PARTICIPANTE: </t>
    </r>
    <r>
      <rPr>
        <b/>
        <sz val="11"/>
        <rFont val="Calibri"/>
        <family val="2"/>
        <scheme val="minor"/>
      </rPr>
      <t>CEAD</t>
    </r>
  </si>
  <si>
    <t xml:space="preserve">OS nº 2042/2024 (Quantidade)                                                                                                                       </t>
  </si>
  <si>
    <t xml:space="preserve">AF nº 2043/2024 (Quantidade)                                                                                                                       </t>
  </si>
  <si>
    <t xml:space="preserve">OS nº 2045/2024 (Quantidade)                                                                                                                       </t>
  </si>
  <si>
    <t xml:space="preserve">AF nº 2047/2024 (Quantidade)                                                                                                                       </t>
  </si>
  <si>
    <t xml:space="preserve">OS nº 2406/2024 (Quantidade)                                                                                                                       </t>
  </si>
  <si>
    <t xml:space="preserve">OS nº 2648/2024 (Quantidade)                                                                                                                       </t>
  </si>
  <si>
    <r>
      <t xml:space="preserve">Órgão: </t>
    </r>
    <r>
      <rPr>
        <b/>
        <sz val="11"/>
        <rFont val="Calibri"/>
        <family val="2"/>
        <scheme val="minor"/>
      </rPr>
      <t>BOMBEIROS/PR</t>
    </r>
    <r>
      <rPr>
        <sz val="11"/>
        <rFont val="Calibri"/>
        <family val="2"/>
        <scheme val="minor"/>
      </rPr>
      <t xml:space="preserve"> - </t>
    </r>
    <r>
      <rPr>
        <u/>
        <sz val="11"/>
        <rFont val="Calibri"/>
        <family val="2"/>
        <scheme val="minor"/>
      </rPr>
      <t>Quantidade cedida</t>
    </r>
    <r>
      <rPr>
        <sz val="11"/>
        <rFont val="Calibri"/>
        <family val="2"/>
        <scheme val="minor"/>
      </rPr>
      <t xml:space="preserve"> </t>
    </r>
    <r>
      <rPr>
        <b/>
        <sz val="11"/>
        <rFont val="Calibri"/>
        <family val="2"/>
        <scheme val="minor"/>
      </rPr>
      <t>por Órgão</t>
    </r>
  </si>
  <si>
    <t xml:space="preserve">AF nº 3017/2024 (Quantidade)                                                                                                                       </t>
  </si>
  <si>
    <t>Valor Aditivado</t>
  </si>
  <si>
    <t xml:space="preserve">QUANTIDADE UTILIZADA da Ata </t>
  </si>
  <si>
    <t>QUANTIDADE UTILIZADA Total</t>
  </si>
  <si>
    <t>Quantidade Receb/Cedida</t>
  </si>
  <si>
    <t>QUANTIDADE DISPONÍVEL PARA ADITIVAR</t>
  </si>
  <si>
    <t>Quantidade Aditivada Própria</t>
  </si>
  <si>
    <t>QTDADE</t>
  </si>
  <si>
    <t>Quantidade Aditivos Recebidos</t>
  </si>
  <si>
    <t>Quantidade Aditivos Cedidos</t>
  </si>
  <si>
    <t>Valor Total Aditivado</t>
  </si>
  <si>
    <t>Qtde Utilizada Ata</t>
  </si>
  <si>
    <t>Qtde Utilizada Total</t>
  </si>
  <si>
    <t>Quantidade disponível para aditivar</t>
  </si>
  <si>
    <t>Qtde Aditivada</t>
  </si>
  <si>
    <t>SALDO</t>
  </si>
  <si>
    <t xml:space="preserve">Total Registrado </t>
  </si>
  <si>
    <t>Valor Total Utilizado</t>
  </si>
  <si>
    <t>AF/OS nº 1863/2024</t>
  </si>
  <si>
    <t xml:space="preserve">D.R. de Castros                                                                                                                   </t>
  </si>
  <si>
    <t>AF/OS nº 1922/2024</t>
  </si>
  <si>
    <t xml:space="preserve">Ventisol                                                       </t>
  </si>
  <si>
    <t xml:space="preserve">AF/OS nº 1928/2024 Microtecnica                                                                                                                       </t>
  </si>
  <si>
    <t xml:space="preserve">AF/OS nº 1929/2024 Superar                                                                                                                       </t>
  </si>
  <si>
    <t>AF/OS nº 2075/2024</t>
  </si>
  <si>
    <t xml:space="preserve">Denteck                                              </t>
  </si>
  <si>
    <t xml:space="preserve">AF nº 2260/2024 Lindner                                                                                                                      </t>
  </si>
  <si>
    <t xml:space="preserve">AF/OS nº 2282/2024 (Quantidade)                                                                                                                       </t>
  </si>
  <si>
    <t xml:space="preserve">AF/OS nº 2481/2024 (Quantidade)                                                                                                                       </t>
  </si>
  <si>
    <t xml:space="preserve">AF/OS nº 1290/2024 MAXIMARCAS - LUZIA)                                                                                                                       </t>
  </si>
  <si>
    <t xml:space="preserve">AF/OS nº 1789/2024 DR DE CASTROS                                                                                                                       </t>
  </si>
  <si>
    <t>AF nº 2657/2024</t>
  </si>
  <si>
    <t xml:space="preserve"> ELETRO                                                                                                                      </t>
  </si>
  <si>
    <t>AF nº</t>
  </si>
  <si>
    <t xml:space="preserve">2658/2024 MICROTECNICA                                                                                                                       </t>
  </si>
  <si>
    <t>AF nº 2663/2024</t>
  </si>
  <si>
    <t xml:space="preserve"> SUPERAR                                                                                                                   </t>
  </si>
  <si>
    <t>OS nº 2664/2024</t>
  </si>
  <si>
    <t xml:space="preserve">DR DE CASTROS                                                                                                                    </t>
  </si>
  <si>
    <t xml:space="preserve">AF/OS nº 1113/2024                                                                                                                     </t>
  </si>
  <si>
    <t xml:space="preserve">AF/OS nº 1116/2024                                                                                                            </t>
  </si>
  <si>
    <t xml:space="preserve">AF/OS nº 1119/2024                                                                                                                </t>
  </si>
  <si>
    <t xml:space="preserve">AF/OS nº 1279/2024                                                                                                         </t>
  </si>
  <si>
    <t xml:space="preserve">AF/OS nº 1517/2024                                                                                                                 </t>
  </si>
  <si>
    <t>AF/OS nº 1596/2024</t>
  </si>
  <si>
    <t xml:space="preserve">AF/OS nº 1713/2024                                                                                                                       </t>
  </si>
  <si>
    <t xml:space="preserve">AF/OS nº 1843/2024                                                                                                                       </t>
  </si>
  <si>
    <t xml:space="preserve">AF/OS nº 1873/2024                                                                                                                        </t>
  </si>
  <si>
    <t xml:space="preserve">AF/OS nº 2028/2024                                                                                                                       </t>
  </si>
  <si>
    <t xml:space="preserve">AF/OS nº 2330/2024                                                                                                                        </t>
  </si>
  <si>
    <t xml:space="preserve">AF/OS nº 2525/2024                                                                                                                       </t>
  </si>
  <si>
    <t xml:space="preserve">AF/OS nº 2466/2024                                                                                                                       </t>
  </si>
  <si>
    <t xml:space="preserve">AF/OS nº 2679/2024                                                                                                                        </t>
  </si>
  <si>
    <t xml:space="preserve">AF/OS nº 2680/2024                                                                                                                        </t>
  </si>
  <si>
    <t xml:space="preserve">AF/OS nº 2468/2024                                                                                                                       </t>
  </si>
  <si>
    <t xml:space="preserve">AF/OS nº 2470/2024                                                                                                                       </t>
  </si>
  <si>
    <t xml:space="preserve">AF/OS nº 2472/2024                                                                                                                       </t>
  </si>
  <si>
    <t>OS 2640/2024</t>
  </si>
  <si>
    <t xml:space="preserve">AF/OS nº 1890/2024 (Quantidade)                                                                                                                       </t>
  </si>
  <si>
    <t xml:space="preserve">AF/OS nº 1891/2024 (Quantidade)                                                                                                                       </t>
  </si>
  <si>
    <t xml:space="preserve">AF/OS nº 1892/2024 (Quantidade)                                                                                                                       </t>
  </si>
  <si>
    <t xml:space="preserve">AF/OS nº 1893/2024 (Quantidade)                                                                                                                       </t>
  </si>
  <si>
    <t xml:space="preserve">AF/OS nº 2314/2024 (Quantidade)                                                                                                                       </t>
  </si>
  <si>
    <t xml:space="preserve">AF/OS nº 1168/2024 (Quantidade)                                                                                                                       </t>
  </si>
  <si>
    <t xml:space="preserve">AF/OS nº 1201/2024 (Quantidade)                                                                                                                       </t>
  </si>
  <si>
    <t xml:space="preserve">AF/OS nº 1202/2024 (Quantidade)                                                                                                                       </t>
  </si>
  <si>
    <t xml:space="preserve">AF/OS nº 1203/2024 (Quantidade)                                                                                                                       </t>
  </si>
  <si>
    <t xml:space="preserve">AF/OS nº 1795/2024 (Quantidade)                                                                                                                       </t>
  </si>
  <si>
    <t xml:space="preserve">AF/OS nº 1915/2024 (Quantidade)                                                                                                                       </t>
  </si>
  <si>
    <t xml:space="preserve">AF/OS nº 2543/2024 (Quantidade)                                                                                                                       </t>
  </si>
  <si>
    <t xml:space="preserve">AF/OS nº 2546/2024 (Quantidade)                                                                                                                       </t>
  </si>
  <si>
    <t xml:space="preserve">AF/OS nº 1686/2024 (Quantidade)                                                                                                                       </t>
  </si>
  <si>
    <t xml:space="preserve">AF/OS nº 1687/2024 (Quantidade)                                                                                                                       </t>
  </si>
  <si>
    <t xml:space="preserve">AF/OS nº 1693/2024 (Quantidade)                                                                                                                       </t>
  </si>
  <si>
    <t xml:space="preserve">AF/OS nº 1593/2024 (Quantidade)                                                                                                                       </t>
  </si>
  <si>
    <t xml:space="preserve">AF/OS nº 1933/2024 (Quantidade)                                                                                                                       </t>
  </si>
  <si>
    <t xml:space="preserve">AF/OS nº 1935/2024 (Quantidade)                                                                                                                       </t>
  </si>
  <si>
    <t xml:space="preserve">AF/OS nº 1937/2024 (Quantidade)                                                                                                                       </t>
  </si>
  <si>
    <t xml:space="preserve">AF/OS nº 1948/2024 (Quantidade)                                                                                                                       </t>
  </si>
  <si>
    <t xml:space="preserve">AF/OS nº 1952/2024 (Quantidade)                                                                                                                       </t>
  </si>
  <si>
    <t xml:space="preserve">AF/OS nº 1954/2024 (Quantidade)                                                                                                                       </t>
  </si>
  <si>
    <t xml:space="preserve">AF/OS nº 1955/2024 (Quantidade)                                                                                                                       </t>
  </si>
  <si>
    <t xml:space="preserve">AF/OS nº 2431/2024 VENTISOL                                                                                                                       </t>
  </si>
  <si>
    <t xml:space="preserve">AF/OS nº 2432/2024 MICROTECNICA                                                                                                                   </t>
  </si>
  <si>
    <t>VENTISOL</t>
  </si>
  <si>
    <t>ELETRO CENTRO</t>
  </si>
  <si>
    <t>BONAR</t>
  </si>
  <si>
    <t>MICROTECNICA</t>
  </si>
  <si>
    <t>DENTECK</t>
  </si>
  <si>
    <t>SUPERA</t>
  </si>
  <si>
    <t>LINDNER</t>
  </si>
  <si>
    <t xml:space="preserve">AF/OS nº 1359/2024 (Quantidade)                                                                                                                       </t>
  </si>
  <si>
    <t xml:space="preserve">AF/OS nº 1889/2024 (Quantidade)                                                                                                                       </t>
  </si>
  <si>
    <t xml:space="preserve">AF/OS nº 1888/2024 (Quantidade)                                                                                                                       </t>
  </si>
  <si>
    <t xml:space="preserve">AF/OS nº 2061/2024 (Quantidade)                                                                                                                       </t>
  </si>
  <si>
    <t xml:space="preserve">AF/OS nº 2181/2024 (Quantidade)                                                                                                                       </t>
  </si>
  <si>
    <t xml:space="preserve">AF/OS nº 2196/2024 (Quantidade)                                                                                                                       </t>
  </si>
  <si>
    <t xml:space="preserve">AF/OS nº 2622/2024 (Quantidade)                                                                                                                       </t>
  </si>
  <si>
    <t xml:space="preserve">AF/OS nº 2713/2024 (Quantidade)                                                                                                                       </t>
  </si>
  <si>
    <t xml:space="preserve">AF/OS nº 1173/2024                                                                                                                       </t>
  </si>
  <si>
    <t xml:space="preserve">AF/OS nº 1694/2024 (Quantidade)                                                                                                                       </t>
  </si>
  <si>
    <t>Atualizado em 30/01/2025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</si>
</sst>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8" formatCode="&quot;R$&quot;\ #,##0.00;[Red]\-&quot;R$&quot;\ #,##0.00"/>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quot;R$&quot;\ #,##0.00"/>
    <numFmt numFmtId="170" formatCode="_-* #,##0_-;\-* #,##0_-;_-* &quot;-&quot;??_-;_-@_-"/>
  </numFmts>
  <fonts count="29" x14ac:knownFonts="1">
    <font>
      <sz val="10"/>
      <name val="Arial"/>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sz val="10"/>
      <name val="Arial"/>
      <family val="2"/>
    </font>
    <font>
      <sz val="10"/>
      <name val="Arial"/>
      <family val="2"/>
    </font>
    <font>
      <sz val="10"/>
      <name val="Arial"/>
      <family val="2"/>
    </font>
    <font>
      <b/>
      <sz val="11"/>
      <name val="Calibri"/>
      <family val="2"/>
      <scheme val="minor"/>
    </font>
    <font>
      <sz val="10"/>
      <name val="Arial"/>
      <family val="2"/>
    </font>
    <font>
      <b/>
      <sz val="10"/>
      <name val="Calibri"/>
      <family val="2"/>
      <scheme val="minor"/>
    </font>
    <font>
      <b/>
      <u/>
      <sz val="10"/>
      <name val="Calibri"/>
      <family val="2"/>
      <scheme val="minor"/>
    </font>
    <font>
      <sz val="10"/>
      <name val="Calibri"/>
      <family val="2"/>
      <scheme val="minor"/>
    </font>
    <font>
      <b/>
      <sz val="11"/>
      <color theme="1"/>
      <name val="Calibri"/>
      <family val="2"/>
      <scheme val="minor"/>
    </font>
    <font>
      <u/>
      <sz val="11"/>
      <name val="Calibri"/>
      <family val="2"/>
      <scheme val="minor"/>
    </font>
    <font>
      <b/>
      <sz val="16"/>
      <name val="Calibri"/>
      <family val="2"/>
      <scheme val="minor"/>
    </font>
    <font>
      <b/>
      <sz val="12"/>
      <name val="Calibri"/>
      <family val="2"/>
      <scheme val="minor"/>
    </font>
    <font>
      <b/>
      <sz val="9"/>
      <color indexed="81"/>
      <name val="Segoe UI"/>
      <family val="2"/>
    </font>
    <font>
      <sz val="9"/>
      <color indexed="81"/>
      <name val="Segoe UI"/>
      <family val="2"/>
    </font>
    <font>
      <u/>
      <sz val="9"/>
      <color indexed="81"/>
      <name val="Segoe UI"/>
      <family val="2"/>
    </font>
    <font>
      <b/>
      <sz val="11"/>
      <color rgb="FF0066FF"/>
      <name val="Calibri"/>
      <family val="2"/>
      <scheme val="minor"/>
    </font>
    <font>
      <b/>
      <u/>
      <sz val="11"/>
      <name val="Calibri"/>
      <family val="2"/>
      <scheme val="minor"/>
    </font>
    <font>
      <sz val="11"/>
      <color rgb="FF0066FF"/>
      <name val="Calibri"/>
      <family val="2"/>
      <scheme val="minor"/>
    </font>
    <font>
      <sz val="10"/>
      <color indexed="81"/>
      <name val="Segoe UI"/>
      <family val="2"/>
    </font>
    <font>
      <b/>
      <sz val="10"/>
      <color indexed="81"/>
      <name val="Segoe UI"/>
      <family val="2"/>
    </font>
    <font>
      <sz val="11"/>
      <name val="Calibri"/>
      <family val="2"/>
    </font>
    <font>
      <b/>
      <sz val="11"/>
      <name val="Calibri"/>
      <family val="2"/>
    </font>
    <font>
      <sz val="11"/>
      <color rgb="FFFF0000"/>
      <name val="Calibri"/>
      <family val="2"/>
    </font>
  </fonts>
  <fills count="32">
    <fill>
      <patternFill patternType="none"/>
    </fill>
    <fill>
      <patternFill patternType="gray125"/>
    </fill>
    <fill>
      <patternFill patternType="solid">
        <fgColor indexed="41"/>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5050"/>
        <bgColor indexed="64"/>
      </patternFill>
    </fill>
    <fill>
      <patternFill patternType="solid">
        <fgColor rgb="FF66FF99"/>
        <bgColor indexed="64"/>
      </patternFill>
    </fill>
    <fill>
      <patternFill patternType="solid">
        <fgColor rgb="FFFFFF99"/>
        <bgColor indexed="26"/>
      </patternFill>
    </fill>
    <fill>
      <patternFill patternType="solid">
        <fgColor rgb="FFFFCDFF"/>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indexed="13"/>
        <bgColor indexed="26"/>
      </patternFill>
    </fill>
    <fill>
      <patternFill patternType="solid">
        <fgColor theme="0" tint="-0.34998626667073579"/>
        <bgColor indexed="64"/>
      </patternFill>
    </fill>
    <fill>
      <patternFill patternType="solid">
        <fgColor rgb="FFCCFFFF"/>
        <bgColor indexed="64"/>
      </patternFill>
    </fill>
    <fill>
      <patternFill patternType="solid">
        <fgColor theme="0"/>
        <bgColor indexed="64"/>
      </patternFill>
    </fill>
    <fill>
      <patternFill patternType="solid">
        <fgColor rgb="FF95B3D7"/>
        <bgColor indexed="10"/>
      </patternFill>
    </fill>
    <fill>
      <patternFill patternType="solid">
        <fgColor rgb="FFFFFF00"/>
        <bgColor indexed="26"/>
      </patternFill>
    </fill>
    <fill>
      <patternFill patternType="solid">
        <fgColor rgb="FFFFC000"/>
        <bgColor indexed="26"/>
      </patternFill>
    </fill>
    <fill>
      <patternFill patternType="solid">
        <fgColor theme="3"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99FF33"/>
        <bgColor indexed="64"/>
      </patternFill>
    </fill>
    <fill>
      <patternFill patternType="solid">
        <fgColor rgb="FFFFFF99"/>
        <bgColor rgb="FFFFFFCC"/>
      </patternFill>
    </fill>
    <fill>
      <patternFill patternType="solid">
        <fgColor rgb="FFCCFFFF"/>
        <bgColor rgb="FF000000"/>
      </patternFill>
    </fill>
    <fill>
      <patternFill patternType="solid">
        <fgColor rgb="FFFFFF66"/>
        <bgColor rgb="FF000000"/>
      </patternFill>
    </fill>
    <fill>
      <patternFill patternType="solid">
        <fgColor rgb="FFFFFF00"/>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style="thin">
        <color indexed="8"/>
      </top>
      <bottom style="thin">
        <color indexed="64"/>
      </bottom>
      <diagonal/>
    </border>
  </borders>
  <cellStyleXfs count="561">
    <xf numFmtId="0" fontId="0" fillId="0" borderId="0"/>
    <xf numFmtId="0" fontId="1" fillId="0" borderId="0"/>
    <xf numFmtId="164" fontId="1" fillId="0" borderId="0" applyFill="0" applyBorder="0" applyAlignment="0" applyProtection="0"/>
    <xf numFmtId="165" fontId="1" fillId="0" borderId="0" applyFill="0" applyBorder="0" applyAlignment="0" applyProtection="0"/>
    <xf numFmtId="0" fontId="2" fillId="0" borderId="0" applyNumberFormat="0" applyFill="0" applyBorder="0" applyAlignment="0" applyProtection="0"/>
    <xf numFmtId="167" fontId="4"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8"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0" fontId="1" fillId="0" borderId="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0"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cellStyleXfs>
  <cellXfs count="261">
    <xf numFmtId="0" fontId="0" fillId="0" borderId="0" xfId="0"/>
    <xf numFmtId="0" fontId="3" fillId="0" borderId="0" xfId="1" applyFont="1" applyFill="1" applyAlignment="1">
      <alignment horizontal="center" vertical="center" wrapText="1"/>
    </xf>
    <xf numFmtId="0" fontId="3" fillId="0" borderId="0" xfId="1" applyFont="1" applyAlignment="1">
      <alignment wrapText="1"/>
    </xf>
    <xf numFmtId="0" fontId="3" fillId="0" borderId="0" xfId="1" applyFont="1" applyFill="1" applyAlignment="1">
      <alignment vertical="center" wrapText="1"/>
    </xf>
    <xf numFmtId="0" fontId="3" fillId="0" borderId="0" xfId="1" applyFont="1" applyFill="1" applyAlignment="1" applyProtection="1">
      <alignment wrapText="1"/>
      <protection locked="0"/>
    </xf>
    <xf numFmtId="3" fontId="3" fillId="0" borderId="0" xfId="1" applyNumberFormat="1" applyFont="1" applyAlignment="1" applyProtection="1">
      <alignment wrapText="1"/>
      <protection locked="0"/>
    </xf>
    <xf numFmtId="0" fontId="3" fillId="0" borderId="0" xfId="1" applyFont="1" applyAlignment="1" applyProtection="1">
      <alignment wrapText="1"/>
      <protection locked="0"/>
    </xf>
    <xf numFmtId="0" fontId="3" fillId="2" borderId="1" xfId="1"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165" fontId="3" fillId="2" borderId="1" xfId="3"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166" fontId="3" fillId="2" borderId="1" xfId="1" applyNumberFormat="1" applyFont="1" applyFill="1" applyBorder="1" applyAlignment="1">
      <alignment horizontal="center" vertical="center" wrapText="1"/>
    </xf>
    <xf numFmtId="166" fontId="3" fillId="0" borderId="0" xfId="0" applyNumberFormat="1" applyFont="1" applyFill="1" applyAlignment="1">
      <alignment horizontal="center" vertical="center" wrapText="1"/>
    </xf>
    <xf numFmtId="166" fontId="3" fillId="4" borderId="1" xfId="0" applyNumberFormat="1" applyFont="1" applyFill="1" applyBorder="1" applyAlignment="1">
      <alignment horizontal="center" vertical="center" wrapText="1"/>
    </xf>
    <xf numFmtId="0" fontId="3" fillId="3" borderId="1" xfId="13" applyNumberFormat="1" applyFont="1" applyFill="1" applyBorder="1" applyAlignment="1" applyProtection="1">
      <alignment horizontal="center" vertical="center" wrapText="1"/>
      <protection locked="0"/>
    </xf>
    <xf numFmtId="3" fontId="3" fillId="6" borderId="7" xfId="1" applyNumberFormat="1" applyFont="1" applyFill="1" applyBorder="1" applyAlignment="1" applyProtection="1">
      <alignment horizontal="center" vertical="center" wrapText="1"/>
      <protection locked="0"/>
    </xf>
    <xf numFmtId="44" fontId="3" fillId="5" borderId="1" xfId="14" applyFont="1" applyFill="1" applyBorder="1" applyAlignment="1">
      <alignment vertical="center" wrapText="1"/>
    </xf>
    <xf numFmtId="168" fontId="5" fillId="4" borderId="4" xfId="1" applyNumberFormat="1" applyFont="1" applyFill="1" applyBorder="1" applyAlignment="1" applyProtection="1">
      <alignment horizontal="right"/>
      <protection locked="0"/>
    </xf>
    <xf numFmtId="168" fontId="5" fillId="4" borderId="5" xfId="1" applyNumberFormat="1" applyFont="1" applyFill="1" applyBorder="1" applyAlignment="1" applyProtection="1">
      <alignment horizontal="right"/>
      <protection locked="0"/>
    </xf>
    <xf numFmtId="2" fontId="5" fillId="4" borderId="5" xfId="1" applyNumberFormat="1" applyFont="1" applyFill="1" applyBorder="1" applyAlignment="1">
      <alignment horizontal="right"/>
    </xf>
    <xf numFmtId="14" fontId="3" fillId="2" borderId="1" xfId="1" applyNumberFormat="1" applyFont="1" applyFill="1" applyBorder="1" applyAlignment="1" applyProtection="1">
      <alignment horizontal="center" vertical="center" wrapText="1"/>
      <protection locked="0"/>
    </xf>
    <xf numFmtId="10" fontId="5" fillId="4" borderId="6" xfId="24" applyNumberFormat="1" applyFont="1" applyFill="1" applyBorder="1" applyAlignment="1" applyProtection="1">
      <alignment horizontal="right"/>
      <protection locked="0"/>
    </xf>
    <xf numFmtId="0" fontId="3" fillId="0" borderId="3" xfId="1" applyFont="1" applyFill="1" applyBorder="1" applyAlignment="1" applyProtection="1">
      <alignment horizontal="center" wrapText="1"/>
      <protection locked="0"/>
    </xf>
    <xf numFmtId="44" fontId="3" fillId="0" borderId="16" xfId="1" applyNumberFormat="1" applyFont="1" applyBorder="1" applyAlignment="1">
      <alignment wrapText="1"/>
    </xf>
    <xf numFmtId="0" fontId="3" fillId="0" borderId="1" xfId="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0" fontId="9" fillId="0" borderId="1" xfId="1" applyFont="1" applyFill="1" applyBorder="1" applyAlignment="1" applyProtection="1">
      <alignment horizontal="center" vertical="center" wrapText="1"/>
      <protection locked="0"/>
    </xf>
    <xf numFmtId="3" fontId="3" fillId="9" borderId="1" xfId="1" applyNumberFormat="1" applyFont="1" applyFill="1" applyBorder="1" applyAlignment="1" applyProtection="1">
      <alignment horizontal="center" vertical="center" wrapText="1"/>
      <protection locked="0"/>
    </xf>
    <xf numFmtId="166" fontId="3" fillId="10" borderId="1" xfId="0" applyNumberFormat="1" applyFont="1" applyFill="1" applyBorder="1" applyAlignment="1">
      <alignment horizontal="center" vertical="center" wrapText="1"/>
    </xf>
    <xf numFmtId="0" fontId="3" fillId="11" borderId="1" xfId="13" applyNumberFormat="1" applyFont="1" applyFill="1" applyBorder="1" applyAlignment="1" applyProtection="1">
      <alignment horizontal="center" vertical="center" wrapText="1"/>
      <protection locked="0"/>
    </xf>
    <xf numFmtId="169" fontId="9" fillId="0" borderId="1" xfId="1" applyNumberFormat="1" applyFont="1" applyFill="1" applyBorder="1" applyAlignment="1" applyProtection="1">
      <alignment horizontal="center" vertical="center" wrapText="1"/>
      <protection locked="0"/>
    </xf>
    <xf numFmtId="169" fontId="3" fillId="0" borderId="1" xfId="1" applyNumberFormat="1" applyFont="1" applyFill="1" applyBorder="1" applyAlignment="1" applyProtection="1">
      <alignment horizontal="center" vertical="center" wrapText="1"/>
      <protection locked="0"/>
    </xf>
    <xf numFmtId="44" fontId="3" fillId="0" borderId="0" xfId="14" applyFont="1" applyAlignment="1" applyProtection="1">
      <alignment wrapText="1"/>
      <protection locked="0"/>
    </xf>
    <xf numFmtId="0" fontId="9" fillId="0" borderId="17" xfId="1" applyFont="1" applyFill="1" applyBorder="1" applyAlignment="1">
      <alignment vertical="center" wrapText="1"/>
    </xf>
    <xf numFmtId="0" fontId="3" fillId="0" borderId="18" xfId="1" applyFont="1" applyFill="1" applyBorder="1" applyAlignment="1">
      <alignment vertical="center" wrapText="1"/>
    </xf>
    <xf numFmtId="0" fontId="3" fillId="0" borderId="19" xfId="1" applyFont="1" applyFill="1" applyBorder="1" applyAlignment="1">
      <alignment vertical="center" wrapText="1"/>
    </xf>
    <xf numFmtId="0" fontId="3" fillId="0" borderId="1" xfId="0" applyFont="1" applyFill="1" applyBorder="1" applyAlignment="1">
      <alignment horizontal="justify" vertical="top" wrapText="1"/>
    </xf>
    <xf numFmtId="0" fontId="3" fillId="0" borderId="1" xfId="0" applyFont="1" applyFill="1" applyBorder="1" applyAlignment="1">
      <alignment horizontal="center" vertical="center" wrapText="1"/>
    </xf>
    <xf numFmtId="16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justify" vertical="top" wrapText="1"/>
    </xf>
    <xf numFmtId="0" fontId="3" fillId="0" borderId="4" xfId="0" applyFont="1" applyFill="1" applyBorder="1" applyAlignment="1">
      <alignment horizontal="center" vertical="top" wrapText="1"/>
    </xf>
    <xf numFmtId="0" fontId="3" fillId="0" borderId="4" xfId="0" applyFont="1" applyFill="1" applyBorder="1" applyAlignment="1">
      <alignment horizontal="center" vertical="center"/>
    </xf>
    <xf numFmtId="0" fontId="3" fillId="0" borderId="1" xfId="0" applyFont="1" applyFill="1" applyBorder="1" applyAlignment="1">
      <alignment horizontal="center" vertical="top"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7" borderId="1"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7" borderId="1" xfId="0" applyFont="1" applyFill="1" applyBorder="1" applyAlignment="1">
      <alignment horizontal="justify" vertical="top" wrapText="1"/>
    </xf>
    <xf numFmtId="169" fontId="3"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top" wrapText="1"/>
    </xf>
    <xf numFmtId="49" fontId="3" fillId="7" borderId="1" xfId="0" applyNumberFormat="1" applyFont="1" applyFill="1" applyBorder="1" applyAlignment="1">
      <alignment horizontal="center" vertical="center" wrapText="1"/>
    </xf>
    <xf numFmtId="49" fontId="3" fillId="7" borderId="1" xfId="0" applyNumberFormat="1" applyFont="1" applyFill="1" applyBorder="1" applyAlignment="1">
      <alignment horizontal="center" vertical="center"/>
    </xf>
    <xf numFmtId="0" fontId="3" fillId="13" borderId="1" xfId="1" applyFont="1" applyFill="1" applyBorder="1" applyAlignment="1" applyProtection="1">
      <alignment horizontal="center" vertical="center" wrapText="1"/>
      <protection locked="0"/>
    </xf>
    <xf numFmtId="0" fontId="3" fillId="13" borderId="1" xfId="0" applyFont="1" applyFill="1" applyBorder="1" applyAlignment="1">
      <alignment horizontal="center" vertical="center" wrapText="1"/>
    </xf>
    <xf numFmtId="165" fontId="3" fillId="13" borderId="1" xfId="3" applyFont="1" applyFill="1" applyBorder="1" applyAlignment="1" applyProtection="1">
      <alignment horizontal="center" vertical="center" wrapText="1"/>
    </xf>
    <xf numFmtId="0" fontId="3" fillId="0" borderId="16" xfId="1" applyFont="1" applyFill="1" applyBorder="1" applyAlignment="1" applyProtection="1">
      <alignment wrapText="1"/>
      <protection locked="0"/>
    </xf>
    <xf numFmtId="0" fontId="14" fillId="16" borderId="1"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3" fillId="2" borderId="1" xfId="1" applyFont="1" applyFill="1" applyBorder="1" applyAlignment="1">
      <alignment horizontal="center" vertical="center" wrapText="1"/>
    </xf>
    <xf numFmtId="166" fontId="17" fillId="2" borderId="1" xfId="1" applyNumberFormat="1" applyFont="1" applyFill="1" applyBorder="1" applyAlignment="1">
      <alignment horizontal="center" vertical="center" wrapText="1"/>
    </xf>
    <xf numFmtId="0" fontId="5" fillId="2" borderId="1" xfId="1" applyFont="1" applyFill="1" applyBorder="1" applyAlignment="1" applyProtection="1">
      <alignment horizontal="center" vertical="center" wrapText="1"/>
      <protection locked="0"/>
    </xf>
    <xf numFmtId="165" fontId="3" fillId="17" borderId="1" xfId="3" applyFont="1" applyFill="1" applyBorder="1" applyAlignment="1" applyProtection="1">
      <alignment horizontal="center" vertical="center" wrapText="1"/>
    </xf>
    <xf numFmtId="168" fontId="3" fillId="17" borderId="1" xfId="3" applyNumberFormat="1" applyFont="1" applyFill="1" applyBorder="1" applyAlignment="1" applyProtection="1">
      <alignment horizontal="center" vertical="center" wrapText="1"/>
    </xf>
    <xf numFmtId="14" fontId="9" fillId="2" borderId="1" xfId="1" applyNumberFormat="1" applyFont="1" applyFill="1" applyBorder="1" applyAlignment="1" applyProtection="1">
      <alignment horizontal="center" vertical="center" wrapText="1"/>
      <protection locked="0"/>
    </xf>
    <xf numFmtId="0" fontId="3" fillId="18" borderId="1" xfId="0" applyFont="1" applyFill="1" applyBorder="1" applyAlignment="1">
      <alignment horizontal="center" vertical="center" wrapText="1"/>
    </xf>
    <xf numFmtId="0" fontId="3" fillId="18" borderId="1" xfId="0" applyFont="1" applyFill="1" applyBorder="1" applyAlignment="1">
      <alignment horizontal="left" vertical="center" wrapText="1"/>
    </xf>
    <xf numFmtId="49" fontId="3" fillId="18" borderId="1" xfId="0" applyNumberFormat="1" applyFont="1" applyFill="1" applyBorder="1" applyAlignment="1">
      <alignment horizontal="center" vertical="center" wrapText="1"/>
    </xf>
    <xf numFmtId="0" fontId="3" fillId="18" borderId="10" xfId="0" applyFont="1" applyFill="1" applyBorder="1" applyAlignment="1">
      <alignment horizontal="center" vertical="center" wrapText="1"/>
    </xf>
    <xf numFmtId="3" fontId="3" fillId="3" borderId="21" xfId="0" applyNumberFormat="1" applyFont="1" applyFill="1" applyBorder="1" applyAlignment="1">
      <alignment horizontal="center" vertical="center" wrapText="1"/>
    </xf>
    <xf numFmtId="3" fontId="3" fillId="19" borderId="1" xfId="1" applyNumberFormat="1" applyFont="1" applyFill="1" applyBorder="1" applyAlignment="1" applyProtection="1">
      <alignment horizontal="center" vertical="center" wrapText="1"/>
      <protection locked="0"/>
    </xf>
    <xf numFmtId="3" fontId="3" fillId="4" borderId="1" xfId="488" applyNumberFormat="1" applyFont="1" applyFill="1" applyBorder="1" applyAlignment="1">
      <alignment vertical="center" wrapText="1"/>
    </xf>
    <xf numFmtId="169" fontId="3" fillId="5" borderId="10" xfId="0" applyNumberFormat="1" applyFont="1" applyFill="1" applyBorder="1" applyAlignment="1">
      <alignment horizontal="center" vertical="center"/>
    </xf>
    <xf numFmtId="0" fontId="0" fillId="0" borderId="1" xfId="0" applyBorder="1" applyAlignment="1">
      <alignment horizontal="center" vertical="center"/>
    </xf>
    <xf numFmtId="0" fontId="3" fillId="0" borderId="0" xfId="1" applyFont="1" applyAlignment="1">
      <alignment horizontal="center" vertical="center" wrapText="1"/>
    </xf>
    <xf numFmtId="166" fontId="3" fillId="0" borderId="0" xfId="0" applyNumberFormat="1" applyFont="1" applyAlignment="1">
      <alignment horizontal="center" vertical="center" wrapText="1"/>
    </xf>
    <xf numFmtId="44" fontId="3" fillId="0" borderId="0" xfId="410" applyFont="1" applyFill="1" applyAlignment="1">
      <alignment horizontal="center" vertical="center" wrapText="1"/>
    </xf>
    <xf numFmtId="44" fontId="3" fillId="0" borderId="0" xfId="410" applyFont="1" applyFill="1" applyAlignment="1" applyProtection="1">
      <alignment wrapText="1"/>
      <protection locked="0"/>
    </xf>
    <xf numFmtId="44" fontId="0" fillId="0" borderId="0" xfId="410" applyFont="1"/>
    <xf numFmtId="4" fontId="3" fillId="0" borderId="0" xfId="1" applyNumberFormat="1" applyFont="1" applyAlignment="1" applyProtection="1">
      <alignment wrapText="1"/>
      <protection locked="0"/>
    </xf>
    <xf numFmtId="3" fontId="3" fillId="0" borderId="0" xfId="1" applyNumberFormat="1" applyFont="1" applyAlignment="1" applyProtection="1">
      <alignment horizontal="center" vertical="center" wrapText="1"/>
      <protection locked="0"/>
    </xf>
    <xf numFmtId="44" fontId="3" fillId="4" borderId="14" xfId="410" applyFont="1" applyFill="1" applyBorder="1" applyAlignment="1" applyProtection="1">
      <alignment wrapText="1"/>
      <protection locked="0"/>
    </xf>
    <xf numFmtId="44" fontId="9" fillId="4" borderId="0" xfId="410" applyFont="1" applyFill="1" applyBorder="1" applyAlignment="1" applyProtection="1">
      <alignment wrapText="1"/>
      <protection locked="0"/>
    </xf>
    <xf numFmtId="0" fontId="3" fillId="4" borderId="8" xfId="1" applyFont="1" applyFill="1" applyBorder="1" applyAlignment="1" applyProtection="1">
      <alignment horizontal="left" wrapText="1"/>
      <protection locked="0"/>
    </xf>
    <xf numFmtId="0" fontId="3" fillId="4" borderId="0" xfId="1" applyFont="1" applyFill="1" applyAlignment="1" applyProtection="1">
      <alignment horizontal="left" wrapText="1"/>
      <protection locked="0"/>
    </xf>
    <xf numFmtId="170" fontId="3" fillId="4" borderId="0" xfId="488" applyNumberFormat="1" applyFont="1" applyFill="1" applyBorder="1" applyAlignment="1" applyProtection="1">
      <alignment wrapText="1"/>
      <protection locked="0"/>
    </xf>
    <xf numFmtId="0" fontId="3" fillId="4" borderId="2" xfId="1" applyFont="1" applyFill="1" applyBorder="1" applyAlignment="1" applyProtection="1">
      <alignment horizontal="left"/>
      <protection locked="0"/>
    </xf>
    <xf numFmtId="0" fontId="3" fillId="4" borderId="3" xfId="1" applyFont="1" applyFill="1" applyBorder="1" applyAlignment="1" applyProtection="1">
      <alignment horizontal="left" wrapText="1"/>
      <protection locked="0"/>
    </xf>
    <xf numFmtId="10" fontId="3" fillId="4" borderId="3" xfId="12" applyNumberFormat="1" applyFont="1" applyFill="1" applyBorder="1" applyAlignment="1" applyProtection="1">
      <alignment wrapText="1"/>
      <protection locked="0"/>
    </xf>
    <xf numFmtId="44" fontId="3" fillId="18" borderId="0" xfId="8" applyFont="1" applyFill="1" applyBorder="1" applyAlignment="1" applyProtection="1">
      <alignment wrapText="1"/>
      <protection locked="0"/>
    </xf>
    <xf numFmtId="0" fontId="9" fillId="18" borderId="20"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1" xfId="0" applyFont="1" applyFill="1" applyBorder="1" applyAlignment="1">
      <alignment horizontal="center" vertical="center" wrapText="1"/>
    </xf>
    <xf numFmtId="0" fontId="9" fillId="7" borderId="1" xfId="0" applyFont="1" applyFill="1" applyBorder="1" applyAlignment="1">
      <alignment horizontal="justify" vertical="top" wrapText="1"/>
    </xf>
    <xf numFmtId="169" fontId="9" fillId="7" borderId="1" xfId="0" applyNumberFormat="1" applyFont="1" applyFill="1" applyBorder="1" applyAlignment="1">
      <alignment horizontal="center" vertical="center" wrapText="1"/>
    </xf>
    <xf numFmtId="0" fontId="3" fillId="18" borderId="1" xfId="0" applyFont="1" applyFill="1" applyBorder="1" applyAlignment="1">
      <alignment horizontal="center" vertical="center"/>
    </xf>
    <xf numFmtId="0" fontId="3" fillId="18" borderId="1" xfId="0" applyFont="1" applyFill="1" applyBorder="1" applyAlignment="1">
      <alignment horizontal="justify" vertical="top" wrapText="1"/>
    </xf>
    <xf numFmtId="169" fontId="3" fillId="18" borderId="1" xfId="0" applyNumberFormat="1" applyFont="1" applyFill="1" applyBorder="1" applyAlignment="1">
      <alignment horizontal="center" vertical="center" wrapText="1"/>
    </xf>
    <xf numFmtId="0" fontId="21" fillId="7"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justify" vertical="top" wrapText="1"/>
    </xf>
    <xf numFmtId="0" fontId="9" fillId="0" borderId="4" xfId="0" applyFont="1" applyFill="1" applyBorder="1" applyAlignment="1">
      <alignment horizontal="center" vertical="top" wrapText="1"/>
    </xf>
    <xf numFmtId="0" fontId="9" fillId="0" borderId="4" xfId="0" applyFont="1" applyFill="1" applyBorder="1" applyAlignment="1">
      <alignment horizontal="center" vertical="center"/>
    </xf>
    <xf numFmtId="169" fontId="9"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top" wrapText="1"/>
    </xf>
    <xf numFmtId="0" fontId="9" fillId="0" borderId="1" xfId="0" applyFont="1" applyFill="1" applyBorder="1" applyAlignment="1">
      <alignment horizontal="center" vertical="top" wrapText="1"/>
    </xf>
    <xf numFmtId="49" fontId="9" fillId="0" borderId="1" xfId="0" applyNumberFormat="1" applyFont="1" applyFill="1" applyBorder="1" applyAlignment="1">
      <alignment horizontal="center" vertical="center"/>
    </xf>
    <xf numFmtId="3" fontId="3" fillId="3" borderId="23" xfId="0" applyNumberFormat="1" applyFont="1" applyFill="1" applyBorder="1" applyAlignment="1">
      <alignment horizontal="center" vertical="center" wrapText="1"/>
    </xf>
    <xf numFmtId="169" fontId="3" fillId="5" borderId="12" xfId="0" applyNumberFormat="1" applyFont="1" applyFill="1" applyBorder="1" applyAlignment="1">
      <alignment horizontal="center" vertical="center"/>
    </xf>
    <xf numFmtId="0" fontId="0" fillId="0" borderId="4" xfId="0" applyBorder="1" applyAlignment="1">
      <alignment horizontal="center" vertical="center"/>
    </xf>
    <xf numFmtId="0" fontId="3" fillId="0" borderId="1" xfId="1" applyFont="1" applyBorder="1" applyAlignment="1">
      <alignment wrapText="1"/>
    </xf>
    <xf numFmtId="0" fontId="3" fillId="0" borderId="1" xfId="1" quotePrefix="1" applyFont="1" applyBorder="1" applyAlignment="1">
      <alignment wrapText="1"/>
    </xf>
    <xf numFmtId="3" fontId="3" fillId="3" borderId="24" xfId="0" applyNumberFormat="1" applyFont="1" applyFill="1" applyBorder="1" applyAlignment="1">
      <alignment horizontal="center" vertical="center" wrapText="1"/>
    </xf>
    <xf numFmtId="44" fontId="1" fillId="0" borderId="0" xfId="410" applyFont="1"/>
    <xf numFmtId="44" fontId="0" fillId="0" borderId="0" xfId="410" applyFont="1" applyFill="1"/>
    <xf numFmtId="44" fontId="9" fillId="0" borderId="0" xfId="1" applyNumberFormat="1" applyFont="1" applyAlignment="1" applyProtection="1">
      <alignment wrapText="1"/>
      <protection locked="0"/>
    </xf>
    <xf numFmtId="0" fontId="9" fillId="18" borderId="22" xfId="0" applyFont="1" applyFill="1" applyBorder="1" applyAlignment="1">
      <alignment horizontal="center" vertical="center"/>
    </xf>
    <xf numFmtId="0" fontId="3" fillId="18" borderId="4" xfId="0" applyFont="1" applyFill="1" applyBorder="1" applyAlignment="1">
      <alignment horizontal="center" vertical="center" wrapText="1"/>
    </xf>
    <xf numFmtId="0" fontId="3" fillId="18" borderId="4" xfId="0" applyFont="1" applyFill="1" applyBorder="1" applyAlignment="1">
      <alignment horizontal="left" vertical="center" wrapText="1"/>
    </xf>
    <xf numFmtId="0" fontId="3" fillId="18" borderId="12" xfId="0" applyFont="1" applyFill="1" applyBorder="1" applyAlignment="1">
      <alignment horizontal="center" vertical="center" wrapText="1"/>
    </xf>
    <xf numFmtId="0" fontId="3" fillId="22" borderId="1" xfId="0" applyFont="1" applyFill="1" applyBorder="1" applyAlignment="1">
      <alignment horizontal="center" vertical="center"/>
    </xf>
    <xf numFmtId="0" fontId="3" fillId="22" borderId="1" xfId="0" applyFont="1" applyFill="1" applyBorder="1" applyAlignment="1">
      <alignment horizontal="center" vertical="center" wrapText="1"/>
    </xf>
    <xf numFmtId="0" fontId="3" fillId="22" borderId="1" xfId="0" applyFont="1" applyFill="1" applyBorder="1" applyAlignment="1">
      <alignment horizontal="justify" vertical="top" wrapText="1"/>
    </xf>
    <xf numFmtId="0" fontId="3" fillId="22" borderId="1" xfId="0" applyFont="1" applyFill="1" applyBorder="1" applyAlignment="1">
      <alignment horizontal="center" vertical="top" wrapText="1"/>
    </xf>
    <xf numFmtId="49" fontId="3" fillId="22" borderId="1" xfId="0" applyNumberFormat="1" applyFont="1" applyFill="1" applyBorder="1" applyAlignment="1">
      <alignment horizontal="center" vertical="center" wrapText="1"/>
    </xf>
    <xf numFmtId="169" fontId="3" fillId="22" borderId="1" xfId="0" applyNumberFormat="1" applyFont="1" applyFill="1" applyBorder="1" applyAlignment="1">
      <alignment horizontal="center" vertical="center" wrapText="1"/>
    </xf>
    <xf numFmtId="0" fontId="23" fillId="7" borderId="1" xfId="0" applyFont="1" applyFill="1" applyBorder="1" applyAlignment="1">
      <alignment horizontal="center" vertical="center" wrapText="1"/>
    </xf>
    <xf numFmtId="0" fontId="9" fillId="0" borderId="0" xfId="1" applyFont="1" applyAlignment="1" applyProtection="1">
      <alignment wrapText="1"/>
      <protection locked="0"/>
    </xf>
    <xf numFmtId="0" fontId="3" fillId="0" borderId="20"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1" applyFont="1" applyBorder="1" applyAlignment="1" applyProtection="1">
      <alignment horizontal="center" vertical="center" wrapText="1"/>
      <protection locked="0"/>
    </xf>
    <xf numFmtId="44" fontId="3" fillId="0" borderId="0" xfId="410" applyFont="1" applyAlignment="1" applyProtection="1">
      <alignment wrapText="1"/>
      <protection locked="0"/>
    </xf>
    <xf numFmtId="169" fontId="3" fillId="0" borderId="1" xfId="1" applyNumberFormat="1" applyFont="1" applyBorder="1" applyAlignment="1" applyProtection="1">
      <alignment horizontal="center" vertical="center" wrapText="1"/>
      <protection locked="0"/>
    </xf>
    <xf numFmtId="0" fontId="3" fillId="0" borderId="4" xfId="0" applyFont="1" applyFill="1" applyBorder="1" applyAlignment="1">
      <alignment vertical="center" wrapText="1"/>
    </xf>
    <xf numFmtId="0" fontId="3" fillId="0" borderId="4" xfId="0" applyFont="1" applyFill="1" applyBorder="1" applyAlignment="1">
      <alignment horizontal="center" vertical="center" wrapText="1"/>
    </xf>
    <xf numFmtId="0" fontId="3" fillId="18" borderId="1" xfId="0" applyFont="1" applyFill="1" applyBorder="1" applyAlignment="1">
      <alignment horizontal="center" vertical="top" wrapText="1"/>
    </xf>
    <xf numFmtId="49" fontId="3" fillId="18" borderId="1" xfId="0" applyNumberFormat="1" applyFont="1" applyFill="1" applyBorder="1" applyAlignment="1">
      <alignment horizontal="center" vertical="center"/>
    </xf>
    <xf numFmtId="14" fontId="3" fillId="23" borderId="1" xfId="1" applyNumberFormat="1" applyFont="1" applyFill="1" applyBorder="1" applyAlignment="1" applyProtection="1">
      <alignment horizontal="center" vertical="center" wrapText="1"/>
      <protection locked="0"/>
    </xf>
    <xf numFmtId="0" fontId="14" fillId="18" borderId="0" xfId="0" applyFont="1" applyFill="1" applyBorder="1" applyAlignment="1">
      <alignment horizontal="center" vertical="center" wrapText="1"/>
    </xf>
    <xf numFmtId="0" fontId="14" fillId="18" borderId="1" xfId="0" applyFont="1" applyFill="1" applyBorder="1" applyAlignment="1">
      <alignment horizontal="center" vertical="center" wrapText="1"/>
    </xf>
    <xf numFmtId="0" fontId="9" fillId="18" borderId="10" xfId="0" applyFont="1" applyFill="1" applyBorder="1" applyAlignment="1">
      <alignment horizontal="center" vertical="center" wrapText="1"/>
    </xf>
    <xf numFmtId="0" fontId="3" fillId="3" borderId="0" xfId="1" applyFont="1" applyFill="1" applyBorder="1" applyAlignment="1">
      <alignment horizontal="center" vertical="center" wrapText="1"/>
    </xf>
    <xf numFmtId="14" fontId="9" fillId="18" borderId="1" xfId="1" applyNumberFormat="1" applyFont="1" applyFill="1" applyBorder="1" applyAlignment="1" applyProtection="1">
      <alignment horizontal="center" vertical="center" wrapText="1"/>
      <protection locked="0"/>
    </xf>
    <xf numFmtId="14" fontId="3" fillId="18" borderId="1" xfId="1" applyNumberFormat="1" applyFont="1" applyFill="1" applyBorder="1" applyAlignment="1" applyProtection="1">
      <alignment horizontal="center" vertical="center" wrapText="1"/>
      <protection locked="0"/>
    </xf>
    <xf numFmtId="0" fontId="3" fillId="18" borderId="10"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4" xfId="0" applyFont="1" applyFill="1" applyBorder="1" applyAlignment="1">
      <alignment horizontal="left" vertical="center" wrapText="1"/>
    </xf>
    <xf numFmtId="0" fontId="3" fillId="0" borderId="12" xfId="0" applyFont="1" applyFill="1" applyBorder="1" applyAlignment="1">
      <alignment horizontal="center" vertical="center" wrapText="1"/>
    </xf>
    <xf numFmtId="0" fontId="5" fillId="4" borderId="13" xfId="1" applyFont="1" applyFill="1" applyBorder="1" applyAlignment="1" applyProtection="1">
      <alignment horizontal="left"/>
      <protection locked="0"/>
    </xf>
    <xf numFmtId="0" fontId="5" fillId="4" borderId="12" xfId="1" applyFont="1" applyFill="1" applyBorder="1" applyAlignment="1" applyProtection="1">
      <alignment horizontal="left"/>
      <protection locked="0"/>
    </xf>
    <xf numFmtId="0" fontId="5" fillId="4" borderId="8" xfId="1" applyFont="1" applyFill="1" applyBorder="1" applyAlignment="1" applyProtection="1">
      <alignment horizontal="left"/>
      <protection locked="0"/>
    </xf>
    <xf numFmtId="0" fontId="5" fillId="4" borderId="0" xfId="1" applyFont="1" applyFill="1" applyBorder="1" applyAlignment="1" applyProtection="1">
      <alignment horizontal="left"/>
      <protection locked="0"/>
    </xf>
    <xf numFmtId="0" fontId="5" fillId="4" borderId="15" xfId="1" applyFont="1" applyFill="1" applyBorder="1" applyAlignment="1" applyProtection="1">
      <alignment horizontal="left"/>
      <protection locked="0"/>
    </xf>
    <xf numFmtId="166" fontId="3" fillId="0" borderId="0" xfId="13" applyNumberFormat="1" applyFont="1" applyFill="1" applyBorder="1" applyAlignment="1" applyProtection="1">
      <alignment horizontal="center" vertical="center" wrapText="1"/>
      <protection locked="0"/>
    </xf>
    <xf numFmtId="169" fontId="3" fillId="0" borderId="0" xfId="1" applyNumberFormat="1" applyFont="1" applyFill="1" applyAlignment="1" applyProtection="1">
      <alignment wrapText="1"/>
      <protection locked="0"/>
    </xf>
    <xf numFmtId="3" fontId="3" fillId="23" borderId="1" xfId="0" applyNumberFormat="1" applyFont="1" applyFill="1" applyBorder="1" applyAlignment="1">
      <alignment horizontal="center" vertical="center" wrapText="1"/>
    </xf>
    <xf numFmtId="3" fontId="3" fillId="24" borderId="1" xfId="0" applyNumberFormat="1" applyFont="1" applyFill="1" applyBorder="1" applyAlignment="1">
      <alignment horizontal="center" vertical="center" wrapText="1"/>
    </xf>
    <xf numFmtId="3" fontId="3" fillId="6" borderId="1" xfId="0" applyNumberFormat="1" applyFont="1" applyFill="1" applyBorder="1" applyAlignment="1">
      <alignment horizontal="center" vertical="center" wrapText="1"/>
    </xf>
    <xf numFmtId="166" fontId="9" fillId="16" borderId="1" xfId="1" applyNumberFormat="1" applyFont="1" applyFill="1" applyBorder="1" applyAlignment="1">
      <alignment horizontal="center" vertical="center" wrapText="1"/>
    </xf>
    <xf numFmtId="0" fontId="9" fillId="16" borderId="1" xfId="1" applyFont="1" applyFill="1" applyBorder="1" applyAlignment="1" applyProtection="1">
      <alignment horizontal="center" vertical="center" wrapText="1"/>
      <protection locked="0"/>
    </xf>
    <xf numFmtId="169" fontId="3" fillId="0" borderId="0" xfId="14" applyNumberFormat="1" applyFont="1" applyFill="1" applyAlignment="1" applyProtection="1">
      <alignment wrapText="1"/>
      <protection locked="0"/>
    </xf>
    <xf numFmtId="1" fontId="3" fillId="25" borderId="7" xfId="0" applyNumberFormat="1" applyFont="1" applyFill="1" applyBorder="1" applyAlignment="1">
      <alignment horizontal="center" vertical="center" wrapText="1"/>
    </xf>
    <xf numFmtId="3" fontId="3" fillId="26" borderId="7" xfId="0" applyNumberFormat="1" applyFont="1" applyFill="1" applyBorder="1" applyAlignment="1">
      <alignment horizontal="center" vertical="center" wrapText="1"/>
    </xf>
    <xf numFmtId="168" fontId="3" fillId="2" borderId="1" xfId="3" applyNumberFormat="1" applyFont="1" applyFill="1" applyBorder="1" applyAlignment="1" applyProtection="1">
      <alignment horizontal="center" vertical="center" wrapText="1"/>
    </xf>
    <xf numFmtId="166" fontId="3" fillId="27" borderId="1" xfId="0" applyNumberFormat="1" applyFont="1" applyFill="1" applyBorder="1" applyAlignment="1">
      <alignment horizontal="center" vertical="center" wrapText="1"/>
    </xf>
    <xf numFmtId="3" fontId="3" fillId="11" borderId="4" xfId="1" applyNumberFormat="1" applyFont="1" applyFill="1" applyBorder="1" applyAlignment="1" applyProtection="1">
      <alignment horizontal="center" vertical="center" wrapText="1"/>
      <protection locked="0"/>
    </xf>
    <xf numFmtId="3" fontId="3" fillId="11" borderId="6" xfId="1" applyNumberFormat="1" applyFont="1" applyFill="1" applyBorder="1" applyAlignment="1" applyProtection="1">
      <alignment horizontal="center" vertical="center" wrapText="1"/>
      <protection locked="0"/>
    </xf>
    <xf numFmtId="0" fontId="26" fillId="28" borderId="4" xfId="0" applyFont="1" applyFill="1" applyBorder="1" applyAlignment="1">
      <alignment horizontal="center" vertical="center" wrapText="1"/>
    </xf>
    <xf numFmtId="0" fontId="26" fillId="28" borderId="5" xfId="0" applyFont="1" applyFill="1" applyBorder="1" applyAlignment="1">
      <alignment horizontal="center" vertical="center" wrapText="1"/>
    </xf>
    <xf numFmtId="14" fontId="26" fillId="29" borderId="1" xfId="0" applyNumberFormat="1" applyFont="1" applyFill="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30" borderId="1" xfId="0" applyFont="1" applyFill="1" applyBorder="1" applyAlignment="1">
      <alignment horizontal="center" vertical="center" wrapText="1"/>
    </xf>
    <xf numFmtId="0" fontId="27" fillId="30" borderId="1" xfId="0" applyFont="1" applyFill="1" applyBorder="1" applyAlignment="1">
      <alignment horizontal="center" vertical="center" wrapText="1"/>
    </xf>
    <xf numFmtId="0" fontId="26" fillId="0" borderId="0" xfId="0" applyFont="1" applyAlignment="1">
      <alignment wrapText="1"/>
    </xf>
    <xf numFmtId="0" fontId="26" fillId="28" borderId="4" xfId="0" applyFont="1" applyFill="1" applyBorder="1" applyAlignment="1">
      <alignment horizontal="center" vertical="center" wrapText="1"/>
    </xf>
    <xf numFmtId="0" fontId="26" fillId="28" borderId="6" xfId="0" applyFont="1" applyFill="1" applyBorder="1" applyAlignment="1">
      <alignment horizontal="center" vertical="center" wrapText="1"/>
    </xf>
    <xf numFmtId="0" fontId="3" fillId="0" borderId="0" xfId="14" applyNumberFormat="1" applyFont="1" applyFill="1" applyAlignment="1" applyProtection="1">
      <alignment wrapText="1"/>
      <protection locked="0"/>
    </xf>
    <xf numFmtId="14" fontId="3" fillId="2" borderId="6" xfId="1" applyNumberFormat="1" applyFont="1" applyFill="1" applyBorder="1" applyAlignment="1" applyProtection="1">
      <alignment horizontal="center" vertical="center" wrapText="1"/>
      <protection locked="0"/>
    </xf>
    <xf numFmtId="8" fontId="3" fillId="0" borderId="0" xfId="1" applyNumberFormat="1" applyFont="1" applyAlignment="1" applyProtection="1">
      <alignment wrapText="1"/>
      <protection locked="0"/>
    </xf>
    <xf numFmtId="8" fontId="26" fillId="0" borderId="0" xfId="0" applyNumberFormat="1" applyFont="1" applyAlignment="1">
      <alignment wrapText="1"/>
    </xf>
    <xf numFmtId="0" fontId="26" fillId="29" borderId="1" xfId="0" applyFont="1" applyFill="1" applyBorder="1" applyAlignment="1">
      <alignment horizontal="center" vertical="center" wrapText="1"/>
    </xf>
    <xf numFmtId="14" fontId="27" fillId="29" borderId="1" xfId="0" applyNumberFormat="1" applyFont="1" applyFill="1" applyBorder="1" applyAlignment="1">
      <alignment horizontal="center" vertical="center" wrapText="1"/>
    </xf>
    <xf numFmtId="0" fontId="26" fillId="31" borderId="1" xfId="0" applyFont="1" applyFill="1" applyBorder="1" applyAlignment="1">
      <alignment horizontal="center" vertical="center" wrapText="1"/>
    </xf>
    <xf numFmtId="0" fontId="27" fillId="31" borderId="1" xfId="0" applyFont="1" applyFill="1" applyBorder="1" applyAlignment="1">
      <alignment horizontal="center" vertical="center" wrapText="1"/>
    </xf>
    <xf numFmtId="0" fontId="28" fillId="30" borderId="1" xfId="0" applyFont="1" applyFill="1" applyBorder="1" applyAlignment="1">
      <alignment horizontal="center" vertical="center" wrapText="1"/>
    </xf>
    <xf numFmtId="0" fontId="28" fillId="0" borderId="1" xfId="0" applyFont="1" applyBorder="1" applyAlignment="1">
      <alignment horizontal="center" vertical="center" wrapText="1"/>
    </xf>
    <xf numFmtId="3" fontId="9" fillId="11" borderId="4" xfId="1" applyNumberFormat="1" applyFont="1" applyFill="1" applyBorder="1" applyAlignment="1" applyProtection="1">
      <alignment horizontal="center" vertical="center" wrapText="1"/>
      <protection locked="0"/>
    </xf>
    <xf numFmtId="3" fontId="9" fillId="11" borderId="6" xfId="1" applyNumberFormat="1" applyFont="1" applyFill="1" applyBorder="1" applyAlignment="1" applyProtection="1">
      <alignment horizontal="center" vertical="center" wrapText="1"/>
      <protection locked="0"/>
    </xf>
    <xf numFmtId="3" fontId="3" fillId="11" borderId="4" xfId="1" applyNumberFormat="1" applyFont="1" applyFill="1" applyBorder="1" applyAlignment="1" applyProtection="1">
      <alignment horizontal="center" vertical="center" wrapText="1"/>
      <protection locked="0"/>
    </xf>
    <xf numFmtId="3" fontId="3" fillId="11" borderId="6" xfId="1" applyNumberFormat="1" applyFont="1" applyFill="1" applyBorder="1" applyAlignment="1" applyProtection="1">
      <alignment horizontal="center" vertical="center" wrapText="1"/>
      <protection locked="0"/>
    </xf>
    <xf numFmtId="0" fontId="3" fillId="8" borderId="7" xfId="0" applyNumberFormat="1" applyFont="1" applyFill="1" applyBorder="1" applyAlignment="1">
      <alignment vertical="center" wrapText="1"/>
    </xf>
    <xf numFmtId="0" fontId="3" fillId="8" borderId="9" xfId="0" applyNumberFormat="1" applyFont="1" applyFill="1" applyBorder="1" applyAlignment="1">
      <alignment vertical="center" wrapText="1"/>
    </xf>
    <xf numFmtId="0" fontId="3" fillId="8" borderId="10" xfId="0" applyNumberFormat="1" applyFont="1" applyFill="1" applyBorder="1" applyAlignment="1">
      <alignment vertical="center" wrapText="1"/>
    </xf>
    <xf numFmtId="0" fontId="11" fillId="12" borderId="7" xfId="0" applyFont="1" applyFill="1" applyBorder="1" applyAlignment="1">
      <alignment horizontal="center" vertical="center" wrapText="1"/>
    </xf>
    <xf numFmtId="0" fontId="11" fillId="12" borderId="9" xfId="0" applyFont="1" applyFill="1" applyBorder="1" applyAlignment="1">
      <alignment horizontal="center" vertical="center" wrapText="1"/>
    </xf>
    <xf numFmtId="0" fontId="11" fillId="12"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textRotation="90"/>
    </xf>
    <xf numFmtId="0" fontId="3" fillId="0" borderId="5" xfId="0" applyFont="1" applyFill="1" applyBorder="1" applyAlignment="1">
      <alignment horizontal="center" vertical="center" textRotation="90"/>
    </xf>
    <xf numFmtId="0" fontId="3" fillId="0" borderId="6" xfId="0" applyFont="1" applyFill="1" applyBorder="1" applyAlignment="1">
      <alignment horizontal="center" vertical="center" textRotation="90"/>
    </xf>
    <xf numFmtId="0" fontId="3" fillId="8" borderId="1" xfId="0" applyNumberFormat="1" applyFont="1" applyFill="1" applyBorder="1" applyAlignment="1">
      <alignment horizontal="left" vertical="center" wrapText="1"/>
    </xf>
    <xf numFmtId="0" fontId="3" fillId="8" borderId="7" xfId="0" applyNumberFormat="1" applyFont="1" applyFill="1" applyBorder="1" applyAlignment="1">
      <alignment horizontal="center" vertical="center" wrapText="1"/>
    </xf>
    <xf numFmtId="0" fontId="3" fillId="8" borderId="9" xfId="0" applyNumberFormat="1" applyFont="1" applyFill="1" applyBorder="1" applyAlignment="1">
      <alignment horizontal="center" vertical="center" wrapText="1"/>
    </xf>
    <xf numFmtId="0" fontId="3" fillId="8" borderId="10" xfId="0" applyNumberFormat="1"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4" xfId="0" applyFont="1" applyFill="1" applyBorder="1" applyAlignment="1">
      <alignment horizontal="center" vertical="center" textRotation="90"/>
    </xf>
    <xf numFmtId="0" fontId="3" fillId="7" borderId="5" xfId="0" applyFont="1" applyFill="1" applyBorder="1" applyAlignment="1">
      <alignment horizontal="center" vertical="center" textRotation="90"/>
    </xf>
    <xf numFmtId="0" fontId="3" fillId="7" borderId="6" xfId="0" applyFont="1" applyFill="1" applyBorder="1" applyAlignment="1">
      <alignment horizontal="center" vertical="center" textRotation="90"/>
    </xf>
    <xf numFmtId="0" fontId="26" fillId="28" borderId="4" xfId="0" applyFont="1" applyFill="1" applyBorder="1" applyAlignment="1">
      <alignment horizontal="center" vertical="center" wrapText="1"/>
    </xf>
    <xf numFmtId="0" fontId="26" fillId="28" borderId="6" xfId="0" applyFont="1" applyFill="1" applyBorder="1" applyAlignment="1">
      <alignment horizontal="center" vertical="center" wrapText="1"/>
    </xf>
    <xf numFmtId="0" fontId="27" fillId="28" borderId="4" xfId="0" applyFont="1" applyFill="1" applyBorder="1" applyAlignment="1">
      <alignment horizontal="center" vertical="center" wrapText="1"/>
    </xf>
    <xf numFmtId="0" fontId="27" fillId="28" borderId="6" xfId="0" applyFont="1" applyFill="1" applyBorder="1" applyAlignment="1">
      <alignment horizontal="center" vertical="center" wrapText="1"/>
    </xf>
    <xf numFmtId="0" fontId="3" fillId="18" borderId="4" xfId="0" applyFont="1" applyFill="1" applyBorder="1" applyAlignment="1">
      <alignment horizontal="center" vertical="center" wrapText="1"/>
    </xf>
    <xf numFmtId="0" fontId="3" fillId="18" borderId="5" xfId="0" applyFont="1" applyFill="1" applyBorder="1" applyAlignment="1">
      <alignment horizontal="center" vertical="center" wrapText="1"/>
    </xf>
    <xf numFmtId="0" fontId="3" fillId="18" borderId="6" xfId="0" applyFont="1" applyFill="1" applyBorder="1" applyAlignment="1">
      <alignment horizontal="center" vertical="center" wrapText="1"/>
    </xf>
    <xf numFmtId="0" fontId="5" fillId="4" borderId="2" xfId="1" applyFont="1" applyFill="1" applyBorder="1" applyAlignment="1" applyProtection="1">
      <alignment horizontal="left"/>
      <protection locked="0"/>
    </xf>
    <xf numFmtId="0" fontId="5" fillId="4" borderId="3" xfId="1" applyFont="1" applyFill="1" applyBorder="1" applyAlignment="1" applyProtection="1">
      <alignment horizontal="left"/>
      <protection locked="0"/>
    </xf>
    <xf numFmtId="0" fontId="5" fillId="4" borderId="13" xfId="1" applyFont="1" applyFill="1" applyBorder="1" applyAlignment="1" applyProtection="1">
      <alignment horizontal="left"/>
      <protection locked="0"/>
    </xf>
    <xf numFmtId="0" fontId="5" fillId="4" borderId="7" xfId="1" applyFont="1" applyFill="1" applyBorder="1" applyAlignment="1" applyProtection="1">
      <alignment horizontal="left" vertical="center"/>
      <protection locked="0"/>
    </xf>
    <xf numFmtId="0" fontId="5" fillId="4" borderId="9" xfId="1" applyFont="1" applyFill="1" applyBorder="1" applyAlignment="1" applyProtection="1">
      <alignment horizontal="left" vertical="center"/>
      <protection locked="0"/>
    </xf>
    <xf numFmtId="0" fontId="5" fillId="4" borderId="10" xfId="1" applyFont="1" applyFill="1" applyBorder="1" applyAlignment="1" applyProtection="1">
      <alignment horizontal="left" vertical="center"/>
      <protection locked="0"/>
    </xf>
    <xf numFmtId="0" fontId="5" fillId="4" borderId="7" xfId="1" applyFont="1" applyFill="1" applyBorder="1" applyAlignment="1">
      <alignment vertical="center" wrapText="1"/>
    </xf>
    <xf numFmtId="0" fontId="5" fillId="4" borderId="9" xfId="1" applyFont="1" applyFill="1" applyBorder="1" applyAlignment="1">
      <alignment vertical="center" wrapText="1"/>
    </xf>
    <xf numFmtId="0" fontId="5" fillId="4" borderId="10" xfId="1" applyFont="1" applyFill="1" applyBorder="1" applyAlignment="1">
      <alignment vertical="center" wrapText="1"/>
    </xf>
    <xf numFmtId="0" fontId="5" fillId="4" borderId="7" xfId="1" applyFont="1" applyFill="1" applyBorder="1" applyAlignment="1">
      <alignment horizontal="left" vertical="center" wrapText="1"/>
    </xf>
    <xf numFmtId="0" fontId="5" fillId="4" borderId="9" xfId="1" applyFont="1" applyFill="1" applyBorder="1" applyAlignment="1">
      <alignment horizontal="left" vertical="center" wrapText="1"/>
    </xf>
    <xf numFmtId="0" fontId="5" fillId="4" borderId="10" xfId="1" applyFont="1" applyFill="1" applyBorder="1" applyAlignment="1">
      <alignment horizontal="left" vertical="center" wrapText="1"/>
    </xf>
    <xf numFmtId="0" fontId="5" fillId="4" borderId="11" xfId="1" applyFont="1" applyFill="1" applyBorder="1" applyAlignment="1" applyProtection="1">
      <alignment horizontal="left"/>
      <protection locked="0"/>
    </xf>
    <xf numFmtId="0" fontId="5" fillId="4" borderId="14" xfId="1" applyFont="1" applyFill="1" applyBorder="1" applyAlignment="1" applyProtection="1">
      <alignment horizontal="left"/>
      <protection locked="0"/>
    </xf>
    <xf numFmtId="0" fontId="5" fillId="4" borderId="12" xfId="1" applyFont="1" applyFill="1" applyBorder="1" applyAlignment="1" applyProtection="1">
      <alignment horizontal="left"/>
      <protection locked="0"/>
    </xf>
    <xf numFmtId="0" fontId="5" fillId="4" borderId="8" xfId="1" applyFont="1" applyFill="1" applyBorder="1" applyAlignment="1" applyProtection="1">
      <alignment horizontal="left"/>
      <protection locked="0"/>
    </xf>
    <xf numFmtId="0" fontId="5" fillId="4" borderId="0" xfId="1" applyFont="1" applyFill="1" applyBorder="1" applyAlignment="1" applyProtection="1">
      <alignment horizontal="left"/>
      <protection locked="0"/>
    </xf>
    <xf numFmtId="0" fontId="5" fillId="4" borderId="15" xfId="1" applyFont="1" applyFill="1" applyBorder="1" applyAlignment="1" applyProtection="1">
      <alignment horizontal="left"/>
      <protection locked="0"/>
    </xf>
    <xf numFmtId="0" fontId="22" fillId="8" borderId="7" xfId="0" applyNumberFormat="1" applyFont="1" applyFill="1" applyBorder="1" applyAlignment="1">
      <alignment horizontal="center" vertical="center" wrapText="1"/>
    </xf>
    <xf numFmtId="0" fontId="22" fillId="8" borderId="9" xfId="0" applyNumberFormat="1" applyFont="1" applyFill="1" applyBorder="1" applyAlignment="1">
      <alignment horizontal="center" vertical="center" wrapText="1"/>
    </xf>
    <xf numFmtId="0" fontId="22" fillId="8" borderId="10" xfId="0" applyNumberFormat="1" applyFont="1" applyFill="1" applyBorder="1" applyAlignment="1">
      <alignment horizontal="center" vertical="center" wrapText="1"/>
    </xf>
    <xf numFmtId="0" fontId="3" fillId="14" borderId="9" xfId="0" applyFont="1" applyFill="1" applyBorder="1" applyAlignment="1">
      <alignment horizontal="center" vertical="center" wrapText="1"/>
    </xf>
    <xf numFmtId="0" fontId="3" fillId="14" borderId="10" xfId="0" applyFont="1" applyFill="1" applyBorder="1" applyAlignment="1">
      <alignment horizontal="center" vertical="center" wrapText="1"/>
    </xf>
    <xf numFmtId="3" fontId="3" fillId="15" borderId="1" xfId="1" applyNumberFormat="1" applyFont="1" applyFill="1" applyBorder="1" applyAlignment="1" applyProtection="1">
      <alignment horizontal="center" vertical="center" wrapText="1"/>
      <protection locked="0"/>
    </xf>
    <xf numFmtId="0" fontId="3" fillId="14" borderId="2" xfId="0" applyFont="1" applyFill="1" applyBorder="1" applyAlignment="1">
      <alignment horizontal="center" vertical="center" wrapText="1"/>
    </xf>
    <xf numFmtId="0" fontId="3" fillId="14" borderId="3" xfId="0" applyFont="1" applyFill="1" applyBorder="1" applyAlignment="1">
      <alignment horizontal="center" vertical="center" wrapText="1"/>
    </xf>
    <xf numFmtId="3" fontId="3" fillId="20" borderId="1" xfId="1" applyNumberFormat="1" applyFont="1" applyFill="1" applyBorder="1" applyAlignment="1" applyProtection="1">
      <alignment horizontal="center" vertical="center" wrapText="1"/>
      <protection locked="0"/>
    </xf>
    <xf numFmtId="0" fontId="3" fillId="14" borderId="13" xfId="0" applyFont="1" applyFill="1" applyBorder="1" applyAlignment="1">
      <alignment horizontal="center" vertical="center" wrapText="1"/>
    </xf>
    <xf numFmtId="0" fontId="16" fillId="14" borderId="9" xfId="0" applyFont="1" applyFill="1" applyBorder="1" applyAlignment="1">
      <alignment horizontal="center" vertical="center" wrapText="1"/>
    </xf>
    <xf numFmtId="0" fontId="16" fillId="14" borderId="10" xfId="0" applyFont="1" applyFill="1" applyBorder="1" applyAlignment="1">
      <alignment horizontal="center" vertical="center" wrapText="1"/>
    </xf>
    <xf numFmtId="0" fontId="3" fillId="4" borderId="7" xfId="1" applyFont="1" applyFill="1" applyBorder="1" applyAlignment="1" applyProtection="1">
      <alignment horizontal="left" wrapText="1"/>
      <protection locked="0"/>
    </xf>
    <xf numFmtId="0" fontId="3" fillId="4" borderId="9" xfId="1" applyFont="1" applyFill="1" applyBorder="1" applyAlignment="1" applyProtection="1">
      <alignment horizontal="left" wrapText="1"/>
      <protection locked="0"/>
    </xf>
    <xf numFmtId="3" fontId="3" fillId="21" borderId="1" xfId="1" applyNumberFormat="1" applyFont="1" applyFill="1" applyBorder="1" applyAlignment="1" applyProtection="1">
      <alignment horizontal="center" vertical="center" wrapText="1"/>
      <protection locked="0"/>
    </xf>
    <xf numFmtId="0" fontId="3" fillId="4" borderId="1" xfId="1" applyFont="1" applyFill="1" applyBorder="1" applyAlignment="1">
      <alignment horizontal="center" vertical="center" wrapText="1"/>
    </xf>
    <xf numFmtId="0" fontId="3" fillId="4" borderId="11" xfId="1" applyFont="1" applyFill="1" applyBorder="1" applyAlignment="1" applyProtection="1">
      <alignment wrapText="1"/>
      <protection locked="0"/>
    </xf>
    <xf numFmtId="0" fontId="3" fillId="4" borderId="14" xfId="1" applyFont="1" applyFill="1" applyBorder="1" applyAlignment="1" applyProtection="1">
      <alignment wrapText="1"/>
      <protection locked="0"/>
    </xf>
    <xf numFmtId="0" fontId="3" fillId="4" borderId="8" xfId="1" applyFont="1" applyFill="1" applyBorder="1" applyAlignment="1" applyProtection="1">
      <alignment wrapText="1"/>
      <protection locked="0"/>
    </xf>
    <xf numFmtId="0" fontId="3" fillId="4" borderId="0" xfId="1" applyFont="1" applyFill="1" applyAlignment="1" applyProtection="1">
      <alignment wrapText="1"/>
      <protection locked="0"/>
    </xf>
  </cellXfs>
  <cellStyles count="561">
    <cellStyle name="Moeda" xfId="14" builtinId="4"/>
    <cellStyle name="Moeda 10" xfId="410" xr:uid="{00000000-0005-0000-0000-0000BF010000}"/>
    <cellStyle name="Moeda 2" xfId="5" xr:uid="{00000000-0005-0000-0000-000001000000}"/>
    <cellStyle name="Moeda 2 2" xfId="9" xr:uid="{00000000-0005-0000-0000-000002000000}"/>
    <cellStyle name="Moeda 3" xfId="8" xr:uid="{00000000-0005-0000-0000-000003000000}"/>
    <cellStyle name="Moeda 3 10" xfId="406" xr:uid="{00000000-0005-0000-0000-000003000000}"/>
    <cellStyle name="Moeda 3 11" xfId="485" xr:uid="{00000000-0005-0000-0000-000003000000}"/>
    <cellStyle name="Moeda 3 2" xfId="17" xr:uid="{00000000-0005-0000-0000-000004000000}"/>
    <cellStyle name="Moeda 3 2 10" xfId="491" xr:uid="{00000000-0005-0000-0000-000004000000}"/>
    <cellStyle name="Moeda 3 2 2" xfId="34" xr:uid="{00000000-0005-0000-0000-000004000000}"/>
    <cellStyle name="Moeda 3 2 2 2" xfId="66" xr:uid="{00000000-0005-0000-0000-000005000000}"/>
    <cellStyle name="Moeda 3 2 2 2 2" xfId="145" xr:uid="{00000000-0005-0000-0000-000005000000}"/>
    <cellStyle name="Moeda 3 2 2 2 3" xfId="224" xr:uid="{00000000-0005-0000-0000-000005000000}"/>
    <cellStyle name="Moeda 3 2 2 2 4" xfId="304" xr:uid="{00000000-0005-0000-0000-000005000000}"/>
    <cellStyle name="Moeda 3 2 2 2 5" xfId="382" xr:uid="{00000000-0005-0000-0000-000005000000}"/>
    <cellStyle name="Moeda 3 2 2 2 6" xfId="461" xr:uid="{00000000-0005-0000-0000-000005000000}"/>
    <cellStyle name="Moeda 3 2 2 2 7" xfId="539" xr:uid="{00000000-0005-0000-0000-000005000000}"/>
    <cellStyle name="Moeda 3 2 2 3" xfId="113" xr:uid="{00000000-0005-0000-0000-000004000000}"/>
    <cellStyle name="Moeda 3 2 2 4" xfId="192" xr:uid="{00000000-0005-0000-0000-000004000000}"/>
    <cellStyle name="Moeda 3 2 2 5" xfId="272" xr:uid="{00000000-0005-0000-0000-000004000000}"/>
    <cellStyle name="Moeda 3 2 2 6" xfId="350" xr:uid="{00000000-0005-0000-0000-000004000000}"/>
    <cellStyle name="Moeda 3 2 2 7" xfId="429" xr:uid="{00000000-0005-0000-0000-000004000000}"/>
    <cellStyle name="Moeda 3 2 2 8" xfId="507" xr:uid="{00000000-0005-0000-0000-000004000000}"/>
    <cellStyle name="Moeda 3 2 3" xfId="50" xr:uid="{00000000-0005-0000-0000-000004000000}"/>
    <cellStyle name="Moeda 3 2 3 2" xfId="129" xr:uid="{00000000-0005-0000-0000-000004000000}"/>
    <cellStyle name="Moeda 3 2 3 3" xfId="208" xr:uid="{00000000-0005-0000-0000-000004000000}"/>
    <cellStyle name="Moeda 3 2 3 4" xfId="288" xr:uid="{00000000-0005-0000-0000-000004000000}"/>
    <cellStyle name="Moeda 3 2 3 5" xfId="366" xr:uid="{00000000-0005-0000-0000-000004000000}"/>
    <cellStyle name="Moeda 3 2 3 6" xfId="445" xr:uid="{00000000-0005-0000-0000-000004000000}"/>
    <cellStyle name="Moeda 3 2 3 7" xfId="523" xr:uid="{00000000-0005-0000-0000-000004000000}"/>
    <cellStyle name="Moeda 3 2 4" xfId="81" xr:uid="{00000000-0005-0000-0000-000003000000}"/>
    <cellStyle name="Moeda 3 2 4 2" xfId="160" xr:uid="{00000000-0005-0000-0000-000003000000}"/>
    <cellStyle name="Moeda 3 2 4 3" xfId="239" xr:uid="{00000000-0005-0000-0000-000003000000}"/>
    <cellStyle name="Moeda 3 2 4 4" xfId="319" xr:uid="{00000000-0005-0000-0000-000003000000}"/>
    <cellStyle name="Moeda 3 2 4 5" xfId="397" xr:uid="{00000000-0005-0000-0000-000003000000}"/>
    <cellStyle name="Moeda 3 2 4 6" xfId="476" xr:uid="{00000000-0005-0000-0000-000003000000}"/>
    <cellStyle name="Moeda 3 2 4 7" xfId="554" xr:uid="{00000000-0005-0000-0000-000003000000}"/>
    <cellStyle name="Moeda 3 2 5" xfId="97" xr:uid="{00000000-0005-0000-0000-000004000000}"/>
    <cellStyle name="Moeda 3 2 6" xfId="176" xr:uid="{00000000-0005-0000-0000-000004000000}"/>
    <cellStyle name="Moeda 3 2 7" xfId="255" xr:uid="{00000000-0005-0000-0000-000004000000}"/>
    <cellStyle name="Moeda 3 2 8" xfId="334" xr:uid="{00000000-0005-0000-0000-000004000000}"/>
    <cellStyle name="Moeda 3 2 9" xfId="413" xr:uid="{00000000-0005-0000-0000-000004000000}"/>
    <cellStyle name="Moeda 3 3" xfId="27" xr:uid="{00000000-0005-0000-0000-000003000000}"/>
    <cellStyle name="Moeda 3 3 2" xfId="59" xr:uid="{00000000-0005-0000-0000-000006000000}"/>
    <cellStyle name="Moeda 3 3 2 2" xfId="138" xr:uid="{00000000-0005-0000-0000-000006000000}"/>
    <cellStyle name="Moeda 3 3 2 3" xfId="217" xr:uid="{00000000-0005-0000-0000-000006000000}"/>
    <cellStyle name="Moeda 3 3 2 4" xfId="297" xr:uid="{00000000-0005-0000-0000-000006000000}"/>
    <cellStyle name="Moeda 3 3 2 5" xfId="375" xr:uid="{00000000-0005-0000-0000-000006000000}"/>
    <cellStyle name="Moeda 3 3 2 6" xfId="454" xr:uid="{00000000-0005-0000-0000-000006000000}"/>
    <cellStyle name="Moeda 3 3 2 7" xfId="532" xr:uid="{00000000-0005-0000-0000-000006000000}"/>
    <cellStyle name="Moeda 3 3 3" xfId="106" xr:uid="{00000000-0005-0000-0000-000003000000}"/>
    <cellStyle name="Moeda 3 3 4" xfId="185" xr:uid="{00000000-0005-0000-0000-000003000000}"/>
    <cellStyle name="Moeda 3 3 5" xfId="265" xr:uid="{00000000-0005-0000-0000-000003000000}"/>
    <cellStyle name="Moeda 3 3 6" xfId="343" xr:uid="{00000000-0005-0000-0000-000003000000}"/>
    <cellStyle name="Moeda 3 3 7" xfId="422" xr:uid="{00000000-0005-0000-0000-000003000000}"/>
    <cellStyle name="Moeda 3 3 8" xfId="500" xr:uid="{00000000-0005-0000-0000-000003000000}"/>
    <cellStyle name="Moeda 3 4" xfId="43" xr:uid="{00000000-0005-0000-0000-000003000000}"/>
    <cellStyle name="Moeda 3 4 2" xfId="122" xr:uid="{00000000-0005-0000-0000-000003000000}"/>
    <cellStyle name="Moeda 3 4 3" xfId="201" xr:uid="{00000000-0005-0000-0000-000003000000}"/>
    <cellStyle name="Moeda 3 4 4" xfId="281" xr:uid="{00000000-0005-0000-0000-000003000000}"/>
    <cellStyle name="Moeda 3 4 5" xfId="359" xr:uid="{00000000-0005-0000-0000-000003000000}"/>
    <cellStyle name="Moeda 3 4 6" xfId="438" xr:uid="{00000000-0005-0000-0000-000003000000}"/>
    <cellStyle name="Moeda 3 4 7" xfId="516" xr:uid="{00000000-0005-0000-0000-000003000000}"/>
    <cellStyle name="Moeda 3 5" xfId="75" xr:uid="{00000000-0005-0000-0000-000002000000}"/>
    <cellStyle name="Moeda 3 5 2" xfId="154" xr:uid="{00000000-0005-0000-0000-000002000000}"/>
    <cellStyle name="Moeda 3 5 3" xfId="233" xr:uid="{00000000-0005-0000-0000-000002000000}"/>
    <cellStyle name="Moeda 3 5 4" xfId="313" xr:uid="{00000000-0005-0000-0000-000002000000}"/>
    <cellStyle name="Moeda 3 5 5" xfId="391" xr:uid="{00000000-0005-0000-0000-000002000000}"/>
    <cellStyle name="Moeda 3 5 6" xfId="470" xr:uid="{00000000-0005-0000-0000-000002000000}"/>
    <cellStyle name="Moeda 3 5 7" xfId="548" xr:uid="{00000000-0005-0000-0000-000002000000}"/>
    <cellStyle name="Moeda 3 6" xfId="91" xr:uid="{00000000-0005-0000-0000-000003000000}"/>
    <cellStyle name="Moeda 3 7" xfId="169" xr:uid="{00000000-0005-0000-0000-000003000000}"/>
    <cellStyle name="Moeda 3 8" xfId="248" xr:uid="{00000000-0005-0000-0000-000003000000}"/>
    <cellStyle name="Moeda 3 9" xfId="328" xr:uid="{00000000-0005-0000-0000-000003000000}"/>
    <cellStyle name="Moeda 4" xfId="21" xr:uid="{00000000-0005-0000-0000-000005000000}"/>
    <cellStyle name="Moeda 4 10" xfId="495" xr:uid="{00000000-0005-0000-0000-000005000000}"/>
    <cellStyle name="Moeda 4 2" xfId="38" xr:uid="{00000000-0005-0000-0000-000005000000}"/>
    <cellStyle name="Moeda 4 2 2" xfId="70" xr:uid="{00000000-0005-0000-0000-000008000000}"/>
    <cellStyle name="Moeda 4 2 2 2" xfId="149" xr:uid="{00000000-0005-0000-0000-000008000000}"/>
    <cellStyle name="Moeda 4 2 2 3" xfId="228" xr:uid="{00000000-0005-0000-0000-000008000000}"/>
    <cellStyle name="Moeda 4 2 2 4" xfId="308" xr:uid="{00000000-0005-0000-0000-000008000000}"/>
    <cellStyle name="Moeda 4 2 2 5" xfId="386" xr:uid="{00000000-0005-0000-0000-000008000000}"/>
    <cellStyle name="Moeda 4 2 2 6" xfId="465" xr:uid="{00000000-0005-0000-0000-000008000000}"/>
    <cellStyle name="Moeda 4 2 2 7" xfId="543" xr:uid="{00000000-0005-0000-0000-000008000000}"/>
    <cellStyle name="Moeda 4 2 3" xfId="117" xr:uid="{00000000-0005-0000-0000-000005000000}"/>
    <cellStyle name="Moeda 4 2 4" xfId="196" xr:uid="{00000000-0005-0000-0000-000005000000}"/>
    <cellStyle name="Moeda 4 2 5" xfId="276" xr:uid="{00000000-0005-0000-0000-000005000000}"/>
    <cellStyle name="Moeda 4 2 6" xfId="354" xr:uid="{00000000-0005-0000-0000-000005000000}"/>
    <cellStyle name="Moeda 4 2 7" xfId="433" xr:uid="{00000000-0005-0000-0000-000005000000}"/>
    <cellStyle name="Moeda 4 2 8" xfId="511" xr:uid="{00000000-0005-0000-0000-000005000000}"/>
    <cellStyle name="Moeda 4 3" xfId="54" xr:uid="{00000000-0005-0000-0000-000005000000}"/>
    <cellStyle name="Moeda 4 3 2" xfId="133" xr:uid="{00000000-0005-0000-0000-000005000000}"/>
    <cellStyle name="Moeda 4 3 3" xfId="212" xr:uid="{00000000-0005-0000-0000-000005000000}"/>
    <cellStyle name="Moeda 4 3 4" xfId="292" xr:uid="{00000000-0005-0000-0000-000005000000}"/>
    <cellStyle name="Moeda 4 3 5" xfId="370" xr:uid="{00000000-0005-0000-0000-000005000000}"/>
    <cellStyle name="Moeda 4 3 6" xfId="449" xr:uid="{00000000-0005-0000-0000-000005000000}"/>
    <cellStyle name="Moeda 4 3 7" xfId="527" xr:uid="{00000000-0005-0000-0000-000005000000}"/>
    <cellStyle name="Moeda 4 4" xfId="85" xr:uid="{00000000-0005-0000-0000-000004000000}"/>
    <cellStyle name="Moeda 4 4 2" xfId="164" xr:uid="{00000000-0005-0000-0000-000004000000}"/>
    <cellStyle name="Moeda 4 4 3" xfId="243" xr:uid="{00000000-0005-0000-0000-000004000000}"/>
    <cellStyle name="Moeda 4 4 4" xfId="323" xr:uid="{00000000-0005-0000-0000-000004000000}"/>
    <cellStyle name="Moeda 4 4 5" xfId="401" xr:uid="{00000000-0005-0000-0000-000004000000}"/>
    <cellStyle name="Moeda 4 4 6" xfId="480" xr:uid="{00000000-0005-0000-0000-000004000000}"/>
    <cellStyle name="Moeda 4 4 7" xfId="558" xr:uid="{00000000-0005-0000-0000-000004000000}"/>
    <cellStyle name="Moeda 4 5" xfId="101" xr:uid="{00000000-0005-0000-0000-000005000000}"/>
    <cellStyle name="Moeda 4 6" xfId="180" xr:uid="{00000000-0005-0000-0000-000005000000}"/>
    <cellStyle name="Moeda 4 7" xfId="259" xr:uid="{00000000-0005-0000-0000-000005000000}"/>
    <cellStyle name="Moeda 4 8" xfId="338" xr:uid="{00000000-0005-0000-0000-000005000000}"/>
    <cellStyle name="Moeda 4 9" xfId="417" xr:uid="{00000000-0005-0000-0000-000005000000}"/>
    <cellStyle name="Moeda 5" xfId="20" xr:uid="{00000000-0005-0000-0000-000006000000}"/>
    <cellStyle name="Moeda 5 10" xfId="494" xr:uid="{00000000-0005-0000-0000-000006000000}"/>
    <cellStyle name="Moeda 5 2" xfId="37" xr:uid="{00000000-0005-0000-0000-000006000000}"/>
    <cellStyle name="Moeda 5 2 2" xfId="69" xr:uid="{00000000-0005-0000-0000-00000A000000}"/>
    <cellStyle name="Moeda 5 2 2 2" xfId="148" xr:uid="{00000000-0005-0000-0000-00000A000000}"/>
    <cellStyle name="Moeda 5 2 2 3" xfId="227" xr:uid="{00000000-0005-0000-0000-00000A000000}"/>
    <cellStyle name="Moeda 5 2 2 4" xfId="307" xr:uid="{00000000-0005-0000-0000-00000A000000}"/>
    <cellStyle name="Moeda 5 2 2 5" xfId="385" xr:uid="{00000000-0005-0000-0000-00000A000000}"/>
    <cellStyle name="Moeda 5 2 2 6" xfId="464" xr:uid="{00000000-0005-0000-0000-00000A000000}"/>
    <cellStyle name="Moeda 5 2 2 7" xfId="542" xr:uid="{00000000-0005-0000-0000-00000A000000}"/>
    <cellStyle name="Moeda 5 2 3" xfId="116" xr:uid="{00000000-0005-0000-0000-000006000000}"/>
    <cellStyle name="Moeda 5 2 4" xfId="195" xr:uid="{00000000-0005-0000-0000-000006000000}"/>
    <cellStyle name="Moeda 5 2 5" xfId="275" xr:uid="{00000000-0005-0000-0000-000006000000}"/>
    <cellStyle name="Moeda 5 2 6" xfId="353" xr:uid="{00000000-0005-0000-0000-000006000000}"/>
    <cellStyle name="Moeda 5 2 7" xfId="432" xr:uid="{00000000-0005-0000-0000-000006000000}"/>
    <cellStyle name="Moeda 5 2 8" xfId="510" xr:uid="{00000000-0005-0000-0000-000006000000}"/>
    <cellStyle name="Moeda 5 3" xfId="53" xr:uid="{00000000-0005-0000-0000-000006000000}"/>
    <cellStyle name="Moeda 5 3 2" xfId="132" xr:uid="{00000000-0005-0000-0000-000006000000}"/>
    <cellStyle name="Moeda 5 3 3" xfId="211" xr:uid="{00000000-0005-0000-0000-000006000000}"/>
    <cellStyle name="Moeda 5 3 4" xfId="291" xr:uid="{00000000-0005-0000-0000-000006000000}"/>
    <cellStyle name="Moeda 5 3 5" xfId="369" xr:uid="{00000000-0005-0000-0000-000006000000}"/>
    <cellStyle name="Moeda 5 3 6" xfId="448" xr:uid="{00000000-0005-0000-0000-000006000000}"/>
    <cellStyle name="Moeda 5 3 7" xfId="526" xr:uid="{00000000-0005-0000-0000-000006000000}"/>
    <cellStyle name="Moeda 5 4" xfId="84" xr:uid="{00000000-0005-0000-0000-000005000000}"/>
    <cellStyle name="Moeda 5 4 2" xfId="163" xr:uid="{00000000-0005-0000-0000-000005000000}"/>
    <cellStyle name="Moeda 5 4 3" xfId="242" xr:uid="{00000000-0005-0000-0000-000005000000}"/>
    <cellStyle name="Moeda 5 4 4" xfId="322" xr:uid="{00000000-0005-0000-0000-000005000000}"/>
    <cellStyle name="Moeda 5 4 5" xfId="400" xr:uid="{00000000-0005-0000-0000-000005000000}"/>
    <cellStyle name="Moeda 5 4 6" xfId="479" xr:uid="{00000000-0005-0000-0000-000005000000}"/>
    <cellStyle name="Moeda 5 4 7" xfId="557" xr:uid="{00000000-0005-0000-0000-000005000000}"/>
    <cellStyle name="Moeda 5 5" xfId="100" xr:uid="{00000000-0005-0000-0000-000006000000}"/>
    <cellStyle name="Moeda 5 6" xfId="179" xr:uid="{00000000-0005-0000-0000-000006000000}"/>
    <cellStyle name="Moeda 5 7" xfId="258" xr:uid="{00000000-0005-0000-0000-000006000000}"/>
    <cellStyle name="Moeda 5 8" xfId="337" xr:uid="{00000000-0005-0000-0000-000006000000}"/>
    <cellStyle name="Moeda 5 9" xfId="416" xr:uid="{00000000-0005-0000-0000-000006000000}"/>
    <cellStyle name="Moeda 6" xfId="31" xr:uid="{00000000-0005-0000-0000-000044000000}"/>
    <cellStyle name="Moeda 6 2" xfId="63" xr:uid="{00000000-0005-0000-0000-00000B000000}"/>
    <cellStyle name="Moeda 6 2 2" xfId="142" xr:uid="{00000000-0005-0000-0000-00000B000000}"/>
    <cellStyle name="Moeda 6 2 3" xfId="221" xr:uid="{00000000-0005-0000-0000-00000B000000}"/>
    <cellStyle name="Moeda 6 2 4" xfId="301" xr:uid="{00000000-0005-0000-0000-00000B000000}"/>
    <cellStyle name="Moeda 6 2 5" xfId="379" xr:uid="{00000000-0005-0000-0000-00000B000000}"/>
    <cellStyle name="Moeda 6 2 6" xfId="458" xr:uid="{00000000-0005-0000-0000-00000B000000}"/>
    <cellStyle name="Moeda 6 2 7" xfId="536" xr:uid="{00000000-0005-0000-0000-00000B000000}"/>
    <cellStyle name="Moeda 6 3" xfId="110" xr:uid="{00000000-0005-0000-0000-000044000000}"/>
    <cellStyle name="Moeda 6 4" xfId="189" xr:uid="{00000000-0005-0000-0000-000044000000}"/>
    <cellStyle name="Moeda 6 5" xfId="269" xr:uid="{00000000-0005-0000-0000-000044000000}"/>
    <cellStyle name="Moeda 6 6" xfId="347" xr:uid="{00000000-0005-0000-0000-000044000000}"/>
    <cellStyle name="Moeda 6 7" xfId="426" xr:uid="{00000000-0005-0000-0000-000044000000}"/>
    <cellStyle name="Moeda 6 8" xfId="504" xr:uid="{00000000-0005-0000-0000-000044000000}"/>
    <cellStyle name="Moeda 7" xfId="47" xr:uid="{00000000-0005-0000-0000-000054000000}"/>
    <cellStyle name="Moeda 7 2" xfId="126" xr:uid="{00000000-0005-0000-0000-000054000000}"/>
    <cellStyle name="Moeda 7 3" xfId="205" xr:uid="{00000000-0005-0000-0000-000054000000}"/>
    <cellStyle name="Moeda 7 4" xfId="285" xr:uid="{00000000-0005-0000-0000-000054000000}"/>
    <cellStyle name="Moeda 7 5" xfId="363" xr:uid="{00000000-0005-0000-0000-000054000000}"/>
    <cellStyle name="Moeda 7 6" xfId="442" xr:uid="{00000000-0005-0000-0000-000054000000}"/>
    <cellStyle name="Moeda 7 7" xfId="520" xr:uid="{00000000-0005-0000-0000-000054000000}"/>
    <cellStyle name="Moeda 8" xfId="173" xr:uid="{00000000-0005-0000-0000-0000D2000000}"/>
    <cellStyle name="Moeda 9" xfId="252" xr:uid="{00000000-0005-0000-0000-000021010000}"/>
    <cellStyle name="Normal" xfId="0" builtinId="0"/>
    <cellStyle name="Normal 2" xfId="1" xr:uid="{00000000-0005-0000-0000-000008000000}"/>
    <cellStyle name="Normal 2 2" xfId="88" xr:uid="{4C514277-CCFA-41D3-B4F0-CFE60B14EC40}"/>
    <cellStyle name="Porcentagem" xfId="24" builtinId="5"/>
    <cellStyle name="Porcentagem 2" xfId="12" xr:uid="{00000000-0005-0000-0000-000009000000}"/>
    <cellStyle name="Porcentagem 3" xfId="262" xr:uid="{00000000-0005-0000-0000-000039010000}"/>
    <cellStyle name="Separador de milhares 2" xfId="2" xr:uid="{00000000-0005-0000-0000-00000A000000}"/>
    <cellStyle name="Separador de milhares 2 2" xfId="7" xr:uid="{00000000-0005-0000-0000-00000B000000}"/>
    <cellStyle name="Separador de milhares 2 2 10" xfId="247" xr:uid="{00000000-0005-0000-0000-00000B000000}"/>
    <cellStyle name="Separador de milhares 2 2 11" xfId="327" xr:uid="{00000000-0005-0000-0000-00000B000000}"/>
    <cellStyle name="Separador de milhares 2 2 12" xfId="405" xr:uid="{00000000-0005-0000-0000-00000B000000}"/>
    <cellStyle name="Separador de milhares 2 2 13" xfId="484" xr:uid="{00000000-0005-0000-0000-00000B000000}"/>
    <cellStyle name="Separador de milhares 2 2 2" xfId="11" xr:uid="{00000000-0005-0000-0000-00000C000000}"/>
    <cellStyle name="Separador de milhares 2 2 2 10" xfId="408" xr:uid="{00000000-0005-0000-0000-00000C000000}"/>
    <cellStyle name="Separador de milhares 2 2 2 11" xfId="487" xr:uid="{00000000-0005-0000-0000-00000C000000}"/>
    <cellStyle name="Separador de milhares 2 2 2 2" xfId="19" xr:uid="{00000000-0005-0000-0000-00000D000000}"/>
    <cellStyle name="Separador de milhares 2 2 2 2 10" xfId="493" xr:uid="{00000000-0005-0000-0000-00000D000000}"/>
    <cellStyle name="Separador de milhares 2 2 2 2 2" xfId="36" xr:uid="{00000000-0005-0000-0000-00000D000000}"/>
    <cellStyle name="Separador de milhares 2 2 2 2 2 2" xfId="68" xr:uid="{00000000-0005-0000-0000-000014000000}"/>
    <cellStyle name="Separador de milhares 2 2 2 2 2 2 2" xfId="147" xr:uid="{00000000-0005-0000-0000-000014000000}"/>
    <cellStyle name="Separador de milhares 2 2 2 2 2 2 3" xfId="226" xr:uid="{00000000-0005-0000-0000-000014000000}"/>
    <cellStyle name="Separador de milhares 2 2 2 2 2 2 4" xfId="306" xr:uid="{00000000-0005-0000-0000-000014000000}"/>
    <cellStyle name="Separador de milhares 2 2 2 2 2 2 5" xfId="384" xr:uid="{00000000-0005-0000-0000-000014000000}"/>
    <cellStyle name="Separador de milhares 2 2 2 2 2 2 6" xfId="463" xr:uid="{00000000-0005-0000-0000-000014000000}"/>
    <cellStyle name="Separador de milhares 2 2 2 2 2 2 7" xfId="541" xr:uid="{00000000-0005-0000-0000-000014000000}"/>
    <cellStyle name="Separador de milhares 2 2 2 2 2 3" xfId="115" xr:uid="{00000000-0005-0000-0000-00000D000000}"/>
    <cellStyle name="Separador de milhares 2 2 2 2 2 4" xfId="194" xr:uid="{00000000-0005-0000-0000-00000D000000}"/>
    <cellStyle name="Separador de milhares 2 2 2 2 2 5" xfId="274" xr:uid="{00000000-0005-0000-0000-00000D000000}"/>
    <cellStyle name="Separador de milhares 2 2 2 2 2 6" xfId="352" xr:uid="{00000000-0005-0000-0000-00000D000000}"/>
    <cellStyle name="Separador de milhares 2 2 2 2 2 7" xfId="431" xr:uid="{00000000-0005-0000-0000-00000D000000}"/>
    <cellStyle name="Separador de milhares 2 2 2 2 2 8" xfId="509" xr:uid="{00000000-0005-0000-0000-00000D000000}"/>
    <cellStyle name="Separador de milhares 2 2 2 2 3" xfId="52" xr:uid="{00000000-0005-0000-0000-00000D000000}"/>
    <cellStyle name="Separador de milhares 2 2 2 2 3 2" xfId="131" xr:uid="{00000000-0005-0000-0000-00000D000000}"/>
    <cellStyle name="Separador de milhares 2 2 2 2 3 3" xfId="210" xr:uid="{00000000-0005-0000-0000-00000D000000}"/>
    <cellStyle name="Separador de milhares 2 2 2 2 3 4" xfId="290" xr:uid="{00000000-0005-0000-0000-00000D000000}"/>
    <cellStyle name="Separador de milhares 2 2 2 2 3 5" xfId="368" xr:uid="{00000000-0005-0000-0000-00000D000000}"/>
    <cellStyle name="Separador de milhares 2 2 2 2 3 6" xfId="447" xr:uid="{00000000-0005-0000-0000-00000D000000}"/>
    <cellStyle name="Separador de milhares 2 2 2 2 3 7" xfId="525" xr:uid="{00000000-0005-0000-0000-00000D000000}"/>
    <cellStyle name="Separador de milhares 2 2 2 2 4" xfId="83" xr:uid="{00000000-0005-0000-0000-00000C000000}"/>
    <cellStyle name="Separador de milhares 2 2 2 2 4 2" xfId="162" xr:uid="{00000000-0005-0000-0000-00000C000000}"/>
    <cellStyle name="Separador de milhares 2 2 2 2 4 3" xfId="241" xr:uid="{00000000-0005-0000-0000-00000C000000}"/>
    <cellStyle name="Separador de milhares 2 2 2 2 4 4" xfId="321" xr:uid="{00000000-0005-0000-0000-00000C000000}"/>
    <cellStyle name="Separador de milhares 2 2 2 2 4 5" xfId="399" xr:uid="{00000000-0005-0000-0000-00000C000000}"/>
    <cellStyle name="Separador de milhares 2 2 2 2 4 6" xfId="478" xr:uid="{00000000-0005-0000-0000-00000C000000}"/>
    <cellStyle name="Separador de milhares 2 2 2 2 4 7" xfId="556" xr:uid="{00000000-0005-0000-0000-00000C000000}"/>
    <cellStyle name="Separador de milhares 2 2 2 2 5" xfId="99" xr:uid="{00000000-0005-0000-0000-00000D000000}"/>
    <cellStyle name="Separador de milhares 2 2 2 2 6" xfId="178" xr:uid="{00000000-0005-0000-0000-00000D000000}"/>
    <cellStyle name="Separador de milhares 2 2 2 2 7" xfId="257" xr:uid="{00000000-0005-0000-0000-00000D000000}"/>
    <cellStyle name="Separador de milhares 2 2 2 2 8" xfId="336" xr:uid="{00000000-0005-0000-0000-00000D000000}"/>
    <cellStyle name="Separador de milhares 2 2 2 2 9" xfId="415" xr:uid="{00000000-0005-0000-0000-00000D000000}"/>
    <cellStyle name="Separador de milhares 2 2 2 3" xfId="29" xr:uid="{00000000-0005-0000-0000-00000C000000}"/>
    <cellStyle name="Separador de milhares 2 2 2 3 2" xfId="61" xr:uid="{00000000-0005-0000-0000-000015000000}"/>
    <cellStyle name="Separador de milhares 2 2 2 3 2 2" xfId="140" xr:uid="{00000000-0005-0000-0000-000015000000}"/>
    <cellStyle name="Separador de milhares 2 2 2 3 2 3" xfId="219" xr:uid="{00000000-0005-0000-0000-000015000000}"/>
    <cellStyle name="Separador de milhares 2 2 2 3 2 4" xfId="299" xr:uid="{00000000-0005-0000-0000-000015000000}"/>
    <cellStyle name="Separador de milhares 2 2 2 3 2 5" xfId="377" xr:uid="{00000000-0005-0000-0000-000015000000}"/>
    <cellStyle name="Separador de milhares 2 2 2 3 2 6" xfId="456" xr:uid="{00000000-0005-0000-0000-000015000000}"/>
    <cellStyle name="Separador de milhares 2 2 2 3 2 7" xfId="534" xr:uid="{00000000-0005-0000-0000-000015000000}"/>
    <cellStyle name="Separador de milhares 2 2 2 3 3" xfId="108" xr:uid="{00000000-0005-0000-0000-00000C000000}"/>
    <cellStyle name="Separador de milhares 2 2 2 3 4" xfId="187" xr:uid="{00000000-0005-0000-0000-00000C000000}"/>
    <cellStyle name="Separador de milhares 2 2 2 3 5" xfId="267" xr:uid="{00000000-0005-0000-0000-00000C000000}"/>
    <cellStyle name="Separador de milhares 2 2 2 3 6" xfId="345" xr:uid="{00000000-0005-0000-0000-00000C000000}"/>
    <cellStyle name="Separador de milhares 2 2 2 3 7" xfId="424" xr:uid="{00000000-0005-0000-0000-00000C000000}"/>
    <cellStyle name="Separador de milhares 2 2 2 3 8" xfId="502" xr:uid="{00000000-0005-0000-0000-00000C000000}"/>
    <cellStyle name="Separador de milhares 2 2 2 4" xfId="45" xr:uid="{00000000-0005-0000-0000-00000C000000}"/>
    <cellStyle name="Separador de milhares 2 2 2 4 2" xfId="124" xr:uid="{00000000-0005-0000-0000-00000C000000}"/>
    <cellStyle name="Separador de milhares 2 2 2 4 3" xfId="203" xr:uid="{00000000-0005-0000-0000-00000C000000}"/>
    <cellStyle name="Separador de milhares 2 2 2 4 4" xfId="283" xr:uid="{00000000-0005-0000-0000-00000C000000}"/>
    <cellStyle name="Separador de milhares 2 2 2 4 5" xfId="361" xr:uid="{00000000-0005-0000-0000-00000C000000}"/>
    <cellStyle name="Separador de milhares 2 2 2 4 6" xfId="440" xr:uid="{00000000-0005-0000-0000-00000C000000}"/>
    <cellStyle name="Separador de milhares 2 2 2 4 7" xfId="518" xr:uid="{00000000-0005-0000-0000-00000C000000}"/>
    <cellStyle name="Separador de milhares 2 2 2 5" xfId="77" xr:uid="{00000000-0005-0000-0000-00000B000000}"/>
    <cellStyle name="Separador de milhares 2 2 2 5 2" xfId="156" xr:uid="{00000000-0005-0000-0000-00000B000000}"/>
    <cellStyle name="Separador de milhares 2 2 2 5 3" xfId="235" xr:uid="{00000000-0005-0000-0000-00000B000000}"/>
    <cellStyle name="Separador de milhares 2 2 2 5 4" xfId="315" xr:uid="{00000000-0005-0000-0000-00000B000000}"/>
    <cellStyle name="Separador de milhares 2 2 2 5 5" xfId="393" xr:uid="{00000000-0005-0000-0000-00000B000000}"/>
    <cellStyle name="Separador de milhares 2 2 2 5 6" xfId="472" xr:uid="{00000000-0005-0000-0000-00000B000000}"/>
    <cellStyle name="Separador de milhares 2 2 2 5 7" xfId="550" xr:uid="{00000000-0005-0000-0000-00000B000000}"/>
    <cellStyle name="Separador de milhares 2 2 2 6" xfId="93" xr:uid="{00000000-0005-0000-0000-00000C000000}"/>
    <cellStyle name="Separador de milhares 2 2 2 7" xfId="171" xr:uid="{00000000-0005-0000-0000-00000C000000}"/>
    <cellStyle name="Separador de milhares 2 2 2 8" xfId="250" xr:uid="{00000000-0005-0000-0000-00000C000000}"/>
    <cellStyle name="Separador de milhares 2 2 2 9" xfId="330" xr:uid="{00000000-0005-0000-0000-00000C000000}"/>
    <cellStyle name="Separador de milhares 2 2 3" xfId="23" xr:uid="{00000000-0005-0000-0000-00000E000000}"/>
    <cellStyle name="Separador de milhares 2 2 3 10" xfId="497" xr:uid="{00000000-0005-0000-0000-00000E000000}"/>
    <cellStyle name="Separador de milhares 2 2 3 2" xfId="40" xr:uid="{00000000-0005-0000-0000-00000E000000}"/>
    <cellStyle name="Separador de milhares 2 2 3 2 2" xfId="72" xr:uid="{00000000-0005-0000-0000-000017000000}"/>
    <cellStyle name="Separador de milhares 2 2 3 2 2 2" xfId="151" xr:uid="{00000000-0005-0000-0000-000017000000}"/>
    <cellStyle name="Separador de milhares 2 2 3 2 2 3" xfId="230" xr:uid="{00000000-0005-0000-0000-000017000000}"/>
    <cellStyle name="Separador de milhares 2 2 3 2 2 4" xfId="310" xr:uid="{00000000-0005-0000-0000-000017000000}"/>
    <cellStyle name="Separador de milhares 2 2 3 2 2 5" xfId="388" xr:uid="{00000000-0005-0000-0000-000017000000}"/>
    <cellStyle name="Separador de milhares 2 2 3 2 2 6" xfId="467" xr:uid="{00000000-0005-0000-0000-000017000000}"/>
    <cellStyle name="Separador de milhares 2 2 3 2 2 7" xfId="545" xr:uid="{00000000-0005-0000-0000-000017000000}"/>
    <cellStyle name="Separador de milhares 2 2 3 2 3" xfId="119" xr:uid="{00000000-0005-0000-0000-00000E000000}"/>
    <cellStyle name="Separador de milhares 2 2 3 2 4" xfId="198" xr:uid="{00000000-0005-0000-0000-00000E000000}"/>
    <cellStyle name="Separador de milhares 2 2 3 2 5" xfId="278" xr:uid="{00000000-0005-0000-0000-00000E000000}"/>
    <cellStyle name="Separador de milhares 2 2 3 2 6" xfId="356" xr:uid="{00000000-0005-0000-0000-00000E000000}"/>
    <cellStyle name="Separador de milhares 2 2 3 2 7" xfId="435" xr:uid="{00000000-0005-0000-0000-00000E000000}"/>
    <cellStyle name="Separador de milhares 2 2 3 2 8" xfId="513" xr:uid="{00000000-0005-0000-0000-00000E000000}"/>
    <cellStyle name="Separador de milhares 2 2 3 3" xfId="56" xr:uid="{00000000-0005-0000-0000-00000E000000}"/>
    <cellStyle name="Separador de milhares 2 2 3 3 2" xfId="135" xr:uid="{00000000-0005-0000-0000-00000E000000}"/>
    <cellStyle name="Separador de milhares 2 2 3 3 3" xfId="214" xr:uid="{00000000-0005-0000-0000-00000E000000}"/>
    <cellStyle name="Separador de milhares 2 2 3 3 4" xfId="294" xr:uid="{00000000-0005-0000-0000-00000E000000}"/>
    <cellStyle name="Separador de milhares 2 2 3 3 5" xfId="372" xr:uid="{00000000-0005-0000-0000-00000E000000}"/>
    <cellStyle name="Separador de milhares 2 2 3 3 6" xfId="451" xr:uid="{00000000-0005-0000-0000-00000E000000}"/>
    <cellStyle name="Separador de milhares 2 2 3 3 7" xfId="529" xr:uid="{00000000-0005-0000-0000-00000E000000}"/>
    <cellStyle name="Separador de milhares 2 2 3 4" xfId="87" xr:uid="{00000000-0005-0000-0000-00000D000000}"/>
    <cellStyle name="Separador de milhares 2 2 3 4 2" xfId="166" xr:uid="{00000000-0005-0000-0000-00000D000000}"/>
    <cellStyle name="Separador de milhares 2 2 3 4 3" xfId="245" xr:uid="{00000000-0005-0000-0000-00000D000000}"/>
    <cellStyle name="Separador de milhares 2 2 3 4 4" xfId="325" xr:uid="{00000000-0005-0000-0000-00000D000000}"/>
    <cellStyle name="Separador de milhares 2 2 3 4 5" xfId="403" xr:uid="{00000000-0005-0000-0000-00000D000000}"/>
    <cellStyle name="Separador de milhares 2 2 3 4 6" xfId="482" xr:uid="{00000000-0005-0000-0000-00000D000000}"/>
    <cellStyle name="Separador de milhares 2 2 3 4 7" xfId="560" xr:uid="{00000000-0005-0000-0000-00000D000000}"/>
    <cellStyle name="Separador de milhares 2 2 3 5" xfId="103" xr:uid="{00000000-0005-0000-0000-00000E000000}"/>
    <cellStyle name="Separador de milhares 2 2 3 6" xfId="182" xr:uid="{00000000-0005-0000-0000-00000E000000}"/>
    <cellStyle name="Separador de milhares 2 2 3 7" xfId="261" xr:uid="{00000000-0005-0000-0000-00000E000000}"/>
    <cellStyle name="Separador de milhares 2 2 3 8" xfId="340" xr:uid="{00000000-0005-0000-0000-00000E000000}"/>
    <cellStyle name="Separador de milhares 2 2 3 9" xfId="419" xr:uid="{00000000-0005-0000-0000-00000E000000}"/>
    <cellStyle name="Separador de milhares 2 2 4" xfId="16" xr:uid="{00000000-0005-0000-0000-00000F000000}"/>
    <cellStyle name="Separador de milhares 2 2 4 10" xfId="490" xr:uid="{00000000-0005-0000-0000-00000F000000}"/>
    <cellStyle name="Separador de milhares 2 2 4 2" xfId="33" xr:uid="{00000000-0005-0000-0000-00000F000000}"/>
    <cellStyle name="Separador de milhares 2 2 4 2 2" xfId="65" xr:uid="{00000000-0005-0000-0000-000019000000}"/>
    <cellStyle name="Separador de milhares 2 2 4 2 2 2" xfId="144" xr:uid="{00000000-0005-0000-0000-000019000000}"/>
    <cellStyle name="Separador de milhares 2 2 4 2 2 3" xfId="223" xr:uid="{00000000-0005-0000-0000-000019000000}"/>
    <cellStyle name="Separador de milhares 2 2 4 2 2 4" xfId="303" xr:uid="{00000000-0005-0000-0000-000019000000}"/>
    <cellStyle name="Separador de milhares 2 2 4 2 2 5" xfId="381" xr:uid="{00000000-0005-0000-0000-000019000000}"/>
    <cellStyle name="Separador de milhares 2 2 4 2 2 6" xfId="460" xr:uid="{00000000-0005-0000-0000-000019000000}"/>
    <cellStyle name="Separador de milhares 2 2 4 2 2 7" xfId="538" xr:uid="{00000000-0005-0000-0000-000019000000}"/>
    <cellStyle name="Separador de milhares 2 2 4 2 3" xfId="112" xr:uid="{00000000-0005-0000-0000-00000F000000}"/>
    <cellStyle name="Separador de milhares 2 2 4 2 4" xfId="191" xr:uid="{00000000-0005-0000-0000-00000F000000}"/>
    <cellStyle name="Separador de milhares 2 2 4 2 5" xfId="271" xr:uid="{00000000-0005-0000-0000-00000F000000}"/>
    <cellStyle name="Separador de milhares 2 2 4 2 6" xfId="349" xr:uid="{00000000-0005-0000-0000-00000F000000}"/>
    <cellStyle name="Separador de milhares 2 2 4 2 7" xfId="428" xr:uid="{00000000-0005-0000-0000-00000F000000}"/>
    <cellStyle name="Separador de milhares 2 2 4 2 8" xfId="506" xr:uid="{00000000-0005-0000-0000-00000F000000}"/>
    <cellStyle name="Separador de milhares 2 2 4 3" xfId="49" xr:uid="{00000000-0005-0000-0000-00000F000000}"/>
    <cellStyle name="Separador de milhares 2 2 4 3 2" xfId="128" xr:uid="{00000000-0005-0000-0000-00000F000000}"/>
    <cellStyle name="Separador de milhares 2 2 4 3 3" xfId="207" xr:uid="{00000000-0005-0000-0000-00000F000000}"/>
    <cellStyle name="Separador de milhares 2 2 4 3 4" xfId="287" xr:uid="{00000000-0005-0000-0000-00000F000000}"/>
    <cellStyle name="Separador de milhares 2 2 4 3 5" xfId="365" xr:uid="{00000000-0005-0000-0000-00000F000000}"/>
    <cellStyle name="Separador de milhares 2 2 4 3 6" xfId="444" xr:uid="{00000000-0005-0000-0000-00000F000000}"/>
    <cellStyle name="Separador de milhares 2 2 4 3 7" xfId="522" xr:uid="{00000000-0005-0000-0000-00000F000000}"/>
    <cellStyle name="Separador de milhares 2 2 4 4" xfId="80" xr:uid="{00000000-0005-0000-0000-00000E000000}"/>
    <cellStyle name="Separador de milhares 2 2 4 4 2" xfId="159" xr:uid="{00000000-0005-0000-0000-00000E000000}"/>
    <cellStyle name="Separador de milhares 2 2 4 4 3" xfId="238" xr:uid="{00000000-0005-0000-0000-00000E000000}"/>
    <cellStyle name="Separador de milhares 2 2 4 4 4" xfId="318" xr:uid="{00000000-0005-0000-0000-00000E000000}"/>
    <cellStyle name="Separador de milhares 2 2 4 4 5" xfId="396" xr:uid="{00000000-0005-0000-0000-00000E000000}"/>
    <cellStyle name="Separador de milhares 2 2 4 4 6" xfId="475" xr:uid="{00000000-0005-0000-0000-00000E000000}"/>
    <cellStyle name="Separador de milhares 2 2 4 4 7" xfId="553" xr:uid="{00000000-0005-0000-0000-00000E000000}"/>
    <cellStyle name="Separador de milhares 2 2 4 5" xfId="96" xr:uid="{00000000-0005-0000-0000-00000F000000}"/>
    <cellStyle name="Separador de milhares 2 2 4 6" xfId="175" xr:uid="{00000000-0005-0000-0000-00000F000000}"/>
    <cellStyle name="Separador de milhares 2 2 4 7" xfId="254" xr:uid="{00000000-0005-0000-0000-00000F000000}"/>
    <cellStyle name="Separador de milhares 2 2 4 8" xfId="333" xr:uid="{00000000-0005-0000-0000-00000F000000}"/>
    <cellStyle name="Separador de milhares 2 2 4 9" xfId="412" xr:uid="{00000000-0005-0000-0000-00000F000000}"/>
    <cellStyle name="Separador de milhares 2 2 5" xfId="26" xr:uid="{00000000-0005-0000-0000-00000B000000}"/>
    <cellStyle name="Separador de milhares 2 2 5 2" xfId="58" xr:uid="{00000000-0005-0000-0000-00001A000000}"/>
    <cellStyle name="Separador de milhares 2 2 5 2 2" xfId="137" xr:uid="{00000000-0005-0000-0000-00001A000000}"/>
    <cellStyle name="Separador de milhares 2 2 5 2 3" xfId="216" xr:uid="{00000000-0005-0000-0000-00001A000000}"/>
    <cellStyle name="Separador de milhares 2 2 5 2 4" xfId="296" xr:uid="{00000000-0005-0000-0000-00001A000000}"/>
    <cellStyle name="Separador de milhares 2 2 5 2 5" xfId="374" xr:uid="{00000000-0005-0000-0000-00001A000000}"/>
    <cellStyle name="Separador de milhares 2 2 5 2 6" xfId="453" xr:uid="{00000000-0005-0000-0000-00001A000000}"/>
    <cellStyle name="Separador de milhares 2 2 5 2 7" xfId="531" xr:uid="{00000000-0005-0000-0000-00001A000000}"/>
    <cellStyle name="Separador de milhares 2 2 5 3" xfId="105" xr:uid="{00000000-0005-0000-0000-00000B000000}"/>
    <cellStyle name="Separador de milhares 2 2 5 4" xfId="184" xr:uid="{00000000-0005-0000-0000-00000B000000}"/>
    <cellStyle name="Separador de milhares 2 2 5 5" xfId="264" xr:uid="{00000000-0005-0000-0000-00000B000000}"/>
    <cellStyle name="Separador de milhares 2 2 5 6" xfId="342" xr:uid="{00000000-0005-0000-0000-00000B000000}"/>
    <cellStyle name="Separador de milhares 2 2 5 7" xfId="421" xr:uid="{00000000-0005-0000-0000-00000B000000}"/>
    <cellStyle name="Separador de milhares 2 2 5 8" xfId="499" xr:uid="{00000000-0005-0000-0000-00000B000000}"/>
    <cellStyle name="Separador de milhares 2 2 6" xfId="42" xr:uid="{00000000-0005-0000-0000-00000B000000}"/>
    <cellStyle name="Separador de milhares 2 2 6 2" xfId="121" xr:uid="{00000000-0005-0000-0000-00000B000000}"/>
    <cellStyle name="Separador de milhares 2 2 6 3" xfId="200" xr:uid="{00000000-0005-0000-0000-00000B000000}"/>
    <cellStyle name="Separador de milhares 2 2 6 4" xfId="280" xr:uid="{00000000-0005-0000-0000-00000B000000}"/>
    <cellStyle name="Separador de milhares 2 2 6 5" xfId="358" xr:uid="{00000000-0005-0000-0000-00000B000000}"/>
    <cellStyle name="Separador de milhares 2 2 6 6" xfId="437" xr:uid="{00000000-0005-0000-0000-00000B000000}"/>
    <cellStyle name="Separador de milhares 2 2 6 7" xfId="515" xr:uid="{00000000-0005-0000-0000-00000B000000}"/>
    <cellStyle name="Separador de milhares 2 2 7" xfId="74" xr:uid="{00000000-0005-0000-0000-00000A000000}"/>
    <cellStyle name="Separador de milhares 2 2 7 2" xfId="153" xr:uid="{00000000-0005-0000-0000-00000A000000}"/>
    <cellStyle name="Separador de milhares 2 2 7 3" xfId="232" xr:uid="{00000000-0005-0000-0000-00000A000000}"/>
    <cellStyle name="Separador de milhares 2 2 7 4" xfId="312" xr:uid="{00000000-0005-0000-0000-00000A000000}"/>
    <cellStyle name="Separador de milhares 2 2 7 5" xfId="390" xr:uid="{00000000-0005-0000-0000-00000A000000}"/>
    <cellStyle name="Separador de milhares 2 2 7 6" xfId="469" xr:uid="{00000000-0005-0000-0000-00000A000000}"/>
    <cellStyle name="Separador de milhares 2 2 7 7" xfId="547" xr:uid="{00000000-0005-0000-0000-00000A000000}"/>
    <cellStyle name="Separador de milhares 2 2 8" xfId="90" xr:uid="{00000000-0005-0000-0000-00000B000000}"/>
    <cellStyle name="Separador de milhares 2 2 9" xfId="168" xr:uid="{00000000-0005-0000-0000-00000B000000}"/>
    <cellStyle name="Separador de milhares 2 3" xfId="6" xr:uid="{00000000-0005-0000-0000-000010000000}"/>
    <cellStyle name="Separador de milhares 2 3 10" xfId="246" xr:uid="{00000000-0005-0000-0000-000010000000}"/>
    <cellStyle name="Separador de milhares 2 3 11" xfId="326" xr:uid="{00000000-0005-0000-0000-000010000000}"/>
    <cellStyle name="Separador de milhares 2 3 12" xfId="404" xr:uid="{00000000-0005-0000-0000-000010000000}"/>
    <cellStyle name="Separador de milhares 2 3 13" xfId="483" xr:uid="{00000000-0005-0000-0000-000010000000}"/>
    <cellStyle name="Separador de milhares 2 3 2" xfId="10" xr:uid="{00000000-0005-0000-0000-000011000000}"/>
    <cellStyle name="Separador de milhares 2 3 2 10" xfId="407" xr:uid="{00000000-0005-0000-0000-000011000000}"/>
    <cellStyle name="Separador de milhares 2 3 2 11" xfId="486" xr:uid="{00000000-0005-0000-0000-000011000000}"/>
    <cellStyle name="Separador de milhares 2 3 2 2" xfId="18" xr:uid="{00000000-0005-0000-0000-000012000000}"/>
    <cellStyle name="Separador de milhares 2 3 2 2 10" xfId="492" xr:uid="{00000000-0005-0000-0000-000012000000}"/>
    <cellStyle name="Separador de milhares 2 3 2 2 2" xfId="35" xr:uid="{00000000-0005-0000-0000-000012000000}"/>
    <cellStyle name="Separador de milhares 2 3 2 2 2 2" xfId="67" xr:uid="{00000000-0005-0000-0000-00001E000000}"/>
    <cellStyle name="Separador de milhares 2 3 2 2 2 2 2" xfId="146" xr:uid="{00000000-0005-0000-0000-00001E000000}"/>
    <cellStyle name="Separador de milhares 2 3 2 2 2 2 3" xfId="225" xr:uid="{00000000-0005-0000-0000-00001E000000}"/>
    <cellStyle name="Separador de milhares 2 3 2 2 2 2 4" xfId="305" xr:uid="{00000000-0005-0000-0000-00001E000000}"/>
    <cellStyle name="Separador de milhares 2 3 2 2 2 2 5" xfId="383" xr:uid="{00000000-0005-0000-0000-00001E000000}"/>
    <cellStyle name="Separador de milhares 2 3 2 2 2 2 6" xfId="462" xr:uid="{00000000-0005-0000-0000-00001E000000}"/>
    <cellStyle name="Separador de milhares 2 3 2 2 2 2 7" xfId="540" xr:uid="{00000000-0005-0000-0000-00001E000000}"/>
    <cellStyle name="Separador de milhares 2 3 2 2 2 3" xfId="114" xr:uid="{00000000-0005-0000-0000-000012000000}"/>
    <cellStyle name="Separador de milhares 2 3 2 2 2 4" xfId="193" xr:uid="{00000000-0005-0000-0000-000012000000}"/>
    <cellStyle name="Separador de milhares 2 3 2 2 2 5" xfId="273" xr:uid="{00000000-0005-0000-0000-000012000000}"/>
    <cellStyle name="Separador de milhares 2 3 2 2 2 6" xfId="351" xr:uid="{00000000-0005-0000-0000-000012000000}"/>
    <cellStyle name="Separador de milhares 2 3 2 2 2 7" xfId="430" xr:uid="{00000000-0005-0000-0000-000012000000}"/>
    <cellStyle name="Separador de milhares 2 3 2 2 2 8" xfId="508" xr:uid="{00000000-0005-0000-0000-000012000000}"/>
    <cellStyle name="Separador de milhares 2 3 2 2 3" xfId="51" xr:uid="{00000000-0005-0000-0000-000012000000}"/>
    <cellStyle name="Separador de milhares 2 3 2 2 3 2" xfId="130" xr:uid="{00000000-0005-0000-0000-000012000000}"/>
    <cellStyle name="Separador de milhares 2 3 2 2 3 3" xfId="209" xr:uid="{00000000-0005-0000-0000-000012000000}"/>
    <cellStyle name="Separador de milhares 2 3 2 2 3 4" xfId="289" xr:uid="{00000000-0005-0000-0000-000012000000}"/>
    <cellStyle name="Separador de milhares 2 3 2 2 3 5" xfId="367" xr:uid="{00000000-0005-0000-0000-000012000000}"/>
    <cellStyle name="Separador de milhares 2 3 2 2 3 6" xfId="446" xr:uid="{00000000-0005-0000-0000-000012000000}"/>
    <cellStyle name="Separador de milhares 2 3 2 2 3 7" xfId="524" xr:uid="{00000000-0005-0000-0000-000012000000}"/>
    <cellStyle name="Separador de milhares 2 3 2 2 4" xfId="82" xr:uid="{00000000-0005-0000-0000-000011000000}"/>
    <cellStyle name="Separador de milhares 2 3 2 2 4 2" xfId="161" xr:uid="{00000000-0005-0000-0000-000011000000}"/>
    <cellStyle name="Separador de milhares 2 3 2 2 4 3" xfId="240" xr:uid="{00000000-0005-0000-0000-000011000000}"/>
    <cellStyle name="Separador de milhares 2 3 2 2 4 4" xfId="320" xr:uid="{00000000-0005-0000-0000-000011000000}"/>
    <cellStyle name="Separador de milhares 2 3 2 2 4 5" xfId="398" xr:uid="{00000000-0005-0000-0000-000011000000}"/>
    <cellStyle name="Separador de milhares 2 3 2 2 4 6" xfId="477" xr:uid="{00000000-0005-0000-0000-000011000000}"/>
    <cellStyle name="Separador de milhares 2 3 2 2 4 7" xfId="555" xr:uid="{00000000-0005-0000-0000-000011000000}"/>
    <cellStyle name="Separador de milhares 2 3 2 2 5" xfId="98" xr:uid="{00000000-0005-0000-0000-000012000000}"/>
    <cellStyle name="Separador de milhares 2 3 2 2 6" xfId="177" xr:uid="{00000000-0005-0000-0000-000012000000}"/>
    <cellStyle name="Separador de milhares 2 3 2 2 7" xfId="256" xr:uid="{00000000-0005-0000-0000-000012000000}"/>
    <cellStyle name="Separador de milhares 2 3 2 2 8" xfId="335" xr:uid="{00000000-0005-0000-0000-000012000000}"/>
    <cellStyle name="Separador de milhares 2 3 2 2 9" xfId="414" xr:uid="{00000000-0005-0000-0000-000012000000}"/>
    <cellStyle name="Separador de milhares 2 3 2 3" xfId="28" xr:uid="{00000000-0005-0000-0000-000011000000}"/>
    <cellStyle name="Separador de milhares 2 3 2 3 2" xfId="60" xr:uid="{00000000-0005-0000-0000-00001F000000}"/>
    <cellStyle name="Separador de milhares 2 3 2 3 2 2" xfId="139" xr:uid="{00000000-0005-0000-0000-00001F000000}"/>
    <cellStyle name="Separador de milhares 2 3 2 3 2 3" xfId="218" xr:uid="{00000000-0005-0000-0000-00001F000000}"/>
    <cellStyle name="Separador de milhares 2 3 2 3 2 4" xfId="298" xr:uid="{00000000-0005-0000-0000-00001F000000}"/>
    <cellStyle name="Separador de milhares 2 3 2 3 2 5" xfId="376" xr:uid="{00000000-0005-0000-0000-00001F000000}"/>
    <cellStyle name="Separador de milhares 2 3 2 3 2 6" xfId="455" xr:uid="{00000000-0005-0000-0000-00001F000000}"/>
    <cellStyle name="Separador de milhares 2 3 2 3 2 7" xfId="533" xr:uid="{00000000-0005-0000-0000-00001F000000}"/>
    <cellStyle name="Separador de milhares 2 3 2 3 3" xfId="107" xr:uid="{00000000-0005-0000-0000-000011000000}"/>
    <cellStyle name="Separador de milhares 2 3 2 3 4" xfId="186" xr:uid="{00000000-0005-0000-0000-000011000000}"/>
    <cellStyle name="Separador de milhares 2 3 2 3 5" xfId="266" xr:uid="{00000000-0005-0000-0000-000011000000}"/>
    <cellStyle name="Separador de milhares 2 3 2 3 6" xfId="344" xr:uid="{00000000-0005-0000-0000-000011000000}"/>
    <cellStyle name="Separador de milhares 2 3 2 3 7" xfId="423" xr:uid="{00000000-0005-0000-0000-000011000000}"/>
    <cellStyle name="Separador de milhares 2 3 2 3 8" xfId="501" xr:uid="{00000000-0005-0000-0000-000011000000}"/>
    <cellStyle name="Separador de milhares 2 3 2 4" xfId="44" xr:uid="{00000000-0005-0000-0000-000011000000}"/>
    <cellStyle name="Separador de milhares 2 3 2 4 2" xfId="123" xr:uid="{00000000-0005-0000-0000-000011000000}"/>
    <cellStyle name="Separador de milhares 2 3 2 4 3" xfId="202" xr:uid="{00000000-0005-0000-0000-000011000000}"/>
    <cellStyle name="Separador de milhares 2 3 2 4 4" xfId="282" xr:uid="{00000000-0005-0000-0000-000011000000}"/>
    <cellStyle name="Separador de milhares 2 3 2 4 5" xfId="360" xr:uid="{00000000-0005-0000-0000-000011000000}"/>
    <cellStyle name="Separador de milhares 2 3 2 4 6" xfId="439" xr:uid="{00000000-0005-0000-0000-000011000000}"/>
    <cellStyle name="Separador de milhares 2 3 2 4 7" xfId="517" xr:uid="{00000000-0005-0000-0000-000011000000}"/>
    <cellStyle name="Separador de milhares 2 3 2 5" xfId="76" xr:uid="{00000000-0005-0000-0000-000010000000}"/>
    <cellStyle name="Separador de milhares 2 3 2 5 2" xfId="155" xr:uid="{00000000-0005-0000-0000-000010000000}"/>
    <cellStyle name="Separador de milhares 2 3 2 5 3" xfId="234" xr:uid="{00000000-0005-0000-0000-000010000000}"/>
    <cellStyle name="Separador de milhares 2 3 2 5 4" xfId="314" xr:uid="{00000000-0005-0000-0000-000010000000}"/>
    <cellStyle name="Separador de milhares 2 3 2 5 5" xfId="392" xr:uid="{00000000-0005-0000-0000-000010000000}"/>
    <cellStyle name="Separador de milhares 2 3 2 5 6" xfId="471" xr:uid="{00000000-0005-0000-0000-000010000000}"/>
    <cellStyle name="Separador de milhares 2 3 2 5 7" xfId="549" xr:uid="{00000000-0005-0000-0000-000010000000}"/>
    <cellStyle name="Separador de milhares 2 3 2 6" xfId="92" xr:uid="{00000000-0005-0000-0000-000011000000}"/>
    <cellStyle name="Separador de milhares 2 3 2 7" xfId="170" xr:uid="{00000000-0005-0000-0000-000011000000}"/>
    <cellStyle name="Separador de milhares 2 3 2 8" xfId="249" xr:uid="{00000000-0005-0000-0000-000011000000}"/>
    <cellStyle name="Separador de milhares 2 3 2 9" xfId="329" xr:uid="{00000000-0005-0000-0000-000011000000}"/>
    <cellStyle name="Separador de milhares 2 3 3" xfId="22" xr:uid="{00000000-0005-0000-0000-000013000000}"/>
    <cellStyle name="Separador de milhares 2 3 3 10" xfId="496" xr:uid="{00000000-0005-0000-0000-000013000000}"/>
    <cellStyle name="Separador de milhares 2 3 3 2" xfId="39" xr:uid="{00000000-0005-0000-0000-000013000000}"/>
    <cellStyle name="Separador de milhares 2 3 3 2 2" xfId="71" xr:uid="{00000000-0005-0000-0000-000021000000}"/>
    <cellStyle name="Separador de milhares 2 3 3 2 2 2" xfId="150" xr:uid="{00000000-0005-0000-0000-000021000000}"/>
    <cellStyle name="Separador de milhares 2 3 3 2 2 3" xfId="229" xr:uid="{00000000-0005-0000-0000-000021000000}"/>
    <cellStyle name="Separador de milhares 2 3 3 2 2 4" xfId="309" xr:uid="{00000000-0005-0000-0000-000021000000}"/>
    <cellStyle name="Separador de milhares 2 3 3 2 2 5" xfId="387" xr:uid="{00000000-0005-0000-0000-000021000000}"/>
    <cellStyle name="Separador de milhares 2 3 3 2 2 6" xfId="466" xr:uid="{00000000-0005-0000-0000-000021000000}"/>
    <cellStyle name="Separador de milhares 2 3 3 2 2 7" xfId="544" xr:uid="{00000000-0005-0000-0000-000021000000}"/>
    <cellStyle name="Separador de milhares 2 3 3 2 3" xfId="118" xr:uid="{00000000-0005-0000-0000-000013000000}"/>
    <cellStyle name="Separador de milhares 2 3 3 2 4" xfId="197" xr:uid="{00000000-0005-0000-0000-000013000000}"/>
    <cellStyle name="Separador de milhares 2 3 3 2 5" xfId="277" xr:uid="{00000000-0005-0000-0000-000013000000}"/>
    <cellStyle name="Separador de milhares 2 3 3 2 6" xfId="355" xr:uid="{00000000-0005-0000-0000-000013000000}"/>
    <cellStyle name="Separador de milhares 2 3 3 2 7" xfId="434" xr:uid="{00000000-0005-0000-0000-000013000000}"/>
    <cellStyle name="Separador de milhares 2 3 3 2 8" xfId="512" xr:uid="{00000000-0005-0000-0000-000013000000}"/>
    <cellStyle name="Separador de milhares 2 3 3 3" xfId="55" xr:uid="{00000000-0005-0000-0000-000013000000}"/>
    <cellStyle name="Separador de milhares 2 3 3 3 2" xfId="134" xr:uid="{00000000-0005-0000-0000-000013000000}"/>
    <cellStyle name="Separador de milhares 2 3 3 3 3" xfId="213" xr:uid="{00000000-0005-0000-0000-000013000000}"/>
    <cellStyle name="Separador de milhares 2 3 3 3 4" xfId="293" xr:uid="{00000000-0005-0000-0000-000013000000}"/>
    <cellStyle name="Separador de milhares 2 3 3 3 5" xfId="371" xr:uid="{00000000-0005-0000-0000-000013000000}"/>
    <cellStyle name="Separador de milhares 2 3 3 3 6" xfId="450" xr:uid="{00000000-0005-0000-0000-000013000000}"/>
    <cellStyle name="Separador de milhares 2 3 3 3 7" xfId="528" xr:uid="{00000000-0005-0000-0000-000013000000}"/>
    <cellStyle name="Separador de milhares 2 3 3 4" xfId="86" xr:uid="{00000000-0005-0000-0000-000012000000}"/>
    <cellStyle name="Separador de milhares 2 3 3 4 2" xfId="165" xr:uid="{00000000-0005-0000-0000-000012000000}"/>
    <cellStyle name="Separador de milhares 2 3 3 4 3" xfId="244" xr:uid="{00000000-0005-0000-0000-000012000000}"/>
    <cellStyle name="Separador de milhares 2 3 3 4 4" xfId="324" xr:uid="{00000000-0005-0000-0000-000012000000}"/>
    <cellStyle name="Separador de milhares 2 3 3 4 5" xfId="402" xr:uid="{00000000-0005-0000-0000-000012000000}"/>
    <cellStyle name="Separador de milhares 2 3 3 4 6" xfId="481" xr:uid="{00000000-0005-0000-0000-000012000000}"/>
    <cellStyle name="Separador de milhares 2 3 3 4 7" xfId="559" xr:uid="{00000000-0005-0000-0000-000012000000}"/>
    <cellStyle name="Separador de milhares 2 3 3 5" xfId="102" xr:uid="{00000000-0005-0000-0000-000013000000}"/>
    <cellStyle name="Separador de milhares 2 3 3 6" xfId="181" xr:uid="{00000000-0005-0000-0000-000013000000}"/>
    <cellStyle name="Separador de milhares 2 3 3 7" xfId="260" xr:uid="{00000000-0005-0000-0000-000013000000}"/>
    <cellStyle name="Separador de milhares 2 3 3 8" xfId="339" xr:uid="{00000000-0005-0000-0000-000013000000}"/>
    <cellStyle name="Separador de milhares 2 3 3 9" xfId="418" xr:uid="{00000000-0005-0000-0000-000013000000}"/>
    <cellStyle name="Separador de milhares 2 3 4" xfId="15" xr:uid="{00000000-0005-0000-0000-000014000000}"/>
    <cellStyle name="Separador de milhares 2 3 4 10" xfId="489" xr:uid="{00000000-0005-0000-0000-000014000000}"/>
    <cellStyle name="Separador de milhares 2 3 4 2" xfId="32" xr:uid="{00000000-0005-0000-0000-000014000000}"/>
    <cellStyle name="Separador de milhares 2 3 4 2 2" xfId="64" xr:uid="{00000000-0005-0000-0000-000023000000}"/>
    <cellStyle name="Separador de milhares 2 3 4 2 2 2" xfId="143" xr:uid="{00000000-0005-0000-0000-000023000000}"/>
    <cellStyle name="Separador de milhares 2 3 4 2 2 3" xfId="222" xr:uid="{00000000-0005-0000-0000-000023000000}"/>
    <cellStyle name="Separador de milhares 2 3 4 2 2 4" xfId="302" xr:uid="{00000000-0005-0000-0000-000023000000}"/>
    <cellStyle name="Separador de milhares 2 3 4 2 2 5" xfId="380" xr:uid="{00000000-0005-0000-0000-000023000000}"/>
    <cellStyle name="Separador de milhares 2 3 4 2 2 6" xfId="459" xr:uid="{00000000-0005-0000-0000-000023000000}"/>
    <cellStyle name="Separador de milhares 2 3 4 2 2 7" xfId="537" xr:uid="{00000000-0005-0000-0000-000023000000}"/>
    <cellStyle name="Separador de milhares 2 3 4 2 3" xfId="111" xr:uid="{00000000-0005-0000-0000-000014000000}"/>
    <cellStyle name="Separador de milhares 2 3 4 2 4" xfId="190" xr:uid="{00000000-0005-0000-0000-000014000000}"/>
    <cellStyle name="Separador de milhares 2 3 4 2 5" xfId="270" xr:uid="{00000000-0005-0000-0000-000014000000}"/>
    <cellStyle name="Separador de milhares 2 3 4 2 6" xfId="348" xr:uid="{00000000-0005-0000-0000-000014000000}"/>
    <cellStyle name="Separador de milhares 2 3 4 2 7" xfId="427" xr:uid="{00000000-0005-0000-0000-000014000000}"/>
    <cellStyle name="Separador de milhares 2 3 4 2 8" xfId="505" xr:uid="{00000000-0005-0000-0000-000014000000}"/>
    <cellStyle name="Separador de milhares 2 3 4 3" xfId="48" xr:uid="{00000000-0005-0000-0000-000014000000}"/>
    <cellStyle name="Separador de milhares 2 3 4 3 2" xfId="127" xr:uid="{00000000-0005-0000-0000-000014000000}"/>
    <cellStyle name="Separador de milhares 2 3 4 3 3" xfId="206" xr:uid="{00000000-0005-0000-0000-000014000000}"/>
    <cellStyle name="Separador de milhares 2 3 4 3 4" xfId="286" xr:uid="{00000000-0005-0000-0000-000014000000}"/>
    <cellStyle name="Separador de milhares 2 3 4 3 5" xfId="364" xr:uid="{00000000-0005-0000-0000-000014000000}"/>
    <cellStyle name="Separador de milhares 2 3 4 3 6" xfId="443" xr:uid="{00000000-0005-0000-0000-000014000000}"/>
    <cellStyle name="Separador de milhares 2 3 4 3 7" xfId="521" xr:uid="{00000000-0005-0000-0000-000014000000}"/>
    <cellStyle name="Separador de milhares 2 3 4 4" xfId="79" xr:uid="{00000000-0005-0000-0000-000013000000}"/>
    <cellStyle name="Separador de milhares 2 3 4 4 2" xfId="158" xr:uid="{00000000-0005-0000-0000-000013000000}"/>
    <cellStyle name="Separador de milhares 2 3 4 4 3" xfId="237" xr:uid="{00000000-0005-0000-0000-000013000000}"/>
    <cellStyle name="Separador de milhares 2 3 4 4 4" xfId="317" xr:uid="{00000000-0005-0000-0000-000013000000}"/>
    <cellStyle name="Separador de milhares 2 3 4 4 5" xfId="395" xr:uid="{00000000-0005-0000-0000-000013000000}"/>
    <cellStyle name="Separador de milhares 2 3 4 4 6" xfId="474" xr:uid="{00000000-0005-0000-0000-000013000000}"/>
    <cellStyle name="Separador de milhares 2 3 4 4 7" xfId="552" xr:uid="{00000000-0005-0000-0000-000013000000}"/>
    <cellStyle name="Separador de milhares 2 3 4 5" xfId="95" xr:uid="{00000000-0005-0000-0000-000014000000}"/>
    <cellStyle name="Separador de milhares 2 3 4 6" xfId="174" xr:uid="{00000000-0005-0000-0000-000014000000}"/>
    <cellStyle name="Separador de milhares 2 3 4 7" xfId="253" xr:uid="{00000000-0005-0000-0000-000014000000}"/>
    <cellStyle name="Separador de milhares 2 3 4 8" xfId="332" xr:uid="{00000000-0005-0000-0000-000014000000}"/>
    <cellStyle name="Separador de milhares 2 3 4 9" xfId="411" xr:uid="{00000000-0005-0000-0000-000014000000}"/>
    <cellStyle name="Separador de milhares 2 3 5" xfId="25" xr:uid="{00000000-0005-0000-0000-000010000000}"/>
    <cellStyle name="Separador de milhares 2 3 5 2" xfId="57" xr:uid="{00000000-0005-0000-0000-000024000000}"/>
    <cellStyle name="Separador de milhares 2 3 5 2 2" xfId="136" xr:uid="{00000000-0005-0000-0000-000024000000}"/>
    <cellStyle name="Separador de milhares 2 3 5 2 3" xfId="215" xr:uid="{00000000-0005-0000-0000-000024000000}"/>
    <cellStyle name="Separador de milhares 2 3 5 2 4" xfId="295" xr:uid="{00000000-0005-0000-0000-000024000000}"/>
    <cellStyle name="Separador de milhares 2 3 5 2 5" xfId="373" xr:uid="{00000000-0005-0000-0000-000024000000}"/>
    <cellStyle name="Separador de milhares 2 3 5 2 6" xfId="452" xr:uid="{00000000-0005-0000-0000-000024000000}"/>
    <cellStyle name="Separador de milhares 2 3 5 2 7" xfId="530" xr:uid="{00000000-0005-0000-0000-000024000000}"/>
    <cellStyle name="Separador de milhares 2 3 5 3" xfId="104" xr:uid="{00000000-0005-0000-0000-000010000000}"/>
    <cellStyle name="Separador de milhares 2 3 5 4" xfId="183" xr:uid="{00000000-0005-0000-0000-000010000000}"/>
    <cellStyle name="Separador de milhares 2 3 5 5" xfId="263" xr:uid="{00000000-0005-0000-0000-000010000000}"/>
    <cellStyle name="Separador de milhares 2 3 5 6" xfId="341" xr:uid="{00000000-0005-0000-0000-000010000000}"/>
    <cellStyle name="Separador de milhares 2 3 5 7" xfId="420" xr:uid="{00000000-0005-0000-0000-000010000000}"/>
    <cellStyle name="Separador de milhares 2 3 5 8" xfId="498" xr:uid="{00000000-0005-0000-0000-000010000000}"/>
    <cellStyle name="Separador de milhares 2 3 6" xfId="41" xr:uid="{00000000-0005-0000-0000-000010000000}"/>
    <cellStyle name="Separador de milhares 2 3 6 2" xfId="120" xr:uid="{00000000-0005-0000-0000-000010000000}"/>
    <cellStyle name="Separador de milhares 2 3 6 3" xfId="199" xr:uid="{00000000-0005-0000-0000-000010000000}"/>
    <cellStyle name="Separador de milhares 2 3 6 4" xfId="279" xr:uid="{00000000-0005-0000-0000-000010000000}"/>
    <cellStyle name="Separador de milhares 2 3 6 5" xfId="357" xr:uid="{00000000-0005-0000-0000-000010000000}"/>
    <cellStyle name="Separador de milhares 2 3 6 6" xfId="436" xr:uid="{00000000-0005-0000-0000-000010000000}"/>
    <cellStyle name="Separador de milhares 2 3 6 7" xfId="514" xr:uid="{00000000-0005-0000-0000-000010000000}"/>
    <cellStyle name="Separador de milhares 2 3 7" xfId="73" xr:uid="{00000000-0005-0000-0000-00000F000000}"/>
    <cellStyle name="Separador de milhares 2 3 7 2" xfId="152" xr:uid="{00000000-0005-0000-0000-00000F000000}"/>
    <cellStyle name="Separador de milhares 2 3 7 3" xfId="231" xr:uid="{00000000-0005-0000-0000-00000F000000}"/>
    <cellStyle name="Separador de milhares 2 3 7 4" xfId="311" xr:uid="{00000000-0005-0000-0000-00000F000000}"/>
    <cellStyle name="Separador de milhares 2 3 7 5" xfId="389" xr:uid="{00000000-0005-0000-0000-00000F000000}"/>
    <cellStyle name="Separador de milhares 2 3 7 6" xfId="468" xr:uid="{00000000-0005-0000-0000-00000F000000}"/>
    <cellStyle name="Separador de milhares 2 3 7 7" xfId="546" xr:uid="{00000000-0005-0000-0000-00000F000000}"/>
    <cellStyle name="Separador de milhares 2 3 8" xfId="89" xr:uid="{00000000-0005-0000-0000-000010000000}"/>
    <cellStyle name="Separador de milhares 2 3 9" xfId="167" xr:uid="{00000000-0005-0000-0000-000010000000}"/>
    <cellStyle name="Separador de milhares 3" xfId="3" xr:uid="{00000000-0005-0000-0000-000015000000}"/>
    <cellStyle name="Título 5" xfId="4" xr:uid="{00000000-0005-0000-0000-000016000000}"/>
    <cellStyle name="Vírgula" xfId="13" builtinId="3"/>
    <cellStyle name="Vírgula 10" xfId="488" xr:uid="{00000000-0005-0000-0000-000057020000}"/>
    <cellStyle name="Vírgula 2" xfId="30" xr:uid="{00000000-0005-0000-0000-000053000000}"/>
    <cellStyle name="Vírgula 2 2" xfId="62" xr:uid="{00000000-0005-0000-0000-000028000000}"/>
    <cellStyle name="Vírgula 2 2 2" xfId="141" xr:uid="{00000000-0005-0000-0000-000028000000}"/>
    <cellStyle name="Vírgula 2 2 3" xfId="220" xr:uid="{00000000-0005-0000-0000-000028000000}"/>
    <cellStyle name="Vírgula 2 2 4" xfId="300" xr:uid="{00000000-0005-0000-0000-000028000000}"/>
    <cellStyle name="Vírgula 2 2 5" xfId="378" xr:uid="{00000000-0005-0000-0000-000028000000}"/>
    <cellStyle name="Vírgula 2 2 6" xfId="457" xr:uid="{00000000-0005-0000-0000-000028000000}"/>
    <cellStyle name="Vírgula 2 2 7" xfId="535" xr:uid="{00000000-0005-0000-0000-000028000000}"/>
    <cellStyle name="Vírgula 2 3" xfId="109" xr:uid="{00000000-0005-0000-0000-000053000000}"/>
    <cellStyle name="Vírgula 2 4" xfId="188" xr:uid="{00000000-0005-0000-0000-000053000000}"/>
    <cellStyle name="Vírgula 2 5" xfId="268" xr:uid="{00000000-0005-0000-0000-000053000000}"/>
    <cellStyle name="Vírgula 2 6" xfId="346" xr:uid="{00000000-0005-0000-0000-000053000000}"/>
    <cellStyle name="Vírgula 2 7" xfId="425" xr:uid="{00000000-0005-0000-0000-000053000000}"/>
    <cellStyle name="Vírgula 2 8" xfId="503" xr:uid="{00000000-0005-0000-0000-000053000000}"/>
    <cellStyle name="Vírgula 3" xfId="46" xr:uid="{00000000-0005-0000-0000-000063000000}"/>
    <cellStyle name="Vírgula 3 2" xfId="125" xr:uid="{00000000-0005-0000-0000-000063000000}"/>
    <cellStyle name="Vírgula 3 3" xfId="204" xr:uid="{00000000-0005-0000-0000-000063000000}"/>
    <cellStyle name="Vírgula 3 4" xfId="284" xr:uid="{00000000-0005-0000-0000-000063000000}"/>
    <cellStyle name="Vírgula 3 5" xfId="362" xr:uid="{00000000-0005-0000-0000-000063000000}"/>
    <cellStyle name="Vírgula 3 6" xfId="441" xr:uid="{00000000-0005-0000-0000-000063000000}"/>
    <cellStyle name="Vírgula 3 7" xfId="519" xr:uid="{00000000-0005-0000-0000-000063000000}"/>
    <cellStyle name="Vírgula 4" xfId="78" xr:uid="{00000000-0005-0000-0000-000082000000}"/>
    <cellStyle name="Vírgula 4 2" xfId="157" xr:uid="{00000000-0005-0000-0000-000082000000}"/>
    <cellStyle name="Vírgula 4 3" xfId="236" xr:uid="{00000000-0005-0000-0000-000082000000}"/>
    <cellStyle name="Vírgula 4 4" xfId="316" xr:uid="{00000000-0005-0000-0000-000082000000}"/>
    <cellStyle name="Vírgula 4 5" xfId="394" xr:uid="{00000000-0005-0000-0000-000082000000}"/>
    <cellStyle name="Vírgula 4 6" xfId="473" xr:uid="{00000000-0005-0000-0000-000082000000}"/>
    <cellStyle name="Vírgula 4 7" xfId="551" xr:uid="{00000000-0005-0000-0000-000082000000}"/>
    <cellStyle name="Vírgula 5" xfId="94" xr:uid="{00000000-0005-0000-0000-0000CD000000}"/>
    <cellStyle name="Vírgula 6" xfId="172" xr:uid="{00000000-0005-0000-0000-00001C010000}"/>
    <cellStyle name="Vírgula 7" xfId="251" xr:uid="{00000000-0005-0000-0000-00006C010000}"/>
    <cellStyle name="Vírgula 8" xfId="331" xr:uid="{00000000-0005-0000-0000-0000BA010000}"/>
    <cellStyle name="Vírgula 9" xfId="409" xr:uid="{00000000-0005-0000-0000-000009020000}"/>
  </cellStyles>
  <dxfs count="53">
    <dxf>
      <font>
        <color rgb="FF9C0006"/>
      </font>
      <fill>
        <patternFill>
          <bgColor rgb="FFFFC7CE"/>
        </patternFill>
      </fill>
    </dxf>
    <dxf>
      <fill>
        <patternFill>
          <bgColor theme="3"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color rgb="FF9C0006"/>
      </font>
      <fill>
        <patternFill>
          <bgColor rgb="FFFFC7CE"/>
        </patternFill>
      </fill>
    </dxf>
    <dxf>
      <fill>
        <patternFill>
          <bgColor rgb="FFFFFF66"/>
        </patternFill>
      </fill>
    </dxf>
    <dxf>
      <font>
        <color rgb="FF9C0006"/>
      </font>
      <fill>
        <patternFill>
          <bgColor rgb="FFFFC7CE"/>
        </patternFill>
      </fill>
    </dxf>
    <dxf>
      <fill>
        <patternFill>
          <bgColor rgb="FFFFFF66"/>
        </patternFill>
      </fill>
    </dxf>
    <dxf>
      <font>
        <color rgb="FF9C0006"/>
      </font>
      <fill>
        <patternFill>
          <bgColor rgb="FFFFC7CE"/>
        </patternFill>
      </fill>
    </dxf>
    <dxf>
      <fill>
        <patternFill>
          <bgColor rgb="FFFFFF66"/>
        </patternFill>
      </fill>
    </dxf>
    <dxf>
      <font>
        <color rgb="FF9C0006"/>
      </font>
      <fill>
        <patternFill>
          <bgColor rgb="FFFFC7CE"/>
        </patternFill>
      </fill>
    </dxf>
    <dxf>
      <fill>
        <patternFill>
          <bgColor rgb="FFFFFF66"/>
        </patternFill>
      </fill>
    </dxf>
    <dxf>
      <font>
        <color rgb="FF9C0006"/>
      </font>
      <fill>
        <patternFill>
          <bgColor rgb="FFFFC7CE"/>
        </patternFill>
      </fill>
    </dxf>
    <dxf>
      <fill>
        <patternFill>
          <bgColor rgb="FFFFFF66"/>
        </patternFill>
      </fill>
    </dxf>
    <dxf>
      <font>
        <color rgb="FF9C0006"/>
      </font>
      <fill>
        <patternFill>
          <bgColor rgb="FFFFC7CE"/>
        </patternFill>
      </fill>
    </dxf>
    <dxf>
      <fill>
        <patternFill>
          <bgColor rgb="FFFFFF66"/>
        </patternFill>
      </fill>
    </dxf>
    <dxf>
      <font>
        <color rgb="FF9C0006"/>
      </font>
      <fill>
        <patternFill>
          <bgColor rgb="FFFFC7CE"/>
        </patternFill>
      </fill>
    </dxf>
    <dxf>
      <fill>
        <patternFill>
          <bgColor rgb="FFFFFF66"/>
        </patternFill>
      </fill>
    </dxf>
    <dxf>
      <font>
        <color rgb="FF9C0006"/>
      </font>
      <fill>
        <patternFill>
          <bgColor rgb="FFFFC7CE"/>
        </patternFill>
      </fill>
    </dxf>
    <dxf>
      <fill>
        <patternFill>
          <bgColor rgb="FFFFFF66"/>
        </patternFill>
      </fill>
    </dxf>
    <dxf>
      <font>
        <color rgb="FF9C0006"/>
      </font>
      <fill>
        <patternFill>
          <bgColor rgb="FFFFC7CE"/>
        </patternFill>
      </fill>
    </dxf>
    <dxf>
      <fill>
        <patternFill>
          <bgColor rgb="FFFFFF66"/>
        </patternFill>
      </fill>
    </dxf>
    <dxf>
      <font>
        <color rgb="FF9C0006"/>
      </font>
      <fill>
        <patternFill>
          <bgColor rgb="FFFFC7CE"/>
        </patternFill>
      </fill>
    </dxf>
    <dxf>
      <fill>
        <patternFill>
          <bgColor rgb="FFFFFF66"/>
        </patternFill>
      </fill>
    </dxf>
    <dxf>
      <font>
        <color rgb="FF9C0006"/>
      </font>
      <fill>
        <patternFill>
          <bgColor rgb="FFFFC7CE"/>
        </patternFill>
      </fill>
    </dxf>
    <dxf>
      <fill>
        <patternFill>
          <bgColor rgb="FFFFFF66"/>
        </patternFill>
      </fill>
    </dxf>
    <dxf>
      <fill>
        <patternFill>
          <bgColor rgb="FFFFFF66"/>
        </patternFill>
      </fill>
    </dxf>
    <dxf>
      <fill>
        <patternFill>
          <bgColor rgb="FFFFFF66"/>
        </patternFill>
      </fill>
    </dxf>
    <dxf>
      <font>
        <color rgb="FF9C0006"/>
      </font>
      <fill>
        <patternFill>
          <bgColor rgb="FFFFC7CE"/>
        </patternFill>
      </fill>
    </dxf>
    <dxf>
      <fill>
        <patternFill>
          <bgColor rgb="FFFFFF66"/>
        </patternFill>
      </fill>
    </dxf>
    <dxf>
      <font>
        <color rgb="FF9C0006"/>
      </font>
      <fill>
        <patternFill>
          <bgColor rgb="FFFFC7CE"/>
        </patternFill>
      </fill>
    </dxf>
    <dxf>
      <font>
        <color rgb="FF9C0006"/>
      </font>
      <fill>
        <patternFill>
          <bgColor rgb="FFFFC7CE"/>
        </patternFill>
      </fill>
    </dxf>
    <dxf>
      <fill>
        <patternFill>
          <bgColor rgb="FFFFFF66"/>
        </patternFill>
      </fill>
    </dxf>
    <dxf>
      <font>
        <color rgb="FF9C0006"/>
      </font>
      <fill>
        <patternFill>
          <bgColor rgb="FFFFC7CE"/>
        </patternFill>
      </fill>
    </dxf>
    <dxf>
      <fill>
        <patternFill>
          <bgColor rgb="FFFFFF66"/>
        </patternFill>
      </fill>
    </dxf>
    <dxf>
      <font>
        <color rgb="FF9C0006"/>
      </font>
      <fill>
        <patternFill>
          <bgColor rgb="FFFFC7CE"/>
        </patternFill>
      </fill>
    </dxf>
  </dxfs>
  <tableStyles count="1" defaultTableStyle="TableStyleMedium9" defaultPivotStyle="PivotStyleLight16">
    <tableStyle name="Invisible" pivot="0" table="0" count="0" xr9:uid="{26214484-416D-4E37-B86B-00C7C3553B7E}"/>
  </tableStyles>
  <colors>
    <mruColors>
      <color rgb="FF99FF33"/>
      <color rgb="FFFFFF66"/>
      <color rgb="FFC5D9F1"/>
      <color rgb="FF0066FF"/>
      <color rgb="FF95B3D7"/>
      <color rgb="FFFF9933"/>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2"/>
  <sheetViews>
    <sheetView zoomScale="90" zoomScaleNormal="90" workbookViewId="0">
      <pane xSplit="20" topLeftCell="Y1" activePane="topRight" state="frozen"/>
      <selection pane="topRight" activeCell="S4" sqref="S4:S81"/>
    </sheetView>
  </sheetViews>
  <sheetFormatPr defaultColWidth="9.7109375" defaultRowHeight="30.2" customHeight="1" x14ac:dyDescent="0.25"/>
  <cols>
    <col min="1" max="1" width="6.140625" style="1" customWidth="1"/>
    <col min="2" max="2" width="6.42578125" style="1" customWidth="1"/>
    <col min="3" max="3" width="19.42578125" style="1" customWidth="1"/>
    <col min="4" max="4" width="21.7109375" style="3" customWidth="1"/>
    <col min="5" max="5" width="13" style="1" customWidth="1"/>
    <col min="6" max="6" width="8.5703125" style="1" customWidth="1"/>
    <col min="7" max="7" width="8.42578125" style="1" customWidth="1"/>
    <col min="8" max="8" width="7.7109375" style="1" customWidth="1"/>
    <col min="9" max="9" width="12.7109375" style="1" customWidth="1"/>
    <col min="10" max="10" width="12.140625" style="3" customWidth="1"/>
    <col min="11" max="11" width="13.5703125" style="4" bestFit="1" customWidth="1"/>
    <col min="12" max="14" width="12.42578125" style="4" customWidth="1"/>
    <col min="15" max="15" width="18.140625" style="4" customWidth="1"/>
    <col min="16" max="17" width="12.42578125" style="4" customWidth="1"/>
    <col min="18" max="18" width="16.42578125" style="4" bestFit="1" customWidth="1"/>
    <col min="19" max="19" width="13.28515625" style="12" customWidth="1"/>
    <col min="20" max="20" width="12.42578125" style="5" customWidth="1"/>
    <col min="21" max="21" width="13.42578125" style="6" customWidth="1"/>
    <col min="22" max="22" width="14.140625" style="6" customWidth="1"/>
    <col min="23" max="23" width="13.42578125" style="6" customWidth="1"/>
    <col min="24" max="25" width="14.140625" style="6" customWidth="1"/>
    <col min="26" max="26" width="12.42578125" style="6" customWidth="1"/>
    <col min="27" max="27" width="13.28515625" style="6" customWidth="1"/>
    <col min="28" max="28" width="12.7109375" style="6" customWidth="1"/>
    <col min="29" max="29" width="13.7109375" style="6" customWidth="1"/>
    <col min="30" max="30" width="12.7109375" style="6" customWidth="1"/>
    <col min="31" max="31" width="13.85546875" style="6" customWidth="1"/>
    <col min="32" max="32" width="13.42578125" style="6" customWidth="1"/>
    <col min="33" max="33" width="12.42578125" style="2" customWidth="1"/>
    <col min="34" max="34" width="13.7109375" style="2" customWidth="1"/>
    <col min="35" max="16384" width="9.7109375" style="2"/>
  </cols>
  <sheetData>
    <row r="1" spans="1:34" ht="44.1" customHeight="1" x14ac:dyDescent="0.25">
      <c r="A1" s="207" t="s">
        <v>52</v>
      </c>
      <c r="B1" s="208"/>
      <c r="C1" s="209"/>
      <c r="D1" s="194" t="s">
        <v>48</v>
      </c>
      <c r="E1" s="195"/>
      <c r="F1" s="195"/>
      <c r="G1" s="195"/>
      <c r="H1" s="195"/>
      <c r="I1" s="195"/>
      <c r="J1" s="196"/>
      <c r="K1" s="206" t="s">
        <v>49</v>
      </c>
      <c r="L1" s="206"/>
      <c r="M1" s="206"/>
      <c r="N1" s="206"/>
      <c r="O1" s="206"/>
      <c r="P1" s="206"/>
      <c r="Q1" s="206"/>
      <c r="R1" s="206"/>
      <c r="S1" s="206"/>
      <c r="T1" s="206"/>
      <c r="U1" s="192" t="s">
        <v>200</v>
      </c>
      <c r="V1" s="192" t="s">
        <v>201</v>
      </c>
      <c r="W1" s="192" t="s">
        <v>202</v>
      </c>
      <c r="X1" s="192" t="s">
        <v>203</v>
      </c>
      <c r="Y1" s="192" t="s">
        <v>210</v>
      </c>
      <c r="Z1" s="192" t="s">
        <v>211</v>
      </c>
      <c r="AA1" s="192" t="s">
        <v>212</v>
      </c>
      <c r="AB1" s="192" t="s">
        <v>214</v>
      </c>
      <c r="AC1" s="190" t="s">
        <v>216</v>
      </c>
      <c r="AD1" s="192" t="s">
        <v>51</v>
      </c>
      <c r="AE1" s="192" t="s">
        <v>51</v>
      </c>
      <c r="AF1" s="192" t="s">
        <v>51</v>
      </c>
      <c r="AG1" s="192" t="s">
        <v>51</v>
      </c>
      <c r="AH1" s="192" t="s">
        <v>51</v>
      </c>
    </row>
    <row r="2" spans="1:34" ht="23.45" customHeight="1" x14ac:dyDescent="0.25">
      <c r="A2" s="194" t="s">
        <v>168</v>
      </c>
      <c r="B2" s="195"/>
      <c r="C2" s="195"/>
      <c r="D2" s="195"/>
      <c r="E2" s="195"/>
      <c r="F2" s="195"/>
      <c r="G2" s="195"/>
      <c r="H2" s="195"/>
      <c r="I2" s="195"/>
      <c r="J2" s="196"/>
      <c r="K2" s="197" t="s">
        <v>62</v>
      </c>
      <c r="L2" s="198"/>
      <c r="M2" s="198"/>
      <c r="N2" s="198"/>
      <c r="O2" s="198"/>
      <c r="P2" s="198"/>
      <c r="Q2" s="198"/>
      <c r="R2" s="198"/>
      <c r="S2" s="198"/>
      <c r="T2" s="199"/>
      <c r="U2" s="193"/>
      <c r="V2" s="193"/>
      <c r="W2" s="193"/>
      <c r="X2" s="193"/>
      <c r="Y2" s="193"/>
      <c r="Z2" s="193"/>
      <c r="AA2" s="193"/>
      <c r="AB2" s="193"/>
      <c r="AC2" s="191"/>
      <c r="AD2" s="193"/>
      <c r="AE2" s="193"/>
      <c r="AF2" s="193"/>
      <c r="AG2" s="193"/>
      <c r="AH2" s="193"/>
    </row>
    <row r="3" spans="1:34" s="3" customFormat="1" ht="43.5" customHeight="1" x14ac:dyDescent="0.2">
      <c r="A3" s="7" t="s">
        <v>3</v>
      </c>
      <c r="B3" s="7" t="s">
        <v>56</v>
      </c>
      <c r="C3" s="7" t="s">
        <v>57</v>
      </c>
      <c r="D3" s="8" t="s">
        <v>58</v>
      </c>
      <c r="E3" s="8" t="s">
        <v>59</v>
      </c>
      <c r="F3" s="8" t="s">
        <v>18</v>
      </c>
      <c r="G3" s="8" t="s">
        <v>19</v>
      </c>
      <c r="H3" s="8" t="s">
        <v>60</v>
      </c>
      <c r="I3" s="8" t="s">
        <v>61</v>
      </c>
      <c r="J3" s="9" t="s">
        <v>50</v>
      </c>
      <c r="K3" s="57" t="s">
        <v>223</v>
      </c>
      <c r="L3" s="57" t="s">
        <v>218</v>
      </c>
      <c r="M3" s="57" t="s">
        <v>219</v>
      </c>
      <c r="N3" s="57" t="s">
        <v>220</v>
      </c>
      <c r="O3" s="57" t="s">
        <v>221</v>
      </c>
      <c r="P3" s="57" t="s">
        <v>222</v>
      </c>
      <c r="Q3" s="57" t="s">
        <v>224</v>
      </c>
      <c r="R3" s="57" t="s">
        <v>225</v>
      </c>
      <c r="S3" s="161" t="s">
        <v>0</v>
      </c>
      <c r="T3" s="162" t="s">
        <v>2</v>
      </c>
      <c r="U3" s="25">
        <v>45506</v>
      </c>
      <c r="V3" s="25">
        <v>45506</v>
      </c>
      <c r="W3" s="25">
        <v>45506</v>
      </c>
      <c r="X3" s="25">
        <v>45506</v>
      </c>
      <c r="Y3" s="25">
        <v>45548</v>
      </c>
      <c r="Z3" s="25">
        <v>45548</v>
      </c>
      <c r="AA3" s="25">
        <v>45548</v>
      </c>
      <c r="AB3" s="25">
        <v>45596</v>
      </c>
      <c r="AC3" s="64">
        <v>45617</v>
      </c>
      <c r="AD3" s="20" t="s">
        <v>1</v>
      </c>
      <c r="AE3" s="20" t="s">
        <v>1</v>
      </c>
      <c r="AF3" s="20" t="s">
        <v>1</v>
      </c>
      <c r="AG3" s="20" t="s">
        <v>1</v>
      </c>
      <c r="AH3" s="20" t="s">
        <v>1</v>
      </c>
    </row>
    <row r="4" spans="1:34" ht="30.2" customHeight="1" x14ac:dyDescent="0.25">
      <c r="A4" s="39">
        <v>1</v>
      </c>
      <c r="B4" s="39">
        <v>1</v>
      </c>
      <c r="C4" s="37" t="s">
        <v>63</v>
      </c>
      <c r="D4" s="36" t="s">
        <v>64</v>
      </c>
      <c r="E4" s="37" t="s">
        <v>65</v>
      </c>
      <c r="F4" s="37" t="s">
        <v>20</v>
      </c>
      <c r="G4" s="37" t="s">
        <v>66</v>
      </c>
      <c r="H4" s="37" t="s">
        <v>5</v>
      </c>
      <c r="I4" s="37" t="s">
        <v>6</v>
      </c>
      <c r="J4" s="38">
        <v>1670</v>
      </c>
      <c r="K4" s="29">
        <f>0</f>
        <v>0</v>
      </c>
      <c r="L4" s="158">
        <f>IF(SUM(U4:AL4)&gt;K4,K4,SUM(U4:AL4))</f>
        <v>0</v>
      </c>
      <c r="M4" s="158">
        <f>(SUM(U4:AL4))</f>
        <v>0</v>
      </c>
      <c r="N4" s="159"/>
      <c r="O4" s="160">
        <f>ROUND(IF(K4*0.25-0.5&lt;0,0,K4*0.25-0.5),0)-R4-P4</f>
        <v>0</v>
      </c>
      <c r="P4" s="159"/>
      <c r="Q4" s="159"/>
      <c r="R4" s="159"/>
      <c r="S4" s="28">
        <f>K4-SUM(U4:AH4)+N4</f>
        <v>0</v>
      </c>
      <c r="T4" s="27" t="str">
        <f>IF(S4&lt;0,"ATENÇÃO","OK")</f>
        <v>OK</v>
      </c>
      <c r="U4" s="24"/>
      <c r="V4" s="26"/>
      <c r="W4" s="26"/>
      <c r="X4" s="26"/>
      <c r="Y4" s="26"/>
      <c r="Z4" s="26"/>
      <c r="AA4" s="26"/>
      <c r="AB4" s="24"/>
      <c r="AC4" s="24"/>
      <c r="AD4" s="24"/>
      <c r="AE4" s="24"/>
      <c r="AF4" s="24"/>
      <c r="AG4" s="24"/>
      <c r="AH4" s="24"/>
    </row>
    <row r="5" spans="1:34" ht="30.2" customHeight="1" x14ac:dyDescent="0.25">
      <c r="A5" s="46">
        <v>2</v>
      </c>
      <c r="B5" s="46">
        <v>2</v>
      </c>
      <c r="C5" s="47" t="s">
        <v>67</v>
      </c>
      <c r="D5" s="48" t="s">
        <v>68</v>
      </c>
      <c r="E5" s="47" t="s">
        <v>69</v>
      </c>
      <c r="F5" s="47" t="s">
        <v>20</v>
      </c>
      <c r="G5" s="47" t="s">
        <v>66</v>
      </c>
      <c r="H5" s="47" t="s">
        <v>5</v>
      </c>
      <c r="I5" s="47" t="s">
        <v>6</v>
      </c>
      <c r="J5" s="49">
        <v>1651.67</v>
      </c>
      <c r="K5" s="29">
        <f>0</f>
        <v>0</v>
      </c>
      <c r="L5" s="158">
        <f t="shared" ref="L5:L68" si="0">IF(SUM(U5:AL5)&gt;K5,K5,SUM(U5:AL5))</f>
        <v>0</v>
      </c>
      <c r="M5" s="158">
        <f t="shared" ref="M5:M68" si="1">(SUM(U5:AL5))</f>
        <v>0</v>
      </c>
      <c r="N5" s="159"/>
      <c r="O5" s="160">
        <f t="shared" ref="O5:O68" si="2">ROUND(IF(K5*0.25-0.5&lt;0,0,K5*0.25-0.5),0)-R5-P5</f>
        <v>0</v>
      </c>
      <c r="P5" s="159"/>
      <c r="Q5" s="159"/>
      <c r="R5" s="159"/>
      <c r="S5" s="28">
        <f t="shared" ref="S5:S68" si="3">K5-SUM(U5:AH5)+N5</f>
        <v>0</v>
      </c>
      <c r="T5" s="27" t="str">
        <f t="shared" ref="T5:T45" si="4">IF(S5&lt;0,"ATENÇÃO","OK")</f>
        <v>OK</v>
      </c>
      <c r="U5" s="24"/>
      <c r="V5" s="26"/>
      <c r="W5" s="26"/>
      <c r="X5" s="26"/>
      <c r="Y5" s="26"/>
      <c r="Z5" s="26"/>
      <c r="AA5" s="26"/>
      <c r="AB5" s="24"/>
      <c r="AC5" s="24"/>
      <c r="AD5" s="24"/>
      <c r="AE5" s="24"/>
      <c r="AF5" s="24"/>
      <c r="AG5" s="24"/>
      <c r="AH5" s="24"/>
    </row>
    <row r="6" spans="1:34" ht="30.2" customHeight="1" x14ac:dyDescent="0.25">
      <c r="A6" s="39">
        <v>3</v>
      </c>
      <c r="B6" s="39">
        <v>3</v>
      </c>
      <c r="C6" s="37" t="s">
        <v>63</v>
      </c>
      <c r="D6" s="36" t="s">
        <v>70</v>
      </c>
      <c r="E6" s="37" t="s">
        <v>71</v>
      </c>
      <c r="F6" s="37" t="s">
        <v>20</v>
      </c>
      <c r="G6" s="37" t="s">
        <v>72</v>
      </c>
      <c r="H6" s="37" t="s">
        <v>5</v>
      </c>
      <c r="I6" s="37" t="s">
        <v>6</v>
      </c>
      <c r="J6" s="38">
        <v>1802</v>
      </c>
      <c r="K6" s="29">
        <f>1</f>
        <v>1</v>
      </c>
      <c r="L6" s="158">
        <f t="shared" si="0"/>
        <v>1</v>
      </c>
      <c r="M6" s="158">
        <f t="shared" si="1"/>
        <v>1</v>
      </c>
      <c r="N6" s="159"/>
      <c r="O6" s="160">
        <f t="shared" si="2"/>
        <v>0</v>
      </c>
      <c r="P6" s="159"/>
      <c r="Q6" s="159"/>
      <c r="R6" s="159"/>
      <c r="S6" s="28">
        <f t="shared" si="3"/>
        <v>0</v>
      </c>
      <c r="T6" s="27" t="str">
        <f t="shared" si="4"/>
        <v>OK</v>
      </c>
      <c r="U6" s="24"/>
      <c r="V6" s="24">
        <v>1</v>
      </c>
      <c r="W6" s="26"/>
      <c r="X6" s="26"/>
      <c r="Y6" s="26"/>
      <c r="Z6" s="26"/>
      <c r="AA6" s="26"/>
      <c r="AB6" s="24"/>
      <c r="AC6" s="24"/>
      <c r="AD6" s="24"/>
      <c r="AE6" s="24"/>
      <c r="AF6" s="24"/>
      <c r="AG6" s="24"/>
      <c r="AH6" s="24"/>
    </row>
    <row r="7" spans="1:34" ht="30.2" customHeight="1" x14ac:dyDescent="0.25">
      <c r="A7" s="46">
        <v>4</v>
      </c>
      <c r="B7" s="46">
        <v>4</v>
      </c>
      <c r="C7" s="47" t="s">
        <v>67</v>
      </c>
      <c r="D7" s="48" t="s">
        <v>73</v>
      </c>
      <c r="E7" s="47" t="s">
        <v>74</v>
      </c>
      <c r="F7" s="47" t="s">
        <v>20</v>
      </c>
      <c r="G7" s="47" t="s">
        <v>75</v>
      </c>
      <c r="H7" s="47" t="s">
        <v>5</v>
      </c>
      <c r="I7" s="47" t="s">
        <v>6</v>
      </c>
      <c r="J7" s="49">
        <v>1800</v>
      </c>
      <c r="K7" s="29">
        <f>0</f>
        <v>0</v>
      </c>
      <c r="L7" s="158">
        <f t="shared" si="0"/>
        <v>0</v>
      </c>
      <c r="M7" s="158">
        <f t="shared" si="1"/>
        <v>0</v>
      </c>
      <c r="N7" s="159"/>
      <c r="O7" s="160">
        <f t="shared" si="2"/>
        <v>0</v>
      </c>
      <c r="P7" s="159"/>
      <c r="Q7" s="159"/>
      <c r="R7" s="159"/>
      <c r="S7" s="28">
        <f t="shared" si="3"/>
        <v>0</v>
      </c>
      <c r="T7" s="27" t="str">
        <f t="shared" si="4"/>
        <v>OK</v>
      </c>
      <c r="U7" s="24"/>
      <c r="V7" s="26"/>
      <c r="W7" s="26"/>
      <c r="X7" s="26"/>
      <c r="Y7" s="26"/>
      <c r="Z7" s="26"/>
      <c r="AA7" s="26"/>
      <c r="AB7" s="24"/>
      <c r="AC7" s="24"/>
      <c r="AD7" s="24"/>
      <c r="AE7" s="24"/>
      <c r="AF7" s="24"/>
      <c r="AG7" s="24"/>
      <c r="AH7" s="24"/>
    </row>
    <row r="8" spans="1:34" ht="30.2" customHeight="1" x14ac:dyDescent="0.25">
      <c r="A8" s="39">
        <v>5</v>
      </c>
      <c r="B8" s="39">
        <v>5</v>
      </c>
      <c r="C8" s="37" t="s">
        <v>63</v>
      </c>
      <c r="D8" s="36" t="s">
        <v>76</v>
      </c>
      <c r="E8" s="37" t="s">
        <v>77</v>
      </c>
      <c r="F8" s="37" t="s">
        <v>20</v>
      </c>
      <c r="G8" s="37" t="s">
        <v>78</v>
      </c>
      <c r="H8" s="37" t="s">
        <v>5</v>
      </c>
      <c r="I8" s="37" t="s">
        <v>6</v>
      </c>
      <c r="J8" s="38">
        <v>2686</v>
      </c>
      <c r="K8" s="29">
        <f>2</f>
        <v>2</v>
      </c>
      <c r="L8" s="158">
        <f t="shared" si="0"/>
        <v>2</v>
      </c>
      <c r="M8" s="158">
        <f t="shared" si="1"/>
        <v>2</v>
      </c>
      <c r="N8" s="159"/>
      <c r="O8" s="160">
        <f t="shared" si="2"/>
        <v>0</v>
      </c>
      <c r="P8" s="159"/>
      <c r="Q8" s="159"/>
      <c r="R8" s="159"/>
      <c r="S8" s="28">
        <f t="shared" si="3"/>
        <v>0</v>
      </c>
      <c r="T8" s="27" t="str">
        <f t="shared" si="4"/>
        <v>OK</v>
      </c>
      <c r="U8" s="24"/>
      <c r="V8" s="24">
        <v>2</v>
      </c>
      <c r="W8" s="26"/>
      <c r="X8" s="26"/>
      <c r="Y8" s="26"/>
      <c r="Z8" s="26"/>
      <c r="AA8" s="26"/>
      <c r="AB8" s="24"/>
      <c r="AC8" s="24"/>
      <c r="AD8" s="24"/>
      <c r="AE8" s="24"/>
      <c r="AF8" s="24"/>
      <c r="AG8" s="24"/>
      <c r="AH8" s="24"/>
    </row>
    <row r="9" spans="1:34" ht="56.45" customHeight="1" x14ac:dyDescent="0.25">
      <c r="A9" s="91">
        <v>6</v>
      </c>
      <c r="B9" s="91">
        <v>6</v>
      </c>
      <c r="C9" s="92" t="s">
        <v>67</v>
      </c>
      <c r="D9" s="93" t="s">
        <v>79</v>
      </c>
      <c r="E9" s="98" t="s">
        <v>188</v>
      </c>
      <c r="F9" s="92" t="s">
        <v>20</v>
      </c>
      <c r="G9" s="92" t="s">
        <v>21</v>
      </c>
      <c r="H9" s="92" t="s">
        <v>5</v>
      </c>
      <c r="I9" s="92" t="s">
        <v>6</v>
      </c>
      <c r="J9" s="94">
        <v>2821.51</v>
      </c>
      <c r="K9" s="29">
        <v>0</v>
      </c>
      <c r="L9" s="158">
        <f t="shared" si="0"/>
        <v>0</v>
      </c>
      <c r="M9" s="158">
        <f t="shared" si="1"/>
        <v>0</v>
      </c>
      <c r="N9" s="159"/>
      <c r="O9" s="160">
        <f t="shared" si="2"/>
        <v>0</v>
      </c>
      <c r="P9" s="159"/>
      <c r="Q9" s="159"/>
      <c r="R9" s="159"/>
      <c r="S9" s="28">
        <f t="shared" si="3"/>
        <v>0</v>
      </c>
      <c r="T9" s="27" t="str">
        <f t="shared" si="4"/>
        <v>OK</v>
      </c>
      <c r="U9" s="24"/>
      <c r="V9" s="26"/>
      <c r="W9" s="26"/>
      <c r="X9" s="26"/>
      <c r="Y9" s="26"/>
      <c r="Z9" s="26"/>
      <c r="AA9" s="26"/>
      <c r="AB9" s="24"/>
      <c r="AC9" s="24"/>
      <c r="AD9" s="24"/>
      <c r="AE9" s="24"/>
      <c r="AF9" s="24"/>
      <c r="AG9" s="24"/>
      <c r="AH9" s="24"/>
    </row>
    <row r="10" spans="1:34" ht="30.2" customHeight="1" x14ac:dyDescent="0.25">
      <c r="A10" s="39">
        <v>7</v>
      </c>
      <c r="B10" s="39">
        <v>7</v>
      </c>
      <c r="C10" s="37" t="s">
        <v>63</v>
      </c>
      <c r="D10" s="36" t="s">
        <v>80</v>
      </c>
      <c r="E10" s="37" t="s">
        <v>81</v>
      </c>
      <c r="F10" s="37" t="s">
        <v>20</v>
      </c>
      <c r="G10" s="37" t="s">
        <v>21</v>
      </c>
      <c r="H10" s="37" t="s">
        <v>5</v>
      </c>
      <c r="I10" s="37" t="s">
        <v>6</v>
      </c>
      <c r="J10" s="38">
        <v>7446</v>
      </c>
      <c r="K10" s="29">
        <v>0</v>
      </c>
      <c r="L10" s="158">
        <f t="shared" si="0"/>
        <v>0</v>
      </c>
      <c r="M10" s="158">
        <f t="shared" si="1"/>
        <v>0</v>
      </c>
      <c r="N10" s="159"/>
      <c r="O10" s="160">
        <f t="shared" si="2"/>
        <v>0</v>
      </c>
      <c r="P10" s="159"/>
      <c r="Q10" s="159"/>
      <c r="R10" s="159"/>
      <c r="S10" s="28">
        <f t="shared" si="3"/>
        <v>0</v>
      </c>
      <c r="T10" s="27" t="str">
        <f t="shared" si="4"/>
        <v>OK</v>
      </c>
      <c r="U10" s="24"/>
      <c r="V10" s="26"/>
      <c r="W10" s="26"/>
      <c r="X10" s="26"/>
      <c r="Y10" s="26"/>
      <c r="Z10" s="26"/>
      <c r="AA10" s="26"/>
      <c r="AB10" s="24"/>
      <c r="AC10" s="24"/>
      <c r="AD10" s="24"/>
      <c r="AE10" s="24"/>
      <c r="AF10" s="24"/>
      <c r="AG10" s="24"/>
      <c r="AH10" s="24"/>
    </row>
    <row r="11" spans="1:34" ht="30.2" customHeight="1" x14ac:dyDescent="0.25">
      <c r="A11" s="46">
        <v>8</v>
      </c>
      <c r="B11" s="46">
        <v>8</v>
      </c>
      <c r="C11" s="47" t="s">
        <v>63</v>
      </c>
      <c r="D11" s="48" t="s">
        <v>82</v>
      </c>
      <c r="E11" s="47" t="s">
        <v>81</v>
      </c>
      <c r="F11" s="47" t="s">
        <v>20</v>
      </c>
      <c r="G11" s="47" t="s">
        <v>21</v>
      </c>
      <c r="H11" s="47" t="s">
        <v>5</v>
      </c>
      <c r="I11" s="47" t="s">
        <v>6</v>
      </c>
      <c r="J11" s="49">
        <v>7375</v>
      </c>
      <c r="K11" s="29">
        <v>0</v>
      </c>
      <c r="L11" s="158">
        <f t="shared" si="0"/>
        <v>0</v>
      </c>
      <c r="M11" s="158">
        <f t="shared" si="1"/>
        <v>0</v>
      </c>
      <c r="N11" s="159"/>
      <c r="O11" s="160">
        <f t="shared" si="2"/>
        <v>0</v>
      </c>
      <c r="P11" s="159"/>
      <c r="Q11" s="159"/>
      <c r="R11" s="159"/>
      <c r="S11" s="28">
        <f t="shared" si="3"/>
        <v>0</v>
      </c>
      <c r="T11" s="27" t="str">
        <f t="shared" si="4"/>
        <v>OK</v>
      </c>
      <c r="U11" s="24"/>
      <c r="V11" s="26"/>
      <c r="W11" s="26"/>
      <c r="X11" s="26"/>
      <c r="Y11" s="26"/>
      <c r="Z11" s="26"/>
      <c r="AA11" s="26"/>
      <c r="AB11" s="24"/>
      <c r="AC11" s="24"/>
      <c r="AD11" s="24"/>
      <c r="AE11" s="24"/>
      <c r="AF11" s="24"/>
      <c r="AG11" s="24"/>
      <c r="AH11" s="24"/>
    </row>
    <row r="12" spans="1:34" ht="30.2" customHeight="1" x14ac:dyDescent="0.25">
      <c r="A12" s="39">
        <v>9</v>
      </c>
      <c r="B12" s="39">
        <v>9</v>
      </c>
      <c r="C12" s="37" t="s">
        <v>83</v>
      </c>
      <c r="D12" s="36" t="s">
        <v>84</v>
      </c>
      <c r="E12" s="37" t="s">
        <v>85</v>
      </c>
      <c r="F12" s="37" t="s">
        <v>20</v>
      </c>
      <c r="G12" s="37" t="s">
        <v>22</v>
      </c>
      <c r="H12" s="37" t="s">
        <v>5</v>
      </c>
      <c r="I12" s="37" t="s">
        <v>6</v>
      </c>
      <c r="J12" s="38">
        <v>6213.51</v>
      </c>
      <c r="K12" s="29">
        <v>0</v>
      </c>
      <c r="L12" s="158">
        <f t="shared" si="0"/>
        <v>0</v>
      </c>
      <c r="M12" s="158">
        <f t="shared" si="1"/>
        <v>0</v>
      </c>
      <c r="N12" s="159"/>
      <c r="O12" s="160">
        <f t="shared" si="2"/>
        <v>0</v>
      </c>
      <c r="P12" s="159"/>
      <c r="Q12" s="159"/>
      <c r="R12" s="159"/>
      <c r="S12" s="28">
        <f t="shared" si="3"/>
        <v>0</v>
      </c>
      <c r="T12" s="27" t="str">
        <f t="shared" si="4"/>
        <v>OK</v>
      </c>
      <c r="U12" s="24"/>
      <c r="V12" s="26"/>
      <c r="W12" s="26"/>
      <c r="X12" s="26"/>
      <c r="Y12" s="30"/>
      <c r="Z12" s="26"/>
      <c r="AA12" s="26"/>
      <c r="AB12" s="24"/>
      <c r="AC12" s="24"/>
      <c r="AD12" s="24"/>
      <c r="AE12" s="24"/>
      <c r="AF12" s="24"/>
      <c r="AG12" s="24"/>
      <c r="AH12" s="24"/>
    </row>
    <row r="13" spans="1:34" ht="30.2" customHeight="1" x14ac:dyDescent="0.25">
      <c r="A13" s="46">
        <v>10</v>
      </c>
      <c r="B13" s="46">
        <v>10</v>
      </c>
      <c r="C13" s="47" t="s">
        <v>63</v>
      </c>
      <c r="D13" s="48" t="s">
        <v>86</v>
      </c>
      <c r="E13" s="47" t="s">
        <v>87</v>
      </c>
      <c r="F13" s="47" t="s">
        <v>20</v>
      </c>
      <c r="G13" s="47" t="s">
        <v>22</v>
      </c>
      <c r="H13" s="47" t="s">
        <v>5</v>
      </c>
      <c r="I13" s="47" t="s">
        <v>6</v>
      </c>
      <c r="J13" s="49">
        <v>6689.61</v>
      </c>
      <c r="K13" s="29">
        <v>0</v>
      </c>
      <c r="L13" s="158">
        <f t="shared" si="0"/>
        <v>0</v>
      </c>
      <c r="M13" s="158">
        <f t="shared" si="1"/>
        <v>0</v>
      </c>
      <c r="N13" s="159"/>
      <c r="O13" s="160">
        <f t="shared" si="2"/>
        <v>0</v>
      </c>
      <c r="P13" s="159"/>
      <c r="Q13" s="159"/>
      <c r="R13" s="159"/>
      <c r="S13" s="28">
        <f t="shared" si="3"/>
        <v>0</v>
      </c>
      <c r="T13" s="27" t="str">
        <f t="shared" si="4"/>
        <v>OK</v>
      </c>
      <c r="U13" s="24"/>
      <c r="V13" s="26"/>
      <c r="W13" s="26"/>
      <c r="X13" s="26"/>
      <c r="Y13" s="26"/>
      <c r="Z13" s="26"/>
      <c r="AA13" s="26"/>
      <c r="AB13" s="24"/>
      <c r="AC13" s="24"/>
      <c r="AD13" s="24"/>
      <c r="AE13" s="24"/>
      <c r="AF13" s="24"/>
      <c r="AG13" s="24"/>
      <c r="AH13" s="24"/>
    </row>
    <row r="14" spans="1:34" ht="30.2" customHeight="1" x14ac:dyDescent="0.25">
      <c r="A14" s="39">
        <v>11</v>
      </c>
      <c r="B14" s="39">
        <v>11</v>
      </c>
      <c r="C14" s="37" t="s">
        <v>83</v>
      </c>
      <c r="D14" s="36" t="s">
        <v>88</v>
      </c>
      <c r="E14" s="37" t="s">
        <v>89</v>
      </c>
      <c r="F14" s="39" t="s">
        <v>20</v>
      </c>
      <c r="G14" s="37" t="s">
        <v>22</v>
      </c>
      <c r="H14" s="39" t="s">
        <v>5</v>
      </c>
      <c r="I14" s="37" t="s">
        <v>6</v>
      </c>
      <c r="J14" s="38">
        <v>3445.06</v>
      </c>
      <c r="K14" s="29">
        <f>2</f>
        <v>2</v>
      </c>
      <c r="L14" s="158">
        <f t="shared" si="0"/>
        <v>2</v>
      </c>
      <c r="M14" s="158">
        <f t="shared" si="1"/>
        <v>2</v>
      </c>
      <c r="N14" s="159"/>
      <c r="O14" s="160">
        <f t="shared" si="2"/>
        <v>0</v>
      </c>
      <c r="P14" s="159"/>
      <c r="Q14" s="159"/>
      <c r="R14" s="159"/>
      <c r="S14" s="28">
        <f t="shared" si="3"/>
        <v>0</v>
      </c>
      <c r="T14" s="27" t="str">
        <f t="shared" si="4"/>
        <v>OK</v>
      </c>
      <c r="U14" s="24"/>
      <c r="V14" s="26"/>
      <c r="W14" s="24">
        <v>2</v>
      </c>
      <c r="X14" s="26"/>
      <c r="Y14" s="26"/>
      <c r="Z14" s="26"/>
      <c r="AA14" s="26"/>
      <c r="AB14" s="24"/>
      <c r="AC14" s="24"/>
      <c r="AD14" s="24"/>
      <c r="AE14" s="24"/>
      <c r="AF14" s="24"/>
      <c r="AG14" s="24"/>
      <c r="AH14" s="24"/>
    </row>
    <row r="15" spans="1:34" ht="30.2" customHeight="1" x14ac:dyDescent="0.25">
      <c r="A15" s="46">
        <v>12</v>
      </c>
      <c r="B15" s="46">
        <v>12</v>
      </c>
      <c r="C15" s="47" t="s">
        <v>83</v>
      </c>
      <c r="D15" s="48" t="s">
        <v>90</v>
      </c>
      <c r="E15" s="47" t="s">
        <v>91</v>
      </c>
      <c r="F15" s="46" t="s">
        <v>20</v>
      </c>
      <c r="G15" s="46" t="s">
        <v>22</v>
      </c>
      <c r="H15" s="46" t="s">
        <v>5</v>
      </c>
      <c r="I15" s="47" t="s">
        <v>6</v>
      </c>
      <c r="J15" s="49">
        <v>3617.48</v>
      </c>
      <c r="K15" s="29">
        <f>0</f>
        <v>0</v>
      </c>
      <c r="L15" s="158">
        <f t="shared" si="0"/>
        <v>0</v>
      </c>
      <c r="M15" s="158">
        <f t="shared" si="1"/>
        <v>0</v>
      </c>
      <c r="N15" s="159"/>
      <c r="O15" s="160">
        <f t="shared" si="2"/>
        <v>0</v>
      </c>
      <c r="P15" s="159"/>
      <c r="Q15" s="159"/>
      <c r="R15" s="159"/>
      <c r="S15" s="28">
        <f t="shared" si="3"/>
        <v>0</v>
      </c>
      <c r="T15" s="27" t="str">
        <f t="shared" si="4"/>
        <v>OK</v>
      </c>
      <c r="U15" s="24"/>
      <c r="V15" s="26"/>
      <c r="W15" s="26"/>
      <c r="X15" s="26"/>
      <c r="Y15" s="26"/>
      <c r="Z15" s="26"/>
      <c r="AA15" s="26"/>
      <c r="AB15" s="24"/>
      <c r="AC15" s="24"/>
      <c r="AD15" s="24"/>
      <c r="AE15" s="24"/>
      <c r="AF15" s="24"/>
      <c r="AG15" s="24"/>
      <c r="AH15" s="24"/>
    </row>
    <row r="16" spans="1:34" ht="30.2" customHeight="1" x14ac:dyDescent="0.25">
      <c r="A16" s="39">
        <v>13</v>
      </c>
      <c r="B16" s="39">
        <v>13</v>
      </c>
      <c r="C16" s="37" t="s">
        <v>92</v>
      </c>
      <c r="D16" s="36" t="s">
        <v>93</v>
      </c>
      <c r="E16" s="37" t="s">
        <v>94</v>
      </c>
      <c r="F16" s="39" t="s">
        <v>20</v>
      </c>
      <c r="G16" s="39" t="s">
        <v>22</v>
      </c>
      <c r="H16" s="39" t="s">
        <v>5</v>
      </c>
      <c r="I16" s="37" t="s">
        <v>6</v>
      </c>
      <c r="J16" s="38">
        <v>7453.33</v>
      </c>
      <c r="K16" s="29">
        <f>0</f>
        <v>0</v>
      </c>
      <c r="L16" s="158">
        <f t="shared" si="0"/>
        <v>0</v>
      </c>
      <c r="M16" s="158">
        <f t="shared" si="1"/>
        <v>0</v>
      </c>
      <c r="N16" s="159"/>
      <c r="O16" s="160">
        <f t="shared" si="2"/>
        <v>0</v>
      </c>
      <c r="P16" s="159"/>
      <c r="Q16" s="159"/>
      <c r="R16" s="159"/>
      <c r="S16" s="28">
        <f t="shared" si="3"/>
        <v>0</v>
      </c>
      <c r="T16" s="27" t="str">
        <f t="shared" si="4"/>
        <v>OK</v>
      </c>
      <c r="U16" s="24"/>
      <c r="V16" s="26"/>
      <c r="W16" s="26"/>
      <c r="X16" s="26"/>
      <c r="Y16" s="26"/>
      <c r="Z16" s="26"/>
      <c r="AA16" s="26"/>
      <c r="AB16" s="24"/>
      <c r="AC16" s="24"/>
      <c r="AD16" s="24"/>
      <c r="AE16" s="24"/>
      <c r="AF16" s="24"/>
      <c r="AG16" s="24"/>
      <c r="AH16" s="24"/>
    </row>
    <row r="17" spans="1:34" ht="30.2" customHeight="1" x14ac:dyDescent="0.25">
      <c r="A17" s="46">
        <v>14</v>
      </c>
      <c r="B17" s="46">
        <v>14</v>
      </c>
      <c r="C17" s="47" t="s">
        <v>92</v>
      </c>
      <c r="D17" s="48" t="s">
        <v>95</v>
      </c>
      <c r="E17" s="47" t="s">
        <v>94</v>
      </c>
      <c r="F17" s="47" t="s">
        <v>20</v>
      </c>
      <c r="G17" s="47" t="s">
        <v>22</v>
      </c>
      <c r="H17" s="47" t="s">
        <v>5</v>
      </c>
      <c r="I17" s="47" t="s">
        <v>6</v>
      </c>
      <c r="J17" s="49">
        <v>9561.2000000000007</v>
      </c>
      <c r="K17" s="29">
        <f>0</f>
        <v>0</v>
      </c>
      <c r="L17" s="158">
        <f t="shared" si="0"/>
        <v>0</v>
      </c>
      <c r="M17" s="158">
        <f t="shared" si="1"/>
        <v>0</v>
      </c>
      <c r="N17" s="159"/>
      <c r="O17" s="160">
        <f t="shared" si="2"/>
        <v>0</v>
      </c>
      <c r="P17" s="159"/>
      <c r="Q17" s="159"/>
      <c r="R17" s="159"/>
      <c r="S17" s="28">
        <f t="shared" si="3"/>
        <v>0</v>
      </c>
      <c r="T17" s="27" t="str">
        <f t="shared" si="4"/>
        <v>OK</v>
      </c>
      <c r="U17" s="24"/>
      <c r="V17" s="26"/>
      <c r="W17" s="26"/>
      <c r="X17" s="26"/>
      <c r="Y17" s="26"/>
      <c r="Z17" s="26"/>
      <c r="AA17" s="26"/>
      <c r="AB17" s="24"/>
      <c r="AC17" s="24"/>
      <c r="AD17" s="24"/>
      <c r="AE17" s="24"/>
      <c r="AF17" s="24"/>
      <c r="AG17" s="24"/>
      <c r="AH17" s="24"/>
    </row>
    <row r="18" spans="1:34" ht="30.2" customHeight="1" x14ac:dyDescent="0.25">
      <c r="A18" s="39">
        <v>15</v>
      </c>
      <c r="B18" s="39">
        <v>15</v>
      </c>
      <c r="C18" s="37" t="s">
        <v>63</v>
      </c>
      <c r="D18" s="36" t="s">
        <v>96</v>
      </c>
      <c r="E18" s="37" t="s">
        <v>97</v>
      </c>
      <c r="F18" s="37" t="s">
        <v>20</v>
      </c>
      <c r="G18" s="37" t="s">
        <v>31</v>
      </c>
      <c r="H18" s="37" t="s">
        <v>5</v>
      </c>
      <c r="I18" s="37" t="s">
        <v>6</v>
      </c>
      <c r="J18" s="38">
        <v>7598</v>
      </c>
      <c r="K18" s="29">
        <f>0</f>
        <v>0</v>
      </c>
      <c r="L18" s="158">
        <f t="shared" si="0"/>
        <v>0</v>
      </c>
      <c r="M18" s="158">
        <f t="shared" si="1"/>
        <v>0</v>
      </c>
      <c r="N18" s="159"/>
      <c r="O18" s="160">
        <f t="shared" si="2"/>
        <v>0</v>
      </c>
      <c r="P18" s="159"/>
      <c r="Q18" s="159"/>
      <c r="R18" s="159"/>
      <c r="S18" s="28">
        <f t="shared" si="3"/>
        <v>0</v>
      </c>
      <c r="T18" s="27" t="str">
        <f t="shared" si="4"/>
        <v>OK</v>
      </c>
      <c r="U18" s="24"/>
      <c r="V18" s="26"/>
      <c r="W18" s="26"/>
      <c r="X18" s="26"/>
      <c r="Y18" s="26"/>
      <c r="Z18" s="26"/>
      <c r="AA18" s="26"/>
      <c r="AB18" s="24"/>
      <c r="AC18" s="24"/>
      <c r="AD18" s="24"/>
      <c r="AE18" s="24"/>
      <c r="AF18" s="24"/>
      <c r="AG18" s="24"/>
      <c r="AH18" s="24"/>
    </row>
    <row r="19" spans="1:34" ht="45.75" customHeight="1" x14ac:dyDescent="0.25">
      <c r="A19" s="46">
        <v>16</v>
      </c>
      <c r="B19" s="46">
        <v>16</v>
      </c>
      <c r="C19" s="47" t="s">
        <v>83</v>
      </c>
      <c r="D19" s="48" t="s">
        <v>98</v>
      </c>
      <c r="E19" s="47" t="s">
        <v>99</v>
      </c>
      <c r="F19" s="47" t="s">
        <v>20</v>
      </c>
      <c r="G19" s="47" t="s">
        <v>100</v>
      </c>
      <c r="H19" s="47" t="s">
        <v>5</v>
      </c>
      <c r="I19" s="47" t="s">
        <v>6</v>
      </c>
      <c r="J19" s="49">
        <v>4540.34</v>
      </c>
      <c r="K19" s="29">
        <f>1</f>
        <v>1</v>
      </c>
      <c r="L19" s="158">
        <f t="shared" si="0"/>
        <v>1</v>
      </c>
      <c r="M19" s="158">
        <f t="shared" si="1"/>
        <v>1</v>
      </c>
      <c r="N19" s="159"/>
      <c r="O19" s="160">
        <f t="shared" si="2"/>
        <v>0</v>
      </c>
      <c r="P19" s="159"/>
      <c r="Q19" s="159"/>
      <c r="R19" s="159"/>
      <c r="S19" s="28">
        <f t="shared" si="3"/>
        <v>0</v>
      </c>
      <c r="T19" s="27" t="str">
        <f t="shared" si="4"/>
        <v>OK</v>
      </c>
      <c r="U19" s="24"/>
      <c r="V19" s="26"/>
      <c r="W19" s="26"/>
      <c r="X19" s="26"/>
      <c r="Y19" s="26">
        <v>1</v>
      </c>
      <c r="Z19" s="26"/>
      <c r="AA19" s="26"/>
      <c r="AB19" s="24"/>
      <c r="AC19" s="24"/>
      <c r="AD19" s="24"/>
      <c r="AE19" s="24"/>
      <c r="AF19" s="24"/>
      <c r="AG19" s="24"/>
      <c r="AH19" s="24"/>
    </row>
    <row r="20" spans="1:34" ht="30.2" customHeight="1" x14ac:dyDescent="0.25">
      <c r="A20" s="39">
        <v>17</v>
      </c>
      <c r="B20" s="39">
        <v>17</v>
      </c>
      <c r="C20" s="37" t="s">
        <v>63</v>
      </c>
      <c r="D20" s="40" t="s">
        <v>101</v>
      </c>
      <c r="E20" s="41" t="s">
        <v>102</v>
      </c>
      <c r="F20" s="42" t="s">
        <v>20</v>
      </c>
      <c r="G20" s="42" t="s">
        <v>103</v>
      </c>
      <c r="H20" s="42" t="s">
        <v>5</v>
      </c>
      <c r="I20" s="42" t="s">
        <v>6</v>
      </c>
      <c r="J20" s="38">
        <v>7499</v>
      </c>
      <c r="K20" s="29">
        <f>0</f>
        <v>0</v>
      </c>
      <c r="L20" s="158">
        <f t="shared" si="0"/>
        <v>0</v>
      </c>
      <c r="M20" s="158">
        <f t="shared" si="1"/>
        <v>0</v>
      </c>
      <c r="N20" s="159"/>
      <c r="O20" s="160">
        <f t="shared" si="2"/>
        <v>0</v>
      </c>
      <c r="P20" s="159"/>
      <c r="Q20" s="159"/>
      <c r="R20" s="159"/>
      <c r="S20" s="28">
        <f t="shared" si="3"/>
        <v>0</v>
      </c>
      <c r="T20" s="27" t="str">
        <f t="shared" si="4"/>
        <v>OK</v>
      </c>
      <c r="U20" s="24"/>
      <c r="V20" s="26"/>
      <c r="W20" s="26"/>
      <c r="X20" s="26"/>
      <c r="Y20" s="26"/>
      <c r="Z20" s="26"/>
      <c r="AA20" s="26"/>
      <c r="AB20" s="24"/>
      <c r="AC20" s="24"/>
      <c r="AD20" s="24"/>
      <c r="AE20" s="24"/>
      <c r="AF20" s="24"/>
      <c r="AG20" s="24"/>
      <c r="AH20" s="24"/>
    </row>
    <row r="21" spans="1:34" ht="30.2" customHeight="1" x14ac:dyDescent="0.25">
      <c r="A21" s="46">
        <v>18</v>
      </c>
      <c r="B21" s="46">
        <v>18</v>
      </c>
      <c r="C21" s="47" t="s">
        <v>104</v>
      </c>
      <c r="D21" s="48" t="s">
        <v>105</v>
      </c>
      <c r="E21" s="50" t="s">
        <v>106</v>
      </c>
      <c r="F21" s="51" t="s">
        <v>20</v>
      </c>
      <c r="G21" s="46" t="s">
        <v>107</v>
      </c>
      <c r="H21" s="46" t="s">
        <v>5</v>
      </c>
      <c r="I21" s="46" t="s">
        <v>6</v>
      </c>
      <c r="J21" s="49">
        <v>9553.2000000000007</v>
      </c>
      <c r="K21" s="29">
        <f>0</f>
        <v>0</v>
      </c>
      <c r="L21" s="158">
        <f t="shared" si="0"/>
        <v>0</v>
      </c>
      <c r="M21" s="158">
        <f t="shared" si="1"/>
        <v>0</v>
      </c>
      <c r="N21" s="159"/>
      <c r="O21" s="160">
        <f t="shared" si="2"/>
        <v>0</v>
      </c>
      <c r="P21" s="159"/>
      <c r="Q21" s="159"/>
      <c r="R21" s="159"/>
      <c r="S21" s="28">
        <f t="shared" si="3"/>
        <v>0</v>
      </c>
      <c r="T21" s="27" t="str">
        <f t="shared" si="4"/>
        <v>OK</v>
      </c>
      <c r="U21" s="24"/>
      <c r="V21" s="26"/>
      <c r="W21" s="26"/>
      <c r="X21" s="26"/>
      <c r="Y21" s="26"/>
      <c r="Z21" s="26"/>
      <c r="AA21" s="26"/>
      <c r="AB21" s="24"/>
      <c r="AC21" s="24"/>
      <c r="AD21" s="24"/>
      <c r="AE21" s="24"/>
      <c r="AF21" s="24"/>
      <c r="AG21" s="24"/>
      <c r="AH21" s="24"/>
    </row>
    <row r="22" spans="1:34" ht="30.2" customHeight="1" x14ac:dyDescent="0.25">
      <c r="A22" s="39">
        <v>19</v>
      </c>
      <c r="B22" s="39">
        <v>19</v>
      </c>
      <c r="C22" s="37" t="s">
        <v>63</v>
      </c>
      <c r="D22" s="36" t="s">
        <v>108</v>
      </c>
      <c r="E22" s="43" t="s">
        <v>109</v>
      </c>
      <c r="F22" s="45" t="s">
        <v>20</v>
      </c>
      <c r="G22" s="39" t="s">
        <v>107</v>
      </c>
      <c r="H22" s="39" t="s">
        <v>5</v>
      </c>
      <c r="I22" s="39" t="s">
        <v>6</v>
      </c>
      <c r="J22" s="38">
        <v>8608</v>
      </c>
      <c r="K22" s="29">
        <f>11</f>
        <v>11</v>
      </c>
      <c r="L22" s="158">
        <f t="shared" si="0"/>
        <v>3</v>
      </c>
      <c r="M22" s="158">
        <f t="shared" si="1"/>
        <v>3</v>
      </c>
      <c r="N22" s="159"/>
      <c r="O22" s="160">
        <f t="shared" si="2"/>
        <v>2</v>
      </c>
      <c r="P22" s="159"/>
      <c r="Q22" s="159"/>
      <c r="R22" s="159"/>
      <c r="S22" s="28">
        <f t="shared" si="3"/>
        <v>8</v>
      </c>
      <c r="T22" s="27" t="str">
        <f t="shared" si="4"/>
        <v>OK</v>
      </c>
      <c r="U22" s="24"/>
      <c r="V22" s="24">
        <v>2</v>
      </c>
      <c r="W22" s="26"/>
      <c r="X22" s="30"/>
      <c r="Y22" s="26"/>
      <c r="Z22" s="26"/>
      <c r="AA22" s="24">
        <v>1</v>
      </c>
      <c r="AB22" s="24"/>
      <c r="AC22" s="24"/>
      <c r="AD22" s="24"/>
      <c r="AE22" s="24"/>
      <c r="AF22" s="24"/>
      <c r="AG22" s="24"/>
      <c r="AH22" s="24"/>
    </row>
    <row r="23" spans="1:34" ht="30.2" customHeight="1" x14ac:dyDescent="0.25">
      <c r="A23" s="46">
        <v>20</v>
      </c>
      <c r="B23" s="46">
        <v>20</v>
      </c>
      <c r="C23" s="47" t="s">
        <v>63</v>
      </c>
      <c r="D23" s="48" t="s">
        <v>110</v>
      </c>
      <c r="E23" s="50" t="s">
        <v>111</v>
      </c>
      <c r="F23" s="52" t="s">
        <v>20</v>
      </c>
      <c r="G23" s="46" t="s">
        <v>112</v>
      </c>
      <c r="H23" s="46" t="s">
        <v>5</v>
      </c>
      <c r="I23" s="46" t="s">
        <v>6</v>
      </c>
      <c r="J23" s="49">
        <v>10488</v>
      </c>
      <c r="K23" s="29">
        <f>0</f>
        <v>0</v>
      </c>
      <c r="L23" s="158">
        <f t="shared" si="0"/>
        <v>0</v>
      </c>
      <c r="M23" s="158">
        <f t="shared" si="1"/>
        <v>0</v>
      </c>
      <c r="N23" s="159"/>
      <c r="O23" s="160">
        <f t="shared" si="2"/>
        <v>0</v>
      </c>
      <c r="P23" s="159"/>
      <c r="Q23" s="159"/>
      <c r="R23" s="159"/>
      <c r="S23" s="28">
        <f t="shared" si="3"/>
        <v>0</v>
      </c>
      <c r="T23" s="27" t="str">
        <f t="shared" si="4"/>
        <v>OK</v>
      </c>
      <c r="U23" s="24"/>
      <c r="V23" s="26"/>
      <c r="W23" s="26"/>
      <c r="X23" s="30"/>
      <c r="Y23" s="26"/>
      <c r="Z23" s="26"/>
      <c r="AA23" s="26"/>
      <c r="AB23" s="24"/>
      <c r="AC23" s="24"/>
      <c r="AD23" s="24"/>
      <c r="AE23" s="24"/>
      <c r="AF23" s="24"/>
      <c r="AG23" s="24"/>
      <c r="AH23" s="24"/>
    </row>
    <row r="24" spans="1:34" ht="30.2" customHeight="1" x14ac:dyDescent="0.25">
      <c r="A24" s="39">
        <v>21</v>
      </c>
      <c r="B24" s="39">
        <v>21</v>
      </c>
      <c r="C24" s="37" t="s">
        <v>63</v>
      </c>
      <c r="D24" s="36" t="s">
        <v>113</v>
      </c>
      <c r="E24" s="43" t="s">
        <v>114</v>
      </c>
      <c r="F24" s="45" t="s">
        <v>20</v>
      </c>
      <c r="G24" s="39" t="s">
        <v>115</v>
      </c>
      <c r="H24" s="39" t="s">
        <v>5</v>
      </c>
      <c r="I24" s="39" t="s">
        <v>6</v>
      </c>
      <c r="J24" s="38">
        <v>10968</v>
      </c>
      <c r="K24" s="29">
        <f>2</f>
        <v>2</v>
      </c>
      <c r="L24" s="158">
        <f t="shared" si="0"/>
        <v>0</v>
      </c>
      <c r="M24" s="158">
        <f t="shared" si="1"/>
        <v>0</v>
      </c>
      <c r="N24" s="159"/>
      <c r="O24" s="160">
        <f t="shared" si="2"/>
        <v>0</v>
      </c>
      <c r="P24" s="159"/>
      <c r="Q24" s="159"/>
      <c r="R24" s="159"/>
      <c r="S24" s="28">
        <f t="shared" si="3"/>
        <v>2</v>
      </c>
      <c r="T24" s="27" t="str">
        <f t="shared" si="4"/>
        <v>OK</v>
      </c>
      <c r="U24" s="24"/>
      <c r="V24" s="26"/>
      <c r="W24" s="26"/>
      <c r="X24" s="30"/>
      <c r="Y24" s="26"/>
      <c r="Z24" s="26"/>
      <c r="AA24" s="26"/>
      <c r="AB24" s="24"/>
      <c r="AC24" s="24"/>
      <c r="AD24" s="24"/>
      <c r="AE24" s="24"/>
      <c r="AF24" s="24"/>
      <c r="AG24" s="24"/>
      <c r="AH24" s="24"/>
    </row>
    <row r="25" spans="1:34" ht="30.2" customHeight="1" x14ac:dyDescent="0.25">
      <c r="A25" s="46">
        <v>22</v>
      </c>
      <c r="B25" s="46">
        <v>22</v>
      </c>
      <c r="C25" s="47" t="s">
        <v>32</v>
      </c>
      <c r="D25" s="48" t="s">
        <v>116</v>
      </c>
      <c r="E25" s="50" t="s">
        <v>117</v>
      </c>
      <c r="F25" s="52" t="s">
        <v>20</v>
      </c>
      <c r="G25" s="46" t="s">
        <v>118</v>
      </c>
      <c r="H25" s="46" t="s">
        <v>5</v>
      </c>
      <c r="I25" s="46" t="s">
        <v>6</v>
      </c>
      <c r="J25" s="49">
        <v>13446</v>
      </c>
      <c r="K25" s="29">
        <f>0</f>
        <v>0</v>
      </c>
      <c r="L25" s="158">
        <f t="shared" si="0"/>
        <v>0</v>
      </c>
      <c r="M25" s="158">
        <f t="shared" si="1"/>
        <v>0</v>
      </c>
      <c r="N25" s="159"/>
      <c r="O25" s="160">
        <f t="shared" si="2"/>
        <v>0</v>
      </c>
      <c r="P25" s="159"/>
      <c r="Q25" s="159"/>
      <c r="R25" s="159"/>
      <c r="S25" s="28">
        <f t="shared" si="3"/>
        <v>0</v>
      </c>
      <c r="T25" s="27" t="str">
        <f t="shared" si="4"/>
        <v>OK</v>
      </c>
      <c r="U25" s="24"/>
      <c r="V25" s="26"/>
      <c r="W25" s="26"/>
      <c r="X25" s="30"/>
      <c r="Y25" s="26"/>
      <c r="Z25" s="26"/>
      <c r="AA25" s="26"/>
      <c r="AB25" s="24"/>
      <c r="AC25" s="24"/>
      <c r="AD25" s="24"/>
      <c r="AE25" s="24"/>
      <c r="AF25" s="24"/>
      <c r="AG25" s="24"/>
      <c r="AH25" s="24"/>
    </row>
    <row r="26" spans="1:34" ht="46.5" customHeight="1" x14ac:dyDescent="0.25">
      <c r="A26" s="39">
        <v>23</v>
      </c>
      <c r="B26" s="39">
        <v>23</v>
      </c>
      <c r="C26" s="37" t="s">
        <v>119</v>
      </c>
      <c r="D26" s="36" t="s">
        <v>120</v>
      </c>
      <c r="E26" s="43" t="s">
        <v>121</v>
      </c>
      <c r="F26" s="45" t="s">
        <v>20</v>
      </c>
      <c r="G26" s="39" t="s">
        <v>115</v>
      </c>
      <c r="H26" s="39" t="s">
        <v>5</v>
      </c>
      <c r="I26" s="39" t="s">
        <v>6</v>
      </c>
      <c r="J26" s="38">
        <v>11764.7</v>
      </c>
      <c r="K26" s="29">
        <f>2</f>
        <v>2</v>
      </c>
      <c r="L26" s="158">
        <f t="shared" si="0"/>
        <v>1</v>
      </c>
      <c r="M26" s="158">
        <f t="shared" si="1"/>
        <v>1</v>
      </c>
      <c r="N26" s="159"/>
      <c r="O26" s="160">
        <f t="shared" si="2"/>
        <v>0</v>
      </c>
      <c r="P26" s="159"/>
      <c r="Q26" s="159"/>
      <c r="R26" s="159"/>
      <c r="S26" s="28">
        <f t="shared" si="3"/>
        <v>1</v>
      </c>
      <c r="T26" s="27" t="str">
        <f t="shared" si="4"/>
        <v>OK</v>
      </c>
      <c r="U26" s="24">
        <v>1</v>
      </c>
      <c r="V26" s="26"/>
      <c r="W26" s="26"/>
      <c r="X26" s="30"/>
      <c r="Y26" s="26"/>
      <c r="Z26" s="26"/>
      <c r="AA26" s="26"/>
      <c r="AB26" s="24"/>
      <c r="AC26" s="24"/>
      <c r="AD26" s="24"/>
      <c r="AE26" s="24"/>
      <c r="AF26" s="24"/>
      <c r="AG26" s="24"/>
      <c r="AH26" s="24"/>
    </row>
    <row r="27" spans="1:34" ht="30.2" customHeight="1" x14ac:dyDescent="0.25">
      <c r="A27" s="46">
        <v>24</v>
      </c>
      <c r="B27" s="46">
        <v>24</v>
      </c>
      <c r="C27" s="47" t="s">
        <v>32</v>
      </c>
      <c r="D27" s="48" t="s">
        <v>122</v>
      </c>
      <c r="E27" s="50" t="s">
        <v>123</v>
      </c>
      <c r="F27" s="52" t="s">
        <v>20</v>
      </c>
      <c r="G27" s="46" t="s">
        <v>124</v>
      </c>
      <c r="H27" s="46" t="s">
        <v>60</v>
      </c>
      <c r="I27" s="46" t="s">
        <v>6</v>
      </c>
      <c r="J27" s="49">
        <v>13333.33</v>
      </c>
      <c r="K27" s="29">
        <f>0</f>
        <v>0</v>
      </c>
      <c r="L27" s="158">
        <f t="shared" si="0"/>
        <v>0</v>
      </c>
      <c r="M27" s="158">
        <f t="shared" si="1"/>
        <v>0</v>
      </c>
      <c r="N27" s="159"/>
      <c r="O27" s="160">
        <f t="shared" si="2"/>
        <v>0</v>
      </c>
      <c r="P27" s="159"/>
      <c r="Q27" s="159"/>
      <c r="R27" s="159"/>
      <c r="S27" s="28">
        <f t="shared" si="3"/>
        <v>0</v>
      </c>
      <c r="T27" s="27" t="str">
        <f t="shared" si="4"/>
        <v>OK</v>
      </c>
      <c r="U27" s="24"/>
      <c r="V27" s="26"/>
      <c r="W27" s="26"/>
      <c r="X27" s="30"/>
      <c r="Y27" s="26"/>
      <c r="Z27" s="26"/>
      <c r="AA27" s="26"/>
      <c r="AB27" s="24"/>
      <c r="AC27" s="24"/>
      <c r="AD27" s="24"/>
      <c r="AE27" s="24"/>
      <c r="AF27" s="24"/>
      <c r="AG27" s="24"/>
      <c r="AH27" s="24"/>
    </row>
    <row r="28" spans="1:34" ht="30.2" customHeight="1" x14ac:dyDescent="0.25">
      <c r="A28" s="39">
        <v>25</v>
      </c>
      <c r="B28" s="39">
        <v>25</v>
      </c>
      <c r="C28" s="37" t="s">
        <v>125</v>
      </c>
      <c r="D28" s="36" t="s">
        <v>126</v>
      </c>
      <c r="E28" s="43" t="s">
        <v>127</v>
      </c>
      <c r="F28" s="45" t="s">
        <v>24</v>
      </c>
      <c r="G28" s="39" t="s">
        <v>25</v>
      </c>
      <c r="H28" s="39" t="s">
        <v>5</v>
      </c>
      <c r="I28" s="39" t="s">
        <v>26</v>
      </c>
      <c r="J28" s="38">
        <v>1320</v>
      </c>
      <c r="K28" s="29">
        <f>10</f>
        <v>10</v>
      </c>
      <c r="L28" s="158">
        <f t="shared" si="0"/>
        <v>5</v>
      </c>
      <c r="M28" s="158">
        <f t="shared" si="1"/>
        <v>5</v>
      </c>
      <c r="N28" s="159"/>
      <c r="O28" s="160">
        <f t="shared" si="2"/>
        <v>2</v>
      </c>
      <c r="P28" s="159"/>
      <c r="Q28" s="159"/>
      <c r="R28" s="159"/>
      <c r="S28" s="28">
        <f t="shared" si="3"/>
        <v>5</v>
      </c>
      <c r="T28" s="27" t="str">
        <f t="shared" si="4"/>
        <v>OK</v>
      </c>
      <c r="U28" s="24"/>
      <c r="V28" s="26"/>
      <c r="W28" s="26"/>
      <c r="X28" s="30"/>
      <c r="Y28" s="26"/>
      <c r="Z28" s="26"/>
      <c r="AA28" s="26"/>
      <c r="AB28" s="24"/>
      <c r="AC28" s="24">
        <v>5</v>
      </c>
      <c r="AD28" s="24"/>
      <c r="AE28" s="24"/>
      <c r="AF28" s="24"/>
      <c r="AG28" s="24"/>
      <c r="AH28" s="24"/>
    </row>
    <row r="29" spans="1:34" ht="30.2" customHeight="1" x14ac:dyDescent="0.25">
      <c r="A29" s="46">
        <v>26</v>
      </c>
      <c r="B29" s="46">
        <v>26</v>
      </c>
      <c r="C29" s="47" t="s">
        <v>119</v>
      </c>
      <c r="D29" s="48" t="s">
        <v>14</v>
      </c>
      <c r="E29" s="50" t="s">
        <v>128</v>
      </c>
      <c r="F29" s="52" t="s">
        <v>23</v>
      </c>
      <c r="G29" s="46" t="s">
        <v>129</v>
      </c>
      <c r="H29" s="46" t="s">
        <v>5</v>
      </c>
      <c r="I29" s="46" t="s">
        <v>6</v>
      </c>
      <c r="J29" s="49">
        <v>650</v>
      </c>
      <c r="K29" s="29">
        <f>2</f>
        <v>2</v>
      </c>
      <c r="L29" s="158">
        <f t="shared" si="0"/>
        <v>0</v>
      </c>
      <c r="M29" s="158">
        <f t="shared" si="1"/>
        <v>0</v>
      </c>
      <c r="N29" s="159"/>
      <c r="O29" s="160">
        <f t="shared" si="2"/>
        <v>0</v>
      </c>
      <c r="P29" s="159"/>
      <c r="Q29" s="159"/>
      <c r="R29" s="159"/>
      <c r="S29" s="28">
        <f t="shared" si="3"/>
        <v>2</v>
      </c>
      <c r="T29" s="27" t="str">
        <f t="shared" si="4"/>
        <v>OK</v>
      </c>
      <c r="U29" s="24"/>
      <c r="V29" s="26"/>
      <c r="W29" s="26"/>
      <c r="X29" s="26"/>
      <c r="Y29" s="26"/>
      <c r="Z29" s="26"/>
      <c r="AA29" s="26"/>
      <c r="AB29" s="24"/>
      <c r="AC29" s="24"/>
      <c r="AD29" s="24"/>
      <c r="AE29" s="24"/>
      <c r="AF29" s="24"/>
      <c r="AG29" s="24"/>
      <c r="AH29" s="24"/>
    </row>
    <row r="30" spans="1:34" ht="30.2" customHeight="1" x14ac:dyDescent="0.25">
      <c r="A30" s="39">
        <v>27</v>
      </c>
      <c r="B30" s="39">
        <v>27</v>
      </c>
      <c r="C30" s="37" t="s">
        <v>130</v>
      </c>
      <c r="D30" s="36" t="s">
        <v>131</v>
      </c>
      <c r="E30" s="43" t="s">
        <v>132</v>
      </c>
      <c r="F30" s="45" t="s">
        <v>28</v>
      </c>
      <c r="G30" s="39" t="s">
        <v>29</v>
      </c>
      <c r="H30" s="39" t="s">
        <v>8</v>
      </c>
      <c r="I30" s="39" t="s">
        <v>26</v>
      </c>
      <c r="J30" s="38">
        <v>39.78</v>
      </c>
      <c r="K30" s="29">
        <f>10</f>
        <v>10</v>
      </c>
      <c r="L30" s="158">
        <f t="shared" si="0"/>
        <v>0</v>
      </c>
      <c r="M30" s="158">
        <f t="shared" si="1"/>
        <v>0</v>
      </c>
      <c r="N30" s="159"/>
      <c r="O30" s="160">
        <f t="shared" si="2"/>
        <v>2</v>
      </c>
      <c r="P30" s="159"/>
      <c r="Q30" s="159"/>
      <c r="R30" s="159"/>
      <c r="S30" s="28">
        <f t="shared" si="3"/>
        <v>10</v>
      </c>
      <c r="T30" s="27" t="str">
        <f t="shared" si="4"/>
        <v>OK</v>
      </c>
      <c r="U30" s="24"/>
      <c r="V30" s="26"/>
      <c r="W30" s="26"/>
      <c r="X30" s="26"/>
      <c r="Y30" s="26"/>
      <c r="Z30" s="26"/>
      <c r="AA30" s="26"/>
      <c r="AB30" s="24"/>
      <c r="AC30" s="24"/>
      <c r="AD30" s="24"/>
      <c r="AE30" s="24"/>
      <c r="AF30" s="24"/>
      <c r="AG30" s="24"/>
      <c r="AH30" s="24"/>
    </row>
    <row r="31" spans="1:34" ht="30.2" customHeight="1" x14ac:dyDescent="0.25">
      <c r="A31" s="46">
        <v>28</v>
      </c>
      <c r="B31" s="46">
        <v>28</v>
      </c>
      <c r="C31" s="47" t="s">
        <v>133</v>
      </c>
      <c r="D31" s="48" t="s">
        <v>134</v>
      </c>
      <c r="E31" s="50" t="s">
        <v>135</v>
      </c>
      <c r="F31" s="52" t="s">
        <v>136</v>
      </c>
      <c r="G31" s="46" t="s">
        <v>137</v>
      </c>
      <c r="H31" s="46" t="s">
        <v>5</v>
      </c>
      <c r="I31" s="46" t="s">
        <v>6</v>
      </c>
      <c r="J31" s="49">
        <v>2259.91</v>
      </c>
      <c r="K31" s="29">
        <f>0</f>
        <v>0</v>
      </c>
      <c r="L31" s="158">
        <f t="shared" si="0"/>
        <v>0</v>
      </c>
      <c r="M31" s="158">
        <f t="shared" si="1"/>
        <v>0</v>
      </c>
      <c r="N31" s="159"/>
      <c r="O31" s="160">
        <f t="shared" si="2"/>
        <v>0</v>
      </c>
      <c r="P31" s="159"/>
      <c r="Q31" s="159"/>
      <c r="R31" s="159"/>
      <c r="S31" s="28">
        <f t="shared" si="3"/>
        <v>0</v>
      </c>
      <c r="T31" s="27" t="str">
        <f t="shared" si="4"/>
        <v>OK</v>
      </c>
      <c r="U31" s="24"/>
      <c r="V31" s="26"/>
      <c r="W31" s="26"/>
      <c r="X31" s="26"/>
      <c r="Y31" s="26"/>
      <c r="Z31" s="26"/>
      <c r="AA31" s="26"/>
      <c r="AB31" s="24"/>
      <c r="AC31" s="24"/>
      <c r="AD31" s="24"/>
      <c r="AE31" s="24"/>
      <c r="AF31" s="24"/>
      <c r="AG31" s="24"/>
      <c r="AH31" s="24"/>
    </row>
    <row r="32" spans="1:34" ht="30.2" customHeight="1" x14ac:dyDescent="0.25">
      <c r="A32" s="39">
        <v>29</v>
      </c>
      <c r="B32" s="39">
        <v>29</v>
      </c>
      <c r="C32" s="37" t="s">
        <v>138</v>
      </c>
      <c r="D32" s="36" t="s">
        <v>139</v>
      </c>
      <c r="E32" s="43" t="s">
        <v>140</v>
      </c>
      <c r="F32" s="45" t="s">
        <v>136</v>
      </c>
      <c r="G32" s="39" t="s">
        <v>137</v>
      </c>
      <c r="H32" s="39" t="s">
        <v>5</v>
      </c>
      <c r="I32" s="39" t="s">
        <v>6</v>
      </c>
      <c r="J32" s="38">
        <v>3391.3</v>
      </c>
      <c r="K32" s="29">
        <f>0</f>
        <v>0</v>
      </c>
      <c r="L32" s="158">
        <f t="shared" si="0"/>
        <v>0</v>
      </c>
      <c r="M32" s="158">
        <f t="shared" si="1"/>
        <v>0</v>
      </c>
      <c r="N32" s="159"/>
      <c r="O32" s="160">
        <f t="shared" si="2"/>
        <v>0</v>
      </c>
      <c r="P32" s="159"/>
      <c r="Q32" s="159"/>
      <c r="R32" s="159"/>
      <c r="S32" s="28">
        <f t="shared" si="3"/>
        <v>0</v>
      </c>
      <c r="T32" s="27" t="str">
        <f t="shared" si="4"/>
        <v>OK</v>
      </c>
      <c r="U32" s="24"/>
      <c r="V32" s="26"/>
      <c r="W32" s="26"/>
      <c r="X32" s="26"/>
      <c r="Y32" s="26"/>
      <c r="Z32" s="26"/>
      <c r="AA32" s="26"/>
      <c r="AB32" s="24"/>
      <c r="AC32" s="24"/>
      <c r="AD32" s="24"/>
      <c r="AE32" s="24"/>
      <c r="AF32" s="24"/>
      <c r="AG32" s="24"/>
      <c r="AH32" s="24"/>
    </row>
    <row r="33" spans="1:34" ht="30.2" customHeight="1" x14ac:dyDescent="0.25">
      <c r="A33" s="46">
        <v>30</v>
      </c>
      <c r="B33" s="46">
        <v>30</v>
      </c>
      <c r="C33" s="47" t="s">
        <v>141</v>
      </c>
      <c r="D33" s="48" t="s">
        <v>142</v>
      </c>
      <c r="E33" s="50" t="s">
        <v>143</v>
      </c>
      <c r="F33" s="52" t="s">
        <v>136</v>
      </c>
      <c r="G33" s="46" t="s">
        <v>137</v>
      </c>
      <c r="H33" s="46" t="s">
        <v>5</v>
      </c>
      <c r="I33" s="46" t="s">
        <v>6</v>
      </c>
      <c r="J33" s="49">
        <v>9961.5300000000007</v>
      </c>
      <c r="K33" s="29">
        <f>0</f>
        <v>0</v>
      </c>
      <c r="L33" s="158">
        <f t="shared" si="0"/>
        <v>0</v>
      </c>
      <c r="M33" s="158">
        <f t="shared" si="1"/>
        <v>0</v>
      </c>
      <c r="N33" s="159"/>
      <c r="O33" s="160">
        <f t="shared" si="2"/>
        <v>0</v>
      </c>
      <c r="P33" s="159"/>
      <c r="Q33" s="159"/>
      <c r="R33" s="159"/>
      <c r="S33" s="28">
        <f t="shared" si="3"/>
        <v>0</v>
      </c>
      <c r="T33" s="27" t="str">
        <f t="shared" si="4"/>
        <v>OK</v>
      </c>
      <c r="U33" s="24"/>
      <c r="V33" s="26"/>
      <c r="W33" s="26"/>
      <c r="X33" s="26"/>
      <c r="Y33" s="26"/>
      <c r="Z33" s="26"/>
      <c r="AA33" s="26"/>
      <c r="AB33" s="24"/>
      <c r="AC33" s="24"/>
      <c r="AD33" s="24"/>
      <c r="AE33" s="24"/>
      <c r="AF33" s="24"/>
      <c r="AG33" s="24"/>
      <c r="AH33" s="24"/>
    </row>
    <row r="34" spans="1:34" ht="30.2" customHeight="1" x14ac:dyDescent="0.25">
      <c r="A34" s="39">
        <v>31</v>
      </c>
      <c r="B34" s="39">
        <v>31</v>
      </c>
      <c r="C34" s="37" t="s">
        <v>144</v>
      </c>
      <c r="D34" s="36" t="s">
        <v>145</v>
      </c>
      <c r="E34" s="43" t="s">
        <v>146</v>
      </c>
      <c r="F34" s="45" t="s">
        <v>20</v>
      </c>
      <c r="G34" s="39" t="s">
        <v>147</v>
      </c>
      <c r="H34" s="39" t="s">
        <v>60</v>
      </c>
      <c r="I34" s="39">
        <v>44905212</v>
      </c>
      <c r="J34" s="38">
        <v>630</v>
      </c>
      <c r="K34" s="29">
        <f>0</f>
        <v>0</v>
      </c>
      <c r="L34" s="158">
        <f t="shared" si="0"/>
        <v>0</v>
      </c>
      <c r="M34" s="158">
        <f t="shared" si="1"/>
        <v>0</v>
      </c>
      <c r="N34" s="159"/>
      <c r="O34" s="160">
        <f t="shared" si="2"/>
        <v>0</v>
      </c>
      <c r="P34" s="159"/>
      <c r="Q34" s="159"/>
      <c r="R34" s="159"/>
      <c r="S34" s="28">
        <f t="shared" si="3"/>
        <v>0</v>
      </c>
      <c r="T34" s="27" t="str">
        <f t="shared" si="4"/>
        <v>OK</v>
      </c>
      <c r="U34" s="24"/>
      <c r="V34" s="26"/>
      <c r="W34" s="26"/>
      <c r="X34" s="26"/>
      <c r="Y34" s="26"/>
      <c r="Z34" s="26"/>
      <c r="AA34" s="26"/>
      <c r="AB34" s="24"/>
      <c r="AC34" s="24"/>
      <c r="AD34" s="24"/>
      <c r="AE34" s="24"/>
      <c r="AF34" s="24"/>
      <c r="AG34" s="24"/>
      <c r="AH34" s="24"/>
    </row>
    <row r="35" spans="1:34" ht="30.2" customHeight="1" x14ac:dyDescent="0.25">
      <c r="A35" s="46">
        <v>32</v>
      </c>
      <c r="B35" s="46">
        <v>32</v>
      </c>
      <c r="C35" s="47" t="s">
        <v>144</v>
      </c>
      <c r="D35" s="48" t="s">
        <v>148</v>
      </c>
      <c r="E35" s="50" t="s">
        <v>149</v>
      </c>
      <c r="F35" s="52" t="s">
        <v>20</v>
      </c>
      <c r="G35" s="46" t="s">
        <v>147</v>
      </c>
      <c r="H35" s="46" t="s">
        <v>60</v>
      </c>
      <c r="I35" s="46">
        <v>44905212</v>
      </c>
      <c r="J35" s="49">
        <v>1550</v>
      </c>
      <c r="K35" s="29">
        <f>0</f>
        <v>0</v>
      </c>
      <c r="L35" s="158">
        <f t="shared" si="0"/>
        <v>0</v>
      </c>
      <c r="M35" s="158">
        <f t="shared" si="1"/>
        <v>0</v>
      </c>
      <c r="N35" s="159"/>
      <c r="O35" s="160">
        <f t="shared" si="2"/>
        <v>0</v>
      </c>
      <c r="P35" s="159"/>
      <c r="Q35" s="159"/>
      <c r="R35" s="159"/>
      <c r="S35" s="28">
        <f t="shared" si="3"/>
        <v>0</v>
      </c>
      <c r="T35" s="27" t="str">
        <f t="shared" si="4"/>
        <v>OK</v>
      </c>
      <c r="U35" s="24"/>
      <c r="V35" s="26"/>
      <c r="W35" s="26"/>
      <c r="X35" s="26"/>
      <c r="Y35" s="26"/>
      <c r="Z35" s="26"/>
      <c r="AA35" s="26"/>
      <c r="AB35" s="24"/>
      <c r="AC35" s="24"/>
      <c r="AD35" s="24"/>
      <c r="AE35" s="24"/>
      <c r="AF35" s="24"/>
      <c r="AG35" s="24"/>
      <c r="AH35" s="24"/>
    </row>
    <row r="36" spans="1:34" ht="30.2" customHeight="1" x14ac:dyDescent="0.25">
      <c r="A36" s="39">
        <v>33</v>
      </c>
      <c r="B36" s="39">
        <v>33</v>
      </c>
      <c r="C36" s="37" t="s">
        <v>150</v>
      </c>
      <c r="D36" s="36" t="s">
        <v>151</v>
      </c>
      <c r="E36" s="43" t="s">
        <v>152</v>
      </c>
      <c r="F36" s="45" t="s">
        <v>20</v>
      </c>
      <c r="G36" s="39" t="s">
        <v>147</v>
      </c>
      <c r="H36" s="39" t="s">
        <v>60</v>
      </c>
      <c r="I36" s="39">
        <v>44905212</v>
      </c>
      <c r="J36" s="38">
        <v>930</v>
      </c>
      <c r="K36" s="29">
        <f>0</f>
        <v>0</v>
      </c>
      <c r="L36" s="158">
        <f t="shared" si="0"/>
        <v>0</v>
      </c>
      <c r="M36" s="158">
        <f t="shared" si="1"/>
        <v>0</v>
      </c>
      <c r="N36" s="159"/>
      <c r="O36" s="160">
        <f t="shared" si="2"/>
        <v>0</v>
      </c>
      <c r="P36" s="159"/>
      <c r="Q36" s="159"/>
      <c r="R36" s="159"/>
      <c r="S36" s="28">
        <f t="shared" si="3"/>
        <v>0</v>
      </c>
      <c r="T36" s="27" t="str">
        <f t="shared" si="4"/>
        <v>OK</v>
      </c>
      <c r="U36" s="24"/>
      <c r="V36" s="26"/>
      <c r="W36" s="26"/>
      <c r="X36" s="26"/>
      <c r="Y36" s="26"/>
      <c r="Z36" s="26"/>
      <c r="AA36" s="26"/>
      <c r="AB36" s="24"/>
      <c r="AC36" s="24"/>
      <c r="AD36" s="24"/>
      <c r="AE36" s="24"/>
      <c r="AF36" s="24"/>
      <c r="AG36" s="24"/>
      <c r="AH36" s="24"/>
    </row>
    <row r="37" spans="1:34" ht="30.2" customHeight="1" x14ac:dyDescent="0.25">
      <c r="A37" s="46">
        <v>34</v>
      </c>
      <c r="B37" s="46">
        <v>34</v>
      </c>
      <c r="C37" s="47" t="s">
        <v>150</v>
      </c>
      <c r="D37" s="48" t="s">
        <v>153</v>
      </c>
      <c r="E37" s="50" t="s">
        <v>154</v>
      </c>
      <c r="F37" s="52" t="s">
        <v>20</v>
      </c>
      <c r="G37" s="46" t="s">
        <v>147</v>
      </c>
      <c r="H37" s="46" t="s">
        <v>60</v>
      </c>
      <c r="I37" s="46">
        <v>44905212</v>
      </c>
      <c r="J37" s="49">
        <v>2560</v>
      </c>
      <c r="K37" s="29">
        <f>0</f>
        <v>0</v>
      </c>
      <c r="L37" s="158">
        <f t="shared" si="0"/>
        <v>0</v>
      </c>
      <c r="M37" s="158">
        <f t="shared" si="1"/>
        <v>0</v>
      </c>
      <c r="N37" s="159"/>
      <c r="O37" s="160">
        <f t="shared" si="2"/>
        <v>0</v>
      </c>
      <c r="P37" s="159"/>
      <c r="Q37" s="159"/>
      <c r="R37" s="159"/>
      <c r="S37" s="28">
        <f t="shared" si="3"/>
        <v>0</v>
      </c>
      <c r="T37" s="27" t="str">
        <f t="shared" si="4"/>
        <v>OK</v>
      </c>
      <c r="U37" s="24"/>
      <c r="V37" s="26"/>
      <c r="W37" s="26"/>
      <c r="X37" s="26"/>
      <c r="Y37" s="26"/>
      <c r="Z37" s="26"/>
      <c r="AA37" s="26"/>
      <c r="AB37" s="24"/>
      <c r="AC37" s="24"/>
      <c r="AD37" s="24"/>
      <c r="AE37" s="24"/>
      <c r="AF37" s="24"/>
      <c r="AG37" s="24"/>
      <c r="AH37" s="24"/>
    </row>
    <row r="38" spans="1:34" ht="30.2" customHeight="1" x14ac:dyDescent="0.25">
      <c r="A38" s="203" t="s">
        <v>155</v>
      </c>
      <c r="B38" s="39">
        <v>35</v>
      </c>
      <c r="C38" s="200" t="s">
        <v>33</v>
      </c>
      <c r="D38" s="36" t="s">
        <v>27</v>
      </c>
      <c r="E38" s="43" t="s">
        <v>8</v>
      </c>
      <c r="F38" s="44" t="s">
        <v>28</v>
      </c>
      <c r="G38" s="39" t="s">
        <v>29</v>
      </c>
      <c r="H38" s="39" t="s">
        <v>8</v>
      </c>
      <c r="I38" s="39" t="s">
        <v>9</v>
      </c>
      <c r="J38" s="38">
        <v>150.13999999999999</v>
      </c>
      <c r="K38" s="29">
        <f>2</f>
        <v>2</v>
      </c>
      <c r="L38" s="158">
        <f t="shared" si="0"/>
        <v>0</v>
      </c>
      <c r="M38" s="158">
        <f t="shared" si="1"/>
        <v>0</v>
      </c>
      <c r="N38" s="159"/>
      <c r="O38" s="160">
        <f t="shared" si="2"/>
        <v>0</v>
      </c>
      <c r="P38" s="159"/>
      <c r="Q38" s="159"/>
      <c r="R38" s="159"/>
      <c r="S38" s="28">
        <f t="shared" si="3"/>
        <v>2</v>
      </c>
      <c r="T38" s="27" t="str">
        <f t="shared" si="4"/>
        <v>OK</v>
      </c>
      <c r="U38" s="24"/>
      <c r="V38" s="26"/>
      <c r="W38" s="26"/>
      <c r="X38" s="26"/>
      <c r="Y38" s="26"/>
      <c r="Z38" s="26"/>
      <c r="AA38" s="26"/>
      <c r="AB38" s="24"/>
      <c r="AC38" s="24"/>
      <c r="AD38" s="24"/>
      <c r="AE38" s="24"/>
      <c r="AF38" s="24"/>
      <c r="AG38" s="24"/>
      <c r="AH38" s="24"/>
    </row>
    <row r="39" spans="1:34" ht="30.2" customHeight="1" x14ac:dyDescent="0.25">
      <c r="A39" s="204"/>
      <c r="B39" s="39">
        <v>36</v>
      </c>
      <c r="C39" s="201"/>
      <c r="D39" s="36" t="s">
        <v>7</v>
      </c>
      <c r="E39" s="43" t="s">
        <v>8</v>
      </c>
      <c r="F39" s="45" t="s">
        <v>28</v>
      </c>
      <c r="G39" s="39" t="s">
        <v>29</v>
      </c>
      <c r="H39" s="39" t="s">
        <v>8</v>
      </c>
      <c r="I39" s="39" t="s">
        <v>9</v>
      </c>
      <c r="J39" s="38">
        <v>1076</v>
      </c>
      <c r="K39" s="29">
        <f>10</f>
        <v>10</v>
      </c>
      <c r="L39" s="158">
        <f t="shared" si="0"/>
        <v>10</v>
      </c>
      <c r="M39" s="158">
        <f t="shared" si="1"/>
        <v>10</v>
      </c>
      <c r="N39" s="159"/>
      <c r="O39" s="160">
        <f t="shared" si="2"/>
        <v>2</v>
      </c>
      <c r="P39" s="159"/>
      <c r="Q39" s="159"/>
      <c r="R39" s="159"/>
      <c r="S39" s="28">
        <f t="shared" si="3"/>
        <v>0</v>
      </c>
      <c r="T39" s="27" t="str">
        <f t="shared" si="4"/>
        <v>OK</v>
      </c>
      <c r="U39" s="24"/>
      <c r="V39" s="26"/>
      <c r="W39" s="26"/>
      <c r="X39" s="24">
        <v>7</v>
      </c>
      <c r="Y39" s="26"/>
      <c r="Z39" s="26">
        <v>1</v>
      </c>
      <c r="AA39" s="26"/>
      <c r="AB39" s="24">
        <v>2</v>
      </c>
      <c r="AC39" s="24"/>
      <c r="AD39" s="24"/>
      <c r="AE39" s="24"/>
      <c r="AF39" s="24"/>
      <c r="AG39" s="24"/>
      <c r="AH39" s="24"/>
    </row>
    <row r="40" spans="1:34" ht="30.2" customHeight="1" x14ac:dyDescent="0.25">
      <c r="A40" s="204"/>
      <c r="B40" s="39">
        <v>37</v>
      </c>
      <c r="C40" s="201"/>
      <c r="D40" s="36" t="s">
        <v>156</v>
      </c>
      <c r="E40" s="43" t="s">
        <v>8</v>
      </c>
      <c r="F40" s="45" t="s">
        <v>28</v>
      </c>
      <c r="G40" s="39" t="s">
        <v>29</v>
      </c>
      <c r="H40" s="39" t="s">
        <v>34</v>
      </c>
      <c r="I40" s="39" t="s">
        <v>9</v>
      </c>
      <c r="J40" s="38">
        <v>75</v>
      </c>
      <c r="K40" s="29">
        <f>500</f>
        <v>500</v>
      </c>
      <c r="L40" s="158">
        <f t="shared" si="0"/>
        <v>17</v>
      </c>
      <c r="M40" s="158">
        <f t="shared" si="1"/>
        <v>17</v>
      </c>
      <c r="N40" s="159"/>
      <c r="O40" s="160">
        <f t="shared" si="2"/>
        <v>125</v>
      </c>
      <c r="P40" s="159"/>
      <c r="Q40" s="159"/>
      <c r="R40" s="159"/>
      <c r="S40" s="28">
        <f t="shared" si="3"/>
        <v>483</v>
      </c>
      <c r="T40" s="27" t="str">
        <f t="shared" si="4"/>
        <v>OK</v>
      </c>
      <c r="U40" s="24"/>
      <c r="V40" s="26"/>
      <c r="W40" s="26"/>
      <c r="X40" s="24">
        <v>13</v>
      </c>
      <c r="Y40" s="26"/>
      <c r="Z40" s="26">
        <v>4</v>
      </c>
      <c r="AA40" s="26"/>
      <c r="AB40" s="24"/>
      <c r="AC40" s="24"/>
      <c r="AD40" s="24"/>
      <c r="AE40" s="24"/>
      <c r="AF40" s="24"/>
      <c r="AG40" s="24"/>
      <c r="AH40" s="24"/>
    </row>
    <row r="41" spans="1:34" ht="30.2" customHeight="1" x14ac:dyDescent="0.25">
      <c r="A41" s="204"/>
      <c r="B41" s="39">
        <v>38</v>
      </c>
      <c r="C41" s="201"/>
      <c r="D41" s="36" t="s">
        <v>11</v>
      </c>
      <c r="E41" s="43" t="s">
        <v>8</v>
      </c>
      <c r="F41" s="45" t="s">
        <v>28</v>
      </c>
      <c r="G41" s="39" t="s">
        <v>29</v>
      </c>
      <c r="H41" s="39" t="s">
        <v>8</v>
      </c>
      <c r="I41" s="39" t="s">
        <v>9</v>
      </c>
      <c r="J41" s="38">
        <v>1400</v>
      </c>
      <c r="K41" s="29">
        <f>20</f>
        <v>20</v>
      </c>
      <c r="L41" s="158">
        <f t="shared" si="0"/>
        <v>1</v>
      </c>
      <c r="M41" s="158">
        <f t="shared" si="1"/>
        <v>1</v>
      </c>
      <c r="N41" s="159"/>
      <c r="O41" s="160">
        <f t="shared" si="2"/>
        <v>5</v>
      </c>
      <c r="P41" s="159"/>
      <c r="Q41" s="159"/>
      <c r="R41" s="159"/>
      <c r="S41" s="28">
        <f t="shared" si="3"/>
        <v>19</v>
      </c>
      <c r="T41" s="27" t="str">
        <f t="shared" si="4"/>
        <v>OK</v>
      </c>
      <c r="U41" s="24"/>
      <c r="V41" s="26"/>
      <c r="W41" s="26"/>
      <c r="X41" s="24">
        <v>1</v>
      </c>
      <c r="Y41" s="26"/>
      <c r="Z41" s="26"/>
      <c r="AA41" s="26"/>
      <c r="AB41" s="24"/>
      <c r="AC41" s="24"/>
      <c r="AD41" s="24"/>
      <c r="AE41" s="24"/>
      <c r="AF41" s="24"/>
      <c r="AG41" s="24"/>
      <c r="AH41" s="24"/>
    </row>
    <row r="42" spans="1:34" ht="30.2" customHeight="1" x14ac:dyDescent="0.25">
      <c r="A42" s="204"/>
      <c r="B42" s="39">
        <v>39</v>
      </c>
      <c r="C42" s="201"/>
      <c r="D42" s="36" t="s">
        <v>12</v>
      </c>
      <c r="E42" s="43" t="s">
        <v>8</v>
      </c>
      <c r="F42" s="45" t="s">
        <v>28</v>
      </c>
      <c r="G42" s="39" t="s">
        <v>29</v>
      </c>
      <c r="H42" s="39" t="s">
        <v>34</v>
      </c>
      <c r="I42" s="39" t="s">
        <v>9</v>
      </c>
      <c r="J42" s="38">
        <v>75.5</v>
      </c>
      <c r="K42" s="29">
        <f>500</f>
        <v>500</v>
      </c>
      <c r="L42" s="158">
        <f t="shared" si="0"/>
        <v>2</v>
      </c>
      <c r="M42" s="158">
        <f t="shared" si="1"/>
        <v>2</v>
      </c>
      <c r="N42" s="159"/>
      <c r="O42" s="160">
        <f t="shared" si="2"/>
        <v>125</v>
      </c>
      <c r="P42" s="159"/>
      <c r="Q42" s="159"/>
      <c r="R42" s="159"/>
      <c r="S42" s="28">
        <f t="shared" si="3"/>
        <v>498</v>
      </c>
      <c r="T42" s="27" t="str">
        <f t="shared" si="4"/>
        <v>OK</v>
      </c>
      <c r="U42" s="24"/>
      <c r="V42" s="26"/>
      <c r="W42" s="26"/>
      <c r="X42" s="24">
        <v>2</v>
      </c>
      <c r="Y42" s="26"/>
      <c r="Z42" s="26"/>
      <c r="AA42" s="26"/>
      <c r="AB42" s="24"/>
      <c r="AC42" s="24"/>
      <c r="AD42" s="24"/>
      <c r="AE42" s="24"/>
      <c r="AF42" s="24"/>
      <c r="AG42" s="24"/>
      <c r="AH42" s="24"/>
    </row>
    <row r="43" spans="1:34" ht="30.2" customHeight="1" x14ac:dyDescent="0.25">
      <c r="A43" s="204"/>
      <c r="B43" s="39">
        <v>40</v>
      </c>
      <c r="C43" s="201"/>
      <c r="D43" s="36" t="s">
        <v>10</v>
      </c>
      <c r="E43" s="43" t="s">
        <v>8</v>
      </c>
      <c r="F43" s="45" t="s">
        <v>28</v>
      </c>
      <c r="G43" s="39" t="s">
        <v>29</v>
      </c>
      <c r="H43" s="39" t="s">
        <v>8</v>
      </c>
      <c r="I43" s="39" t="s">
        <v>9</v>
      </c>
      <c r="J43" s="38">
        <v>1600</v>
      </c>
      <c r="K43" s="29">
        <f>20</f>
        <v>20</v>
      </c>
      <c r="L43" s="158">
        <f t="shared" si="0"/>
        <v>4</v>
      </c>
      <c r="M43" s="158">
        <f t="shared" si="1"/>
        <v>4</v>
      </c>
      <c r="N43" s="159"/>
      <c r="O43" s="160">
        <f t="shared" si="2"/>
        <v>5</v>
      </c>
      <c r="P43" s="159"/>
      <c r="Q43" s="159"/>
      <c r="R43" s="159"/>
      <c r="S43" s="28">
        <f t="shared" si="3"/>
        <v>16</v>
      </c>
      <c r="T43" s="27" t="str">
        <f t="shared" si="4"/>
        <v>OK</v>
      </c>
      <c r="U43" s="24"/>
      <c r="V43" s="26"/>
      <c r="W43" s="26"/>
      <c r="X43" s="24">
        <v>2</v>
      </c>
      <c r="Y43" s="26"/>
      <c r="Z43" s="26">
        <v>2</v>
      </c>
      <c r="AA43" s="26"/>
      <c r="AB43" s="24"/>
      <c r="AC43" s="24"/>
      <c r="AD43" s="24"/>
      <c r="AE43" s="24"/>
      <c r="AF43" s="24"/>
      <c r="AG43" s="24"/>
      <c r="AH43" s="24"/>
    </row>
    <row r="44" spans="1:34" ht="30.2" customHeight="1" x14ac:dyDescent="0.25">
      <c r="A44" s="204"/>
      <c r="B44" s="39">
        <v>41</v>
      </c>
      <c r="C44" s="201"/>
      <c r="D44" s="36" t="s">
        <v>13</v>
      </c>
      <c r="E44" s="43" t="s">
        <v>8</v>
      </c>
      <c r="F44" s="45" t="s">
        <v>28</v>
      </c>
      <c r="G44" s="39" t="s">
        <v>29</v>
      </c>
      <c r="H44" s="39" t="s">
        <v>34</v>
      </c>
      <c r="I44" s="39" t="s">
        <v>9</v>
      </c>
      <c r="J44" s="38">
        <v>75</v>
      </c>
      <c r="K44" s="29">
        <f>500-56</f>
        <v>444</v>
      </c>
      <c r="L44" s="158">
        <f t="shared" si="0"/>
        <v>4</v>
      </c>
      <c r="M44" s="158">
        <f t="shared" si="1"/>
        <v>4</v>
      </c>
      <c r="N44" s="159"/>
      <c r="O44" s="160">
        <f t="shared" si="2"/>
        <v>111</v>
      </c>
      <c r="P44" s="159"/>
      <c r="Q44" s="159"/>
      <c r="R44" s="159"/>
      <c r="S44" s="28">
        <f t="shared" si="3"/>
        <v>440</v>
      </c>
      <c r="T44" s="27" t="str">
        <f t="shared" si="4"/>
        <v>OK</v>
      </c>
      <c r="U44" s="24"/>
      <c r="V44" s="26"/>
      <c r="W44" s="26"/>
      <c r="X44" s="24">
        <v>4</v>
      </c>
      <c r="Y44" s="26"/>
      <c r="Z44" s="26"/>
      <c r="AA44" s="26"/>
      <c r="AB44" s="24"/>
      <c r="AC44" s="24"/>
      <c r="AD44" s="24"/>
      <c r="AE44" s="24"/>
      <c r="AF44" s="24"/>
      <c r="AG44" s="24"/>
      <c r="AH44" s="24"/>
    </row>
    <row r="45" spans="1:34" ht="30.2" customHeight="1" x14ac:dyDescent="0.25">
      <c r="A45" s="204"/>
      <c r="B45" s="39">
        <v>42</v>
      </c>
      <c r="C45" s="201"/>
      <c r="D45" s="36" t="s">
        <v>157</v>
      </c>
      <c r="E45" s="43" t="s">
        <v>8</v>
      </c>
      <c r="F45" s="45" t="s">
        <v>28</v>
      </c>
      <c r="G45" s="39" t="s">
        <v>29</v>
      </c>
      <c r="H45" s="39" t="s">
        <v>8</v>
      </c>
      <c r="I45" s="39" t="s">
        <v>9</v>
      </c>
      <c r="J45" s="38">
        <v>350</v>
      </c>
      <c r="K45" s="29">
        <f>20</f>
        <v>20</v>
      </c>
      <c r="L45" s="158">
        <f t="shared" si="0"/>
        <v>15</v>
      </c>
      <c r="M45" s="158">
        <f t="shared" si="1"/>
        <v>15</v>
      </c>
      <c r="N45" s="159"/>
      <c r="O45" s="160">
        <f t="shared" si="2"/>
        <v>5</v>
      </c>
      <c r="P45" s="159"/>
      <c r="Q45" s="159"/>
      <c r="R45" s="159"/>
      <c r="S45" s="28">
        <f t="shared" si="3"/>
        <v>5</v>
      </c>
      <c r="T45" s="27" t="str">
        <f t="shared" si="4"/>
        <v>OK</v>
      </c>
      <c r="U45" s="24"/>
      <c r="V45" s="26"/>
      <c r="W45" s="26"/>
      <c r="X45" s="24">
        <v>10</v>
      </c>
      <c r="Y45" s="26"/>
      <c r="Z45" s="26">
        <v>3</v>
      </c>
      <c r="AA45" s="26"/>
      <c r="AB45" s="24">
        <v>2</v>
      </c>
      <c r="AC45" s="24"/>
      <c r="AD45" s="24"/>
      <c r="AE45" s="24"/>
      <c r="AF45" s="24"/>
      <c r="AG45" s="24"/>
      <c r="AH45" s="24"/>
    </row>
    <row r="46" spans="1:34" ht="30.2" customHeight="1" x14ac:dyDescent="0.25">
      <c r="A46" s="204"/>
      <c r="B46" s="39">
        <v>43</v>
      </c>
      <c r="C46" s="201"/>
      <c r="D46" s="36" t="s">
        <v>30</v>
      </c>
      <c r="E46" s="43" t="s">
        <v>8</v>
      </c>
      <c r="F46" s="45" t="s">
        <v>28</v>
      </c>
      <c r="G46" s="39" t="s">
        <v>29</v>
      </c>
      <c r="H46" s="39" t="s">
        <v>8</v>
      </c>
      <c r="I46" s="39" t="s">
        <v>9</v>
      </c>
      <c r="J46" s="38">
        <v>100.25</v>
      </c>
      <c r="K46" s="29">
        <f>20</f>
        <v>20</v>
      </c>
      <c r="L46" s="158">
        <f t="shared" si="0"/>
        <v>0</v>
      </c>
      <c r="M46" s="158">
        <f t="shared" si="1"/>
        <v>0</v>
      </c>
      <c r="N46" s="159"/>
      <c r="O46" s="160">
        <f t="shared" si="2"/>
        <v>5</v>
      </c>
      <c r="P46" s="159"/>
      <c r="Q46" s="159"/>
      <c r="R46" s="159"/>
      <c r="S46" s="28">
        <f t="shared" si="3"/>
        <v>20</v>
      </c>
      <c r="T46" s="27" t="str">
        <f t="shared" ref="T46:T81" si="5">IF(S46&lt;0,"ATENÇÃO","OK")</f>
        <v>OK</v>
      </c>
      <c r="U46" s="24"/>
      <c r="V46" s="26"/>
      <c r="W46" s="26"/>
      <c r="X46" s="26"/>
      <c r="Y46" s="26"/>
      <c r="Z46" s="26"/>
      <c r="AA46" s="26"/>
      <c r="AB46" s="24"/>
      <c r="AC46" s="24"/>
      <c r="AD46" s="24"/>
      <c r="AE46" s="24"/>
      <c r="AF46" s="24"/>
      <c r="AG46" s="24"/>
      <c r="AH46" s="24"/>
    </row>
    <row r="47" spans="1:34" ht="30.2" customHeight="1" x14ac:dyDescent="0.25">
      <c r="A47" s="204"/>
      <c r="B47" s="39">
        <v>44</v>
      </c>
      <c r="C47" s="201"/>
      <c r="D47" s="36" t="s">
        <v>158</v>
      </c>
      <c r="E47" s="43" t="s">
        <v>8</v>
      </c>
      <c r="F47" s="44" t="s">
        <v>28</v>
      </c>
      <c r="G47" s="39" t="s">
        <v>159</v>
      </c>
      <c r="H47" s="39" t="s">
        <v>8</v>
      </c>
      <c r="I47" s="39" t="s">
        <v>9</v>
      </c>
      <c r="J47" s="38">
        <v>1424</v>
      </c>
      <c r="K47" s="29">
        <f>0</f>
        <v>0</v>
      </c>
      <c r="L47" s="158">
        <f t="shared" si="0"/>
        <v>0</v>
      </c>
      <c r="M47" s="158">
        <f t="shared" si="1"/>
        <v>0</v>
      </c>
      <c r="N47" s="159"/>
      <c r="O47" s="160">
        <f t="shared" si="2"/>
        <v>0</v>
      </c>
      <c r="P47" s="159"/>
      <c r="Q47" s="159"/>
      <c r="R47" s="159"/>
      <c r="S47" s="28">
        <f t="shared" si="3"/>
        <v>0</v>
      </c>
      <c r="T47" s="27" t="str">
        <f t="shared" si="5"/>
        <v>OK</v>
      </c>
      <c r="U47" s="24"/>
      <c r="V47" s="26"/>
      <c r="W47" s="26"/>
      <c r="X47" s="26"/>
      <c r="Y47" s="26"/>
      <c r="Z47" s="26"/>
      <c r="AA47" s="26"/>
      <c r="AB47" s="24"/>
      <c r="AC47" s="24"/>
      <c r="AD47" s="24"/>
      <c r="AE47" s="24"/>
      <c r="AF47" s="24"/>
      <c r="AG47" s="24"/>
      <c r="AH47" s="24"/>
    </row>
    <row r="48" spans="1:34" ht="30.2" customHeight="1" x14ac:dyDescent="0.25">
      <c r="A48" s="205"/>
      <c r="B48" s="39">
        <v>45</v>
      </c>
      <c r="C48" s="202"/>
      <c r="D48" s="36" t="s">
        <v>160</v>
      </c>
      <c r="E48" s="43" t="s">
        <v>8</v>
      </c>
      <c r="F48" s="45" t="s">
        <v>28</v>
      </c>
      <c r="G48" s="39" t="s">
        <v>29</v>
      </c>
      <c r="H48" s="39" t="s">
        <v>8</v>
      </c>
      <c r="I48" s="39" t="s">
        <v>9</v>
      </c>
      <c r="J48" s="38">
        <v>2503.0100000000002</v>
      </c>
      <c r="K48" s="29">
        <f>0</f>
        <v>0</v>
      </c>
      <c r="L48" s="158">
        <f t="shared" si="0"/>
        <v>0</v>
      </c>
      <c r="M48" s="158">
        <f t="shared" si="1"/>
        <v>0</v>
      </c>
      <c r="N48" s="159"/>
      <c r="O48" s="160">
        <f t="shared" si="2"/>
        <v>0</v>
      </c>
      <c r="P48" s="159"/>
      <c r="Q48" s="159"/>
      <c r="R48" s="159"/>
      <c r="S48" s="28">
        <f t="shared" si="3"/>
        <v>0</v>
      </c>
      <c r="T48" s="27" t="str">
        <f t="shared" si="5"/>
        <v>OK</v>
      </c>
      <c r="U48" s="24"/>
      <c r="V48" s="26"/>
      <c r="W48" s="26"/>
      <c r="X48" s="26"/>
      <c r="Y48" s="26"/>
      <c r="Z48" s="26"/>
      <c r="AA48" s="26"/>
      <c r="AB48" s="24"/>
      <c r="AC48" s="24"/>
      <c r="AD48" s="24"/>
      <c r="AE48" s="24"/>
      <c r="AF48" s="24"/>
      <c r="AG48" s="24"/>
      <c r="AH48" s="24"/>
    </row>
    <row r="49" spans="1:34" ht="30.2" customHeight="1" x14ac:dyDescent="0.25">
      <c r="A49" s="213" t="s">
        <v>161</v>
      </c>
      <c r="B49" s="46">
        <v>46</v>
      </c>
      <c r="C49" s="210" t="s">
        <v>33</v>
      </c>
      <c r="D49" s="48" t="s">
        <v>27</v>
      </c>
      <c r="E49" s="50" t="s">
        <v>8</v>
      </c>
      <c r="F49" s="52" t="s">
        <v>28</v>
      </c>
      <c r="G49" s="46" t="s">
        <v>29</v>
      </c>
      <c r="H49" s="46" t="s">
        <v>8</v>
      </c>
      <c r="I49" s="46" t="s">
        <v>9</v>
      </c>
      <c r="J49" s="49">
        <v>80</v>
      </c>
      <c r="K49" s="29">
        <f>0</f>
        <v>0</v>
      </c>
      <c r="L49" s="158">
        <f t="shared" si="0"/>
        <v>0</v>
      </c>
      <c r="M49" s="158">
        <f t="shared" si="1"/>
        <v>0</v>
      </c>
      <c r="N49" s="159"/>
      <c r="O49" s="160">
        <f t="shared" si="2"/>
        <v>0</v>
      </c>
      <c r="P49" s="159"/>
      <c r="Q49" s="159"/>
      <c r="R49" s="159"/>
      <c r="S49" s="28">
        <f t="shared" si="3"/>
        <v>0</v>
      </c>
      <c r="T49" s="27" t="str">
        <f t="shared" si="5"/>
        <v>OK</v>
      </c>
      <c r="U49" s="24"/>
      <c r="V49" s="26"/>
      <c r="W49" s="26"/>
      <c r="X49" s="26"/>
      <c r="Y49" s="26"/>
      <c r="Z49" s="26"/>
      <c r="AA49" s="26"/>
      <c r="AB49" s="24"/>
      <c r="AC49" s="24"/>
      <c r="AD49" s="24"/>
      <c r="AE49" s="24"/>
      <c r="AF49" s="24"/>
      <c r="AG49" s="24"/>
      <c r="AH49" s="24"/>
    </row>
    <row r="50" spans="1:34" ht="30.2" customHeight="1" x14ac:dyDescent="0.25">
      <c r="A50" s="214"/>
      <c r="B50" s="46">
        <v>47</v>
      </c>
      <c r="C50" s="211"/>
      <c r="D50" s="48" t="s">
        <v>7</v>
      </c>
      <c r="E50" s="50" t="s">
        <v>8</v>
      </c>
      <c r="F50" s="52" t="s">
        <v>28</v>
      </c>
      <c r="G50" s="46" t="s">
        <v>29</v>
      </c>
      <c r="H50" s="46" t="s">
        <v>8</v>
      </c>
      <c r="I50" s="46" t="s">
        <v>9</v>
      </c>
      <c r="J50" s="49">
        <v>550</v>
      </c>
      <c r="K50" s="29">
        <f>0</f>
        <v>0</v>
      </c>
      <c r="L50" s="158">
        <f t="shared" si="0"/>
        <v>0</v>
      </c>
      <c r="M50" s="158">
        <f t="shared" si="1"/>
        <v>0</v>
      </c>
      <c r="N50" s="159"/>
      <c r="O50" s="160">
        <f t="shared" si="2"/>
        <v>0</v>
      </c>
      <c r="P50" s="159"/>
      <c r="Q50" s="159"/>
      <c r="R50" s="159"/>
      <c r="S50" s="28">
        <f t="shared" si="3"/>
        <v>0</v>
      </c>
      <c r="T50" s="27" t="str">
        <f t="shared" si="5"/>
        <v>OK</v>
      </c>
      <c r="U50" s="24"/>
      <c r="V50" s="26"/>
      <c r="W50" s="26"/>
      <c r="X50" s="26"/>
      <c r="Y50" s="26"/>
      <c r="Z50" s="26"/>
      <c r="AA50" s="26"/>
      <c r="AB50" s="24"/>
      <c r="AC50" s="24"/>
      <c r="AD50" s="24"/>
      <c r="AE50" s="24"/>
      <c r="AF50" s="24"/>
      <c r="AG50" s="24"/>
      <c r="AH50" s="24"/>
    </row>
    <row r="51" spans="1:34" ht="30.2" customHeight="1" x14ac:dyDescent="0.25">
      <c r="A51" s="214"/>
      <c r="B51" s="46">
        <v>48</v>
      </c>
      <c r="C51" s="211"/>
      <c r="D51" s="48" t="s">
        <v>10</v>
      </c>
      <c r="E51" s="50" t="s">
        <v>8</v>
      </c>
      <c r="F51" s="52" t="s">
        <v>28</v>
      </c>
      <c r="G51" s="46" t="s">
        <v>29</v>
      </c>
      <c r="H51" s="46" t="s">
        <v>8</v>
      </c>
      <c r="I51" s="46" t="s">
        <v>9</v>
      </c>
      <c r="J51" s="49">
        <v>850</v>
      </c>
      <c r="K51" s="29">
        <f>0</f>
        <v>0</v>
      </c>
      <c r="L51" s="158">
        <f t="shared" si="0"/>
        <v>0</v>
      </c>
      <c r="M51" s="158">
        <f t="shared" si="1"/>
        <v>0</v>
      </c>
      <c r="N51" s="159"/>
      <c r="O51" s="160">
        <f t="shared" si="2"/>
        <v>0</v>
      </c>
      <c r="P51" s="159"/>
      <c r="Q51" s="159"/>
      <c r="R51" s="159"/>
      <c r="S51" s="28">
        <f t="shared" si="3"/>
        <v>0</v>
      </c>
      <c r="T51" s="27" t="str">
        <f t="shared" si="5"/>
        <v>OK</v>
      </c>
      <c r="U51" s="24"/>
      <c r="V51" s="26"/>
      <c r="W51" s="26"/>
      <c r="X51" s="26"/>
      <c r="Y51" s="26"/>
      <c r="Z51" s="26"/>
      <c r="AA51" s="26"/>
      <c r="AB51" s="24"/>
      <c r="AC51" s="24"/>
      <c r="AD51" s="24"/>
      <c r="AE51" s="24"/>
      <c r="AF51" s="24"/>
      <c r="AG51" s="24"/>
      <c r="AH51" s="24"/>
    </row>
    <row r="52" spans="1:34" ht="30.2" customHeight="1" x14ac:dyDescent="0.25">
      <c r="A52" s="214"/>
      <c r="B52" s="46">
        <v>49</v>
      </c>
      <c r="C52" s="211"/>
      <c r="D52" s="48" t="s">
        <v>11</v>
      </c>
      <c r="E52" s="50" t="s">
        <v>8</v>
      </c>
      <c r="F52" s="52" t="s">
        <v>28</v>
      </c>
      <c r="G52" s="46" t="s">
        <v>29</v>
      </c>
      <c r="H52" s="46" t="s">
        <v>8</v>
      </c>
      <c r="I52" s="46" t="s">
        <v>9</v>
      </c>
      <c r="J52" s="49">
        <v>800</v>
      </c>
      <c r="K52" s="29">
        <f>0</f>
        <v>0</v>
      </c>
      <c r="L52" s="158">
        <f t="shared" si="0"/>
        <v>0</v>
      </c>
      <c r="M52" s="158">
        <f t="shared" si="1"/>
        <v>0</v>
      </c>
      <c r="N52" s="159"/>
      <c r="O52" s="160">
        <f t="shared" si="2"/>
        <v>0</v>
      </c>
      <c r="P52" s="159"/>
      <c r="Q52" s="159"/>
      <c r="R52" s="159"/>
      <c r="S52" s="28">
        <f t="shared" si="3"/>
        <v>0</v>
      </c>
      <c r="T52" s="27" t="str">
        <f t="shared" si="5"/>
        <v>OK</v>
      </c>
      <c r="U52" s="24"/>
      <c r="V52" s="26"/>
      <c r="W52" s="26"/>
      <c r="X52" s="26"/>
      <c r="Y52" s="26"/>
      <c r="Z52" s="26"/>
      <c r="AA52" s="26"/>
      <c r="AB52" s="24"/>
      <c r="AC52" s="24"/>
      <c r="AD52" s="24"/>
      <c r="AE52" s="24"/>
      <c r="AF52" s="24"/>
      <c r="AG52" s="24"/>
      <c r="AH52" s="24"/>
    </row>
    <row r="53" spans="1:34" ht="30.2" customHeight="1" x14ac:dyDescent="0.25">
      <c r="A53" s="214"/>
      <c r="B53" s="46">
        <v>50</v>
      </c>
      <c r="C53" s="211"/>
      <c r="D53" s="48" t="s">
        <v>12</v>
      </c>
      <c r="E53" s="50" t="s">
        <v>8</v>
      </c>
      <c r="F53" s="52" t="s">
        <v>28</v>
      </c>
      <c r="G53" s="46" t="s">
        <v>29</v>
      </c>
      <c r="H53" s="46" t="s">
        <v>34</v>
      </c>
      <c r="I53" s="46" t="s">
        <v>9</v>
      </c>
      <c r="J53" s="49">
        <v>50</v>
      </c>
      <c r="K53" s="29">
        <f>0</f>
        <v>0</v>
      </c>
      <c r="L53" s="158">
        <f t="shared" si="0"/>
        <v>0</v>
      </c>
      <c r="M53" s="158">
        <f t="shared" si="1"/>
        <v>0</v>
      </c>
      <c r="N53" s="159"/>
      <c r="O53" s="160">
        <f t="shared" si="2"/>
        <v>0</v>
      </c>
      <c r="P53" s="159"/>
      <c r="Q53" s="159"/>
      <c r="R53" s="159"/>
      <c r="S53" s="28">
        <f t="shared" si="3"/>
        <v>0</v>
      </c>
      <c r="T53" s="27" t="str">
        <f t="shared" si="5"/>
        <v>OK</v>
      </c>
      <c r="U53" s="24"/>
      <c r="V53" s="26"/>
      <c r="W53" s="26"/>
      <c r="X53" s="26"/>
      <c r="Y53" s="26"/>
      <c r="Z53" s="26"/>
      <c r="AA53" s="26"/>
      <c r="AB53" s="24"/>
      <c r="AC53" s="24"/>
      <c r="AD53" s="24"/>
      <c r="AE53" s="24"/>
      <c r="AF53" s="24"/>
      <c r="AG53" s="24"/>
      <c r="AH53" s="24"/>
    </row>
    <row r="54" spans="1:34" ht="30.2" customHeight="1" x14ac:dyDescent="0.25">
      <c r="A54" s="214"/>
      <c r="B54" s="46">
        <v>51</v>
      </c>
      <c r="C54" s="211"/>
      <c r="D54" s="48" t="s">
        <v>156</v>
      </c>
      <c r="E54" s="50" t="s">
        <v>8</v>
      </c>
      <c r="F54" s="52" t="s">
        <v>28</v>
      </c>
      <c r="G54" s="46" t="s">
        <v>29</v>
      </c>
      <c r="H54" s="46" t="s">
        <v>34</v>
      </c>
      <c r="I54" s="46" t="s">
        <v>9</v>
      </c>
      <c r="J54" s="49">
        <v>50</v>
      </c>
      <c r="K54" s="29">
        <f>0</f>
        <v>0</v>
      </c>
      <c r="L54" s="158">
        <f t="shared" si="0"/>
        <v>0</v>
      </c>
      <c r="M54" s="158">
        <f t="shared" si="1"/>
        <v>0</v>
      </c>
      <c r="N54" s="159"/>
      <c r="O54" s="160">
        <f t="shared" si="2"/>
        <v>0</v>
      </c>
      <c r="P54" s="159"/>
      <c r="Q54" s="159"/>
      <c r="R54" s="159"/>
      <c r="S54" s="28">
        <f t="shared" si="3"/>
        <v>0</v>
      </c>
      <c r="T54" s="27" t="str">
        <f t="shared" si="5"/>
        <v>OK</v>
      </c>
      <c r="U54" s="24"/>
      <c r="V54" s="26"/>
      <c r="W54" s="26"/>
      <c r="X54" s="26"/>
      <c r="Y54" s="26"/>
      <c r="Z54" s="26"/>
      <c r="AA54" s="26"/>
      <c r="AB54" s="24"/>
      <c r="AC54" s="24"/>
      <c r="AD54" s="24"/>
      <c r="AE54" s="24"/>
      <c r="AF54" s="24"/>
      <c r="AG54" s="24"/>
      <c r="AH54" s="24"/>
    </row>
    <row r="55" spans="1:34" ht="30.2" customHeight="1" x14ac:dyDescent="0.25">
      <c r="A55" s="214"/>
      <c r="B55" s="46">
        <v>52</v>
      </c>
      <c r="C55" s="211"/>
      <c r="D55" s="48" t="s">
        <v>13</v>
      </c>
      <c r="E55" s="50" t="s">
        <v>8</v>
      </c>
      <c r="F55" s="52" t="s">
        <v>28</v>
      </c>
      <c r="G55" s="46" t="s">
        <v>29</v>
      </c>
      <c r="H55" s="46" t="s">
        <v>34</v>
      </c>
      <c r="I55" s="46" t="s">
        <v>9</v>
      </c>
      <c r="J55" s="49">
        <v>50</v>
      </c>
      <c r="K55" s="29">
        <f>0</f>
        <v>0</v>
      </c>
      <c r="L55" s="158">
        <f t="shared" si="0"/>
        <v>0</v>
      </c>
      <c r="M55" s="158">
        <f t="shared" si="1"/>
        <v>0</v>
      </c>
      <c r="N55" s="159"/>
      <c r="O55" s="160">
        <f t="shared" si="2"/>
        <v>0</v>
      </c>
      <c r="P55" s="159"/>
      <c r="Q55" s="159"/>
      <c r="R55" s="159"/>
      <c r="S55" s="28">
        <f t="shared" si="3"/>
        <v>0</v>
      </c>
      <c r="T55" s="27" t="str">
        <f t="shared" si="5"/>
        <v>OK</v>
      </c>
      <c r="U55" s="24"/>
      <c r="V55" s="26"/>
      <c r="W55" s="26"/>
      <c r="X55" s="26"/>
      <c r="Y55" s="26"/>
      <c r="Z55" s="26"/>
      <c r="AA55" s="26"/>
      <c r="AB55" s="24"/>
      <c r="AC55" s="24"/>
      <c r="AD55" s="24"/>
      <c r="AE55" s="24"/>
      <c r="AF55" s="24"/>
      <c r="AG55" s="24"/>
      <c r="AH55" s="24"/>
    </row>
    <row r="56" spans="1:34" ht="30.2" customHeight="1" x14ac:dyDescent="0.25">
      <c r="A56" s="214"/>
      <c r="B56" s="46">
        <v>53</v>
      </c>
      <c r="C56" s="211"/>
      <c r="D56" s="48" t="s">
        <v>157</v>
      </c>
      <c r="E56" s="50" t="s">
        <v>8</v>
      </c>
      <c r="F56" s="52" t="s">
        <v>28</v>
      </c>
      <c r="G56" s="46" t="s">
        <v>29</v>
      </c>
      <c r="H56" s="46" t="s">
        <v>8</v>
      </c>
      <c r="I56" s="46" t="s">
        <v>9</v>
      </c>
      <c r="J56" s="49">
        <v>50</v>
      </c>
      <c r="K56" s="29">
        <f>0</f>
        <v>0</v>
      </c>
      <c r="L56" s="158">
        <f t="shared" si="0"/>
        <v>0</v>
      </c>
      <c r="M56" s="158">
        <f t="shared" si="1"/>
        <v>0</v>
      </c>
      <c r="N56" s="159"/>
      <c r="O56" s="160">
        <f t="shared" si="2"/>
        <v>0</v>
      </c>
      <c r="P56" s="159"/>
      <c r="Q56" s="159"/>
      <c r="R56" s="159"/>
      <c r="S56" s="28">
        <f t="shared" si="3"/>
        <v>0</v>
      </c>
      <c r="T56" s="27" t="str">
        <f t="shared" si="5"/>
        <v>OK</v>
      </c>
      <c r="U56" s="24"/>
      <c r="V56" s="26"/>
      <c r="W56" s="26"/>
      <c r="X56" s="26"/>
      <c r="Y56" s="26"/>
      <c r="Z56" s="26"/>
      <c r="AA56" s="26"/>
      <c r="AB56" s="24"/>
      <c r="AC56" s="24"/>
      <c r="AD56" s="24"/>
      <c r="AE56" s="24"/>
      <c r="AF56" s="24"/>
      <c r="AG56" s="24"/>
      <c r="AH56" s="24"/>
    </row>
    <row r="57" spans="1:34" ht="30.2" customHeight="1" x14ac:dyDescent="0.25">
      <c r="A57" s="214"/>
      <c r="B57" s="46">
        <v>54</v>
      </c>
      <c r="C57" s="211"/>
      <c r="D57" s="48" t="s">
        <v>30</v>
      </c>
      <c r="E57" s="50" t="s">
        <v>8</v>
      </c>
      <c r="F57" s="52" t="s">
        <v>28</v>
      </c>
      <c r="G57" s="46" t="s">
        <v>29</v>
      </c>
      <c r="H57" s="46" t="s">
        <v>8</v>
      </c>
      <c r="I57" s="46" t="s">
        <v>9</v>
      </c>
      <c r="J57" s="49">
        <v>80</v>
      </c>
      <c r="K57" s="29">
        <f>0</f>
        <v>0</v>
      </c>
      <c r="L57" s="158">
        <f t="shared" si="0"/>
        <v>0</v>
      </c>
      <c r="M57" s="158">
        <f t="shared" si="1"/>
        <v>0</v>
      </c>
      <c r="N57" s="159"/>
      <c r="O57" s="160">
        <f t="shared" si="2"/>
        <v>0</v>
      </c>
      <c r="P57" s="159"/>
      <c r="Q57" s="159"/>
      <c r="R57" s="159"/>
      <c r="S57" s="28">
        <f t="shared" si="3"/>
        <v>0</v>
      </c>
      <c r="T57" s="27" t="str">
        <f t="shared" si="5"/>
        <v>OK</v>
      </c>
      <c r="U57" s="24"/>
      <c r="V57" s="26"/>
      <c r="W57" s="26"/>
      <c r="X57" s="26"/>
      <c r="Y57" s="26"/>
      <c r="Z57" s="26"/>
      <c r="AA57" s="26"/>
      <c r="AB57" s="24"/>
      <c r="AC57" s="24"/>
      <c r="AD57" s="24"/>
      <c r="AE57" s="24"/>
      <c r="AF57" s="24"/>
      <c r="AG57" s="24"/>
      <c r="AH57" s="24"/>
    </row>
    <row r="58" spans="1:34" ht="30.2" customHeight="1" x14ac:dyDescent="0.25">
      <c r="A58" s="214"/>
      <c r="B58" s="46">
        <v>55</v>
      </c>
      <c r="C58" s="211"/>
      <c r="D58" s="48" t="s">
        <v>162</v>
      </c>
      <c r="E58" s="50" t="s">
        <v>8</v>
      </c>
      <c r="F58" s="52" t="s">
        <v>28</v>
      </c>
      <c r="G58" s="46" t="s">
        <v>159</v>
      </c>
      <c r="H58" s="46" t="s">
        <v>8</v>
      </c>
      <c r="I58" s="46" t="s">
        <v>9</v>
      </c>
      <c r="J58" s="49">
        <v>1114</v>
      </c>
      <c r="K58" s="29">
        <f>0</f>
        <v>0</v>
      </c>
      <c r="L58" s="158">
        <f t="shared" si="0"/>
        <v>0</v>
      </c>
      <c r="M58" s="158">
        <f t="shared" si="1"/>
        <v>0</v>
      </c>
      <c r="N58" s="159"/>
      <c r="O58" s="160">
        <f t="shared" si="2"/>
        <v>0</v>
      </c>
      <c r="P58" s="159"/>
      <c r="Q58" s="159"/>
      <c r="R58" s="159"/>
      <c r="S58" s="28">
        <f t="shared" si="3"/>
        <v>0</v>
      </c>
      <c r="T58" s="27" t="str">
        <f t="shared" si="5"/>
        <v>OK</v>
      </c>
      <c r="U58" s="24"/>
      <c r="V58" s="26"/>
      <c r="W58" s="26"/>
      <c r="X58" s="26"/>
      <c r="Y58" s="26"/>
      <c r="Z58" s="26"/>
      <c r="AA58" s="26"/>
      <c r="AB58" s="24"/>
      <c r="AC58" s="24"/>
      <c r="AD58" s="24"/>
      <c r="AE58" s="24"/>
      <c r="AF58" s="24"/>
      <c r="AG58" s="24"/>
      <c r="AH58" s="24"/>
    </row>
    <row r="59" spans="1:34" ht="30.2" customHeight="1" x14ac:dyDescent="0.25">
      <c r="A59" s="215"/>
      <c r="B59" s="46">
        <v>56</v>
      </c>
      <c r="C59" s="212"/>
      <c r="D59" s="48" t="s">
        <v>160</v>
      </c>
      <c r="E59" s="50" t="s">
        <v>8</v>
      </c>
      <c r="F59" s="52" t="s">
        <v>28</v>
      </c>
      <c r="G59" s="46" t="s">
        <v>29</v>
      </c>
      <c r="H59" s="46" t="s">
        <v>8</v>
      </c>
      <c r="I59" s="46" t="s">
        <v>9</v>
      </c>
      <c r="J59" s="49">
        <v>2000</v>
      </c>
      <c r="K59" s="29">
        <f>0</f>
        <v>0</v>
      </c>
      <c r="L59" s="158">
        <f t="shared" si="0"/>
        <v>0</v>
      </c>
      <c r="M59" s="158">
        <f t="shared" si="1"/>
        <v>0</v>
      </c>
      <c r="N59" s="159"/>
      <c r="O59" s="160">
        <f t="shared" si="2"/>
        <v>0</v>
      </c>
      <c r="P59" s="159"/>
      <c r="Q59" s="159"/>
      <c r="R59" s="159"/>
      <c r="S59" s="28">
        <f t="shared" si="3"/>
        <v>0</v>
      </c>
      <c r="T59" s="27" t="str">
        <f t="shared" si="5"/>
        <v>OK</v>
      </c>
      <c r="U59" s="24"/>
      <c r="V59" s="26"/>
      <c r="W59" s="26"/>
      <c r="X59" s="26"/>
      <c r="Y59" s="26"/>
      <c r="Z59" s="26"/>
      <c r="AA59" s="26"/>
      <c r="AB59" s="24"/>
      <c r="AC59" s="24"/>
      <c r="AD59" s="24"/>
      <c r="AE59" s="24"/>
      <c r="AF59" s="24"/>
      <c r="AG59" s="24"/>
      <c r="AH59" s="24"/>
    </row>
    <row r="60" spans="1:34" ht="30.2" customHeight="1" x14ac:dyDescent="0.25">
      <c r="A60" s="203" t="s">
        <v>163</v>
      </c>
      <c r="B60" s="39">
        <v>57</v>
      </c>
      <c r="C60" s="200" t="s">
        <v>33</v>
      </c>
      <c r="D60" s="36" t="s">
        <v>27</v>
      </c>
      <c r="E60" s="43" t="s">
        <v>8</v>
      </c>
      <c r="F60" s="45" t="s">
        <v>28</v>
      </c>
      <c r="G60" s="39" t="s">
        <v>29</v>
      </c>
      <c r="H60" s="39" t="s">
        <v>8</v>
      </c>
      <c r="I60" s="39" t="s">
        <v>9</v>
      </c>
      <c r="J60" s="38">
        <v>250.5</v>
      </c>
      <c r="K60" s="29">
        <f>0</f>
        <v>0</v>
      </c>
      <c r="L60" s="158">
        <f t="shared" si="0"/>
        <v>0</v>
      </c>
      <c r="M60" s="158">
        <f t="shared" si="1"/>
        <v>0</v>
      </c>
      <c r="N60" s="159"/>
      <c r="O60" s="160">
        <f t="shared" si="2"/>
        <v>0</v>
      </c>
      <c r="P60" s="159"/>
      <c r="Q60" s="159"/>
      <c r="R60" s="159"/>
      <c r="S60" s="28">
        <f t="shared" si="3"/>
        <v>0</v>
      </c>
      <c r="T60" s="27" t="str">
        <f t="shared" si="5"/>
        <v>OK</v>
      </c>
      <c r="U60" s="24"/>
      <c r="V60" s="26"/>
      <c r="W60" s="26"/>
      <c r="X60" s="26"/>
      <c r="Y60" s="26"/>
      <c r="Z60" s="26"/>
      <c r="AA60" s="26"/>
      <c r="AB60" s="24"/>
      <c r="AC60" s="24"/>
      <c r="AD60" s="24"/>
      <c r="AE60" s="24"/>
      <c r="AF60" s="24"/>
      <c r="AG60" s="24"/>
      <c r="AH60" s="24"/>
    </row>
    <row r="61" spans="1:34" ht="30.2" customHeight="1" x14ac:dyDescent="0.25">
      <c r="A61" s="204"/>
      <c r="B61" s="39">
        <v>58</v>
      </c>
      <c r="C61" s="201"/>
      <c r="D61" s="36" t="s">
        <v>7</v>
      </c>
      <c r="E61" s="43" t="s">
        <v>8</v>
      </c>
      <c r="F61" s="45" t="s">
        <v>28</v>
      </c>
      <c r="G61" s="39" t="s">
        <v>29</v>
      </c>
      <c r="H61" s="39" t="s">
        <v>8</v>
      </c>
      <c r="I61" s="39" t="s">
        <v>9</v>
      </c>
      <c r="J61" s="38">
        <v>1000</v>
      </c>
      <c r="K61" s="29">
        <f>0</f>
        <v>0</v>
      </c>
      <c r="L61" s="158">
        <f t="shared" si="0"/>
        <v>0</v>
      </c>
      <c r="M61" s="158">
        <f t="shared" si="1"/>
        <v>0</v>
      </c>
      <c r="N61" s="159"/>
      <c r="O61" s="160">
        <f t="shared" si="2"/>
        <v>0</v>
      </c>
      <c r="P61" s="159"/>
      <c r="Q61" s="159"/>
      <c r="R61" s="159"/>
      <c r="S61" s="28">
        <f t="shared" si="3"/>
        <v>0</v>
      </c>
      <c r="T61" s="27" t="str">
        <f t="shared" si="5"/>
        <v>OK</v>
      </c>
      <c r="U61" s="24"/>
      <c r="V61" s="26"/>
      <c r="W61" s="26"/>
      <c r="X61" s="26"/>
      <c r="Y61" s="26"/>
      <c r="Z61" s="26"/>
      <c r="AA61" s="26"/>
      <c r="AB61" s="24"/>
      <c r="AC61" s="24"/>
      <c r="AD61" s="24"/>
      <c r="AE61" s="24"/>
      <c r="AF61" s="24"/>
      <c r="AG61" s="24"/>
      <c r="AH61" s="24"/>
    </row>
    <row r="62" spans="1:34" ht="30.2" customHeight="1" x14ac:dyDescent="0.25">
      <c r="A62" s="204"/>
      <c r="B62" s="39">
        <v>59</v>
      </c>
      <c r="C62" s="201"/>
      <c r="D62" s="36" t="s">
        <v>10</v>
      </c>
      <c r="E62" s="43" t="s">
        <v>8</v>
      </c>
      <c r="F62" s="45" t="s">
        <v>28</v>
      </c>
      <c r="G62" s="39" t="s">
        <v>29</v>
      </c>
      <c r="H62" s="39" t="s">
        <v>8</v>
      </c>
      <c r="I62" s="39" t="s">
        <v>9</v>
      </c>
      <c r="J62" s="38">
        <v>1500</v>
      </c>
      <c r="K62" s="29">
        <f>0</f>
        <v>0</v>
      </c>
      <c r="L62" s="158">
        <f t="shared" si="0"/>
        <v>0</v>
      </c>
      <c r="M62" s="158">
        <f t="shared" si="1"/>
        <v>0</v>
      </c>
      <c r="N62" s="159"/>
      <c r="O62" s="160">
        <f t="shared" si="2"/>
        <v>0</v>
      </c>
      <c r="P62" s="159"/>
      <c r="Q62" s="159"/>
      <c r="R62" s="159"/>
      <c r="S62" s="28">
        <f t="shared" si="3"/>
        <v>0</v>
      </c>
      <c r="T62" s="27" t="str">
        <f t="shared" si="5"/>
        <v>OK</v>
      </c>
      <c r="U62" s="24"/>
      <c r="V62" s="26"/>
      <c r="W62" s="26"/>
      <c r="X62" s="26"/>
      <c r="Y62" s="26"/>
      <c r="Z62" s="26"/>
      <c r="AA62" s="26"/>
      <c r="AB62" s="24"/>
      <c r="AC62" s="24"/>
      <c r="AD62" s="24"/>
      <c r="AE62" s="24"/>
      <c r="AF62" s="24"/>
      <c r="AG62" s="24"/>
      <c r="AH62" s="24"/>
    </row>
    <row r="63" spans="1:34" ht="30.2" customHeight="1" x14ac:dyDescent="0.25">
      <c r="A63" s="204"/>
      <c r="B63" s="39">
        <v>60</v>
      </c>
      <c r="C63" s="201"/>
      <c r="D63" s="36" t="s">
        <v>11</v>
      </c>
      <c r="E63" s="43" t="s">
        <v>8</v>
      </c>
      <c r="F63" s="45" t="s">
        <v>28</v>
      </c>
      <c r="G63" s="39" t="s">
        <v>29</v>
      </c>
      <c r="H63" s="39" t="s">
        <v>8</v>
      </c>
      <c r="I63" s="39" t="s">
        <v>9</v>
      </c>
      <c r="J63" s="38">
        <v>1731</v>
      </c>
      <c r="K63" s="29">
        <f>0</f>
        <v>0</v>
      </c>
      <c r="L63" s="158">
        <f t="shared" si="0"/>
        <v>0</v>
      </c>
      <c r="M63" s="158">
        <f t="shared" si="1"/>
        <v>0</v>
      </c>
      <c r="N63" s="159"/>
      <c r="O63" s="160">
        <f t="shared" si="2"/>
        <v>0</v>
      </c>
      <c r="P63" s="159"/>
      <c r="Q63" s="159"/>
      <c r="R63" s="159"/>
      <c r="S63" s="28">
        <f t="shared" si="3"/>
        <v>0</v>
      </c>
      <c r="T63" s="27" t="str">
        <f t="shared" si="5"/>
        <v>OK</v>
      </c>
      <c r="U63" s="24"/>
      <c r="V63" s="26"/>
      <c r="W63" s="26"/>
      <c r="X63" s="26"/>
      <c r="Y63" s="26"/>
      <c r="Z63" s="26"/>
      <c r="AA63" s="26"/>
      <c r="AB63" s="24"/>
      <c r="AC63" s="24"/>
      <c r="AD63" s="24"/>
      <c r="AE63" s="24"/>
      <c r="AF63" s="24"/>
      <c r="AG63" s="24"/>
      <c r="AH63" s="24"/>
    </row>
    <row r="64" spans="1:34" ht="30.2" customHeight="1" x14ac:dyDescent="0.25">
      <c r="A64" s="204"/>
      <c r="B64" s="39">
        <v>61</v>
      </c>
      <c r="C64" s="201"/>
      <c r="D64" s="36" t="s">
        <v>12</v>
      </c>
      <c r="E64" s="43" t="s">
        <v>8</v>
      </c>
      <c r="F64" s="45" t="s">
        <v>28</v>
      </c>
      <c r="G64" s="39" t="s">
        <v>29</v>
      </c>
      <c r="H64" s="39" t="s">
        <v>34</v>
      </c>
      <c r="I64" s="39" t="s">
        <v>9</v>
      </c>
      <c r="J64" s="38">
        <v>160</v>
      </c>
      <c r="K64" s="29">
        <f>0</f>
        <v>0</v>
      </c>
      <c r="L64" s="158">
        <f t="shared" si="0"/>
        <v>0</v>
      </c>
      <c r="M64" s="158">
        <f t="shared" si="1"/>
        <v>0</v>
      </c>
      <c r="N64" s="159"/>
      <c r="O64" s="160">
        <f t="shared" si="2"/>
        <v>0</v>
      </c>
      <c r="P64" s="159"/>
      <c r="Q64" s="159"/>
      <c r="R64" s="159"/>
      <c r="S64" s="28">
        <f t="shared" si="3"/>
        <v>0</v>
      </c>
      <c r="T64" s="27" t="str">
        <f t="shared" si="5"/>
        <v>OK</v>
      </c>
      <c r="U64" s="24"/>
      <c r="V64" s="26"/>
      <c r="W64" s="26"/>
      <c r="X64" s="26"/>
      <c r="Y64" s="26"/>
      <c r="Z64" s="26"/>
      <c r="AA64" s="26"/>
      <c r="AB64" s="24"/>
      <c r="AC64" s="24"/>
      <c r="AD64" s="24"/>
      <c r="AE64" s="24"/>
      <c r="AF64" s="24"/>
      <c r="AG64" s="24"/>
      <c r="AH64" s="24"/>
    </row>
    <row r="65" spans="1:34" ht="30.2" customHeight="1" x14ac:dyDescent="0.25">
      <c r="A65" s="204"/>
      <c r="B65" s="39">
        <v>62</v>
      </c>
      <c r="C65" s="201"/>
      <c r="D65" s="36" t="s">
        <v>156</v>
      </c>
      <c r="E65" s="43" t="s">
        <v>8</v>
      </c>
      <c r="F65" s="45" t="s">
        <v>28</v>
      </c>
      <c r="G65" s="39" t="s">
        <v>29</v>
      </c>
      <c r="H65" s="39" t="s">
        <v>34</v>
      </c>
      <c r="I65" s="39" t="s">
        <v>9</v>
      </c>
      <c r="J65" s="38">
        <v>135</v>
      </c>
      <c r="K65" s="29">
        <f>0</f>
        <v>0</v>
      </c>
      <c r="L65" s="158">
        <f t="shared" si="0"/>
        <v>0</v>
      </c>
      <c r="M65" s="158">
        <f t="shared" si="1"/>
        <v>0</v>
      </c>
      <c r="N65" s="159"/>
      <c r="O65" s="160">
        <f t="shared" si="2"/>
        <v>0</v>
      </c>
      <c r="P65" s="159"/>
      <c r="Q65" s="159"/>
      <c r="R65" s="159"/>
      <c r="S65" s="28">
        <f t="shared" si="3"/>
        <v>0</v>
      </c>
      <c r="T65" s="27" t="str">
        <f t="shared" si="5"/>
        <v>OK</v>
      </c>
      <c r="U65" s="24"/>
      <c r="V65" s="26"/>
      <c r="W65" s="26"/>
      <c r="X65" s="26"/>
      <c r="Y65" s="26"/>
      <c r="Z65" s="26"/>
      <c r="AA65" s="26"/>
      <c r="AB65" s="24"/>
      <c r="AC65" s="24"/>
      <c r="AD65" s="24"/>
      <c r="AE65" s="24"/>
      <c r="AF65" s="24"/>
      <c r="AG65" s="24"/>
      <c r="AH65" s="24"/>
    </row>
    <row r="66" spans="1:34" ht="30.2" customHeight="1" x14ac:dyDescent="0.25">
      <c r="A66" s="204"/>
      <c r="B66" s="39">
        <v>63</v>
      </c>
      <c r="C66" s="201"/>
      <c r="D66" s="36" t="s">
        <v>13</v>
      </c>
      <c r="E66" s="43" t="s">
        <v>8</v>
      </c>
      <c r="F66" s="45" t="s">
        <v>28</v>
      </c>
      <c r="G66" s="39" t="s">
        <v>29</v>
      </c>
      <c r="H66" s="39" t="s">
        <v>34</v>
      </c>
      <c r="I66" s="39" t="s">
        <v>9</v>
      </c>
      <c r="J66" s="38">
        <v>135</v>
      </c>
      <c r="K66" s="29">
        <f>0</f>
        <v>0</v>
      </c>
      <c r="L66" s="158">
        <f t="shared" si="0"/>
        <v>0</v>
      </c>
      <c r="M66" s="158">
        <f t="shared" si="1"/>
        <v>0</v>
      </c>
      <c r="N66" s="159"/>
      <c r="O66" s="160">
        <f t="shared" si="2"/>
        <v>0</v>
      </c>
      <c r="P66" s="159"/>
      <c r="Q66" s="159"/>
      <c r="R66" s="159"/>
      <c r="S66" s="28">
        <f t="shared" si="3"/>
        <v>0</v>
      </c>
      <c r="T66" s="27" t="str">
        <f t="shared" si="5"/>
        <v>OK</v>
      </c>
      <c r="U66" s="24"/>
      <c r="V66" s="26"/>
      <c r="W66" s="26"/>
      <c r="X66" s="26"/>
      <c r="Y66" s="26"/>
      <c r="Z66" s="26"/>
      <c r="AA66" s="26"/>
      <c r="AB66" s="24"/>
      <c r="AC66" s="24"/>
      <c r="AD66" s="24"/>
      <c r="AE66" s="24"/>
      <c r="AF66" s="24"/>
      <c r="AG66" s="24"/>
      <c r="AH66" s="24"/>
    </row>
    <row r="67" spans="1:34" ht="30.2" customHeight="1" x14ac:dyDescent="0.25">
      <c r="A67" s="204"/>
      <c r="B67" s="39">
        <v>64</v>
      </c>
      <c r="C67" s="201"/>
      <c r="D67" s="36" t="s">
        <v>157</v>
      </c>
      <c r="E67" s="43" t="s">
        <v>8</v>
      </c>
      <c r="F67" s="45" t="s">
        <v>28</v>
      </c>
      <c r="G67" s="39" t="s">
        <v>29</v>
      </c>
      <c r="H67" s="39" t="s">
        <v>8</v>
      </c>
      <c r="I67" s="39" t="s">
        <v>9</v>
      </c>
      <c r="J67" s="38">
        <v>365</v>
      </c>
      <c r="K67" s="29">
        <f>0</f>
        <v>0</v>
      </c>
      <c r="L67" s="158">
        <f t="shared" si="0"/>
        <v>0</v>
      </c>
      <c r="M67" s="158">
        <f t="shared" si="1"/>
        <v>0</v>
      </c>
      <c r="N67" s="159"/>
      <c r="O67" s="160">
        <f t="shared" si="2"/>
        <v>0</v>
      </c>
      <c r="P67" s="159"/>
      <c r="Q67" s="159"/>
      <c r="R67" s="159"/>
      <c r="S67" s="28">
        <f t="shared" si="3"/>
        <v>0</v>
      </c>
      <c r="T67" s="27" t="str">
        <f t="shared" si="5"/>
        <v>OK</v>
      </c>
      <c r="U67" s="24"/>
      <c r="V67" s="26"/>
      <c r="W67" s="26"/>
      <c r="X67" s="26"/>
      <c r="Y67" s="26"/>
      <c r="Z67" s="26"/>
      <c r="AA67" s="26"/>
      <c r="AB67" s="24"/>
      <c r="AC67" s="24"/>
      <c r="AD67" s="24"/>
      <c r="AE67" s="24"/>
      <c r="AF67" s="24"/>
      <c r="AG67" s="24"/>
      <c r="AH67" s="24"/>
    </row>
    <row r="68" spans="1:34" ht="30.2" customHeight="1" x14ac:dyDescent="0.25">
      <c r="A68" s="205"/>
      <c r="B68" s="39">
        <v>65</v>
      </c>
      <c r="C68" s="202"/>
      <c r="D68" s="36" t="s">
        <v>30</v>
      </c>
      <c r="E68" s="43" t="s">
        <v>8</v>
      </c>
      <c r="F68" s="45" t="s">
        <v>28</v>
      </c>
      <c r="G68" s="39" t="s">
        <v>29</v>
      </c>
      <c r="H68" s="39" t="s">
        <v>8</v>
      </c>
      <c r="I68" s="39" t="s">
        <v>9</v>
      </c>
      <c r="J68" s="38">
        <v>100</v>
      </c>
      <c r="K68" s="29">
        <f>0</f>
        <v>0</v>
      </c>
      <c r="L68" s="158">
        <f t="shared" si="0"/>
        <v>0</v>
      </c>
      <c r="M68" s="158">
        <f t="shared" si="1"/>
        <v>0</v>
      </c>
      <c r="N68" s="159"/>
      <c r="O68" s="160">
        <f t="shared" si="2"/>
        <v>0</v>
      </c>
      <c r="P68" s="159"/>
      <c r="Q68" s="159"/>
      <c r="R68" s="159"/>
      <c r="S68" s="28">
        <f t="shared" si="3"/>
        <v>0</v>
      </c>
      <c r="T68" s="27" t="str">
        <f t="shared" si="5"/>
        <v>OK</v>
      </c>
      <c r="U68" s="24"/>
      <c r="V68" s="26"/>
      <c r="W68" s="26"/>
      <c r="X68" s="26"/>
      <c r="Y68" s="26"/>
      <c r="Z68" s="26"/>
      <c r="AA68" s="26"/>
      <c r="AB68" s="24"/>
      <c r="AC68" s="24"/>
      <c r="AD68" s="24"/>
      <c r="AE68" s="24"/>
      <c r="AF68" s="24"/>
      <c r="AG68" s="24"/>
      <c r="AH68" s="24"/>
    </row>
    <row r="69" spans="1:34" ht="30.2" customHeight="1" x14ac:dyDescent="0.25">
      <c r="A69" s="213" t="s">
        <v>164</v>
      </c>
      <c r="B69" s="46">
        <v>66</v>
      </c>
      <c r="C69" s="210" t="s">
        <v>92</v>
      </c>
      <c r="D69" s="48" t="s">
        <v>27</v>
      </c>
      <c r="E69" s="50" t="s">
        <v>8</v>
      </c>
      <c r="F69" s="52" t="s">
        <v>28</v>
      </c>
      <c r="G69" s="46" t="s">
        <v>29</v>
      </c>
      <c r="H69" s="46" t="s">
        <v>8</v>
      </c>
      <c r="I69" s="46" t="s">
        <v>9</v>
      </c>
      <c r="J69" s="49">
        <v>140</v>
      </c>
      <c r="K69" s="29">
        <f>0</f>
        <v>0</v>
      </c>
      <c r="L69" s="158">
        <f t="shared" ref="L69:L81" si="6">IF(SUM(U69:AL69)&gt;K69,K69,SUM(U69:AL69))</f>
        <v>0</v>
      </c>
      <c r="M69" s="158">
        <f t="shared" ref="M69:M81" si="7">(SUM(U69:AL69))</f>
        <v>0</v>
      </c>
      <c r="N69" s="159"/>
      <c r="O69" s="160">
        <f t="shared" ref="O69:O81" si="8">ROUND(IF(K69*0.25-0.5&lt;0,0,K69*0.25-0.5),0)-R69-P69</f>
        <v>0</v>
      </c>
      <c r="P69" s="159"/>
      <c r="Q69" s="159"/>
      <c r="R69" s="159"/>
      <c r="S69" s="28">
        <f t="shared" ref="S69:S81" si="9">K69-SUM(U69:AH69)+N69</f>
        <v>0</v>
      </c>
      <c r="T69" s="27" t="str">
        <f t="shared" si="5"/>
        <v>OK</v>
      </c>
      <c r="U69" s="24"/>
      <c r="V69" s="26"/>
      <c r="W69" s="26"/>
      <c r="X69" s="26"/>
      <c r="Y69" s="26"/>
      <c r="Z69" s="26"/>
      <c r="AA69" s="26"/>
      <c r="AB69" s="24"/>
      <c r="AC69" s="24"/>
      <c r="AD69" s="24"/>
      <c r="AE69" s="24"/>
      <c r="AF69" s="24"/>
      <c r="AG69" s="24"/>
      <c r="AH69" s="24"/>
    </row>
    <row r="70" spans="1:34" ht="30.2" customHeight="1" x14ac:dyDescent="0.25">
      <c r="A70" s="214"/>
      <c r="B70" s="46">
        <v>67</v>
      </c>
      <c r="C70" s="211"/>
      <c r="D70" s="48" t="s">
        <v>7</v>
      </c>
      <c r="E70" s="50" t="s">
        <v>8</v>
      </c>
      <c r="F70" s="52" t="s">
        <v>28</v>
      </c>
      <c r="G70" s="46" t="s">
        <v>29</v>
      </c>
      <c r="H70" s="46" t="s">
        <v>8</v>
      </c>
      <c r="I70" s="46" t="s">
        <v>9</v>
      </c>
      <c r="J70" s="49">
        <v>530</v>
      </c>
      <c r="K70" s="29">
        <f>0</f>
        <v>0</v>
      </c>
      <c r="L70" s="158">
        <f t="shared" si="6"/>
        <v>0</v>
      </c>
      <c r="M70" s="158">
        <f t="shared" si="7"/>
        <v>0</v>
      </c>
      <c r="N70" s="159"/>
      <c r="O70" s="160">
        <f t="shared" si="8"/>
        <v>0</v>
      </c>
      <c r="P70" s="159"/>
      <c r="Q70" s="159"/>
      <c r="R70" s="159"/>
      <c r="S70" s="28">
        <f t="shared" si="9"/>
        <v>0</v>
      </c>
      <c r="T70" s="27" t="str">
        <f t="shared" si="5"/>
        <v>OK</v>
      </c>
      <c r="U70" s="24"/>
      <c r="V70" s="26"/>
      <c r="W70" s="26"/>
      <c r="X70" s="26"/>
      <c r="Y70" s="26"/>
      <c r="Z70" s="26"/>
      <c r="AA70" s="26"/>
      <c r="AB70" s="24"/>
      <c r="AC70" s="24"/>
      <c r="AD70" s="24"/>
      <c r="AE70" s="24"/>
      <c r="AF70" s="24"/>
      <c r="AG70" s="24"/>
      <c r="AH70" s="24"/>
    </row>
    <row r="71" spans="1:34" ht="30.2" customHeight="1" x14ac:dyDescent="0.25">
      <c r="A71" s="214"/>
      <c r="B71" s="46">
        <v>68</v>
      </c>
      <c r="C71" s="211"/>
      <c r="D71" s="48" t="s">
        <v>10</v>
      </c>
      <c r="E71" s="50" t="s">
        <v>8</v>
      </c>
      <c r="F71" s="52" t="s">
        <v>28</v>
      </c>
      <c r="G71" s="46" t="s">
        <v>29</v>
      </c>
      <c r="H71" s="46" t="s">
        <v>8</v>
      </c>
      <c r="I71" s="46" t="s">
        <v>9</v>
      </c>
      <c r="J71" s="49">
        <v>660</v>
      </c>
      <c r="K71" s="29">
        <f>0</f>
        <v>0</v>
      </c>
      <c r="L71" s="158">
        <f t="shared" si="6"/>
        <v>0</v>
      </c>
      <c r="M71" s="158">
        <f t="shared" si="7"/>
        <v>0</v>
      </c>
      <c r="N71" s="159"/>
      <c r="O71" s="160">
        <f t="shared" si="8"/>
        <v>0</v>
      </c>
      <c r="P71" s="159"/>
      <c r="Q71" s="159"/>
      <c r="R71" s="159"/>
      <c r="S71" s="28">
        <f t="shared" si="9"/>
        <v>0</v>
      </c>
      <c r="T71" s="27" t="str">
        <f t="shared" si="5"/>
        <v>OK</v>
      </c>
      <c r="U71" s="24"/>
      <c r="V71" s="26"/>
      <c r="W71" s="26"/>
      <c r="X71" s="26"/>
      <c r="Y71" s="26"/>
      <c r="Z71" s="26"/>
      <c r="AA71" s="26"/>
      <c r="AB71" s="24"/>
      <c r="AC71" s="24"/>
      <c r="AD71" s="24"/>
      <c r="AE71" s="24"/>
      <c r="AF71" s="24"/>
      <c r="AG71" s="24"/>
      <c r="AH71" s="24"/>
    </row>
    <row r="72" spans="1:34" ht="30.2" customHeight="1" x14ac:dyDescent="0.25">
      <c r="A72" s="214"/>
      <c r="B72" s="46">
        <v>69</v>
      </c>
      <c r="C72" s="211"/>
      <c r="D72" s="48" t="s">
        <v>11</v>
      </c>
      <c r="E72" s="50" t="s">
        <v>8</v>
      </c>
      <c r="F72" s="52" t="s">
        <v>28</v>
      </c>
      <c r="G72" s="46" t="s">
        <v>29</v>
      </c>
      <c r="H72" s="46" t="s">
        <v>8</v>
      </c>
      <c r="I72" s="46" t="s">
        <v>9</v>
      </c>
      <c r="J72" s="49">
        <v>760</v>
      </c>
      <c r="K72" s="29">
        <f>0</f>
        <v>0</v>
      </c>
      <c r="L72" s="158">
        <f t="shared" si="6"/>
        <v>0</v>
      </c>
      <c r="M72" s="158">
        <f t="shared" si="7"/>
        <v>0</v>
      </c>
      <c r="N72" s="159"/>
      <c r="O72" s="160">
        <f t="shared" si="8"/>
        <v>0</v>
      </c>
      <c r="P72" s="159"/>
      <c r="Q72" s="159"/>
      <c r="R72" s="159"/>
      <c r="S72" s="28">
        <f t="shared" si="9"/>
        <v>0</v>
      </c>
      <c r="T72" s="27" t="str">
        <f t="shared" si="5"/>
        <v>OK</v>
      </c>
      <c r="U72" s="24"/>
      <c r="V72" s="26"/>
      <c r="W72" s="26"/>
      <c r="X72" s="26"/>
      <c r="Y72" s="26"/>
      <c r="Z72" s="26"/>
      <c r="AA72" s="26"/>
      <c r="AB72" s="24"/>
      <c r="AC72" s="24"/>
      <c r="AD72" s="24"/>
      <c r="AE72" s="24"/>
      <c r="AF72" s="24"/>
      <c r="AG72" s="24"/>
      <c r="AH72" s="24"/>
    </row>
    <row r="73" spans="1:34" ht="30.2" customHeight="1" x14ac:dyDescent="0.25">
      <c r="A73" s="214"/>
      <c r="B73" s="46">
        <v>70</v>
      </c>
      <c r="C73" s="211"/>
      <c r="D73" s="48" t="s">
        <v>12</v>
      </c>
      <c r="E73" s="50" t="s">
        <v>8</v>
      </c>
      <c r="F73" s="52" t="s">
        <v>28</v>
      </c>
      <c r="G73" s="46" t="s">
        <v>29</v>
      </c>
      <c r="H73" s="46" t="s">
        <v>34</v>
      </c>
      <c r="I73" s="46" t="s">
        <v>9</v>
      </c>
      <c r="J73" s="49">
        <v>70</v>
      </c>
      <c r="K73" s="29">
        <f>0</f>
        <v>0</v>
      </c>
      <c r="L73" s="158">
        <f t="shared" si="6"/>
        <v>0</v>
      </c>
      <c r="M73" s="158">
        <f t="shared" si="7"/>
        <v>0</v>
      </c>
      <c r="N73" s="159"/>
      <c r="O73" s="160">
        <f t="shared" si="8"/>
        <v>0</v>
      </c>
      <c r="P73" s="159"/>
      <c r="Q73" s="159"/>
      <c r="R73" s="159"/>
      <c r="S73" s="28">
        <f t="shared" si="9"/>
        <v>0</v>
      </c>
      <c r="T73" s="27" t="str">
        <f t="shared" si="5"/>
        <v>OK</v>
      </c>
      <c r="U73" s="24"/>
      <c r="V73" s="26"/>
      <c r="W73" s="26"/>
      <c r="X73" s="26"/>
      <c r="Y73" s="26"/>
      <c r="Z73" s="26"/>
      <c r="AA73" s="26"/>
      <c r="AB73" s="24"/>
      <c r="AC73" s="24"/>
      <c r="AD73" s="24"/>
      <c r="AE73" s="24"/>
      <c r="AF73" s="24"/>
      <c r="AG73" s="24"/>
      <c r="AH73" s="24"/>
    </row>
    <row r="74" spans="1:34" ht="30.2" customHeight="1" x14ac:dyDescent="0.25">
      <c r="A74" s="214"/>
      <c r="B74" s="46">
        <v>71</v>
      </c>
      <c r="C74" s="211"/>
      <c r="D74" s="48" t="s">
        <v>156</v>
      </c>
      <c r="E74" s="50" t="s">
        <v>8</v>
      </c>
      <c r="F74" s="52" t="s">
        <v>28</v>
      </c>
      <c r="G74" s="46" t="s">
        <v>29</v>
      </c>
      <c r="H74" s="46" t="s">
        <v>34</v>
      </c>
      <c r="I74" s="46" t="s">
        <v>9</v>
      </c>
      <c r="J74" s="49">
        <v>75</v>
      </c>
      <c r="K74" s="29">
        <f>0</f>
        <v>0</v>
      </c>
      <c r="L74" s="158">
        <f t="shared" si="6"/>
        <v>0</v>
      </c>
      <c r="M74" s="158">
        <f t="shared" si="7"/>
        <v>0</v>
      </c>
      <c r="N74" s="159"/>
      <c r="O74" s="160">
        <f t="shared" si="8"/>
        <v>0</v>
      </c>
      <c r="P74" s="159"/>
      <c r="Q74" s="159"/>
      <c r="R74" s="159"/>
      <c r="S74" s="28">
        <f t="shared" si="9"/>
        <v>0</v>
      </c>
      <c r="T74" s="27" t="str">
        <f t="shared" si="5"/>
        <v>OK</v>
      </c>
      <c r="U74" s="24"/>
      <c r="V74" s="26"/>
      <c r="W74" s="26"/>
      <c r="X74" s="26"/>
      <c r="Y74" s="26"/>
      <c r="Z74" s="26"/>
      <c r="AA74" s="26"/>
      <c r="AB74" s="24"/>
      <c r="AC74" s="24"/>
      <c r="AD74" s="24"/>
      <c r="AE74" s="24"/>
      <c r="AF74" s="24"/>
      <c r="AG74" s="24"/>
      <c r="AH74" s="24"/>
    </row>
    <row r="75" spans="1:34" ht="30.2" customHeight="1" x14ac:dyDescent="0.25">
      <c r="A75" s="214"/>
      <c r="B75" s="46">
        <v>72</v>
      </c>
      <c r="C75" s="211"/>
      <c r="D75" s="48" t="s">
        <v>13</v>
      </c>
      <c r="E75" s="50" t="s">
        <v>8</v>
      </c>
      <c r="F75" s="52" t="s">
        <v>28</v>
      </c>
      <c r="G75" s="46" t="s">
        <v>29</v>
      </c>
      <c r="H75" s="46" t="s">
        <v>34</v>
      </c>
      <c r="I75" s="46" t="s">
        <v>9</v>
      </c>
      <c r="J75" s="49">
        <v>80</v>
      </c>
      <c r="K75" s="29">
        <f>0</f>
        <v>0</v>
      </c>
      <c r="L75" s="158">
        <f t="shared" si="6"/>
        <v>0</v>
      </c>
      <c r="M75" s="158">
        <f t="shared" si="7"/>
        <v>0</v>
      </c>
      <c r="N75" s="159"/>
      <c r="O75" s="160">
        <f t="shared" si="8"/>
        <v>0</v>
      </c>
      <c r="P75" s="159"/>
      <c r="Q75" s="159"/>
      <c r="R75" s="159"/>
      <c r="S75" s="28">
        <f t="shared" si="9"/>
        <v>0</v>
      </c>
      <c r="T75" s="27" t="str">
        <f t="shared" si="5"/>
        <v>OK</v>
      </c>
      <c r="U75" s="24"/>
      <c r="V75" s="26"/>
      <c r="W75" s="26"/>
      <c r="X75" s="26"/>
      <c r="Y75" s="26"/>
      <c r="Z75" s="26"/>
      <c r="AA75" s="26"/>
      <c r="AB75" s="24"/>
      <c r="AC75" s="24"/>
      <c r="AD75" s="24"/>
      <c r="AE75" s="24"/>
      <c r="AF75" s="24"/>
      <c r="AG75" s="24"/>
      <c r="AH75" s="24"/>
    </row>
    <row r="76" spans="1:34" ht="30.2" customHeight="1" x14ac:dyDescent="0.25">
      <c r="A76" s="214"/>
      <c r="B76" s="46">
        <v>73</v>
      </c>
      <c r="C76" s="211"/>
      <c r="D76" s="48" t="s">
        <v>157</v>
      </c>
      <c r="E76" s="50" t="s">
        <v>8</v>
      </c>
      <c r="F76" s="52" t="s">
        <v>28</v>
      </c>
      <c r="G76" s="46" t="s">
        <v>29</v>
      </c>
      <c r="H76" s="46" t="s">
        <v>8</v>
      </c>
      <c r="I76" s="46" t="s">
        <v>9</v>
      </c>
      <c r="J76" s="49">
        <v>150</v>
      </c>
      <c r="K76" s="29">
        <f>0</f>
        <v>0</v>
      </c>
      <c r="L76" s="158">
        <f t="shared" si="6"/>
        <v>0</v>
      </c>
      <c r="M76" s="158">
        <f t="shared" si="7"/>
        <v>0</v>
      </c>
      <c r="N76" s="159"/>
      <c r="O76" s="160">
        <f t="shared" si="8"/>
        <v>0</v>
      </c>
      <c r="P76" s="159"/>
      <c r="Q76" s="159"/>
      <c r="R76" s="159"/>
      <c r="S76" s="28">
        <f t="shared" si="9"/>
        <v>0</v>
      </c>
      <c r="T76" s="27" t="str">
        <f t="shared" si="5"/>
        <v>OK</v>
      </c>
      <c r="U76" s="24"/>
      <c r="V76" s="26"/>
      <c r="W76" s="26"/>
      <c r="X76" s="26"/>
      <c r="Y76" s="26"/>
      <c r="Z76" s="26"/>
      <c r="AA76" s="26"/>
      <c r="AB76" s="24"/>
      <c r="AC76" s="24"/>
      <c r="AD76" s="24"/>
      <c r="AE76" s="24"/>
      <c r="AF76" s="24"/>
      <c r="AG76" s="24"/>
      <c r="AH76" s="24"/>
    </row>
    <row r="77" spans="1:34" ht="30.2" customHeight="1" x14ac:dyDescent="0.25">
      <c r="A77" s="214"/>
      <c r="B77" s="46">
        <v>74</v>
      </c>
      <c r="C77" s="211"/>
      <c r="D77" s="48" t="s">
        <v>30</v>
      </c>
      <c r="E77" s="50" t="s">
        <v>8</v>
      </c>
      <c r="F77" s="52" t="s">
        <v>28</v>
      </c>
      <c r="G77" s="46" t="s">
        <v>29</v>
      </c>
      <c r="H77" s="46" t="s">
        <v>8</v>
      </c>
      <c r="I77" s="46" t="s">
        <v>9</v>
      </c>
      <c r="J77" s="49">
        <v>150</v>
      </c>
      <c r="K77" s="29">
        <f>0</f>
        <v>0</v>
      </c>
      <c r="L77" s="158">
        <f t="shared" si="6"/>
        <v>0</v>
      </c>
      <c r="M77" s="158">
        <f t="shared" si="7"/>
        <v>0</v>
      </c>
      <c r="N77" s="159"/>
      <c r="O77" s="160">
        <f t="shared" si="8"/>
        <v>0</v>
      </c>
      <c r="P77" s="159"/>
      <c r="Q77" s="159"/>
      <c r="R77" s="159"/>
      <c r="S77" s="28">
        <f t="shared" si="9"/>
        <v>0</v>
      </c>
      <c r="T77" s="27" t="str">
        <f t="shared" si="5"/>
        <v>OK</v>
      </c>
      <c r="U77" s="24"/>
      <c r="V77" s="26"/>
      <c r="W77" s="26"/>
      <c r="X77" s="26"/>
      <c r="Y77" s="26"/>
      <c r="Z77" s="26"/>
      <c r="AA77" s="26"/>
      <c r="AB77" s="24"/>
      <c r="AC77" s="24"/>
      <c r="AD77" s="24"/>
      <c r="AE77" s="24"/>
      <c r="AF77" s="24"/>
      <c r="AG77" s="24"/>
      <c r="AH77" s="24"/>
    </row>
    <row r="78" spans="1:34" ht="30.2" customHeight="1" x14ac:dyDescent="0.25">
      <c r="A78" s="215"/>
      <c r="B78" s="46">
        <v>75</v>
      </c>
      <c r="C78" s="212"/>
      <c r="D78" s="48" t="s">
        <v>165</v>
      </c>
      <c r="E78" s="50" t="s">
        <v>8</v>
      </c>
      <c r="F78" s="52" t="s">
        <v>28</v>
      </c>
      <c r="G78" s="46" t="s">
        <v>29</v>
      </c>
      <c r="H78" s="46" t="s">
        <v>8</v>
      </c>
      <c r="I78" s="46" t="s">
        <v>9</v>
      </c>
      <c r="J78" s="49">
        <v>300</v>
      </c>
      <c r="K78" s="29">
        <f>0</f>
        <v>0</v>
      </c>
      <c r="L78" s="158">
        <f t="shared" si="6"/>
        <v>0</v>
      </c>
      <c r="M78" s="158">
        <f t="shared" si="7"/>
        <v>0</v>
      </c>
      <c r="N78" s="159"/>
      <c r="O78" s="160">
        <f t="shared" si="8"/>
        <v>0</v>
      </c>
      <c r="P78" s="159"/>
      <c r="Q78" s="159"/>
      <c r="R78" s="159"/>
      <c r="S78" s="28">
        <f t="shared" si="9"/>
        <v>0</v>
      </c>
      <c r="T78" s="27" t="str">
        <f t="shared" si="5"/>
        <v>OK</v>
      </c>
      <c r="U78" s="24"/>
      <c r="V78" s="26"/>
      <c r="W78" s="26"/>
      <c r="X78" s="26"/>
      <c r="Y78" s="26"/>
      <c r="Z78" s="26"/>
      <c r="AA78" s="26"/>
      <c r="AB78" s="24"/>
      <c r="AC78" s="24"/>
      <c r="AD78" s="24"/>
      <c r="AE78" s="24"/>
      <c r="AF78" s="24"/>
      <c r="AG78" s="24"/>
      <c r="AH78" s="24"/>
    </row>
    <row r="79" spans="1:34" ht="30.2" customHeight="1" x14ac:dyDescent="0.25">
      <c r="A79" s="203" t="s">
        <v>166</v>
      </c>
      <c r="B79" s="39">
        <v>76</v>
      </c>
      <c r="C79" s="200" t="s">
        <v>33</v>
      </c>
      <c r="D79" s="36" t="s">
        <v>7</v>
      </c>
      <c r="E79" s="43" t="s">
        <v>8</v>
      </c>
      <c r="F79" s="45" t="s">
        <v>28</v>
      </c>
      <c r="G79" s="39" t="s">
        <v>29</v>
      </c>
      <c r="H79" s="39" t="s">
        <v>8</v>
      </c>
      <c r="I79" s="39" t="s">
        <v>9</v>
      </c>
      <c r="J79" s="38">
        <v>1001</v>
      </c>
      <c r="K79" s="29">
        <f>0</f>
        <v>0</v>
      </c>
      <c r="L79" s="158">
        <f t="shared" si="6"/>
        <v>0</v>
      </c>
      <c r="M79" s="158">
        <f t="shared" si="7"/>
        <v>0</v>
      </c>
      <c r="N79" s="159"/>
      <c r="O79" s="160">
        <f t="shared" si="8"/>
        <v>0</v>
      </c>
      <c r="P79" s="159"/>
      <c r="Q79" s="159"/>
      <c r="R79" s="159"/>
      <c r="S79" s="28">
        <f t="shared" si="9"/>
        <v>0</v>
      </c>
      <c r="T79" s="27" t="str">
        <f t="shared" si="5"/>
        <v>OK</v>
      </c>
      <c r="U79" s="24"/>
      <c r="V79" s="26"/>
      <c r="W79" s="26"/>
      <c r="X79" s="26"/>
      <c r="Y79" s="26"/>
      <c r="Z79" s="26"/>
      <c r="AA79" s="26"/>
      <c r="AB79" s="24"/>
      <c r="AC79" s="24"/>
      <c r="AD79" s="24"/>
      <c r="AE79" s="24"/>
      <c r="AF79" s="24"/>
      <c r="AG79" s="24"/>
      <c r="AH79" s="24"/>
    </row>
    <row r="80" spans="1:34" ht="30.2" customHeight="1" x14ac:dyDescent="0.25">
      <c r="A80" s="204"/>
      <c r="B80" s="39">
        <v>77</v>
      </c>
      <c r="C80" s="201"/>
      <c r="D80" s="36" t="s">
        <v>12</v>
      </c>
      <c r="E80" s="43" t="s">
        <v>8</v>
      </c>
      <c r="F80" s="45" t="s">
        <v>28</v>
      </c>
      <c r="G80" s="39" t="s">
        <v>29</v>
      </c>
      <c r="H80" s="39" t="s">
        <v>34</v>
      </c>
      <c r="I80" s="39" t="s">
        <v>9</v>
      </c>
      <c r="J80" s="38">
        <v>130</v>
      </c>
      <c r="K80" s="29">
        <f>0</f>
        <v>0</v>
      </c>
      <c r="L80" s="158">
        <f t="shared" si="6"/>
        <v>0</v>
      </c>
      <c r="M80" s="158">
        <f t="shared" si="7"/>
        <v>0</v>
      </c>
      <c r="N80" s="159"/>
      <c r="O80" s="160">
        <f t="shared" si="8"/>
        <v>0</v>
      </c>
      <c r="P80" s="159"/>
      <c r="Q80" s="159"/>
      <c r="R80" s="159"/>
      <c r="S80" s="28">
        <f t="shared" si="9"/>
        <v>0</v>
      </c>
      <c r="T80" s="27" t="str">
        <f t="shared" si="5"/>
        <v>OK</v>
      </c>
      <c r="U80" s="24"/>
      <c r="V80" s="26"/>
      <c r="W80" s="26"/>
      <c r="X80" s="26"/>
      <c r="Y80" s="26"/>
      <c r="Z80" s="26"/>
      <c r="AA80" s="26"/>
      <c r="AB80" s="24"/>
      <c r="AC80" s="24"/>
      <c r="AD80" s="24"/>
      <c r="AE80" s="24"/>
      <c r="AF80" s="24"/>
      <c r="AG80" s="24"/>
      <c r="AH80" s="24"/>
    </row>
    <row r="81" spans="1:34" ht="30.2" customHeight="1" x14ac:dyDescent="0.25">
      <c r="A81" s="205"/>
      <c r="B81" s="39">
        <v>78</v>
      </c>
      <c r="C81" s="202"/>
      <c r="D81" s="36" t="s">
        <v>157</v>
      </c>
      <c r="E81" s="43" t="s">
        <v>8</v>
      </c>
      <c r="F81" s="45" t="s">
        <v>28</v>
      </c>
      <c r="G81" s="39" t="s">
        <v>29</v>
      </c>
      <c r="H81" s="39" t="s">
        <v>8</v>
      </c>
      <c r="I81" s="39" t="s">
        <v>9</v>
      </c>
      <c r="J81" s="38">
        <v>200</v>
      </c>
      <c r="K81" s="29">
        <f>0</f>
        <v>0</v>
      </c>
      <c r="L81" s="158">
        <f t="shared" si="6"/>
        <v>0</v>
      </c>
      <c r="M81" s="158">
        <f t="shared" si="7"/>
        <v>0</v>
      </c>
      <c r="N81" s="159"/>
      <c r="O81" s="160">
        <f t="shared" si="8"/>
        <v>0</v>
      </c>
      <c r="P81" s="159"/>
      <c r="Q81" s="159"/>
      <c r="R81" s="159"/>
      <c r="S81" s="28">
        <f t="shared" si="9"/>
        <v>0</v>
      </c>
      <c r="T81" s="27" t="str">
        <f t="shared" si="5"/>
        <v>OK</v>
      </c>
      <c r="U81" s="24"/>
      <c r="V81" s="26"/>
      <c r="W81" s="26"/>
      <c r="X81" s="26"/>
      <c r="Y81" s="26"/>
      <c r="Z81" s="26"/>
      <c r="AA81" s="26"/>
      <c r="AB81" s="24"/>
      <c r="AC81" s="24"/>
      <c r="AD81" s="24"/>
      <c r="AE81" s="24"/>
      <c r="AF81" s="24"/>
      <c r="AG81" s="24"/>
      <c r="AH81" s="24"/>
    </row>
    <row r="82" spans="1:34" ht="15.75" thickBot="1" x14ac:dyDescent="0.3">
      <c r="K82" s="163">
        <f>SUMPRODUCT($J$4:$J$81,K4:K81)</f>
        <v>362270.93999999994</v>
      </c>
      <c r="L82" s="163">
        <f>SUMPRODUCT($J$4:$J$81,L4:L81)</f>
        <v>88329.16</v>
      </c>
      <c r="M82" s="163">
        <f>SUMPRODUCT($J$4:$J$81,M4:M81)</f>
        <v>88329.16</v>
      </c>
      <c r="N82" s="163"/>
      <c r="O82" s="163"/>
      <c r="P82" s="163"/>
      <c r="Q82" s="163"/>
      <c r="R82" s="163"/>
      <c r="U82" s="32">
        <f t="shared" ref="U82:AH82" si="10">SUMPRODUCT($J$4:$J$81,U4:U81)</f>
        <v>11764.7</v>
      </c>
      <c r="V82" s="32">
        <f t="shared" si="10"/>
        <v>24390</v>
      </c>
      <c r="W82" s="32">
        <f t="shared" si="10"/>
        <v>6890.12</v>
      </c>
      <c r="X82" s="32">
        <f t="shared" si="10"/>
        <v>17058</v>
      </c>
      <c r="Y82" s="32">
        <f t="shared" si="10"/>
        <v>4540.34</v>
      </c>
      <c r="Z82" s="32">
        <f t="shared" si="10"/>
        <v>5626</v>
      </c>
      <c r="AA82" s="32">
        <f t="shared" si="10"/>
        <v>8608</v>
      </c>
      <c r="AB82" s="32">
        <f t="shared" si="10"/>
        <v>2852</v>
      </c>
      <c r="AC82" s="32">
        <f t="shared" si="10"/>
        <v>6600</v>
      </c>
      <c r="AD82" s="32">
        <f t="shared" si="10"/>
        <v>0</v>
      </c>
      <c r="AE82" s="32">
        <f t="shared" si="10"/>
        <v>0</v>
      </c>
      <c r="AF82" s="32">
        <f t="shared" si="10"/>
        <v>0</v>
      </c>
      <c r="AG82" s="32">
        <f t="shared" si="10"/>
        <v>0</v>
      </c>
      <c r="AH82" s="32">
        <f t="shared" si="10"/>
        <v>0</v>
      </c>
    </row>
    <row r="83" spans="1:34" ht="15" x14ac:dyDescent="0.25">
      <c r="D83" s="33" t="s">
        <v>53</v>
      </c>
      <c r="R83" s="157"/>
      <c r="V83" s="128"/>
      <c r="W83" s="128"/>
      <c r="X83" s="128"/>
    </row>
    <row r="84" spans="1:34" ht="30" x14ac:dyDescent="0.25">
      <c r="D84" s="34" t="s">
        <v>54</v>
      </c>
      <c r="R84" s="156"/>
      <c r="V84" s="128"/>
      <c r="W84" s="128"/>
      <c r="X84" s="128"/>
    </row>
    <row r="85" spans="1:34" ht="30.75" thickBot="1" x14ac:dyDescent="0.3">
      <c r="D85" s="35" t="s">
        <v>55</v>
      </c>
      <c r="R85" s="156"/>
      <c r="V85" s="128"/>
      <c r="W85" s="128"/>
      <c r="X85" s="128"/>
    </row>
    <row r="86" spans="1:34" ht="15" x14ac:dyDescent="0.25"/>
    <row r="87" spans="1:34" ht="15" x14ac:dyDescent="0.25"/>
    <row r="88" spans="1:34" ht="15" x14ac:dyDescent="0.25">
      <c r="V88" s="79"/>
    </row>
    <row r="89" spans="1:34" ht="15" x14ac:dyDescent="0.25">
      <c r="V89" s="79"/>
    </row>
    <row r="90" spans="1:34" ht="15" x14ac:dyDescent="0.25">
      <c r="V90" s="79"/>
    </row>
    <row r="91" spans="1:34" ht="15" x14ac:dyDescent="0.25"/>
    <row r="92" spans="1:34" ht="15" x14ac:dyDescent="0.25"/>
  </sheetData>
  <autoFilter ref="A3:AH85" xr:uid="{00000000-0001-0000-0000-000000000000}"/>
  <customSheetViews>
    <customSheetView guid="{621D8238-5429-498F-AC6E-560DC77BBC2F}" scale="70" topLeftCell="D1">
      <selection activeCell="L22" sqref="L22"/>
      <colBreaks count="1" manualBreakCount="1">
        <brk id="17" max="1048575" man="1"/>
      </colBreaks>
      <pageMargins left="0.511811024" right="0.511811024" top="0.78740157499999996" bottom="0.78740157499999996" header="0.31496062000000002" footer="0.31496062000000002"/>
      <pageSetup paperSize="9" scale="60" orientation="landscape" r:id="rId1"/>
    </customSheetView>
    <customSheetView guid="{4F310B60-E7C4-463C-82E5-32855552E117}" scale="106" topLeftCell="E11">
      <selection activeCell="K12" sqref="K12"/>
      <colBreaks count="1" manualBreakCount="1">
        <brk id="17" max="1048575" man="1"/>
      </colBreaks>
      <pageMargins left="0.511811024" right="0.511811024" top="0.78740157499999996" bottom="0.78740157499999996" header="0.31496062000000002" footer="0.31496062000000002"/>
      <pageSetup paperSize="9" scale="60" orientation="landscape" r:id="rId2"/>
    </customSheetView>
    <customSheetView guid="{29377F80-2479-4EEE-B758-5B51FB237957}" scale="96" topLeftCell="A19">
      <selection activeCell="K27" sqref="K27"/>
      <colBreaks count="1" manualBreakCount="1">
        <brk id="17" max="1048575" man="1"/>
      </colBreaks>
      <pageMargins left="0.511811024" right="0.511811024" top="0.78740157499999996" bottom="0.78740157499999996" header="0.31496062000000002" footer="0.31496062000000002"/>
      <pageSetup paperSize="9" scale="60" orientation="landscape" r:id="rId3"/>
    </customSheetView>
    <customSheetView guid="{B9C3DAFA-017A-49F7-AED8-93B14E732368}" scale="96" topLeftCell="A34">
      <selection activeCell="G40" sqref="G40"/>
      <colBreaks count="1" manualBreakCount="1">
        <brk id="17" max="1048575" man="1"/>
      </colBreaks>
      <pageMargins left="0.511811024" right="0.511811024" top="0.78740157499999996" bottom="0.78740157499999996" header="0.31496062000000002" footer="0.31496062000000002"/>
      <pageSetup paperSize="9" scale="60" orientation="landscape" r:id="rId4"/>
    </customSheetView>
  </customSheetViews>
  <mergeCells count="29">
    <mergeCell ref="C79:C81"/>
    <mergeCell ref="A79:A81"/>
    <mergeCell ref="C49:C59"/>
    <mergeCell ref="A49:A59"/>
    <mergeCell ref="C60:C68"/>
    <mergeCell ref="A60:A68"/>
    <mergeCell ref="C69:C78"/>
    <mergeCell ref="A69:A78"/>
    <mergeCell ref="AA1:AA2"/>
    <mergeCell ref="AB1:AB2"/>
    <mergeCell ref="U1:U2"/>
    <mergeCell ref="V1:V2"/>
    <mergeCell ref="X1:X2"/>
    <mergeCell ref="Y1:Y2"/>
    <mergeCell ref="Z1:Z2"/>
    <mergeCell ref="W1:W2"/>
    <mergeCell ref="D1:J1"/>
    <mergeCell ref="A2:J2"/>
    <mergeCell ref="K2:T2"/>
    <mergeCell ref="C38:C48"/>
    <mergeCell ref="A38:A48"/>
    <mergeCell ref="K1:T1"/>
    <mergeCell ref="A1:C1"/>
    <mergeCell ref="AC1:AC2"/>
    <mergeCell ref="AH1:AH2"/>
    <mergeCell ref="AD1:AD2"/>
    <mergeCell ref="AE1:AE2"/>
    <mergeCell ref="AF1:AF2"/>
    <mergeCell ref="AG1:AG2"/>
  </mergeCells>
  <conditionalFormatting sqref="T1 T3:T1048576">
    <cfRule type="cellIs" dxfId="52" priority="4" operator="equal">
      <formula>"ATENÇÃO"</formula>
    </cfRule>
  </conditionalFormatting>
  <conditionalFormatting sqref="U4:AH81">
    <cfRule type="cellIs" dxfId="51" priority="1" operator="greaterThan">
      <formula>0</formula>
    </cfRule>
  </conditionalFormatting>
  <pageMargins left="0.511811024" right="0.511811024" top="0.78740157499999996" bottom="0.78740157499999996" header="0.31496062000000002" footer="0.31496062000000002"/>
  <pageSetup paperSize="9" scale="60" orientation="landscape" r:id="rId5"/>
  <colBreaks count="1" manualBreakCount="1">
    <brk id="24" max="1048575" man="1"/>
  </colBreaks>
  <legacy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24EB7-F374-43C0-B198-B2F5393C81A6}">
  <dimension ref="A1:AH92"/>
  <sheetViews>
    <sheetView zoomScale="80" zoomScaleNormal="80" workbookViewId="0">
      <selection activeCell="S84" sqref="S84"/>
    </sheetView>
  </sheetViews>
  <sheetFormatPr defaultColWidth="9.7109375" defaultRowHeight="30.2" customHeight="1" x14ac:dyDescent="0.25"/>
  <cols>
    <col min="1" max="1" width="6.140625" style="1" customWidth="1"/>
    <col min="2" max="2" width="6.42578125" style="1" customWidth="1"/>
    <col min="3" max="3" width="13.42578125" style="1" customWidth="1"/>
    <col min="4" max="4" width="10.7109375" style="3" customWidth="1"/>
    <col min="5" max="5" width="12.42578125" style="1" customWidth="1"/>
    <col min="6" max="6" width="8.5703125" style="1" customWidth="1"/>
    <col min="7" max="7" width="8.42578125" style="1" customWidth="1"/>
    <col min="8" max="8" width="8.28515625" style="1" customWidth="1"/>
    <col min="9" max="9" width="12.7109375" style="1" customWidth="1"/>
    <col min="10" max="10" width="13.28515625" style="3" customWidth="1"/>
    <col min="11" max="11" width="12.7109375" style="4" bestFit="1" customWidth="1"/>
    <col min="12" max="14" width="12.42578125" style="4" customWidth="1"/>
    <col min="15" max="15" width="18.140625" style="4" customWidth="1"/>
    <col min="16" max="17" width="12.42578125" style="4" customWidth="1"/>
    <col min="18" max="18" width="16.42578125" style="4" bestFit="1" customWidth="1"/>
    <col min="19" max="19" width="13.28515625" style="12" customWidth="1"/>
    <col min="20" max="20" width="12.42578125" style="5" customWidth="1"/>
    <col min="21" max="21" width="13.42578125" style="6" customWidth="1"/>
    <col min="22" max="22" width="13" style="6" customWidth="1"/>
    <col min="23" max="23" width="13.42578125" style="6" customWidth="1"/>
    <col min="24" max="25" width="14.140625" style="6" customWidth="1"/>
    <col min="26" max="26" width="12.42578125" style="6" customWidth="1"/>
    <col min="27" max="27" width="13.28515625" style="6" customWidth="1"/>
    <col min="28" max="28" width="12.7109375" style="6" customWidth="1"/>
    <col min="29" max="29" width="12" style="6" customWidth="1"/>
    <col min="30" max="30" width="12.7109375" style="6" customWidth="1"/>
    <col min="31" max="31" width="13.85546875" style="6" customWidth="1"/>
    <col min="32" max="32" width="13.42578125" style="6" customWidth="1"/>
    <col min="33" max="33" width="12.42578125" style="2" customWidth="1"/>
    <col min="34" max="34" width="13.7109375" style="2" customWidth="1"/>
    <col min="35" max="16384" width="9.7109375" style="2"/>
  </cols>
  <sheetData>
    <row r="1" spans="1:34" ht="40.15" customHeight="1" x14ac:dyDescent="0.25">
      <c r="A1" s="207" t="s">
        <v>52</v>
      </c>
      <c r="B1" s="208"/>
      <c r="C1" s="209"/>
      <c r="D1" s="194" t="s">
        <v>48</v>
      </c>
      <c r="E1" s="195"/>
      <c r="F1" s="195"/>
      <c r="G1" s="195"/>
      <c r="H1" s="195"/>
      <c r="I1" s="195"/>
      <c r="J1" s="196"/>
      <c r="K1" s="206" t="s">
        <v>49</v>
      </c>
      <c r="L1" s="206"/>
      <c r="M1" s="206"/>
      <c r="N1" s="206"/>
      <c r="O1" s="206"/>
      <c r="P1" s="206"/>
      <c r="Q1" s="206"/>
      <c r="R1" s="206"/>
      <c r="S1" s="206"/>
      <c r="T1" s="206"/>
      <c r="U1" s="192" t="s">
        <v>51</v>
      </c>
      <c r="V1" s="192" t="s">
        <v>51</v>
      </c>
      <c r="W1" s="192" t="s">
        <v>51</v>
      </c>
      <c r="X1" s="192" t="s">
        <v>51</v>
      </c>
      <c r="Y1" s="192" t="s">
        <v>51</v>
      </c>
      <c r="Z1" s="192" t="s">
        <v>51</v>
      </c>
      <c r="AA1" s="192" t="s">
        <v>51</v>
      </c>
      <c r="AB1" s="192" t="s">
        <v>51</v>
      </c>
      <c r="AC1" s="192" t="s">
        <v>51</v>
      </c>
      <c r="AD1" s="192" t="s">
        <v>51</v>
      </c>
      <c r="AE1" s="192" t="s">
        <v>51</v>
      </c>
      <c r="AF1" s="192" t="s">
        <v>51</v>
      </c>
      <c r="AG1" s="192" t="s">
        <v>51</v>
      </c>
      <c r="AH1" s="192" t="s">
        <v>51</v>
      </c>
    </row>
    <row r="2" spans="1:34" ht="24.95" customHeight="1" x14ac:dyDescent="0.25">
      <c r="A2" s="194" t="s">
        <v>42</v>
      </c>
      <c r="B2" s="195"/>
      <c r="C2" s="195"/>
      <c r="D2" s="195"/>
      <c r="E2" s="195"/>
      <c r="F2" s="195"/>
      <c r="G2" s="195"/>
      <c r="H2" s="195"/>
      <c r="I2" s="195"/>
      <c r="J2" s="196"/>
      <c r="K2" s="197" t="s">
        <v>62</v>
      </c>
      <c r="L2" s="198"/>
      <c r="M2" s="198"/>
      <c r="N2" s="198"/>
      <c r="O2" s="198"/>
      <c r="P2" s="198"/>
      <c r="Q2" s="198"/>
      <c r="R2" s="198"/>
      <c r="S2" s="198"/>
      <c r="T2" s="199"/>
      <c r="U2" s="193"/>
      <c r="V2" s="193"/>
      <c r="W2" s="193"/>
      <c r="X2" s="193"/>
      <c r="Y2" s="193"/>
      <c r="Z2" s="193"/>
      <c r="AA2" s="193"/>
      <c r="AB2" s="193"/>
      <c r="AC2" s="193"/>
      <c r="AD2" s="193"/>
      <c r="AE2" s="193"/>
      <c r="AF2" s="193"/>
      <c r="AG2" s="193"/>
      <c r="AH2" s="193"/>
    </row>
    <row r="3" spans="1:34" s="3" customFormat="1" ht="30.2" customHeight="1" x14ac:dyDescent="0.2">
      <c r="A3" s="7" t="s">
        <v>3</v>
      </c>
      <c r="B3" s="7" t="s">
        <v>56</v>
      </c>
      <c r="C3" s="7" t="s">
        <v>57</v>
      </c>
      <c r="D3" s="8" t="s">
        <v>58</v>
      </c>
      <c r="E3" s="8" t="s">
        <v>59</v>
      </c>
      <c r="F3" s="8" t="s">
        <v>18</v>
      </c>
      <c r="G3" s="8" t="s">
        <v>19</v>
      </c>
      <c r="H3" s="8" t="s">
        <v>60</v>
      </c>
      <c r="I3" s="8" t="s">
        <v>61</v>
      </c>
      <c r="J3" s="9" t="s">
        <v>50</v>
      </c>
      <c r="K3" s="10" t="s">
        <v>4</v>
      </c>
      <c r="L3" s="57" t="s">
        <v>218</v>
      </c>
      <c r="M3" s="57" t="s">
        <v>219</v>
      </c>
      <c r="N3" s="57" t="s">
        <v>220</v>
      </c>
      <c r="O3" s="57" t="s">
        <v>221</v>
      </c>
      <c r="P3" s="57" t="s">
        <v>222</v>
      </c>
      <c r="Q3" s="57" t="s">
        <v>224</v>
      </c>
      <c r="R3" s="57" t="s">
        <v>225</v>
      </c>
      <c r="S3" s="11" t="s">
        <v>0</v>
      </c>
      <c r="T3" s="7" t="s">
        <v>2</v>
      </c>
      <c r="U3" s="25" t="s">
        <v>1</v>
      </c>
      <c r="V3" s="25" t="s">
        <v>1</v>
      </c>
      <c r="W3" s="25" t="s">
        <v>1</v>
      </c>
      <c r="X3" s="25" t="s">
        <v>1</v>
      </c>
      <c r="Y3" s="25" t="s">
        <v>1</v>
      </c>
      <c r="Z3" s="25" t="s">
        <v>1</v>
      </c>
      <c r="AA3" s="25" t="s">
        <v>1</v>
      </c>
      <c r="AB3" s="25" t="s">
        <v>1</v>
      </c>
      <c r="AC3" s="25" t="s">
        <v>1</v>
      </c>
      <c r="AD3" s="25" t="s">
        <v>1</v>
      </c>
      <c r="AE3" s="25" t="s">
        <v>1</v>
      </c>
      <c r="AF3" s="25" t="s">
        <v>1</v>
      </c>
      <c r="AG3" s="25" t="s">
        <v>1</v>
      </c>
      <c r="AH3" s="25" t="s">
        <v>1</v>
      </c>
    </row>
    <row r="4" spans="1:34" ht="30.2" customHeight="1" x14ac:dyDescent="0.25">
      <c r="A4" s="39">
        <v>1</v>
      </c>
      <c r="B4" s="39">
        <v>1</v>
      </c>
      <c r="C4" s="37" t="s">
        <v>63</v>
      </c>
      <c r="D4" s="36" t="s">
        <v>64</v>
      </c>
      <c r="E4" s="37" t="s">
        <v>65</v>
      </c>
      <c r="F4" s="37" t="s">
        <v>20</v>
      </c>
      <c r="G4" s="37" t="s">
        <v>66</v>
      </c>
      <c r="H4" s="37" t="s">
        <v>5</v>
      </c>
      <c r="I4" s="37" t="s">
        <v>6</v>
      </c>
      <c r="J4" s="38">
        <v>1670</v>
      </c>
      <c r="K4" s="29">
        <f>0</f>
        <v>0</v>
      </c>
      <c r="L4" s="158">
        <f>IF(SUM(U4:AL4)&gt;K4,K4,SUM(U4:AL4))</f>
        <v>0</v>
      </c>
      <c r="M4" s="158">
        <f>(SUM(U4:AL4))</f>
        <v>0</v>
      </c>
      <c r="N4" s="159"/>
      <c r="O4" s="160">
        <f>ROUND(IF(K4*0.25-0.5&lt;0,0,K4*0.25-0.5),0)-R4-P4</f>
        <v>0</v>
      </c>
      <c r="P4" s="159"/>
      <c r="Q4" s="159"/>
      <c r="R4" s="159"/>
      <c r="S4" s="28">
        <f>K4-SUM(U4:AH4)+N4</f>
        <v>0</v>
      </c>
      <c r="T4" s="27" t="str">
        <f>IF(S4&lt;0,"ATENÇÃO","OK")</f>
        <v>OK</v>
      </c>
      <c r="U4" s="24"/>
      <c r="V4" s="24"/>
      <c r="W4" s="24"/>
      <c r="X4" s="24"/>
      <c r="Y4" s="26"/>
      <c r="Z4" s="26"/>
      <c r="AA4" s="26"/>
      <c r="AB4" s="24"/>
      <c r="AC4" s="24"/>
      <c r="AD4" s="24"/>
      <c r="AE4" s="24"/>
      <c r="AF4" s="24"/>
      <c r="AG4" s="24"/>
      <c r="AH4" s="24"/>
    </row>
    <row r="5" spans="1:34" ht="30.2" customHeight="1" x14ac:dyDescent="0.25">
      <c r="A5" s="46">
        <v>2</v>
      </c>
      <c r="B5" s="46">
        <v>2</v>
      </c>
      <c r="C5" s="47" t="s">
        <v>67</v>
      </c>
      <c r="D5" s="48" t="s">
        <v>68</v>
      </c>
      <c r="E5" s="47" t="s">
        <v>69</v>
      </c>
      <c r="F5" s="47" t="s">
        <v>20</v>
      </c>
      <c r="G5" s="47" t="s">
        <v>66</v>
      </c>
      <c r="H5" s="47" t="s">
        <v>5</v>
      </c>
      <c r="I5" s="47" t="s">
        <v>6</v>
      </c>
      <c r="J5" s="49">
        <v>1651.67</v>
      </c>
      <c r="K5" s="29">
        <f>4</f>
        <v>4</v>
      </c>
      <c r="L5" s="158">
        <f t="shared" ref="L5:L68" si="0">IF(SUM(U5:AL5)&gt;K5,K5,SUM(U5:AL5))</f>
        <v>0</v>
      </c>
      <c r="M5" s="158">
        <f t="shared" ref="M5:M68" si="1">(SUM(U5:AL5))</f>
        <v>0</v>
      </c>
      <c r="N5" s="159"/>
      <c r="O5" s="160">
        <f t="shared" ref="O5:O68" si="2">ROUND(IF(K5*0.25-0.5&lt;0,0,K5*0.25-0.5),0)-R5-P5</f>
        <v>1</v>
      </c>
      <c r="P5" s="159"/>
      <c r="Q5" s="159"/>
      <c r="R5" s="159"/>
      <c r="S5" s="28">
        <f t="shared" ref="S5:S68" si="3">K5-SUM(U5:AH5)+N5</f>
        <v>4</v>
      </c>
      <c r="T5" s="27" t="str">
        <f t="shared" ref="T5:T68" si="4">IF(S5&lt;0,"ATENÇÃO","OK")</f>
        <v>OK</v>
      </c>
      <c r="U5" s="24"/>
      <c r="V5" s="24"/>
      <c r="W5" s="24"/>
      <c r="X5" s="24"/>
      <c r="Y5" s="26"/>
      <c r="Z5" s="26"/>
      <c r="AA5" s="26"/>
      <c r="AB5" s="24"/>
      <c r="AC5" s="24"/>
      <c r="AD5" s="24"/>
      <c r="AE5" s="24"/>
      <c r="AF5" s="24"/>
      <c r="AG5" s="24"/>
      <c r="AH5" s="24"/>
    </row>
    <row r="6" spans="1:34" ht="30.2" customHeight="1" x14ac:dyDescent="0.25">
      <c r="A6" s="39">
        <v>3</v>
      </c>
      <c r="B6" s="39">
        <v>3</v>
      </c>
      <c r="C6" s="37" t="s">
        <v>63</v>
      </c>
      <c r="D6" s="36" t="s">
        <v>70</v>
      </c>
      <c r="E6" s="37" t="s">
        <v>71</v>
      </c>
      <c r="F6" s="37" t="s">
        <v>20</v>
      </c>
      <c r="G6" s="37" t="s">
        <v>72</v>
      </c>
      <c r="H6" s="37" t="s">
        <v>5</v>
      </c>
      <c r="I6" s="37" t="s">
        <v>6</v>
      </c>
      <c r="J6" s="38">
        <v>1802</v>
      </c>
      <c r="K6" s="29">
        <f>0</f>
        <v>0</v>
      </c>
      <c r="L6" s="158">
        <f t="shared" si="0"/>
        <v>0</v>
      </c>
      <c r="M6" s="158">
        <f t="shared" si="1"/>
        <v>0</v>
      </c>
      <c r="N6" s="159"/>
      <c r="O6" s="160">
        <f t="shared" si="2"/>
        <v>0</v>
      </c>
      <c r="P6" s="159"/>
      <c r="Q6" s="159"/>
      <c r="R6" s="159"/>
      <c r="S6" s="28">
        <f t="shared" si="3"/>
        <v>0</v>
      </c>
      <c r="T6" s="27" t="str">
        <f t="shared" si="4"/>
        <v>OK</v>
      </c>
      <c r="U6" s="24"/>
      <c r="V6" s="24"/>
      <c r="W6" s="24"/>
      <c r="X6" s="24"/>
      <c r="Y6" s="26"/>
      <c r="Z6" s="26"/>
      <c r="AA6" s="26"/>
      <c r="AB6" s="24"/>
      <c r="AC6" s="24"/>
      <c r="AD6" s="24"/>
      <c r="AE6" s="24"/>
      <c r="AF6" s="24"/>
      <c r="AG6" s="24"/>
      <c r="AH6" s="24"/>
    </row>
    <row r="7" spans="1:34" ht="30.2" customHeight="1" x14ac:dyDescent="0.25">
      <c r="A7" s="46">
        <v>4</v>
      </c>
      <c r="B7" s="46">
        <v>4</v>
      </c>
      <c r="C7" s="47" t="s">
        <v>67</v>
      </c>
      <c r="D7" s="48" t="s">
        <v>73</v>
      </c>
      <c r="E7" s="47" t="s">
        <v>74</v>
      </c>
      <c r="F7" s="47" t="s">
        <v>20</v>
      </c>
      <c r="G7" s="47" t="s">
        <v>75</v>
      </c>
      <c r="H7" s="47" t="s">
        <v>5</v>
      </c>
      <c r="I7" s="47" t="s">
        <v>6</v>
      </c>
      <c r="J7" s="49">
        <v>1800</v>
      </c>
      <c r="K7" s="29">
        <f>4</f>
        <v>4</v>
      </c>
      <c r="L7" s="158">
        <f t="shared" si="0"/>
        <v>0</v>
      </c>
      <c r="M7" s="158">
        <f t="shared" si="1"/>
        <v>0</v>
      </c>
      <c r="N7" s="159"/>
      <c r="O7" s="160">
        <f t="shared" si="2"/>
        <v>1</v>
      </c>
      <c r="P7" s="159"/>
      <c r="Q7" s="159"/>
      <c r="R7" s="159"/>
      <c r="S7" s="28">
        <f t="shared" si="3"/>
        <v>4</v>
      </c>
      <c r="T7" s="27" t="str">
        <f t="shared" si="4"/>
        <v>OK</v>
      </c>
      <c r="U7" s="24"/>
      <c r="V7" s="24"/>
      <c r="W7" s="24"/>
      <c r="X7" s="24"/>
      <c r="Y7" s="26"/>
      <c r="Z7" s="26"/>
      <c r="AA7" s="26"/>
      <c r="AB7" s="24"/>
      <c r="AC7" s="24"/>
      <c r="AD7" s="24"/>
      <c r="AE7" s="24"/>
      <c r="AF7" s="24"/>
      <c r="AG7" s="24"/>
      <c r="AH7" s="24"/>
    </row>
    <row r="8" spans="1:34" ht="30.2" customHeight="1" x14ac:dyDescent="0.25">
      <c r="A8" s="39">
        <v>5</v>
      </c>
      <c r="B8" s="39">
        <v>5</v>
      </c>
      <c r="C8" s="37" t="s">
        <v>63</v>
      </c>
      <c r="D8" s="36" t="s">
        <v>76</v>
      </c>
      <c r="E8" s="37" t="s">
        <v>77</v>
      </c>
      <c r="F8" s="37" t="s">
        <v>20</v>
      </c>
      <c r="G8" s="37" t="s">
        <v>78</v>
      </c>
      <c r="H8" s="37" t="s">
        <v>5</v>
      </c>
      <c r="I8" s="37" t="s">
        <v>6</v>
      </c>
      <c r="J8" s="38">
        <v>2686</v>
      </c>
      <c r="K8" s="29">
        <f>0</f>
        <v>0</v>
      </c>
      <c r="L8" s="158">
        <f t="shared" si="0"/>
        <v>0</v>
      </c>
      <c r="M8" s="158">
        <f t="shared" si="1"/>
        <v>0</v>
      </c>
      <c r="N8" s="159"/>
      <c r="O8" s="160">
        <f t="shared" si="2"/>
        <v>0</v>
      </c>
      <c r="P8" s="159"/>
      <c r="Q8" s="159"/>
      <c r="R8" s="159"/>
      <c r="S8" s="28">
        <f t="shared" si="3"/>
        <v>0</v>
      </c>
      <c r="T8" s="27" t="str">
        <f t="shared" si="4"/>
        <v>OK</v>
      </c>
      <c r="U8" s="24"/>
      <c r="V8" s="24"/>
      <c r="W8" s="24"/>
      <c r="X8" s="24"/>
      <c r="Y8" s="26"/>
      <c r="Z8" s="26"/>
      <c r="AA8" s="26"/>
      <c r="AB8" s="24"/>
      <c r="AC8" s="24"/>
      <c r="AD8" s="24"/>
      <c r="AE8" s="24"/>
      <c r="AF8" s="24"/>
      <c r="AG8" s="24"/>
      <c r="AH8" s="24"/>
    </row>
    <row r="9" spans="1:34" ht="60.4" customHeight="1" x14ac:dyDescent="0.25">
      <c r="A9" s="91">
        <v>6</v>
      </c>
      <c r="B9" s="91">
        <v>6</v>
      </c>
      <c r="C9" s="92" t="s">
        <v>67</v>
      </c>
      <c r="D9" s="93" t="s">
        <v>79</v>
      </c>
      <c r="E9" s="98" t="s">
        <v>188</v>
      </c>
      <c r="F9" s="92" t="s">
        <v>20</v>
      </c>
      <c r="G9" s="92" t="s">
        <v>21</v>
      </c>
      <c r="H9" s="92" t="s">
        <v>5</v>
      </c>
      <c r="I9" s="92" t="s">
        <v>6</v>
      </c>
      <c r="J9" s="94">
        <v>2821.51</v>
      </c>
      <c r="K9" s="29">
        <f>10</f>
        <v>10</v>
      </c>
      <c r="L9" s="158">
        <f t="shared" si="0"/>
        <v>0</v>
      </c>
      <c r="M9" s="158">
        <f t="shared" si="1"/>
        <v>0</v>
      </c>
      <c r="N9" s="159"/>
      <c r="O9" s="160">
        <f t="shared" si="2"/>
        <v>2</v>
      </c>
      <c r="P9" s="159"/>
      <c r="Q9" s="159"/>
      <c r="R9" s="159"/>
      <c r="S9" s="28">
        <f t="shared" si="3"/>
        <v>10</v>
      </c>
      <c r="T9" s="27" t="str">
        <f t="shared" si="4"/>
        <v>OK</v>
      </c>
      <c r="U9" s="24"/>
      <c r="V9" s="24"/>
      <c r="W9" s="24"/>
      <c r="X9" s="24"/>
      <c r="Y9" s="26"/>
      <c r="Z9" s="26"/>
      <c r="AA9" s="26"/>
      <c r="AB9" s="24"/>
      <c r="AC9" s="24"/>
      <c r="AD9" s="24"/>
      <c r="AE9" s="24"/>
      <c r="AF9" s="24"/>
      <c r="AG9" s="24"/>
      <c r="AH9" s="24"/>
    </row>
    <row r="10" spans="1:34" ht="30.2" customHeight="1" x14ac:dyDescent="0.25">
      <c r="A10" s="39">
        <v>7</v>
      </c>
      <c r="B10" s="39">
        <v>7</v>
      </c>
      <c r="C10" s="37" t="s">
        <v>63</v>
      </c>
      <c r="D10" s="36" t="s">
        <v>80</v>
      </c>
      <c r="E10" s="37" t="s">
        <v>81</v>
      </c>
      <c r="F10" s="37" t="s">
        <v>20</v>
      </c>
      <c r="G10" s="37" t="s">
        <v>21</v>
      </c>
      <c r="H10" s="37" t="s">
        <v>5</v>
      </c>
      <c r="I10" s="37" t="s">
        <v>6</v>
      </c>
      <c r="J10" s="38">
        <v>7446</v>
      </c>
      <c r="K10" s="29">
        <f>0</f>
        <v>0</v>
      </c>
      <c r="L10" s="158">
        <f t="shared" si="0"/>
        <v>0</v>
      </c>
      <c r="M10" s="158">
        <f t="shared" si="1"/>
        <v>0</v>
      </c>
      <c r="N10" s="159"/>
      <c r="O10" s="160">
        <f t="shared" si="2"/>
        <v>0</v>
      </c>
      <c r="P10" s="159"/>
      <c r="Q10" s="159"/>
      <c r="R10" s="159"/>
      <c r="S10" s="28">
        <f t="shared" si="3"/>
        <v>0</v>
      </c>
      <c r="T10" s="27" t="str">
        <f t="shared" si="4"/>
        <v>OK</v>
      </c>
      <c r="U10" s="24"/>
      <c r="V10" s="24"/>
      <c r="W10" s="24"/>
      <c r="X10" s="24"/>
      <c r="Y10" s="26"/>
      <c r="Z10" s="26"/>
      <c r="AA10" s="26"/>
      <c r="AB10" s="24"/>
      <c r="AC10" s="24"/>
      <c r="AD10" s="24"/>
      <c r="AE10" s="24"/>
      <c r="AF10" s="24"/>
      <c r="AG10" s="24"/>
      <c r="AH10" s="24"/>
    </row>
    <row r="11" spans="1:34" ht="30.2" customHeight="1" x14ac:dyDescent="0.25">
      <c r="A11" s="46">
        <v>8</v>
      </c>
      <c r="B11" s="46">
        <v>8</v>
      </c>
      <c r="C11" s="47" t="s">
        <v>63</v>
      </c>
      <c r="D11" s="48" t="s">
        <v>82</v>
      </c>
      <c r="E11" s="47" t="s">
        <v>81</v>
      </c>
      <c r="F11" s="47" t="s">
        <v>20</v>
      </c>
      <c r="G11" s="47" t="s">
        <v>21</v>
      </c>
      <c r="H11" s="47" t="s">
        <v>5</v>
      </c>
      <c r="I11" s="47" t="s">
        <v>6</v>
      </c>
      <c r="J11" s="49">
        <v>7375</v>
      </c>
      <c r="K11" s="29">
        <f>0</f>
        <v>0</v>
      </c>
      <c r="L11" s="158">
        <f t="shared" si="0"/>
        <v>0</v>
      </c>
      <c r="M11" s="158">
        <f t="shared" si="1"/>
        <v>0</v>
      </c>
      <c r="N11" s="159"/>
      <c r="O11" s="160">
        <f t="shared" si="2"/>
        <v>0</v>
      </c>
      <c r="P11" s="159"/>
      <c r="Q11" s="159"/>
      <c r="R11" s="159"/>
      <c r="S11" s="28">
        <f t="shared" si="3"/>
        <v>0</v>
      </c>
      <c r="T11" s="27" t="str">
        <f t="shared" si="4"/>
        <v>OK</v>
      </c>
      <c r="U11" s="24"/>
      <c r="V11" s="24"/>
      <c r="W11" s="24"/>
      <c r="X11" s="24"/>
      <c r="Y11" s="26"/>
      <c r="Z11" s="26"/>
      <c r="AA11" s="26"/>
      <c r="AB11" s="24"/>
      <c r="AC11" s="24"/>
      <c r="AD11" s="24"/>
      <c r="AE11" s="24"/>
      <c r="AF11" s="24"/>
      <c r="AG11" s="24"/>
      <c r="AH11" s="24"/>
    </row>
    <row r="12" spans="1:34" ht="30.2" customHeight="1" x14ac:dyDescent="0.25">
      <c r="A12" s="39">
        <v>9</v>
      </c>
      <c r="B12" s="39">
        <v>9</v>
      </c>
      <c r="C12" s="37" t="s">
        <v>83</v>
      </c>
      <c r="D12" s="36" t="s">
        <v>84</v>
      </c>
      <c r="E12" s="37" t="s">
        <v>85</v>
      </c>
      <c r="F12" s="37" t="s">
        <v>20</v>
      </c>
      <c r="G12" s="37" t="s">
        <v>22</v>
      </c>
      <c r="H12" s="37" t="s">
        <v>5</v>
      </c>
      <c r="I12" s="37" t="s">
        <v>6</v>
      </c>
      <c r="J12" s="38">
        <v>6213.51</v>
      </c>
      <c r="K12" s="29">
        <f>0</f>
        <v>0</v>
      </c>
      <c r="L12" s="158">
        <f t="shared" si="0"/>
        <v>0</v>
      </c>
      <c r="M12" s="158">
        <f t="shared" si="1"/>
        <v>0</v>
      </c>
      <c r="N12" s="159"/>
      <c r="O12" s="160">
        <f t="shared" si="2"/>
        <v>0</v>
      </c>
      <c r="P12" s="159"/>
      <c r="Q12" s="159"/>
      <c r="R12" s="159"/>
      <c r="S12" s="28">
        <f t="shared" si="3"/>
        <v>0</v>
      </c>
      <c r="T12" s="27" t="str">
        <f t="shared" si="4"/>
        <v>OK</v>
      </c>
      <c r="U12" s="24"/>
      <c r="V12" s="24"/>
      <c r="W12" s="24"/>
      <c r="X12" s="24"/>
      <c r="Y12" s="30"/>
      <c r="Z12" s="26"/>
      <c r="AA12" s="26"/>
      <c r="AB12" s="24"/>
      <c r="AC12" s="24"/>
      <c r="AD12" s="24"/>
      <c r="AE12" s="24"/>
      <c r="AF12" s="24"/>
      <c r="AG12" s="24"/>
      <c r="AH12" s="24"/>
    </row>
    <row r="13" spans="1:34" ht="30.2" customHeight="1" x14ac:dyDescent="0.25">
      <c r="A13" s="46">
        <v>10</v>
      </c>
      <c r="B13" s="46">
        <v>10</v>
      </c>
      <c r="C13" s="47" t="s">
        <v>63</v>
      </c>
      <c r="D13" s="48" t="s">
        <v>86</v>
      </c>
      <c r="E13" s="47" t="s">
        <v>87</v>
      </c>
      <c r="F13" s="47" t="s">
        <v>20</v>
      </c>
      <c r="G13" s="47" t="s">
        <v>22</v>
      </c>
      <c r="H13" s="47" t="s">
        <v>5</v>
      </c>
      <c r="I13" s="47" t="s">
        <v>6</v>
      </c>
      <c r="J13" s="49">
        <v>6689.61</v>
      </c>
      <c r="K13" s="29">
        <f>0</f>
        <v>0</v>
      </c>
      <c r="L13" s="158">
        <f t="shared" si="0"/>
        <v>0</v>
      </c>
      <c r="M13" s="158">
        <f t="shared" si="1"/>
        <v>0</v>
      </c>
      <c r="N13" s="159"/>
      <c r="O13" s="160">
        <f t="shared" si="2"/>
        <v>0</v>
      </c>
      <c r="P13" s="159"/>
      <c r="Q13" s="159"/>
      <c r="R13" s="159"/>
      <c r="S13" s="28">
        <f t="shared" si="3"/>
        <v>0</v>
      </c>
      <c r="T13" s="27" t="str">
        <f t="shared" si="4"/>
        <v>OK</v>
      </c>
      <c r="U13" s="24"/>
      <c r="V13" s="24"/>
      <c r="W13" s="24"/>
      <c r="X13" s="24"/>
      <c r="Y13" s="26"/>
      <c r="Z13" s="26"/>
      <c r="AA13" s="26"/>
      <c r="AB13" s="24"/>
      <c r="AC13" s="24"/>
      <c r="AD13" s="24"/>
      <c r="AE13" s="24"/>
      <c r="AF13" s="24"/>
      <c r="AG13" s="24"/>
      <c r="AH13" s="24"/>
    </row>
    <row r="14" spans="1:34" ht="30.2" customHeight="1" x14ac:dyDescent="0.25">
      <c r="A14" s="39">
        <v>11</v>
      </c>
      <c r="B14" s="39">
        <v>11</v>
      </c>
      <c r="C14" s="37" t="s">
        <v>83</v>
      </c>
      <c r="D14" s="36" t="s">
        <v>88</v>
      </c>
      <c r="E14" s="37" t="s">
        <v>89</v>
      </c>
      <c r="F14" s="39" t="s">
        <v>20</v>
      </c>
      <c r="G14" s="37" t="s">
        <v>22</v>
      </c>
      <c r="H14" s="39" t="s">
        <v>5</v>
      </c>
      <c r="I14" s="37" t="s">
        <v>6</v>
      </c>
      <c r="J14" s="38">
        <v>3445.06</v>
      </c>
      <c r="K14" s="29">
        <f>0</f>
        <v>0</v>
      </c>
      <c r="L14" s="158">
        <f t="shared" si="0"/>
        <v>0</v>
      </c>
      <c r="M14" s="158">
        <f t="shared" si="1"/>
        <v>0</v>
      </c>
      <c r="N14" s="159"/>
      <c r="O14" s="160">
        <f t="shared" si="2"/>
        <v>0</v>
      </c>
      <c r="P14" s="159"/>
      <c r="Q14" s="159"/>
      <c r="R14" s="159"/>
      <c r="S14" s="28">
        <f t="shared" si="3"/>
        <v>0</v>
      </c>
      <c r="T14" s="27" t="str">
        <f t="shared" si="4"/>
        <v>OK</v>
      </c>
      <c r="U14" s="24"/>
      <c r="V14" s="24"/>
      <c r="W14" s="24"/>
      <c r="X14" s="24"/>
      <c r="Y14" s="26"/>
      <c r="Z14" s="26"/>
      <c r="AA14" s="26"/>
      <c r="AB14" s="24"/>
      <c r="AC14" s="24"/>
      <c r="AD14" s="24"/>
      <c r="AE14" s="24"/>
      <c r="AF14" s="24"/>
      <c r="AG14" s="24"/>
      <c r="AH14" s="24"/>
    </row>
    <row r="15" spans="1:34" ht="30.2" customHeight="1" x14ac:dyDescent="0.25">
      <c r="A15" s="46">
        <v>12</v>
      </c>
      <c r="B15" s="46">
        <v>12</v>
      </c>
      <c r="C15" s="47" t="s">
        <v>83</v>
      </c>
      <c r="D15" s="48" t="s">
        <v>90</v>
      </c>
      <c r="E15" s="47" t="s">
        <v>91</v>
      </c>
      <c r="F15" s="46" t="s">
        <v>20</v>
      </c>
      <c r="G15" s="46" t="s">
        <v>22</v>
      </c>
      <c r="H15" s="46" t="s">
        <v>5</v>
      </c>
      <c r="I15" s="47" t="s">
        <v>6</v>
      </c>
      <c r="J15" s="49">
        <v>3617.48</v>
      </c>
      <c r="K15" s="29">
        <f>0</f>
        <v>0</v>
      </c>
      <c r="L15" s="158">
        <f t="shared" si="0"/>
        <v>0</v>
      </c>
      <c r="M15" s="158">
        <f t="shared" si="1"/>
        <v>0</v>
      </c>
      <c r="N15" s="159"/>
      <c r="O15" s="160">
        <f t="shared" si="2"/>
        <v>0</v>
      </c>
      <c r="P15" s="159"/>
      <c r="Q15" s="159"/>
      <c r="R15" s="159"/>
      <c r="S15" s="28">
        <f t="shared" si="3"/>
        <v>0</v>
      </c>
      <c r="T15" s="27" t="str">
        <f t="shared" si="4"/>
        <v>OK</v>
      </c>
      <c r="U15" s="24"/>
      <c r="V15" s="24"/>
      <c r="W15" s="24"/>
      <c r="X15" s="24"/>
      <c r="Y15" s="26"/>
      <c r="Z15" s="26"/>
      <c r="AA15" s="26"/>
      <c r="AB15" s="24"/>
      <c r="AC15" s="24"/>
      <c r="AD15" s="24"/>
      <c r="AE15" s="24"/>
      <c r="AF15" s="24"/>
      <c r="AG15" s="24"/>
      <c r="AH15" s="24"/>
    </row>
    <row r="16" spans="1:34" ht="30.2" customHeight="1" x14ac:dyDescent="0.25">
      <c r="A16" s="39">
        <v>13</v>
      </c>
      <c r="B16" s="39">
        <v>13</v>
      </c>
      <c r="C16" s="37" t="s">
        <v>92</v>
      </c>
      <c r="D16" s="36" t="s">
        <v>93</v>
      </c>
      <c r="E16" s="37" t="s">
        <v>94</v>
      </c>
      <c r="F16" s="39" t="s">
        <v>20</v>
      </c>
      <c r="G16" s="39" t="s">
        <v>22</v>
      </c>
      <c r="H16" s="39" t="s">
        <v>5</v>
      </c>
      <c r="I16" s="37" t="s">
        <v>6</v>
      </c>
      <c r="J16" s="38">
        <v>7453.33</v>
      </c>
      <c r="K16" s="29">
        <f>0</f>
        <v>0</v>
      </c>
      <c r="L16" s="158">
        <f t="shared" si="0"/>
        <v>0</v>
      </c>
      <c r="M16" s="158">
        <f t="shared" si="1"/>
        <v>0</v>
      </c>
      <c r="N16" s="159"/>
      <c r="O16" s="160">
        <f t="shared" si="2"/>
        <v>0</v>
      </c>
      <c r="P16" s="159"/>
      <c r="Q16" s="159"/>
      <c r="R16" s="159"/>
      <c r="S16" s="28">
        <f t="shared" si="3"/>
        <v>0</v>
      </c>
      <c r="T16" s="27" t="str">
        <f t="shared" si="4"/>
        <v>OK</v>
      </c>
      <c r="U16" s="24"/>
      <c r="V16" s="24"/>
      <c r="W16" s="24"/>
      <c r="X16" s="24"/>
      <c r="Y16" s="26"/>
      <c r="Z16" s="26"/>
      <c r="AA16" s="26"/>
      <c r="AB16" s="24"/>
      <c r="AC16" s="24"/>
      <c r="AD16" s="24"/>
      <c r="AE16" s="24"/>
      <c r="AF16" s="24"/>
      <c r="AG16" s="24"/>
      <c r="AH16" s="24"/>
    </row>
    <row r="17" spans="1:34" ht="30.2" customHeight="1" x14ac:dyDescent="0.25">
      <c r="A17" s="46">
        <v>14</v>
      </c>
      <c r="B17" s="46">
        <v>14</v>
      </c>
      <c r="C17" s="47" t="s">
        <v>92</v>
      </c>
      <c r="D17" s="48" t="s">
        <v>95</v>
      </c>
      <c r="E17" s="47" t="s">
        <v>94</v>
      </c>
      <c r="F17" s="47" t="s">
        <v>20</v>
      </c>
      <c r="G17" s="47" t="s">
        <v>22</v>
      </c>
      <c r="H17" s="47" t="s">
        <v>5</v>
      </c>
      <c r="I17" s="47" t="s">
        <v>6</v>
      </c>
      <c r="J17" s="49">
        <v>9561.2000000000007</v>
      </c>
      <c r="K17" s="29">
        <f>0</f>
        <v>0</v>
      </c>
      <c r="L17" s="158">
        <f t="shared" si="0"/>
        <v>0</v>
      </c>
      <c r="M17" s="158">
        <f t="shared" si="1"/>
        <v>0</v>
      </c>
      <c r="N17" s="159"/>
      <c r="O17" s="160">
        <f t="shared" si="2"/>
        <v>0</v>
      </c>
      <c r="P17" s="159"/>
      <c r="Q17" s="159"/>
      <c r="R17" s="159"/>
      <c r="S17" s="28">
        <f t="shared" si="3"/>
        <v>0</v>
      </c>
      <c r="T17" s="27" t="str">
        <f t="shared" si="4"/>
        <v>OK</v>
      </c>
      <c r="U17" s="24"/>
      <c r="V17" s="24"/>
      <c r="W17" s="24"/>
      <c r="X17" s="24"/>
      <c r="Y17" s="26"/>
      <c r="Z17" s="26"/>
      <c r="AA17" s="26"/>
      <c r="AB17" s="24"/>
      <c r="AC17" s="24"/>
      <c r="AD17" s="24"/>
      <c r="AE17" s="24"/>
      <c r="AF17" s="24"/>
      <c r="AG17" s="24"/>
      <c r="AH17" s="24"/>
    </row>
    <row r="18" spans="1:34" ht="30.2" customHeight="1" x14ac:dyDescent="0.25">
      <c r="A18" s="39">
        <v>15</v>
      </c>
      <c r="B18" s="39">
        <v>15</v>
      </c>
      <c r="C18" s="37" t="s">
        <v>63</v>
      </c>
      <c r="D18" s="36" t="s">
        <v>96</v>
      </c>
      <c r="E18" s="37" t="s">
        <v>97</v>
      </c>
      <c r="F18" s="37" t="s">
        <v>20</v>
      </c>
      <c r="G18" s="37" t="s">
        <v>31</v>
      </c>
      <c r="H18" s="37" t="s">
        <v>5</v>
      </c>
      <c r="I18" s="37" t="s">
        <v>6</v>
      </c>
      <c r="J18" s="38">
        <v>7598</v>
      </c>
      <c r="K18" s="29">
        <f>0</f>
        <v>0</v>
      </c>
      <c r="L18" s="158">
        <f t="shared" si="0"/>
        <v>0</v>
      </c>
      <c r="M18" s="158">
        <f t="shared" si="1"/>
        <v>0</v>
      </c>
      <c r="N18" s="159"/>
      <c r="O18" s="160">
        <f t="shared" si="2"/>
        <v>0</v>
      </c>
      <c r="P18" s="159"/>
      <c r="Q18" s="159"/>
      <c r="R18" s="159"/>
      <c r="S18" s="28">
        <f t="shared" si="3"/>
        <v>0</v>
      </c>
      <c r="T18" s="27" t="str">
        <f t="shared" si="4"/>
        <v>OK</v>
      </c>
      <c r="U18" s="24"/>
      <c r="V18" s="24"/>
      <c r="W18" s="24"/>
      <c r="X18" s="24"/>
      <c r="Y18" s="26"/>
      <c r="Z18" s="26"/>
      <c r="AA18" s="26"/>
      <c r="AB18" s="24"/>
      <c r="AC18" s="24"/>
      <c r="AD18" s="24"/>
      <c r="AE18" s="24"/>
      <c r="AF18" s="24"/>
      <c r="AG18" s="24"/>
      <c r="AH18" s="24"/>
    </row>
    <row r="19" spans="1:34" ht="30.2" customHeight="1" x14ac:dyDescent="0.25">
      <c r="A19" s="46">
        <v>16</v>
      </c>
      <c r="B19" s="46">
        <v>16</v>
      </c>
      <c r="C19" s="47" t="s">
        <v>83</v>
      </c>
      <c r="D19" s="48" t="s">
        <v>98</v>
      </c>
      <c r="E19" s="47" t="s">
        <v>99</v>
      </c>
      <c r="F19" s="47" t="s">
        <v>20</v>
      </c>
      <c r="G19" s="47" t="s">
        <v>100</v>
      </c>
      <c r="H19" s="47" t="s">
        <v>5</v>
      </c>
      <c r="I19" s="47" t="s">
        <v>6</v>
      </c>
      <c r="J19" s="49">
        <v>4540.34</v>
      </c>
      <c r="K19" s="29">
        <f>0</f>
        <v>0</v>
      </c>
      <c r="L19" s="158">
        <f t="shared" si="0"/>
        <v>0</v>
      </c>
      <c r="M19" s="158">
        <f t="shared" si="1"/>
        <v>0</v>
      </c>
      <c r="N19" s="159"/>
      <c r="O19" s="160">
        <f t="shared" si="2"/>
        <v>0</v>
      </c>
      <c r="P19" s="159"/>
      <c r="Q19" s="159"/>
      <c r="R19" s="159"/>
      <c r="S19" s="28">
        <f t="shared" si="3"/>
        <v>0</v>
      </c>
      <c r="T19" s="27" t="str">
        <f t="shared" si="4"/>
        <v>OK</v>
      </c>
      <c r="U19" s="24"/>
      <c r="V19" s="24"/>
      <c r="W19" s="24"/>
      <c r="X19" s="24"/>
      <c r="Y19" s="26"/>
      <c r="Z19" s="26"/>
      <c r="AA19" s="26"/>
      <c r="AB19" s="24"/>
      <c r="AC19" s="24"/>
      <c r="AD19" s="24"/>
      <c r="AE19" s="24"/>
      <c r="AF19" s="24"/>
      <c r="AG19" s="24"/>
      <c r="AH19" s="24"/>
    </row>
    <row r="20" spans="1:34" ht="30.2" customHeight="1" x14ac:dyDescent="0.25">
      <c r="A20" s="39">
        <v>17</v>
      </c>
      <c r="B20" s="39">
        <v>17</v>
      </c>
      <c r="C20" s="37" t="s">
        <v>63</v>
      </c>
      <c r="D20" s="40" t="s">
        <v>101</v>
      </c>
      <c r="E20" s="41" t="s">
        <v>102</v>
      </c>
      <c r="F20" s="42" t="s">
        <v>20</v>
      </c>
      <c r="G20" s="42" t="s">
        <v>103</v>
      </c>
      <c r="H20" s="42" t="s">
        <v>5</v>
      </c>
      <c r="I20" s="42" t="s">
        <v>6</v>
      </c>
      <c r="J20" s="38">
        <v>7499</v>
      </c>
      <c r="K20" s="29">
        <f>0</f>
        <v>0</v>
      </c>
      <c r="L20" s="158">
        <f t="shared" si="0"/>
        <v>0</v>
      </c>
      <c r="M20" s="158">
        <f t="shared" si="1"/>
        <v>0</v>
      </c>
      <c r="N20" s="159"/>
      <c r="O20" s="160">
        <f t="shared" si="2"/>
        <v>0</v>
      </c>
      <c r="P20" s="159"/>
      <c r="Q20" s="159"/>
      <c r="R20" s="159"/>
      <c r="S20" s="28">
        <f t="shared" si="3"/>
        <v>0</v>
      </c>
      <c r="T20" s="27" t="str">
        <f t="shared" si="4"/>
        <v>OK</v>
      </c>
      <c r="U20" s="24"/>
      <c r="V20" s="24"/>
      <c r="W20" s="24"/>
      <c r="X20" s="24"/>
      <c r="Y20" s="26"/>
      <c r="Z20" s="26"/>
      <c r="AA20" s="26"/>
      <c r="AB20" s="24"/>
      <c r="AC20" s="24"/>
      <c r="AD20" s="24"/>
      <c r="AE20" s="24"/>
      <c r="AF20" s="24"/>
      <c r="AG20" s="24"/>
      <c r="AH20" s="24"/>
    </row>
    <row r="21" spans="1:34" ht="30.2" customHeight="1" x14ac:dyDescent="0.25">
      <c r="A21" s="46">
        <v>18</v>
      </c>
      <c r="B21" s="46">
        <v>18</v>
      </c>
      <c r="C21" s="47" t="s">
        <v>104</v>
      </c>
      <c r="D21" s="48" t="s">
        <v>105</v>
      </c>
      <c r="E21" s="50" t="s">
        <v>106</v>
      </c>
      <c r="F21" s="51" t="s">
        <v>20</v>
      </c>
      <c r="G21" s="46" t="s">
        <v>107</v>
      </c>
      <c r="H21" s="46" t="s">
        <v>5</v>
      </c>
      <c r="I21" s="46" t="s">
        <v>6</v>
      </c>
      <c r="J21" s="49">
        <v>9553.2000000000007</v>
      </c>
      <c r="K21" s="29">
        <f>0</f>
        <v>0</v>
      </c>
      <c r="L21" s="158">
        <f t="shared" si="0"/>
        <v>0</v>
      </c>
      <c r="M21" s="158">
        <f t="shared" si="1"/>
        <v>0</v>
      </c>
      <c r="N21" s="159"/>
      <c r="O21" s="160">
        <f t="shared" si="2"/>
        <v>0</v>
      </c>
      <c r="P21" s="159"/>
      <c r="Q21" s="159"/>
      <c r="R21" s="159"/>
      <c r="S21" s="28">
        <f t="shared" si="3"/>
        <v>0</v>
      </c>
      <c r="T21" s="27" t="str">
        <f t="shared" si="4"/>
        <v>OK</v>
      </c>
      <c r="U21" s="24"/>
      <c r="V21" s="24"/>
      <c r="W21" s="24"/>
      <c r="X21" s="24"/>
      <c r="Y21" s="26"/>
      <c r="Z21" s="26"/>
      <c r="AA21" s="26"/>
      <c r="AB21" s="24"/>
      <c r="AC21" s="24"/>
      <c r="AD21" s="24"/>
      <c r="AE21" s="24"/>
      <c r="AF21" s="24"/>
      <c r="AG21" s="24"/>
      <c r="AH21" s="24"/>
    </row>
    <row r="22" spans="1:34" ht="30.2" customHeight="1" x14ac:dyDescent="0.25">
      <c r="A22" s="39">
        <v>19</v>
      </c>
      <c r="B22" s="39">
        <v>19</v>
      </c>
      <c r="C22" s="37" t="s">
        <v>63</v>
      </c>
      <c r="D22" s="36" t="s">
        <v>108</v>
      </c>
      <c r="E22" s="43" t="s">
        <v>109</v>
      </c>
      <c r="F22" s="45" t="s">
        <v>20</v>
      </c>
      <c r="G22" s="39" t="s">
        <v>107</v>
      </c>
      <c r="H22" s="39" t="s">
        <v>5</v>
      </c>
      <c r="I22" s="39" t="s">
        <v>6</v>
      </c>
      <c r="J22" s="38">
        <v>8608</v>
      </c>
      <c r="K22" s="29">
        <f>0</f>
        <v>0</v>
      </c>
      <c r="L22" s="158">
        <f t="shared" si="0"/>
        <v>0</v>
      </c>
      <c r="M22" s="158">
        <f t="shared" si="1"/>
        <v>0</v>
      </c>
      <c r="N22" s="159"/>
      <c r="O22" s="160">
        <f t="shared" si="2"/>
        <v>0</v>
      </c>
      <c r="P22" s="159"/>
      <c r="Q22" s="159"/>
      <c r="R22" s="159"/>
      <c r="S22" s="28">
        <f t="shared" si="3"/>
        <v>0</v>
      </c>
      <c r="T22" s="27" t="str">
        <f t="shared" si="4"/>
        <v>OK</v>
      </c>
      <c r="U22" s="24"/>
      <c r="V22" s="24"/>
      <c r="W22" s="24"/>
      <c r="X22" s="31"/>
      <c r="Y22" s="26"/>
      <c r="Z22" s="26"/>
      <c r="AA22" s="26"/>
      <c r="AB22" s="24"/>
      <c r="AC22" s="24"/>
      <c r="AD22" s="24"/>
      <c r="AE22" s="24"/>
      <c r="AF22" s="24"/>
      <c r="AG22" s="24"/>
      <c r="AH22" s="24"/>
    </row>
    <row r="23" spans="1:34" ht="30.2" customHeight="1" x14ac:dyDescent="0.25">
      <c r="A23" s="46">
        <v>20</v>
      </c>
      <c r="B23" s="46">
        <v>20</v>
      </c>
      <c r="C23" s="47" t="s">
        <v>63</v>
      </c>
      <c r="D23" s="48" t="s">
        <v>110</v>
      </c>
      <c r="E23" s="50" t="s">
        <v>111</v>
      </c>
      <c r="F23" s="52" t="s">
        <v>20</v>
      </c>
      <c r="G23" s="46" t="s">
        <v>112</v>
      </c>
      <c r="H23" s="46" t="s">
        <v>5</v>
      </c>
      <c r="I23" s="46" t="s">
        <v>6</v>
      </c>
      <c r="J23" s="49">
        <v>10488</v>
      </c>
      <c r="K23" s="29">
        <f>0</f>
        <v>0</v>
      </c>
      <c r="L23" s="158">
        <f t="shared" si="0"/>
        <v>0</v>
      </c>
      <c r="M23" s="158">
        <f t="shared" si="1"/>
        <v>0</v>
      </c>
      <c r="N23" s="159"/>
      <c r="O23" s="160">
        <f t="shared" si="2"/>
        <v>0</v>
      </c>
      <c r="P23" s="159"/>
      <c r="Q23" s="159"/>
      <c r="R23" s="159"/>
      <c r="S23" s="28">
        <f t="shared" si="3"/>
        <v>0</v>
      </c>
      <c r="T23" s="27" t="str">
        <f t="shared" si="4"/>
        <v>OK</v>
      </c>
      <c r="U23" s="24"/>
      <c r="V23" s="24"/>
      <c r="W23" s="24"/>
      <c r="X23" s="31"/>
      <c r="Y23" s="26"/>
      <c r="Z23" s="26"/>
      <c r="AA23" s="26"/>
      <c r="AB23" s="24"/>
      <c r="AC23" s="24"/>
      <c r="AD23" s="24"/>
      <c r="AE23" s="24"/>
      <c r="AF23" s="24"/>
      <c r="AG23" s="24"/>
      <c r="AH23" s="24"/>
    </row>
    <row r="24" spans="1:34" ht="30.2" customHeight="1" x14ac:dyDescent="0.25">
      <c r="A24" s="39">
        <v>21</v>
      </c>
      <c r="B24" s="39">
        <v>21</v>
      </c>
      <c r="C24" s="37" t="s">
        <v>63</v>
      </c>
      <c r="D24" s="36" t="s">
        <v>113</v>
      </c>
      <c r="E24" s="43" t="s">
        <v>114</v>
      </c>
      <c r="F24" s="45" t="s">
        <v>20</v>
      </c>
      <c r="G24" s="39" t="s">
        <v>115</v>
      </c>
      <c r="H24" s="39" t="s">
        <v>5</v>
      </c>
      <c r="I24" s="39" t="s">
        <v>6</v>
      </c>
      <c r="J24" s="38">
        <v>10968</v>
      </c>
      <c r="K24" s="29">
        <f>0</f>
        <v>0</v>
      </c>
      <c r="L24" s="158">
        <f t="shared" si="0"/>
        <v>0</v>
      </c>
      <c r="M24" s="158">
        <f t="shared" si="1"/>
        <v>0</v>
      </c>
      <c r="N24" s="159"/>
      <c r="O24" s="160">
        <f t="shared" si="2"/>
        <v>0</v>
      </c>
      <c r="P24" s="159"/>
      <c r="Q24" s="159"/>
      <c r="R24" s="159"/>
      <c r="S24" s="28">
        <f t="shared" si="3"/>
        <v>0</v>
      </c>
      <c r="T24" s="27" t="str">
        <f t="shared" si="4"/>
        <v>OK</v>
      </c>
      <c r="U24" s="24"/>
      <c r="V24" s="24"/>
      <c r="W24" s="24"/>
      <c r="X24" s="31"/>
      <c r="Y24" s="26"/>
      <c r="Z24" s="26"/>
      <c r="AA24" s="26"/>
      <c r="AB24" s="24"/>
      <c r="AC24" s="24"/>
      <c r="AD24" s="24"/>
      <c r="AE24" s="24"/>
      <c r="AF24" s="24"/>
      <c r="AG24" s="24"/>
      <c r="AH24" s="24"/>
    </row>
    <row r="25" spans="1:34" ht="30.2" customHeight="1" x14ac:dyDescent="0.25">
      <c r="A25" s="46">
        <v>22</v>
      </c>
      <c r="B25" s="46">
        <v>22</v>
      </c>
      <c r="C25" s="47" t="s">
        <v>32</v>
      </c>
      <c r="D25" s="48" t="s">
        <v>116</v>
      </c>
      <c r="E25" s="50" t="s">
        <v>117</v>
      </c>
      <c r="F25" s="52" t="s">
        <v>20</v>
      </c>
      <c r="G25" s="46" t="s">
        <v>118</v>
      </c>
      <c r="H25" s="46" t="s">
        <v>5</v>
      </c>
      <c r="I25" s="46" t="s">
        <v>6</v>
      </c>
      <c r="J25" s="49">
        <v>13446</v>
      </c>
      <c r="K25" s="29">
        <f>0</f>
        <v>0</v>
      </c>
      <c r="L25" s="158">
        <f t="shared" si="0"/>
        <v>0</v>
      </c>
      <c r="M25" s="158">
        <f t="shared" si="1"/>
        <v>0</v>
      </c>
      <c r="N25" s="159"/>
      <c r="O25" s="160">
        <f t="shared" si="2"/>
        <v>0</v>
      </c>
      <c r="P25" s="159"/>
      <c r="Q25" s="159"/>
      <c r="R25" s="159"/>
      <c r="S25" s="28">
        <f t="shared" si="3"/>
        <v>0</v>
      </c>
      <c r="T25" s="27" t="str">
        <f t="shared" si="4"/>
        <v>OK</v>
      </c>
      <c r="U25" s="24"/>
      <c r="V25" s="24"/>
      <c r="W25" s="24"/>
      <c r="X25" s="31"/>
      <c r="Y25" s="26"/>
      <c r="Z25" s="26"/>
      <c r="AA25" s="26"/>
      <c r="AB25" s="24"/>
      <c r="AC25" s="24"/>
      <c r="AD25" s="24"/>
      <c r="AE25" s="24"/>
      <c r="AF25" s="24"/>
      <c r="AG25" s="24"/>
      <c r="AH25" s="24"/>
    </row>
    <row r="26" spans="1:34" ht="30.2" customHeight="1" x14ac:dyDescent="0.25">
      <c r="A26" s="39">
        <v>23</v>
      </c>
      <c r="B26" s="39">
        <v>23</v>
      </c>
      <c r="C26" s="37" t="s">
        <v>119</v>
      </c>
      <c r="D26" s="36" t="s">
        <v>120</v>
      </c>
      <c r="E26" s="43" t="s">
        <v>121</v>
      </c>
      <c r="F26" s="45" t="s">
        <v>20</v>
      </c>
      <c r="G26" s="39" t="s">
        <v>115</v>
      </c>
      <c r="H26" s="39" t="s">
        <v>5</v>
      </c>
      <c r="I26" s="39" t="s">
        <v>6</v>
      </c>
      <c r="J26" s="38">
        <v>11764.7</v>
      </c>
      <c r="K26" s="29">
        <f>0</f>
        <v>0</v>
      </c>
      <c r="L26" s="158">
        <f t="shared" si="0"/>
        <v>0</v>
      </c>
      <c r="M26" s="158">
        <f t="shared" si="1"/>
        <v>0</v>
      </c>
      <c r="N26" s="159"/>
      <c r="O26" s="160">
        <f t="shared" si="2"/>
        <v>0</v>
      </c>
      <c r="P26" s="159"/>
      <c r="Q26" s="159"/>
      <c r="R26" s="159"/>
      <c r="S26" s="28">
        <f t="shared" si="3"/>
        <v>0</v>
      </c>
      <c r="T26" s="27" t="str">
        <f t="shared" si="4"/>
        <v>OK</v>
      </c>
      <c r="U26" s="24"/>
      <c r="V26" s="24"/>
      <c r="W26" s="24"/>
      <c r="X26" s="31"/>
      <c r="Y26" s="26"/>
      <c r="Z26" s="26"/>
      <c r="AA26" s="26"/>
      <c r="AB26" s="24"/>
      <c r="AC26" s="24"/>
      <c r="AD26" s="24"/>
      <c r="AE26" s="24"/>
      <c r="AF26" s="24"/>
      <c r="AG26" s="24"/>
      <c r="AH26" s="24"/>
    </row>
    <row r="27" spans="1:34" ht="30.2" customHeight="1" x14ac:dyDescent="0.25">
      <c r="A27" s="46">
        <v>24</v>
      </c>
      <c r="B27" s="46">
        <v>24</v>
      </c>
      <c r="C27" s="47" t="s">
        <v>32</v>
      </c>
      <c r="D27" s="48" t="s">
        <v>122</v>
      </c>
      <c r="E27" s="50" t="s">
        <v>123</v>
      </c>
      <c r="F27" s="52" t="s">
        <v>20</v>
      </c>
      <c r="G27" s="46" t="s">
        <v>124</v>
      </c>
      <c r="H27" s="46" t="s">
        <v>60</v>
      </c>
      <c r="I27" s="46" t="s">
        <v>6</v>
      </c>
      <c r="J27" s="49">
        <v>13333.33</v>
      </c>
      <c r="K27" s="29">
        <f>0</f>
        <v>0</v>
      </c>
      <c r="L27" s="158">
        <f t="shared" si="0"/>
        <v>0</v>
      </c>
      <c r="M27" s="158">
        <f t="shared" si="1"/>
        <v>0</v>
      </c>
      <c r="N27" s="159"/>
      <c r="O27" s="160">
        <f t="shared" si="2"/>
        <v>0</v>
      </c>
      <c r="P27" s="159"/>
      <c r="Q27" s="159"/>
      <c r="R27" s="159"/>
      <c r="S27" s="28">
        <f t="shared" si="3"/>
        <v>0</v>
      </c>
      <c r="T27" s="27" t="str">
        <f t="shared" si="4"/>
        <v>OK</v>
      </c>
      <c r="U27" s="24"/>
      <c r="V27" s="24"/>
      <c r="W27" s="24"/>
      <c r="X27" s="31"/>
      <c r="Y27" s="26"/>
      <c r="Z27" s="26"/>
      <c r="AA27" s="26"/>
      <c r="AB27" s="24"/>
      <c r="AC27" s="24"/>
      <c r="AD27" s="24"/>
      <c r="AE27" s="24"/>
      <c r="AF27" s="24"/>
      <c r="AG27" s="24"/>
      <c r="AH27" s="24"/>
    </row>
    <row r="28" spans="1:34" ht="30.2" customHeight="1" x14ac:dyDescent="0.25">
      <c r="A28" s="39">
        <v>25</v>
      </c>
      <c r="B28" s="39">
        <v>25</v>
      </c>
      <c r="C28" s="37" t="s">
        <v>125</v>
      </c>
      <c r="D28" s="36" t="s">
        <v>126</v>
      </c>
      <c r="E28" s="43" t="s">
        <v>127</v>
      </c>
      <c r="F28" s="45" t="s">
        <v>24</v>
      </c>
      <c r="G28" s="39" t="s">
        <v>25</v>
      </c>
      <c r="H28" s="39" t="s">
        <v>5</v>
      </c>
      <c r="I28" s="39" t="s">
        <v>26</v>
      </c>
      <c r="J28" s="38">
        <v>1320</v>
      </c>
      <c r="K28" s="29">
        <f>0</f>
        <v>0</v>
      </c>
      <c r="L28" s="158">
        <f t="shared" si="0"/>
        <v>0</v>
      </c>
      <c r="M28" s="158">
        <f t="shared" si="1"/>
        <v>0</v>
      </c>
      <c r="N28" s="159"/>
      <c r="O28" s="160">
        <f t="shared" si="2"/>
        <v>0</v>
      </c>
      <c r="P28" s="159"/>
      <c r="Q28" s="159"/>
      <c r="R28" s="159"/>
      <c r="S28" s="28">
        <f t="shared" si="3"/>
        <v>0</v>
      </c>
      <c r="T28" s="27" t="str">
        <f t="shared" si="4"/>
        <v>OK</v>
      </c>
      <c r="U28" s="24"/>
      <c r="V28" s="24"/>
      <c r="W28" s="24"/>
      <c r="X28" s="31"/>
      <c r="Y28" s="26"/>
      <c r="Z28" s="26"/>
      <c r="AA28" s="26"/>
      <c r="AB28" s="24"/>
      <c r="AC28" s="24"/>
      <c r="AD28" s="24"/>
      <c r="AE28" s="24"/>
      <c r="AF28" s="24"/>
      <c r="AG28" s="24"/>
      <c r="AH28" s="24"/>
    </row>
    <row r="29" spans="1:34" ht="30.2" customHeight="1" x14ac:dyDescent="0.25">
      <c r="A29" s="46">
        <v>26</v>
      </c>
      <c r="B29" s="46">
        <v>26</v>
      </c>
      <c r="C29" s="47" t="s">
        <v>119</v>
      </c>
      <c r="D29" s="48" t="s">
        <v>14</v>
      </c>
      <c r="E29" s="50" t="s">
        <v>128</v>
      </c>
      <c r="F29" s="52" t="s">
        <v>23</v>
      </c>
      <c r="G29" s="46" t="s">
        <v>129</v>
      </c>
      <c r="H29" s="46" t="s">
        <v>5</v>
      </c>
      <c r="I29" s="46" t="s">
        <v>6</v>
      </c>
      <c r="J29" s="49">
        <v>650</v>
      </c>
      <c r="K29" s="29">
        <f>0</f>
        <v>0</v>
      </c>
      <c r="L29" s="158">
        <f t="shared" si="0"/>
        <v>0</v>
      </c>
      <c r="M29" s="158">
        <f t="shared" si="1"/>
        <v>0</v>
      </c>
      <c r="N29" s="159"/>
      <c r="O29" s="160">
        <f t="shared" si="2"/>
        <v>0</v>
      </c>
      <c r="P29" s="159"/>
      <c r="Q29" s="159"/>
      <c r="R29" s="159"/>
      <c r="S29" s="28">
        <f t="shared" si="3"/>
        <v>0</v>
      </c>
      <c r="T29" s="27" t="str">
        <f t="shared" si="4"/>
        <v>OK</v>
      </c>
      <c r="U29" s="24"/>
      <c r="V29" s="24"/>
      <c r="W29" s="24"/>
      <c r="X29" s="24"/>
      <c r="Y29" s="26"/>
      <c r="Z29" s="26"/>
      <c r="AA29" s="26"/>
      <c r="AB29" s="24"/>
      <c r="AC29" s="24"/>
      <c r="AD29" s="24"/>
      <c r="AE29" s="24"/>
      <c r="AF29" s="24"/>
      <c r="AG29" s="24"/>
      <c r="AH29" s="24"/>
    </row>
    <row r="30" spans="1:34" ht="30.2" customHeight="1" x14ac:dyDescent="0.25">
      <c r="A30" s="39">
        <v>27</v>
      </c>
      <c r="B30" s="39">
        <v>27</v>
      </c>
      <c r="C30" s="37" t="s">
        <v>130</v>
      </c>
      <c r="D30" s="36" t="s">
        <v>131</v>
      </c>
      <c r="E30" s="43" t="s">
        <v>132</v>
      </c>
      <c r="F30" s="45" t="s">
        <v>28</v>
      </c>
      <c r="G30" s="39" t="s">
        <v>29</v>
      </c>
      <c r="H30" s="39" t="s">
        <v>8</v>
      </c>
      <c r="I30" s="39" t="s">
        <v>26</v>
      </c>
      <c r="J30" s="38">
        <v>39.78</v>
      </c>
      <c r="K30" s="29">
        <f>0</f>
        <v>0</v>
      </c>
      <c r="L30" s="158">
        <f t="shared" si="0"/>
        <v>0</v>
      </c>
      <c r="M30" s="158">
        <f t="shared" si="1"/>
        <v>0</v>
      </c>
      <c r="N30" s="159"/>
      <c r="O30" s="160">
        <f t="shared" si="2"/>
        <v>0</v>
      </c>
      <c r="P30" s="159"/>
      <c r="Q30" s="159"/>
      <c r="R30" s="159"/>
      <c r="S30" s="28">
        <f t="shared" si="3"/>
        <v>0</v>
      </c>
      <c r="T30" s="27" t="str">
        <f t="shared" si="4"/>
        <v>OK</v>
      </c>
      <c r="U30" s="24"/>
      <c r="V30" s="24"/>
      <c r="W30" s="24"/>
      <c r="X30" s="24"/>
      <c r="Y30" s="26"/>
      <c r="Z30" s="26"/>
      <c r="AA30" s="26"/>
      <c r="AB30" s="24"/>
      <c r="AC30" s="24"/>
      <c r="AD30" s="24"/>
      <c r="AE30" s="24"/>
      <c r="AF30" s="24"/>
      <c r="AG30" s="24"/>
      <c r="AH30" s="24"/>
    </row>
    <row r="31" spans="1:34" ht="30.2" customHeight="1" x14ac:dyDescent="0.25">
      <c r="A31" s="46">
        <v>28</v>
      </c>
      <c r="B31" s="46">
        <v>28</v>
      </c>
      <c r="C31" s="47" t="s">
        <v>133</v>
      </c>
      <c r="D31" s="48" t="s">
        <v>134</v>
      </c>
      <c r="E31" s="50" t="s">
        <v>135</v>
      </c>
      <c r="F31" s="52" t="s">
        <v>136</v>
      </c>
      <c r="G31" s="46" t="s">
        <v>137</v>
      </c>
      <c r="H31" s="46" t="s">
        <v>5</v>
      </c>
      <c r="I31" s="46" t="s">
        <v>6</v>
      </c>
      <c r="J31" s="49">
        <v>2259.91</v>
      </c>
      <c r="K31" s="29">
        <f>0</f>
        <v>0</v>
      </c>
      <c r="L31" s="158">
        <f t="shared" si="0"/>
        <v>0</v>
      </c>
      <c r="M31" s="158">
        <f t="shared" si="1"/>
        <v>0</v>
      </c>
      <c r="N31" s="159"/>
      <c r="O31" s="160">
        <f t="shared" si="2"/>
        <v>0</v>
      </c>
      <c r="P31" s="159"/>
      <c r="Q31" s="159"/>
      <c r="R31" s="159"/>
      <c r="S31" s="28">
        <f t="shared" si="3"/>
        <v>0</v>
      </c>
      <c r="T31" s="27" t="str">
        <f t="shared" si="4"/>
        <v>OK</v>
      </c>
      <c r="U31" s="24"/>
      <c r="V31" s="24"/>
      <c r="W31" s="24"/>
      <c r="X31" s="24"/>
      <c r="Y31" s="26"/>
      <c r="Z31" s="26"/>
      <c r="AA31" s="26"/>
      <c r="AB31" s="24"/>
      <c r="AC31" s="24"/>
      <c r="AD31" s="24"/>
      <c r="AE31" s="24"/>
      <c r="AF31" s="24"/>
      <c r="AG31" s="24"/>
      <c r="AH31" s="24"/>
    </row>
    <row r="32" spans="1:34" ht="30.2" customHeight="1" x14ac:dyDescent="0.25">
      <c r="A32" s="39">
        <v>29</v>
      </c>
      <c r="B32" s="39">
        <v>29</v>
      </c>
      <c r="C32" s="37" t="s">
        <v>138</v>
      </c>
      <c r="D32" s="36" t="s">
        <v>139</v>
      </c>
      <c r="E32" s="43" t="s">
        <v>140</v>
      </c>
      <c r="F32" s="45" t="s">
        <v>136</v>
      </c>
      <c r="G32" s="39" t="s">
        <v>137</v>
      </c>
      <c r="H32" s="39" t="s">
        <v>5</v>
      </c>
      <c r="I32" s="39" t="s">
        <v>6</v>
      </c>
      <c r="J32" s="38">
        <v>3391.3</v>
      </c>
      <c r="K32" s="29">
        <f>0</f>
        <v>0</v>
      </c>
      <c r="L32" s="158">
        <f t="shared" si="0"/>
        <v>0</v>
      </c>
      <c r="M32" s="158">
        <f t="shared" si="1"/>
        <v>0</v>
      </c>
      <c r="N32" s="159"/>
      <c r="O32" s="160">
        <f t="shared" si="2"/>
        <v>0</v>
      </c>
      <c r="P32" s="159"/>
      <c r="Q32" s="159"/>
      <c r="R32" s="159"/>
      <c r="S32" s="28">
        <f t="shared" si="3"/>
        <v>0</v>
      </c>
      <c r="T32" s="27" t="str">
        <f t="shared" si="4"/>
        <v>OK</v>
      </c>
      <c r="U32" s="24"/>
      <c r="V32" s="24"/>
      <c r="W32" s="24"/>
      <c r="X32" s="24"/>
      <c r="Y32" s="26"/>
      <c r="Z32" s="26"/>
      <c r="AA32" s="26"/>
      <c r="AB32" s="24"/>
      <c r="AC32" s="24"/>
      <c r="AD32" s="24"/>
      <c r="AE32" s="24"/>
      <c r="AF32" s="24"/>
      <c r="AG32" s="24"/>
      <c r="AH32" s="24"/>
    </row>
    <row r="33" spans="1:34" ht="30.2" customHeight="1" x14ac:dyDescent="0.25">
      <c r="A33" s="46">
        <v>30</v>
      </c>
      <c r="B33" s="46">
        <v>30</v>
      </c>
      <c r="C33" s="47" t="s">
        <v>141</v>
      </c>
      <c r="D33" s="48" t="s">
        <v>142</v>
      </c>
      <c r="E33" s="50" t="s">
        <v>143</v>
      </c>
      <c r="F33" s="52" t="s">
        <v>136</v>
      </c>
      <c r="G33" s="46" t="s">
        <v>137</v>
      </c>
      <c r="H33" s="46" t="s">
        <v>5</v>
      </c>
      <c r="I33" s="46" t="s">
        <v>6</v>
      </c>
      <c r="J33" s="49">
        <v>9961.5300000000007</v>
      </c>
      <c r="K33" s="29">
        <f>0</f>
        <v>0</v>
      </c>
      <c r="L33" s="158">
        <f t="shared" si="0"/>
        <v>0</v>
      </c>
      <c r="M33" s="158">
        <f t="shared" si="1"/>
        <v>0</v>
      </c>
      <c r="N33" s="159"/>
      <c r="O33" s="160">
        <f t="shared" si="2"/>
        <v>0</v>
      </c>
      <c r="P33" s="159"/>
      <c r="Q33" s="159"/>
      <c r="R33" s="159"/>
      <c r="S33" s="28">
        <f t="shared" si="3"/>
        <v>0</v>
      </c>
      <c r="T33" s="27" t="str">
        <f t="shared" si="4"/>
        <v>OK</v>
      </c>
      <c r="U33" s="24"/>
      <c r="V33" s="24"/>
      <c r="W33" s="24"/>
      <c r="X33" s="24"/>
      <c r="Y33" s="26"/>
      <c r="Z33" s="26"/>
      <c r="AA33" s="26"/>
      <c r="AB33" s="24"/>
      <c r="AC33" s="24"/>
      <c r="AD33" s="24"/>
      <c r="AE33" s="24"/>
      <c r="AF33" s="24"/>
      <c r="AG33" s="24"/>
      <c r="AH33" s="24"/>
    </row>
    <row r="34" spans="1:34" ht="30.2" customHeight="1" x14ac:dyDescent="0.25">
      <c r="A34" s="39">
        <v>31</v>
      </c>
      <c r="B34" s="39">
        <v>31</v>
      </c>
      <c r="C34" s="37" t="s">
        <v>144</v>
      </c>
      <c r="D34" s="36" t="s">
        <v>145</v>
      </c>
      <c r="E34" s="43" t="s">
        <v>146</v>
      </c>
      <c r="F34" s="45" t="s">
        <v>20</v>
      </c>
      <c r="G34" s="39" t="s">
        <v>147</v>
      </c>
      <c r="H34" s="39" t="s">
        <v>60</v>
      </c>
      <c r="I34" s="39">
        <v>44905212</v>
      </c>
      <c r="J34" s="38">
        <v>630</v>
      </c>
      <c r="K34" s="29">
        <f>0</f>
        <v>0</v>
      </c>
      <c r="L34" s="158">
        <f t="shared" si="0"/>
        <v>0</v>
      </c>
      <c r="M34" s="158">
        <f t="shared" si="1"/>
        <v>0</v>
      </c>
      <c r="N34" s="159"/>
      <c r="O34" s="160">
        <f t="shared" si="2"/>
        <v>0</v>
      </c>
      <c r="P34" s="159"/>
      <c r="Q34" s="159"/>
      <c r="R34" s="159"/>
      <c r="S34" s="28">
        <f t="shared" si="3"/>
        <v>0</v>
      </c>
      <c r="T34" s="27" t="str">
        <f t="shared" si="4"/>
        <v>OK</v>
      </c>
      <c r="U34" s="24"/>
      <c r="V34" s="24"/>
      <c r="W34" s="24"/>
      <c r="X34" s="24"/>
      <c r="Y34" s="26"/>
      <c r="Z34" s="26"/>
      <c r="AA34" s="26"/>
      <c r="AB34" s="24"/>
      <c r="AC34" s="24"/>
      <c r="AD34" s="24"/>
      <c r="AE34" s="24"/>
      <c r="AF34" s="24"/>
      <c r="AG34" s="24"/>
      <c r="AH34" s="24"/>
    </row>
    <row r="35" spans="1:34" ht="30.2" customHeight="1" x14ac:dyDescent="0.25">
      <c r="A35" s="46">
        <v>32</v>
      </c>
      <c r="B35" s="46">
        <v>32</v>
      </c>
      <c r="C35" s="47" t="s">
        <v>144</v>
      </c>
      <c r="D35" s="48" t="s">
        <v>148</v>
      </c>
      <c r="E35" s="50" t="s">
        <v>149</v>
      </c>
      <c r="F35" s="52" t="s">
        <v>20</v>
      </c>
      <c r="G35" s="46" t="s">
        <v>147</v>
      </c>
      <c r="H35" s="46" t="s">
        <v>60</v>
      </c>
      <c r="I35" s="46">
        <v>44905212</v>
      </c>
      <c r="J35" s="49">
        <v>1550</v>
      </c>
      <c r="K35" s="29">
        <f>0</f>
        <v>0</v>
      </c>
      <c r="L35" s="158">
        <f t="shared" si="0"/>
        <v>0</v>
      </c>
      <c r="M35" s="158">
        <f t="shared" si="1"/>
        <v>0</v>
      </c>
      <c r="N35" s="159"/>
      <c r="O35" s="160">
        <f t="shared" si="2"/>
        <v>0</v>
      </c>
      <c r="P35" s="159"/>
      <c r="Q35" s="159"/>
      <c r="R35" s="159"/>
      <c r="S35" s="28">
        <f t="shared" si="3"/>
        <v>0</v>
      </c>
      <c r="T35" s="27" t="str">
        <f t="shared" si="4"/>
        <v>OK</v>
      </c>
      <c r="U35" s="24"/>
      <c r="V35" s="24"/>
      <c r="W35" s="24"/>
      <c r="X35" s="24"/>
      <c r="Y35" s="26"/>
      <c r="Z35" s="26"/>
      <c r="AA35" s="26"/>
      <c r="AB35" s="24"/>
      <c r="AC35" s="24"/>
      <c r="AD35" s="24"/>
      <c r="AE35" s="24"/>
      <c r="AF35" s="24"/>
      <c r="AG35" s="24"/>
      <c r="AH35" s="24"/>
    </row>
    <row r="36" spans="1:34" ht="30.2" customHeight="1" x14ac:dyDescent="0.25">
      <c r="A36" s="39">
        <v>33</v>
      </c>
      <c r="B36" s="39">
        <v>33</v>
      </c>
      <c r="C36" s="37" t="s">
        <v>150</v>
      </c>
      <c r="D36" s="36" t="s">
        <v>151</v>
      </c>
      <c r="E36" s="43" t="s">
        <v>152</v>
      </c>
      <c r="F36" s="45" t="s">
        <v>20</v>
      </c>
      <c r="G36" s="39" t="s">
        <v>147</v>
      </c>
      <c r="H36" s="39" t="s">
        <v>60</v>
      </c>
      <c r="I36" s="39">
        <v>44905212</v>
      </c>
      <c r="J36" s="38">
        <v>930</v>
      </c>
      <c r="K36" s="29">
        <f>0</f>
        <v>0</v>
      </c>
      <c r="L36" s="158">
        <f t="shared" si="0"/>
        <v>0</v>
      </c>
      <c r="M36" s="158">
        <f t="shared" si="1"/>
        <v>0</v>
      </c>
      <c r="N36" s="159"/>
      <c r="O36" s="160">
        <f t="shared" si="2"/>
        <v>0</v>
      </c>
      <c r="P36" s="159"/>
      <c r="Q36" s="159"/>
      <c r="R36" s="159"/>
      <c r="S36" s="28">
        <f t="shared" si="3"/>
        <v>0</v>
      </c>
      <c r="T36" s="27" t="str">
        <f t="shared" si="4"/>
        <v>OK</v>
      </c>
      <c r="U36" s="24"/>
      <c r="V36" s="24"/>
      <c r="W36" s="24"/>
      <c r="X36" s="24"/>
      <c r="Y36" s="26"/>
      <c r="Z36" s="26"/>
      <c r="AA36" s="26"/>
      <c r="AB36" s="24"/>
      <c r="AC36" s="24"/>
      <c r="AD36" s="24"/>
      <c r="AE36" s="24"/>
      <c r="AF36" s="24"/>
      <c r="AG36" s="24"/>
      <c r="AH36" s="24"/>
    </row>
    <row r="37" spans="1:34" ht="30.2" customHeight="1" x14ac:dyDescent="0.25">
      <c r="A37" s="46">
        <v>34</v>
      </c>
      <c r="B37" s="46">
        <v>34</v>
      </c>
      <c r="C37" s="47" t="s">
        <v>150</v>
      </c>
      <c r="D37" s="48" t="s">
        <v>153</v>
      </c>
      <c r="E37" s="50" t="s">
        <v>154</v>
      </c>
      <c r="F37" s="52" t="s">
        <v>20</v>
      </c>
      <c r="G37" s="46" t="s">
        <v>147</v>
      </c>
      <c r="H37" s="46" t="s">
        <v>60</v>
      </c>
      <c r="I37" s="46">
        <v>44905212</v>
      </c>
      <c r="J37" s="49">
        <v>2560</v>
      </c>
      <c r="K37" s="29">
        <f>0</f>
        <v>0</v>
      </c>
      <c r="L37" s="158">
        <f t="shared" si="0"/>
        <v>0</v>
      </c>
      <c r="M37" s="158">
        <f t="shared" si="1"/>
        <v>0</v>
      </c>
      <c r="N37" s="159"/>
      <c r="O37" s="160">
        <f t="shared" si="2"/>
        <v>0</v>
      </c>
      <c r="P37" s="159"/>
      <c r="Q37" s="159"/>
      <c r="R37" s="159"/>
      <c r="S37" s="28">
        <f t="shared" si="3"/>
        <v>0</v>
      </c>
      <c r="T37" s="27" t="str">
        <f t="shared" si="4"/>
        <v>OK</v>
      </c>
      <c r="U37" s="24"/>
      <c r="V37" s="24"/>
      <c r="W37" s="24"/>
      <c r="X37" s="24"/>
      <c r="Y37" s="26"/>
      <c r="Z37" s="26"/>
      <c r="AA37" s="26"/>
      <c r="AB37" s="24"/>
      <c r="AC37" s="24"/>
      <c r="AD37" s="24"/>
      <c r="AE37" s="24"/>
      <c r="AF37" s="24"/>
      <c r="AG37" s="24"/>
      <c r="AH37" s="24"/>
    </row>
    <row r="38" spans="1:34" ht="30.2" customHeight="1" x14ac:dyDescent="0.25">
      <c r="A38" s="203" t="s">
        <v>155</v>
      </c>
      <c r="B38" s="39">
        <v>35</v>
      </c>
      <c r="C38" s="200" t="s">
        <v>33</v>
      </c>
      <c r="D38" s="36" t="s">
        <v>27</v>
      </c>
      <c r="E38" s="43" t="s">
        <v>8</v>
      </c>
      <c r="F38" s="44" t="s">
        <v>28</v>
      </c>
      <c r="G38" s="39" t="s">
        <v>29</v>
      </c>
      <c r="H38" s="39" t="s">
        <v>8</v>
      </c>
      <c r="I38" s="39" t="s">
        <v>9</v>
      </c>
      <c r="J38" s="38">
        <v>150.13999999999999</v>
      </c>
      <c r="K38" s="29">
        <f>0</f>
        <v>0</v>
      </c>
      <c r="L38" s="158">
        <f t="shared" si="0"/>
        <v>0</v>
      </c>
      <c r="M38" s="158">
        <f t="shared" si="1"/>
        <v>0</v>
      </c>
      <c r="N38" s="159"/>
      <c r="O38" s="160">
        <f t="shared" si="2"/>
        <v>0</v>
      </c>
      <c r="P38" s="159"/>
      <c r="Q38" s="159"/>
      <c r="R38" s="159"/>
      <c r="S38" s="28">
        <f t="shared" si="3"/>
        <v>0</v>
      </c>
      <c r="T38" s="27" t="str">
        <f t="shared" si="4"/>
        <v>OK</v>
      </c>
      <c r="U38" s="24"/>
      <c r="V38" s="24"/>
      <c r="W38" s="24"/>
      <c r="X38" s="24"/>
      <c r="Y38" s="26"/>
      <c r="Z38" s="26"/>
      <c r="AA38" s="26"/>
      <c r="AB38" s="24"/>
      <c r="AC38" s="24"/>
      <c r="AD38" s="24"/>
      <c r="AE38" s="24"/>
      <c r="AF38" s="24"/>
      <c r="AG38" s="24"/>
      <c r="AH38" s="24"/>
    </row>
    <row r="39" spans="1:34" ht="30.2" customHeight="1" x14ac:dyDescent="0.25">
      <c r="A39" s="204"/>
      <c r="B39" s="39">
        <v>36</v>
      </c>
      <c r="C39" s="201"/>
      <c r="D39" s="36" t="s">
        <v>7</v>
      </c>
      <c r="E39" s="43" t="s">
        <v>8</v>
      </c>
      <c r="F39" s="45" t="s">
        <v>28</v>
      </c>
      <c r="G39" s="39" t="s">
        <v>29</v>
      </c>
      <c r="H39" s="39" t="s">
        <v>8</v>
      </c>
      <c r="I39" s="39" t="s">
        <v>9</v>
      </c>
      <c r="J39" s="38">
        <v>1076</v>
      </c>
      <c r="K39" s="29">
        <f>0</f>
        <v>0</v>
      </c>
      <c r="L39" s="158">
        <f t="shared" si="0"/>
        <v>0</v>
      </c>
      <c r="M39" s="158">
        <f t="shared" si="1"/>
        <v>0</v>
      </c>
      <c r="N39" s="159"/>
      <c r="O39" s="160">
        <f t="shared" si="2"/>
        <v>0</v>
      </c>
      <c r="P39" s="159"/>
      <c r="Q39" s="159"/>
      <c r="R39" s="159"/>
      <c r="S39" s="28">
        <f t="shared" si="3"/>
        <v>0</v>
      </c>
      <c r="T39" s="27" t="str">
        <f t="shared" si="4"/>
        <v>OK</v>
      </c>
      <c r="U39" s="24"/>
      <c r="V39" s="24"/>
      <c r="W39" s="24"/>
      <c r="X39" s="24"/>
      <c r="Y39" s="26"/>
      <c r="Z39" s="26"/>
      <c r="AA39" s="26"/>
      <c r="AB39" s="24"/>
      <c r="AC39" s="24"/>
      <c r="AD39" s="24"/>
      <c r="AE39" s="24"/>
      <c r="AF39" s="24"/>
      <c r="AG39" s="24"/>
      <c r="AH39" s="24"/>
    </row>
    <row r="40" spans="1:34" ht="30.2" customHeight="1" x14ac:dyDescent="0.25">
      <c r="A40" s="204"/>
      <c r="B40" s="39">
        <v>37</v>
      </c>
      <c r="C40" s="201"/>
      <c r="D40" s="36" t="s">
        <v>156</v>
      </c>
      <c r="E40" s="43" t="s">
        <v>8</v>
      </c>
      <c r="F40" s="45" t="s">
        <v>28</v>
      </c>
      <c r="G40" s="39" t="s">
        <v>29</v>
      </c>
      <c r="H40" s="39" t="s">
        <v>34</v>
      </c>
      <c r="I40" s="39" t="s">
        <v>9</v>
      </c>
      <c r="J40" s="38">
        <v>75</v>
      </c>
      <c r="K40" s="29">
        <f>0</f>
        <v>0</v>
      </c>
      <c r="L40" s="158">
        <f t="shared" si="0"/>
        <v>0</v>
      </c>
      <c r="M40" s="158">
        <f t="shared" si="1"/>
        <v>0</v>
      </c>
      <c r="N40" s="159"/>
      <c r="O40" s="160">
        <f t="shared" si="2"/>
        <v>0</v>
      </c>
      <c r="P40" s="159"/>
      <c r="Q40" s="159"/>
      <c r="R40" s="159"/>
      <c r="S40" s="28">
        <f t="shared" si="3"/>
        <v>0</v>
      </c>
      <c r="T40" s="27" t="str">
        <f t="shared" si="4"/>
        <v>OK</v>
      </c>
      <c r="U40" s="24"/>
      <c r="V40" s="24"/>
      <c r="W40" s="24"/>
      <c r="X40" s="24"/>
      <c r="Y40" s="26"/>
      <c r="Z40" s="26"/>
      <c r="AA40" s="26"/>
      <c r="AB40" s="24"/>
      <c r="AC40" s="24"/>
      <c r="AD40" s="24"/>
      <c r="AE40" s="24"/>
      <c r="AF40" s="24"/>
      <c r="AG40" s="24"/>
      <c r="AH40" s="24"/>
    </row>
    <row r="41" spans="1:34" ht="30.2" customHeight="1" x14ac:dyDescent="0.25">
      <c r="A41" s="204"/>
      <c r="B41" s="39">
        <v>38</v>
      </c>
      <c r="C41" s="201"/>
      <c r="D41" s="36" t="s">
        <v>11</v>
      </c>
      <c r="E41" s="43" t="s">
        <v>8</v>
      </c>
      <c r="F41" s="45" t="s">
        <v>28</v>
      </c>
      <c r="G41" s="39" t="s">
        <v>29</v>
      </c>
      <c r="H41" s="39" t="s">
        <v>8</v>
      </c>
      <c r="I41" s="39" t="s">
        <v>9</v>
      </c>
      <c r="J41" s="38">
        <v>1400</v>
      </c>
      <c r="K41" s="29">
        <f>0</f>
        <v>0</v>
      </c>
      <c r="L41" s="158">
        <f t="shared" si="0"/>
        <v>0</v>
      </c>
      <c r="M41" s="158">
        <f t="shared" si="1"/>
        <v>0</v>
      </c>
      <c r="N41" s="159"/>
      <c r="O41" s="160">
        <f t="shared" si="2"/>
        <v>0</v>
      </c>
      <c r="P41" s="159"/>
      <c r="Q41" s="159"/>
      <c r="R41" s="159"/>
      <c r="S41" s="28">
        <f t="shared" si="3"/>
        <v>0</v>
      </c>
      <c r="T41" s="27" t="str">
        <f t="shared" si="4"/>
        <v>OK</v>
      </c>
      <c r="U41" s="24"/>
      <c r="V41" s="24"/>
      <c r="W41" s="24"/>
      <c r="X41" s="24"/>
      <c r="Y41" s="26"/>
      <c r="Z41" s="26"/>
      <c r="AA41" s="26"/>
      <c r="AB41" s="24"/>
      <c r="AC41" s="24"/>
      <c r="AD41" s="24"/>
      <c r="AE41" s="24"/>
      <c r="AF41" s="24"/>
      <c r="AG41" s="24"/>
      <c r="AH41" s="24"/>
    </row>
    <row r="42" spans="1:34" ht="30.2" customHeight="1" x14ac:dyDescent="0.25">
      <c r="A42" s="204"/>
      <c r="B42" s="39">
        <v>39</v>
      </c>
      <c r="C42" s="201"/>
      <c r="D42" s="36" t="s">
        <v>12</v>
      </c>
      <c r="E42" s="43" t="s">
        <v>8</v>
      </c>
      <c r="F42" s="45" t="s">
        <v>28</v>
      </c>
      <c r="G42" s="39" t="s">
        <v>29</v>
      </c>
      <c r="H42" s="39" t="s">
        <v>34</v>
      </c>
      <c r="I42" s="39" t="s">
        <v>9</v>
      </c>
      <c r="J42" s="38">
        <v>75.5</v>
      </c>
      <c r="K42" s="29">
        <f>0</f>
        <v>0</v>
      </c>
      <c r="L42" s="158">
        <f t="shared" si="0"/>
        <v>0</v>
      </c>
      <c r="M42" s="158">
        <f t="shared" si="1"/>
        <v>0</v>
      </c>
      <c r="N42" s="159"/>
      <c r="O42" s="160">
        <f t="shared" si="2"/>
        <v>0</v>
      </c>
      <c r="P42" s="159"/>
      <c r="Q42" s="159"/>
      <c r="R42" s="159"/>
      <c r="S42" s="28">
        <f t="shared" si="3"/>
        <v>0</v>
      </c>
      <c r="T42" s="27" t="str">
        <f t="shared" si="4"/>
        <v>OK</v>
      </c>
      <c r="U42" s="24"/>
      <c r="V42" s="24"/>
      <c r="W42" s="24"/>
      <c r="X42" s="24"/>
      <c r="Y42" s="26"/>
      <c r="Z42" s="26"/>
      <c r="AA42" s="26"/>
      <c r="AB42" s="24"/>
      <c r="AC42" s="24"/>
      <c r="AD42" s="24"/>
      <c r="AE42" s="24"/>
      <c r="AF42" s="24"/>
      <c r="AG42" s="24"/>
      <c r="AH42" s="24"/>
    </row>
    <row r="43" spans="1:34" ht="30.2" customHeight="1" x14ac:dyDescent="0.25">
      <c r="A43" s="204"/>
      <c r="B43" s="39">
        <v>40</v>
      </c>
      <c r="C43" s="201"/>
      <c r="D43" s="36" t="s">
        <v>10</v>
      </c>
      <c r="E43" s="43" t="s">
        <v>8</v>
      </c>
      <c r="F43" s="45" t="s">
        <v>28</v>
      </c>
      <c r="G43" s="39" t="s">
        <v>29</v>
      </c>
      <c r="H43" s="39" t="s">
        <v>8</v>
      </c>
      <c r="I43" s="39" t="s">
        <v>9</v>
      </c>
      <c r="J43" s="38">
        <v>1600</v>
      </c>
      <c r="K43" s="29">
        <f>0</f>
        <v>0</v>
      </c>
      <c r="L43" s="158">
        <f t="shared" si="0"/>
        <v>0</v>
      </c>
      <c r="M43" s="158">
        <f t="shared" si="1"/>
        <v>0</v>
      </c>
      <c r="N43" s="159"/>
      <c r="O43" s="160">
        <f t="shared" si="2"/>
        <v>0</v>
      </c>
      <c r="P43" s="159"/>
      <c r="Q43" s="159"/>
      <c r="R43" s="159"/>
      <c r="S43" s="28">
        <f t="shared" si="3"/>
        <v>0</v>
      </c>
      <c r="T43" s="27" t="str">
        <f t="shared" si="4"/>
        <v>OK</v>
      </c>
      <c r="U43" s="24"/>
      <c r="V43" s="24"/>
      <c r="W43" s="24"/>
      <c r="X43" s="24"/>
      <c r="Y43" s="26"/>
      <c r="Z43" s="26"/>
      <c r="AA43" s="26"/>
      <c r="AB43" s="24"/>
      <c r="AC43" s="24"/>
      <c r="AD43" s="24"/>
      <c r="AE43" s="24"/>
      <c r="AF43" s="24"/>
      <c r="AG43" s="24"/>
      <c r="AH43" s="24"/>
    </row>
    <row r="44" spans="1:34" ht="30.2" customHeight="1" x14ac:dyDescent="0.25">
      <c r="A44" s="204"/>
      <c r="B44" s="39">
        <v>41</v>
      </c>
      <c r="C44" s="201"/>
      <c r="D44" s="36" t="s">
        <v>13</v>
      </c>
      <c r="E44" s="43" t="s">
        <v>8</v>
      </c>
      <c r="F44" s="45" t="s">
        <v>28</v>
      </c>
      <c r="G44" s="39" t="s">
        <v>29</v>
      </c>
      <c r="H44" s="39" t="s">
        <v>34</v>
      </c>
      <c r="I44" s="39" t="s">
        <v>9</v>
      </c>
      <c r="J44" s="38">
        <v>75</v>
      </c>
      <c r="K44" s="29">
        <f>0</f>
        <v>0</v>
      </c>
      <c r="L44" s="158">
        <f t="shared" si="0"/>
        <v>0</v>
      </c>
      <c r="M44" s="158">
        <f t="shared" si="1"/>
        <v>0</v>
      </c>
      <c r="N44" s="159"/>
      <c r="O44" s="160">
        <f t="shared" si="2"/>
        <v>0</v>
      </c>
      <c r="P44" s="159"/>
      <c r="Q44" s="159"/>
      <c r="R44" s="159"/>
      <c r="S44" s="28">
        <f t="shared" si="3"/>
        <v>0</v>
      </c>
      <c r="T44" s="27" t="str">
        <f t="shared" si="4"/>
        <v>OK</v>
      </c>
      <c r="U44" s="24"/>
      <c r="V44" s="24"/>
      <c r="W44" s="24"/>
      <c r="X44" s="24"/>
      <c r="Y44" s="26"/>
      <c r="Z44" s="26"/>
      <c r="AA44" s="26"/>
      <c r="AB44" s="24"/>
      <c r="AC44" s="24"/>
      <c r="AD44" s="24"/>
      <c r="AE44" s="24"/>
      <c r="AF44" s="24"/>
      <c r="AG44" s="24"/>
      <c r="AH44" s="24"/>
    </row>
    <row r="45" spans="1:34" ht="30.2" customHeight="1" x14ac:dyDescent="0.25">
      <c r="A45" s="204"/>
      <c r="B45" s="39">
        <v>42</v>
      </c>
      <c r="C45" s="201"/>
      <c r="D45" s="36" t="s">
        <v>157</v>
      </c>
      <c r="E45" s="43" t="s">
        <v>8</v>
      </c>
      <c r="F45" s="45" t="s">
        <v>28</v>
      </c>
      <c r="G45" s="39" t="s">
        <v>29</v>
      </c>
      <c r="H45" s="39" t="s">
        <v>8</v>
      </c>
      <c r="I45" s="39" t="s">
        <v>9</v>
      </c>
      <c r="J45" s="38">
        <v>350</v>
      </c>
      <c r="K45" s="29">
        <f>0</f>
        <v>0</v>
      </c>
      <c r="L45" s="158">
        <f t="shared" si="0"/>
        <v>0</v>
      </c>
      <c r="M45" s="158">
        <f t="shared" si="1"/>
        <v>0</v>
      </c>
      <c r="N45" s="159"/>
      <c r="O45" s="160">
        <f t="shared" si="2"/>
        <v>0</v>
      </c>
      <c r="P45" s="159"/>
      <c r="Q45" s="159"/>
      <c r="R45" s="159"/>
      <c r="S45" s="28">
        <f t="shared" si="3"/>
        <v>0</v>
      </c>
      <c r="T45" s="27" t="str">
        <f t="shared" si="4"/>
        <v>OK</v>
      </c>
      <c r="U45" s="24"/>
      <c r="V45" s="24"/>
      <c r="W45" s="24"/>
      <c r="X45" s="24"/>
      <c r="Y45" s="26"/>
      <c r="Z45" s="26"/>
      <c r="AA45" s="26"/>
      <c r="AB45" s="24"/>
      <c r="AC45" s="24"/>
      <c r="AD45" s="24"/>
      <c r="AE45" s="24"/>
      <c r="AF45" s="24"/>
      <c r="AG45" s="24"/>
      <c r="AH45" s="24"/>
    </row>
    <row r="46" spans="1:34" ht="30.2" customHeight="1" x14ac:dyDescent="0.25">
      <c r="A46" s="204"/>
      <c r="B46" s="39">
        <v>43</v>
      </c>
      <c r="C46" s="201"/>
      <c r="D46" s="36" t="s">
        <v>30</v>
      </c>
      <c r="E46" s="43" t="s">
        <v>8</v>
      </c>
      <c r="F46" s="45" t="s">
        <v>28</v>
      </c>
      <c r="G46" s="39" t="s">
        <v>29</v>
      </c>
      <c r="H46" s="39" t="s">
        <v>8</v>
      </c>
      <c r="I46" s="39" t="s">
        <v>9</v>
      </c>
      <c r="J46" s="38">
        <v>100.25</v>
      </c>
      <c r="K46" s="29">
        <f>0</f>
        <v>0</v>
      </c>
      <c r="L46" s="158">
        <f t="shared" si="0"/>
        <v>0</v>
      </c>
      <c r="M46" s="158">
        <f t="shared" si="1"/>
        <v>0</v>
      </c>
      <c r="N46" s="159"/>
      <c r="O46" s="160">
        <f t="shared" si="2"/>
        <v>0</v>
      </c>
      <c r="P46" s="159"/>
      <c r="Q46" s="159"/>
      <c r="R46" s="159"/>
      <c r="S46" s="28">
        <f t="shared" si="3"/>
        <v>0</v>
      </c>
      <c r="T46" s="27" t="str">
        <f t="shared" si="4"/>
        <v>OK</v>
      </c>
      <c r="U46" s="24"/>
      <c r="V46" s="24"/>
      <c r="W46" s="24"/>
      <c r="X46" s="24"/>
      <c r="Y46" s="26"/>
      <c r="Z46" s="26"/>
      <c r="AA46" s="26"/>
      <c r="AB46" s="24"/>
      <c r="AC46" s="24"/>
      <c r="AD46" s="24"/>
      <c r="AE46" s="24"/>
      <c r="AF46" s="24"/>
      <c r="AG46" s="24"/>
      <c r="AH46" s="24"/>
    </row>
    <row r="47" spans="1:34" ht="30.2" customHeight="1" x14ac:dyDescent="0.25">
      <c r="A47" s="204"/>
      <c r="B47" s="39">
        <v>44</v>
      </c>
      <c r="C47" s="201"/>
      <c r="D47" s="36" t="s">
        <v>158</v>
      </c>
      <c r="E47" s="43" t="s">
        <v>8</v>
      </c>
      <c r="F47" s="44" t="s">
        <v>28</v>
      </c>
      <c r="G47" s="39" t="s">
        <v>159</v>
      </c>
      <c r="H47" s="39" t="s">
        <v>8</v>
      </c>
      <c r="I47" s="39" t="s">
        <v>9</v>
      </c>
      <c r="J47" s="38">
        <v>1424</v>
      </c>
      <c r="K47" s="29">
        <f>0</f>
        <v>0</v>
      </c>
      <c r="L47" s="158">
        <f t="shared" si="0"/>
        <v>0</v>
      </c>
      <c r="M47" s="158">
        <f t="shared" si="1"/>
        <v>0</v>
      </c>
      <c r="N47" s="159"/>
      <c r="O47" s="160">
        <f t="shared" si="2"/>
        <v>0</v>
      </c>
      <c r="P47" s="159"/>
      <c r="Q47" s="159"/>
      <c r="R47" s="159"/>
      <c r="S47" s="28">
        <f t="shared" si="3"/>
        <v>0</v>
      </c>
      <c r="T47" s="27" t="str">
        <f t="shared" si="4"/>
        <v>OK</v>
      </c>
      <c r="U47" s="24"/>
      <c r="V47" s="24"/>
      <c r="W47" s="24"/>
      <c r="X47" s="24"/>
      <c r="Y47" s="26"/>
      <c r="Z47" s="26"/>
      <c r="AA47" s="26"/>
      <c r="AB47" s="24"/>
      <c r="AC47" s="24"/>
      <c r="AD47" s="24"/>
      <c r="AE47" s="24"/>
      <c r="AF47" s="24"/>
      <c r="AG47" s="24"/>
      <c r="AH47" s="24"/>
    </row>
    <row r="48" spans="1:34" ht="30.2" customHeight="1" x14ac:dyDescent="0.25">
      <c r="A48" s="205"/>
      <c r="B48" s="39">
        <v>45</v>
      </c>
      <c r="C48" s="202"/>
      <c r="D48" s="36" t="s">
        <v>160</v>
      </c>
      <c r="E48" s="43" t="s">
        <v>8</v>
      </c>
      <c r="F48" s="45" t="s">
        <v>28</v>
      </c>
      <c r="G48" s="39" t="s">
        <v>29</v>
      </c>
      <c r="H48" s="39" t="s">
        <v>8</v>
      </c>
      <c r="I48" s="39" t="s">
        <v>9</v>
      </c>
      <c r="J48" s="38">
        <v>2503.0100000000002</v>
      </c>
      <c r="K48" s="29">
        <f>0</f>
        <v>0</v>
      </c>
      <c r="L48" s="158">
        <f t="shared" si="0"/>
        <v>0</v>
      </c>
      <c r="M48" s="158">
        <f t="shared" si="1"/>
        <v>0</v>
      </c>
      <c r="N48" s="159"/>
      <c r="O48" s="160">
        <f t="shared" si="2"/>
        <v>0</v>
      </c>
      <c r="P48" s="159"/>
      <c r="Q48" s="159"/>
      <c r="R48" s="159"/>
      <c r="S48" s="28">
        <f t="shared" si="3"/>
        <v>0</v>
      </c>
      <c r="T48" s="27" t="str">
        <f t="shared" si="4"/>
        <v>OK</v>
      </c>
      <c r="U48" s="24"/>
      <c r="V48" s="24"/>
      <c r="W48" s="24"/>
      <c r="X48" s="24"/>
      <c r="Y48" s="26"/>
      <c r="Z48" s="26"/>
      <c r="AA48" s="26"/>
      <c r="AB48" s="24"/>
      <c r="AC48" s="24"/>
      <c r="AD48" s="24"/>
      <c r="AE48" s="24"/>
      <c r="AF48" s="24"/>
      <c r="AG48" s="24"/>
      <c r="AH48" s="24"/>
    </row>
    <row r="49" spans="1:34" ht="30.2" customHeight="1" x14ac:dyDescent="0.25">
      <c r="A49" s="213" t="s">
        <v>161</v>
      </c>
      <c r="B49" s="46">
        <v>46</v>
      </c>
      <c r="C49" s="210" t="s">
        <v>33</v>
      </c>
      <c r="D49" s="48" t="s">
        <v>27</v>
      </c>
      <c r="E49" s="50" t="s">
        <v>8</v>
      </c>
      <c r="F49" s="52" t="s">
        <v>28</v>
      </c>
      <c r="G49" s="46" t="s">
        <v>29</v>
      </c>
      <c r="H49" s="46" t="s">
        <v>8</v>
      </c>
      <c r="I49" s="46" t="s">
        <v>9</v>
      </c>
      <c r="J49" s="49">
        <v>80</v>
      </c>
      <c r="K49" s="29">
        <f>0</f>
        <v>0</v>
      </c>
      <c r="L49" s="158">
        <f t="shared" si="0"/>
        <v>0</v>
      </c>
      <c r="M49" s="158">
        <f t="shared" si="1"/>
        <v>0</v>
      </c>
      <c r="N49" s="159"/>
      <c r="O49" s="160">
        <f t="shared" si="2"/>
        <v>0</v>
      </c>
      <c r="P49" s="159"/>
      <c r="Q49" s="159"/>
      <c r="R49" s="159"/>
      <c r="S49" s="28">
        <f t="shared" si="3"/>
        <v>0</v>
      </c>
      <c r="T49" s="27" t="str">
        <f t="shared" si="4"/>
        <v>OK</v>
      </c>
      <c r="U49" s="24"/>
      <c r="V49" s="24"/>
      <c r="W49" s="24"/>
      <c r="X49" s="24"/>
      <c r="Y49" s="26"/>
      <c r="Z49" s="26"/>
      <c r="AA49" s="26"/>
      <c r="AB49" s="24"/>
      <c r="AC49" s="24"/>
      <c r="AD49" s="24"/>
      <c r="AE49" s="24"/>
      <c r="AF49" s="24"/>
      <c r="AG49" s="24"/>
      <c r="AH49" s="24"/>
    </row>
    <row r="50" spans="1:34" ht="30.2" customHeight="1" x14ac:dyDescent="0.25">
      <c r="A50" s="214"/>
      <c r="B50" s="46">
        <v>47</v>
      </c>
      <c r="C50" s="211"/>
      <c r="D50" s="48" t="s">
        <v>7</v>
      </c>
      <c r="E50" s="50" t="s">
        <v>8</v>
      </c>
      <c r="F50" s="52" t="s">
        <v>28</v>
      </c>
      <c r="G50" s="46" t="s">
        <v>29</v>
      </c>
      <c r="H50" s="46" t="s">
        <v>8</v>
      </c>
      <c r="I50" s="46" t="s">
        <v>9</v>
      </c>
      <c r="J50" s="49">
        <v>550</v>
      </c>
      <c r="K50" s="29">
        <f>0</f>
        <v>0</v>
      </c>
      <c r="L50" s="158">
        <f t="shared" si="0"/>
        <v>0</v>
      </c>
      <c r="M50" s="158">
        <f t="shared" si="1"/>
        <v>0</v>
      </c>
      <c r="N50" s="159"/>
      <c r="O50" s="160">
        <f t="shared" si="2"/>
        <v>0</v>
      </c>
      <c r="P50" s="159"/>
      <c r="Q50" s="159"/>
      <c r="R50" s="159"/>
      <c r="S50" s="28">
        <f t="shared" si="3"/>
        <v>0</v>
      </c>
      <c r="T50" s="27" t="str">
        <f t="shared" si="4"/>
        <v>OK</v>
      </c>
      <c r="U50" s="24"/>
      <c r="V50" s="24"/>
      <c r="W50" s="24"/>
      <c r="X50" s="24"/>
      <c r="Y50" s="26"/>
      <c r="Z50" s="26"/>
      <c r="AA50" s="26"/>
      <c r="AB50" s="24"/>
      <c r="AC50" s="24"/>
      <c r="AD50" s="24"/>
      <c r="AE50" s="24"/>
      <c r="AF50" s="24"/>
      <c r="AG50" s="24"/>
      <c r="AH50" s="24"/>
    </row>
    <row r="51" spans="1:34" ht="30.2" customHeight="1" x14ac:dyDescent="0.25">
      <c r="A51" s="214"/>
      <c r="B51" s="46">
        <v>48</v>
      </c>
      <c r="C51" s="211"/>
      <c r="D51" s="48" t="s">
        <v>10</v>
      </c>
      <c r="E51" s="50" t="s">
        <v>8</v>
      </c>
      <c r="F51" s="52" t="s">
        <v>28</v>
      </c>
      <c r="G51" s="46" t="s">
        <v>29</v>
      </c>
      <c r="H51" s="46" t="s">
        <v>8</v>
      </c>
      <c r="I51" s="46" t="s">
        <v>9</v>
      </c>
      <c r="J51" s="49">
        <v>850</v>
      </c>
      <c r="K51" s="29">
        <f>0</f>
        <v>0</v>
      </c>
      <c r="L51" s="158">
        <f t="shared" si="0"/>
        <v>0</v>
      </c>
      <c r="M51" s="158">
        <f t="shared" si="1"/>
        <v>0</v>
      </c>
      <c r="N51" s="159"/>
      <c r="O51" s="160">
        <f t="shared" si="2"/>
        <v>0</v>
      </c>
      <c r="P51" s="159"/>
      <c r="Q51" s="159"/>
      <c r="R51" s="159"/>
      <c r="S51" s="28">
        <f t="shared" si="3"/>
        <v>0</v>
      </c>
      <c r="T51" s="27" t="str">
        <f t="shared" si="4"/>
        <v>OK</v>
      </c>
      <c r="U51" s="24"/>
      <c r="V51" s="24"/>
      <c r="W51" s="24"/>
      <c r="X51" s="24"/>
      <c r="Y51" s="26"/>
      <c r="Z51" s="26"/>
      <c r="AA51" s="26"/>
      <c r="AB51" s="24"/>
      <c r="AC51" s="24"/>
      <c r="AD51" s="24"/>
      <c r="AE51" s="24"/>
      <c r="AF51" s="24"/>
      <c r="AG51" s="24"/>
      <c r="AH51" s="24"/>
    </row>
    <row r="52" spans="1:34" ht="30.2" customHeight="1" x14ac:dyDescent="0.25">
      <c r="A52" s="214"/>
      <c r="B52" s="46">
        <v>49</v>
      </c>
      <c r="C52" s="211"/>
      <c r="D52" s="48" t="s">
        <v>11</v>
      </c>
      <c r="E52" s="50" t="s">
        <v>8</v>
      </c>
      <c r="F52" s="52" t="s">
        <v>28</v>
      </c>
      <c r="G52" s="46" t="s">
        <v>29</v>
      </c>
      <c r="H52" s="46" t="s">
        <v>8</v>
      </c>
      <c r="I52" s="46" t="s">
        <v>9</v>
      </c>
      <c r="J52" s="49">
        <v>800</v>
      </c>
      <c r="K52" s="29">
        <f>0</f>
        <v>0</v>
      </c>
      <c r="L52" s="158">
        <f t="shared" si="0"/>
        <v>0</v>
      </c>
      <c r="M52" s="158">
        <f t="shared" si="1"/>
        <v>0</v>
      </c>
      <c r="N52" s="159"/>
      <c r="O52" s="160">
        <f t="shared" si="2"/>
        <v>0</v>
      </c>
      <c r="P52" s="159"/>
      <c r="Q52" s="159"/>
      <c r="R52" s="159"/>
      <c r="S52" s="28">
        <f t="shared" si="3"/>
        <v>0</v>
      </c>
      <c r="T52" s="27" t="str">
        <f t="shared" si="4"/>
        <v>OK</v>
      </c>
      <c r="U52" s="24"/>
      <c r="V52" s="24"/>
      <c r="W52" s="24"/>
      <c r="X52" s="24"/>
      <c r="Y52" s="26"/>
      <c r="Z52" s="26"/>
      <c r="AA52" s="26"/>
      <c r="AB52" s="24"/>
      <c r="AC52" s="24"/>
      <c r="AD52" s="24"/>
      <c r="AE52" s="24"/>
      <c r="AF52" s="24"/>
      <c r="AG52" s="24"/>
      <c r="AH52" s="24"/>
    </row>
    <row r="53" spans="1:34" ht="30.2" customHeight="1" x14ac:dyDescent="0.25">
      <c r="A53" s="214"/>
      <c r="B53" s="46">
        <v>50</v>
      </c>
      <c r="C53" s="211"/>
      <c r="D53" s="48" t="s">
        <v>12</v>
      </c>
      <c r="E53" s="50" t="s">
        <v>8</v>
      </c>
      <c r="F53" s="52" t="s">
        <v>28</v>
      </c>
      <c r="G53" s="46" t="s">
        <v>29</v>
      </c>
      <c r="H53" s="46" t="s">
        <v>34</v>
      </c>
      <c r="I53" s="46" t="s">
        <v>9</v>
      </c>
      <c r="J53" s="49">
        <v>50</v>
      </c>
      <c r="K53" s="29">
        <f>0</f>
        <v>0</v>
      </c>
      <c r="L53" s="158">
        <f t="shared" si="0"/>
        <v>0</v>
      </c>
      <c r="M53" s="158">
        <f t="shared" si="1"/>
        <v>0</v>
      </c>
      <c r="N53" s="159"/>
      <c r="O53" s="160">
        <f t="shared" si="2"/>
        <v>0</v>
      </c>
      <c r="P53" s="159"/>
      <c r="Q53" s="159"/>
      <c r="R53" s="159"/>
      <c r="S53" s="28">
        <f t="shared" si="3"/>
        <v>0</v>
      </c>
      <c r="T53" s="27" t="str">
        <f t="shared" si="4"/>
        <v>OK</v>
      </c>
      <c r="U53" s="24"/>
      <c r="V53" s="24"/>
      <c r="W53" s="24"/>
      <c r="X53" s="24"/>
      <c r="Y53" s="26"/>
      <c r="Z53" s="26"/>
      <c r="AA53" s="26"/>
      <c r="AB53" s="24"/>
      <c r="AC53" s="24"/>
      <c r="AD53" s="24"/>
      <c r="AE53" s="24"/>
      <c r="AF53" s="24"/>
      <c r="AG53" s="24"/>
      <c r="AH53" s="24"/>
    </row>
    <row r="54" spans="1:34" ht="30.2" customHeight="1" x14ac:dyDescent="0.25">
      <c r="A54" s="214"/>
      <c r="B54" s="46">
        <v>51</v>
      </c>
      <c r="C54" s="211"/>
      <c r="D54" s="48" t="s">
        <v>156</v>
      </c>
      <c r="E54" s="50" t="s">
        <v>8</v>
      </c>
      <c r="F54" s="52" t="s">
        <v>28</v>
      </c>
      <c r="G54" s="46" t="s">
        <v>29</v>
      </c>
      <c r="H54" s="46" t="s">
        <v>34</v>
      </c>
      <c r="I54" s="46" t="s">
        <v>9</v>
      </c>
      <c r="J54" s="49">
        <v>50</v>
      </c>
      <c r="K54" s="29">
        <f>0</f>
        <v>0</v>
      </c>
      <c r="L54" s="158">
        <f t="shared" si="0"/>
        <v>0</v>
      </c>
      <c r="M54" s="158">
        <f t="shared" si="1"/>
        <v>0</v>
      </c>
      <c r="N54" s="159"/>
      <c r="O54" s="160">
        <f t="shared" si="2"/>
        <v>0</v>
      </c>
      <c r="P54" s="159"/>
      <c r="Q54" s="159"/>
      <c r="R54" s="159"/>
      <c r="S54" s="28">
        <f t="shared" si="3"/>
        <v>0</v>
      </c>
      <c r="T54" s="27" t="str">
        <f t="shared" si="4"/>
        <v>OK</v>
      </c>
      <c r="U54" s="24"/>
      <c r="V54" s="24"/>
      <c r="W54" s="24"/>
      <c r="X54" s="24"/>
      <c r="Y54" s="26"/>
      <c r="Z54" s="26"/>
      <c r="AA54" s="26"/>
      <c r="AB54" s="24"/>
      <c r="AC54" s="24"/>
      <c r="AD54" s="24"/>
      <c r="AE54" s="24"/>
      <c r="AF54" s="24"/>
      <c r="AG54" s="24"/>
      <c r="AH54" s="24"/>
    </row>
    <row r="55" spans="1:34" ht="30.2" customHeight="1" x14ac:dyDescent="0.25">
      <c r="A55" s="214"/>
      <c r="B55" s="46">
        <v>52</v>
      </c>
      <c r="C55" s="211"/>
      <c r="D55" s="48" t="s">
        <v>13</v>
      </c>
      <c r="E55" s="50" t="s">
        <v>8</v>
      </c>
      <c r="F55" s="52" t="s">
        <v>28</v>
      </c>
      <c r="G55" s="46" t="s">
        <v>29</v>
      </c>
      <c r="H55" s="46" t="s">
        <v>34</v>
      </c>
      <c r="I55" s="46" t="s">
        <v>9</v>
      </c>
      <c r="J55" s="49">
        <v>50</v>
      </c>
      <c r="K55" s="29">
        <f>0</f>
        <v>0</v>
      </c>
      <c r="L55" s="158">
        <f t="shared" si="0"/>
        <v>0</v>
      </c>
      <c r="M55" s="158">
        <f t="shared" si="1"/>
        <v>0</v>
      </c>
      <c r="N55" s="159"/>
      <c r="O55" s="160">
        <f t="shared" si="2"/>
        <v>0</v>
      </c>
      <c r="P55" s="159"/>
      <c r="Q55" s="159"/>
      <c r="R55" s="159"/>
      <c r="S55" s="28">
        <f t="shared" si="3"/>
        <v>0</v>
      </c>
      <c r="T55" s="27" t="str">
        <f t="shared" si="4"/>
        <v>OK</v>
      </c>
      <c r="U55" s="24"/>
      <c r="V55" s="24"/>
      <c r="W55" s="24"/>
      <c r="X55" s="24"/>
      <c r="Y55" s="26"/>
      <c r="Z55" s="26"/>
      <c r="AA55" s="26"/>
      <c r="AB55" s="24"/>
      <c r="AC55" s="24"/>
      <c r="AD55" s="24"/>
      <c r="AE55" s="24"/>
      <c r="AF55" s="24"/>
      <c r="AG55" s="24"/>
      <c r="AH55" s="24"/>
    </row>
    <row r="56" spans="1:34" ht="30.2" customHeight="1" x14ac:dyDescent="0.25">
      <c r="A56" s="214"/>
      <c r="B56" s="46">
        <v>53</v>
      </c>
      <c r="C56" s="211"/>
      <c r="D56" s="48" t="s">
        <v>157</v>
      </c>
      <c r="E56" s="50" t="s">
        <v>8</v>
      </c>
      <c r="F56" s="52" t="s">
        <v>28</v>
      </c>
      <c r="G56" s="46" t="s">
        <v>29</v>
      </c>
      <c r="H56" s="46" t="s">
        <v>8</v>
      </c>
      <c r="I56" s="46" t="s">
        <v>9</v>
      </c>
      <c r="J56" s="49">
        <v>50</v>
      </c>
      <c r="K56" s="29">
        <f>0</f>
        <v>0</v>
      </c>
      <c r="L56" s="158">
        <f t="shared" si="0"/>
        <v>0</v>
      </c>
      <c r="M56" s="158">
        <f t="shared" si="1"/>
        <v>0</v>
      </c>
      <c r="N56" s="159"/>
      <c r="O56" s="160">
        <f t="shared" si="2"/>
        <v>0</v>
      </c>
      <c r="P56" s="159"/>
      <c r="Q56" s="159"/>
      <c r="R56" s="159"/>
      <c r="S56" s="28">
        <f t="shared" si="3"/>
        <v>0</v>
      </c>
      <c r="T56" s="27" t="str">
        <f t="shared" si="4"/>
        <v>OK</v>
      </c>
      <c r="U56" s="24"/>
      <c r="V56" s="24"/>
      <c r="W56" s="24"/>
      <c r="X56" s="24"/>
      <c r="Y56" s="26"/>
      <c r="Z56" s="26"/>
      <c r="AA56" s="26"/>
      <c r="AB56" s="24"/>
      <c r="AC56" s="24"/>
      <c r="AD56" s="24"/>
      <c r="AE56" s="24"/>
      <c r="AF56" s="24"/>
      <c r="AG56" s="24"/>
      <c r="AH56" s="24"/>
    </row>
    <row r="57" spans="1:34" ht="30.2" customHeight="1" x14ac:dyDescent="0.25">
      <c r="A57" s="214"/>
      <c r="B57" s="46">
        <v>54</v>
      </c>
      <c r="C57" s="211"/>
      <c r="D57" s="48" t="s">
        <v>30</v>
      </c>
      <c r="E57" s="50" t="s">
        <v>8</v>
      </c>
      <c r="F57" s="52" t="s">
        <v>28</v>
      </c>
      <c r="G57" s="46" t="s">
        <v>29</v>
      </c>
      <c r="H57" s="46" t="s">
        <v>8</v>
      </c>
      <c r="I57" s="46" t="s">
        <v>9</v>
      </c>
      <c r="J57" s="49">
        <v>80</v>
      </c>
      <c r="K57" s="29">
        <f>0</f>
        <v>0</v>
      </c>
      <c r="L57" s="158">
        <f t="shared" si="0"/>
        <v>0</v>
      </c>
      <c r="M57" s="158">
        <f t="shared" si="1"/>
        <v>0</v>
      </c>
      <c r="N57" s="159"/>
      <c r="O57" s="160">
        <f t="shared" si="2"/>
        <v>0</v>
      </c>
      <c r="P57" s="159"/>
      <c r="Q57" s="159"/>
      <c r="R57" s="159"/>
      <c r="S57" s="28">
        <f t="shared" si="3"/>
        <v>0</v>
      </c>
      <c r="T57" s="27" t="str">
        <f t="shared" si="4"/>
        <v>OK</v>
      </c>
      <c r="U57" s="24"/>
      <c r="V57" s="24"/>
      <c r="W57" s="24"/>
      <c r="X57" s="24"/>
      <c r="Y57" s="26"/>
      <c r="Z57" s="26"/>
      <c r="AA57" s="26"/>
      <c r="AB57" s="24"/>
      <c r="AC57" s="24"/>
      <c r="AD57" s="24"/>
      <c r="AE57" s="24"/>
      <c r="AF57" s="24"/>
      <c r="AG57" s="24"/>
      <c r="AH57" s="24"/>
    </row>
    <row r="58" spans="1:34" ht="30.2" customHeight="1" x14ac:dyDescent="0.25">
      <c r="A58" s="214"/>
      <c r="B58" s="46">
        <v>55</v>
      </c>
      <c r="C58" s="211"/>
      <c r="D58" s="48" t="s">
        <v>162</v>
      </c>
      <c r="E58" s="50" t="s">
        <v>8</v>
      </c>
      <c r="F58" s="52" t="s">
        <v>28</v>
      </c>
      <c r="G58" s="46" t="s">
        <v>159</v>
      </c>
      <c r="H58" s="46" t="s">
        <v>8</v>
      </c>
      <c r="I58" s="46" t="s">
        <v>9</v>
      </c>
      <c r="J58" s="49">
        <v>1114</v>
      </c>
      <c r="K58" s="29">
        <f>0</f>
        <v>0</v>
      </c>
      <c r="L58" s="158">
        <f t="shared" si="0"/>
        <v>0</v>
      </c>
      <c r="M58" s="158">
        <f t="shared" si="1"/>
        <v>0</v>
      </c>
      <c r="N58" s="159"/>
      <c r="O58" s="160">
        <f t="shared" si="2"/>
        <v>0</v>
      </c>
      <c r="P58" s="159"/>
      <c r="Q58" s="159"/>
      <c r="R58" s="159"/>
      <c r="S58" s="28">
        <f t="shared" si="3"/>
        <v>0</v>
      </c>
      <c r="T58" s="27" t="str">
        <f t="shared" si="4"/>
        <v>OK</v>
      </c>
      <c r="U58" s="24"/>
      <c r="V58" s="24"/>
      <c r="W58" s="24"/>
      <c r="X58" s="24"/>
      <c r="Y58" s="26"/>
      <c r="Z58" s="26"/>
      <c r="AA58" s="26"/>
      <c r="AB58" s="24"/>
      <c r="AC58" s="24"/>
      <c r="AD58" s="24"/>
      <c r="AE58" s="24"/>
      <c r="AF58" s="24"/>
      <c r="AG58" s="24"/>
      <c r="AH58" s="24"/>
    </row>
    <row r="59" spans="1:34" ht="30.2" customHeight="1" x14ac:dyDescent="0.25">
      <c r="A59" s="215"/>
      <c r="B59" s="46">
        <v>56</v>
      </c>
      <c r="C59" s="212"/>
      <c r="D59" s="48" t="s">
        <v>160</v>
      </c>
      <c r="E59" s="50" t="s">
        <v>8</v>
      </c>
      <c r="F59" s="52" t="s">
        <v>28</v>
      </c>
      <c r="G59" s="46" t="s">
        <v>29</v>
      </c>
      <c r="H59" s="46" t="s">
        <v>8</v>
      </c>
      <c r="I59" s="46" t="s">
        <v>9</v>
      </c>
      <c r="J59" s="49">
        <v>2000</v>
      </c>
      <c r="K59" s="29">
        <f>0</f>
        <v>0</v>
      </c>
      <c r="L59" s="158">
        <f t="shared" si="0"/>
        <v>0</v>
      </c>
      <c r="M59" s="158">
        <f t="shared" si="1"/>
        <v>0</v>
      </c>
      <c r="N59" s="159"/>
      <c r="O59" s="160">
        <f t="shared" si="2"/>
        <v>0</v>
      </c>
      <c r="P59" s="159"/>
      <c r="Q59" s="159"/>
      <c r="R59" s="159"/>
      <c r="S59" s="28">
        <f t="shared" si="3"/>
        <v>0</v>
      </c>
      <c r="T59" s="27" t="str">
        <f t="shared" si="4"/>
        <v>OK</v>
      </c>
      <c r="U59" s="24"/>
      <c r="V59" s="24"/>
      <c r="W59" s="24"/>
      <c r="X59" s="24"/>
      <c r="Y59" s="26"/>
      <c r="Z59" s="26"/>
      <c r="AA59" s="26"/>
      <c r="AB59" s="24"/>
      <c r="AC59" s="24"/>
      <c r="AD59" s="24"/>
      <c r="AE59" s="24"/>
      <c r="AF59" s="24"/>
      <c r="AG59" s="24"/>
      <c r="AH59" s="24"/>
    </row>
    <row r="60" spans="1:34" ht="30.2" customHeight="1" x14ac:dyDescent="0.25">
      <c r="A60" s="203" t="s">
        <v>163</v>
      </c>
      <c r="B60" s="39">
        <v>57</v>
      </c>
      <c r="C60" s="200" t="s">
        <v>33</v>
      </c>
      <c r="D60" s="36" t="s">
        <v>27</v>
      </c>
      <c r="E60" s="43" t="s">
        <v>8</v>
      </c>
      <c r="F60" s="45" t="s">
        <v>28</v>
      </c>
      <c r="G60" s="39" t="s">
        <v>29</v>
      </c>
      <c r="H60" s="39" t="s">
        <v>8</v>
      </c>
      <c r="I60" s="39" t="s">
        <v>9</v>
      </c>
      <c r="J60" s="38">
        <v>250.5</v>
      </c>
      <c r="K60" s="29">
        <f>0</f>
        <v>0</v>
      </c>
      <c r="L60" s="158">
        <f t="shared" si="0"/>
        <v>0</v>
      </c>
      <c r="M60" s="158">
        <f t="shared" si="1"/>
        <v>0</v>
      </c>
      <c r="N60" s="159"/>
      <c r="O60" s="160">
        <f t="shared" si="2"/>
        <v>0</v>
      </c>
      <c r="P60" s="159"/>
      <c r="Q60" s="159"/>
      <c r="R60" s="159"/>
      <c r="S60" s="28">
        <f t="shared" si="3"/>
        <v>0</v>
      </c>
      <c r="T60" s="27" t="str">
        <f t="shared" si="4"/>
        <v>OK</v>
      </c>
      <c r="U60" s="24"/>
      <c r="V60" s="24"/>
      <c r="W60" s="24"/>
      <c r="X60" s="24"/>
      <c r="Y60" s="26"/>
      <c r="Z60" s="26"/>
      <c r="AA60" s="26"/>
      <c r="AB60" s="24"/>
      <c r="AC60" s="24"/>
      <c r="AD60" s="24"/>
      <c r="AE60" s="24"/>
      <c r="AF60" s="24"/>
      <c r="AG60" s="24"/>
      <c r="AH60" s="24"/>
    </row>
    <row r="61" spans="1:34" ht="30.2" customHeight="1" x14ac:dyDescent="0.25">
      <c r="A61" s="204"/>
      <c r="B61" s="39">
        <v>58</v>
      </c>
      <c r="C61" s="201"/>
      <c r="D61" s="36" t="s">
        <v>7</v>
      </c>
      <c r="E61" s="43" t="s">
        <v>8</v>
      </c>
      <c r="F61" s="45" t="s">
        <v>28</v>
      </c>
      <c r="G61" s="39" t="s">
        <v>29</v>
      </c>
      <c r="H61" s="39" t="s">
        <v>8</v>
      </c>
      <c r="I61" s="39" t="s">
        <v>9</v>
      </c>
      <c r="J61" s="38">
        <v>1000</v>
      </c>
      <c r="K61" s="29">
        <f>10</f>
        <v>10</v>
      </c>
      <c r="L61" s="158">
        <f t="shared" si="0"/>
        <v>0</v>
      </c>
      <c r="M61" s="158">
        <f t="shared" si="1"/>
        <v>0</v>
      </c>
      <c r="N61" s="159"/>
      <c r="O61" s="160">
        <f t="shared" si="2"/>
        <v>2</v>
      </c>
      <c r="P61" s="159"/>
      <c r="Q61" s="159"/>
      <c r="R61" s="159"/>
      <c r="S61" s="28">
        <f t="shared" si="3"/>
        <v>10</v>
      </c>
      <c r="T61" s="27" t="str">
        <f t="shared" si="4"/>
        <v>OK</v>
      </c>
      <c r="U61" s="24"/>
      <c r="V61" s="24"/>
      <c r="W61" s="24"/>
      <c r="X61" s="24"/>
      <c r="Y61" s="26"/>
      <c r="Z61" s="26"/>
      <c r="AA61" s="26"/>
      <c r="AB61" s="24"/>
      <c r="AC61" s="24"/>
      <c r="AD61" s="24"/>
      <c r="AE61" s="24"/>
      <c r="AF61" s="24"/>
      <c r="AG61" s="24"/>
      <c r="AH61" s="24"/>
    </row>
    <row r="62" spans="1:34" ht="30.2" customHeight="1" x14ac:dyDescent="0.25">
      <c r="A62" s="204"/>
      <c r="B62" s="39">
        <v>59</v>
      </c>
      <c r="C62" s="201"/>
      <c r="D62" s="36" t="s">
        <v>10</v>
      </c>
      <c r="E62" s="43" t="s">
        <v>8</v>
      </c>
      <c r="F62" s="45" t="s">
        <v>28</v>
      </c>
      <c r="G62" s="39" t="s">
        <v>29</v>
      </c>
      <c r="H62" s="39" t="s">
        <v>8</v>
      </c>
      <c r="I62" s="39" t="s">
        <v>9</v>
      </c>
      <c r="J62" s="38">
        <v>1500</v>
      </c>
      <c r="K62" s="29">
        <f>0</f>
        <v>0</v>
      </c>
      <c r="L62" s="158">
        <f t="shared" si="0"/>
        <v>0</v>
      </c>
      <c r="M62" s="158">
        <f t="shared" si="1"/>
        <v>0</v>
      </c>
      <c r="N62" s="159"/>
      <c r="O62" s="160">
        <f t="shared" si="2"/>
        <v>0</v>
      </c>
      <c r="P62" s="159"/>
      <c r="Q62" s="159"/>
      <c r="R62" s="159"/>
      <c r="S62" s="28">
        <f t="shared" si="3"/>
        <v>0</v>
      </c>
      <c r="T62" s="27" t="str">
        <f t="shared" si="4"/>
        <v>OK</v>
      </c>
      <c r="U62" s="24"/>
      <c r="V62" s="24"/>
      <c r="W62" s="24"/>
      <c r="X62" s="24"/>
      <c r="Y62" s="26"/>
      <c r="Z62" s="26"/>
      <c r="AA62" s="26"/>
      <c r="AB62" s="24"/>
      <c r="AC62" s="24"/>
      <c r="AD62" s="24"/>
      <c r="AE62" s="24"/>
      <c r="AF62" s="24"/>
      <c r="AG62" s="24"/>
      <c r="AH62" s="24"/>
    </row>
    <row r="63" spans="1:34" ht="30.2" customHeight="1" x14ac:dyDescent="0.25">
      <c r="A63" s="204"/>
      <c r="B63" s="39">
        <v>60</v>
      </c>
      <c r="C63" s="201"/>
      <c r="D63" s="36" t="s">
        <v>11</v>
      </c>
      <c r="E63" s="43" t="s">
        <v>8</v>
      </c>
      <c r="F63" s="45" t="s">
        <v>28</v>
      </c>
      <c r="G63" s="39" t="s">
        <v>29</v>
      </c>
      <c r="H63" s="39" t="s">
        <v>8</v>
      </c>
      <c r="I63" s="39" t="s">
        <v>9</v>
      </c>
      <c r="J63" s="38">
        <v>1731</v>
      </c>
      <c r="K63" s="29">
        <f>0</f>
        <v>0</v>
      </c>
      <c r="L63" s="158">
        <f t="shared" si="0"/>
        <v>0</v>
      </c>
      <c r="M63" s="158">
        <f t="shared" si="1"/>
        <v>0</v>
      </c>
      <c r="N63" s="159"/>
      <c r="O63" s="160">
        <f t="shared" si="2"/>
        <v>0</v>
      </c>
      <c r="P63" s="159"/>
      <c r="Q63" s="159"/>
      <c r="R63" s="159"/>
      <c r="S63" s="28">
        <f t="shared" si="3"/>
        <v>0</v>
      </c>
      <c r="T63" s="27" t="str">
        <f t="shared" si="4"/>
        <v>OK</v>
      </c>
      <c r="U63" s="24"/>
      <c r="V63" s="24"/>
      <c r="W63" s="24"/>
      <c r="X63" s="24"/>
      <c r="Y63" s="26"/>
      <c r="Z63" s="26"/>
      <c r="AA63" s="26"/>
      <c r="AB63" s="24"/>
      <c r="AC63" s="24"/>
      <c r="AD63" s="24"/>
      <c r="AE63" s="24"/>
      <c r="AF63" s="24"/>
      <c r="AG63" s="24"/>
      <c r="AH63" s="24"/>
    </row>
    <row r="64" spans="1:34" ht="30.2" customHeight="1" x14ac:dyDescent="0.25">
      <c r="A64" s="204"/>
      <c r="B64" s="39">
        <v>61</v>
      </c>
      <c r="C64" s="201"/>
      <c r="D64" s="36" t="s">
        <v>12</v>
      </c>
      <c r="E64" s="43" t="s">
        <v>8</v>
      </c>
      <c r="F64" s="45" t="s">
        <v>28</v>
      </c>
      <c r="G64" s="39" t="s">
        <v>29</v>
      </c>
      <c r="H64" s="39" t="s">
        <v>34</v>
      </c>
      <c r="I64" s="39" t="s">
        <v>9</v>
      </c>
      <c r="J64" s="38">
        <v>160</v>
      </c>
      <c r="K64" s="29">
        <f>50</f>
        <v>50</v>
      </c>
      <c r="L64" s="158">
        <f t="shared" si="0"/>
        <v>0</v>
      </c>
      <c r="M64" s="158">
        <f t="shared" si="1"/>
        <v>0</v>
      </c>
      <c r="N64" s="159"/>
      <c r="O64" s="160">
        <f t="shared" si="2"/>
        <v>12</v>
      </c>
      <c r="P64" s="159"/>
      <c r="Q64" s="159"/>
      <c r="R64" s="159"/>
      <c r="S64" s="28">
        <f t="shared" si="3"/>
        <v>50</v>
      </c>
      <c r="T64" s="27" t="str">
        <f t="shared" si="4"/>
        <v>OK</v>
      </c>
      <c r="U64" s="24"/>
      <c r="V64" s="24"/>
      <c r="W64" s="24"/>
      <c r="X64" s="24"/>
      <c r="Y64" s="26"/>
      <c r="Z64" s="26"/>
      <c r="AA64" s="26"/>
      <c r="AB64" s="24"/>
      <c r="AC64" s="24"/>
      <c r="AD64" s="24"/>
      <c r="AE64" s="24"/>
      <c r="AF64" s="24"/>
      <c r="AG64" s="24"/>
      <c r="AH64" s="24"/>
    </row>
    <row r="65" spans="1:34" ht="30.2" customHeight="1" x14ac:dyDescent="0.25">
      <c r="A65" s="204"/>
      <c r="B65" s="39">
        <v>62</v>
      </c>
      <c r="C65" s="201"/>
      <c r="D65" s="36" t="s">
        <v>156</v>
      </c>
      <c r="E65" s="43" t="s">
        <v>8</v>
      </c>
      <c r="F65" s="45" t="s">
        <v>28</v>
      </c>
      <c r="G65" s="39" t="s">
        <v>29</v>
      </c>
      <c r="H65" s="39" t="s">
        <v>34</v>
      </c>
      <c r="I65" s="39" t="s">
        <v>9</v>
      </c>
      <c r="J65" s="38">
        <v>135</v>
      </c>
      <c r="K65" s="29">
        <f>0</f>
        <v>0</v>
      </c>
      <c r="L65" s="158">
        <f t="shared" si="0"/>
        <v>0</v>
      </c>
      <c r="M65" s="158">
        <f t="shared" si="1"/>
        <v>0</v>
      </c>
      <c r="N65" s="159"/>
      <c r="O65" s="160">
        <f t="shared" si="2"/>
        <v>0</v>
      </c>
      <c r="P65" s="159"/>
      <c r="Q65" s="159"/>
      <c r="R65" s="159"/>
      <c r="S65" s="28">
        <f t="shared" si="3"/>
        <v>0</v>
      </c>
      <c r="T65" s="27" t="str">
        <f t="shared" si="4"/>
        <v>OK</v>
      </c>
      <c r="U65" s="24"/>
      <c r="V65" s="24"/>
      <c r="W65" s="24"/>
      <c r="X65" s="24"/>
      <c r="Y65" s="26"/>
      <c r="Z65" s="26"/>
      <c r="AA65" s="26"/>
      <c r="AB65" s="24"/>
      <c r="AC65" s="24"/>
      <c r="AD65" s="24"/>
      <c r="AE65" s="24"/>
      <c r="AF65" s="24"/>
      <c r="AG65" s="24"/>
      <c r="AH65" s="24"/>
    </row>
    <row r="66" spans="1:34" ht="30.2" customHeight="1" x14ac:dyDescent="0.25">
      <c r="A66" s="204"/>
      <c r="B66" s="39">
        <v>63</v>
      </c>
      <c r="C66" s="201"/>
      <c r="D66" s="36" t="s">
        <v>13</v>
      </c>
      <c r="E66" s="43" t="s">
        <v>8</v>
      </c>
      <c r="F66" s="45" t="s">
        <v>28</v>
      </c>
      <c r="G66" s="39" t="s">
        <v>29</v>
      </c>
      <c r="H66" s="39" t="s">
        <v>34</v>
      </c>
      <c r="I66" s="39" t="s">
        <v>9</v>
      </c>
      <c r="J66" s="38">
        <v>135</v>
      </c>
      <c r="K66" s="29">
        <f>0</f>
        <v>0</v>
      </c>
      <c r="L66" s="158">
        <f t="shared" si="0"/>
        <v>0</v>
      </c>
      <c r="M66" s="158">
        <f t="shared" si="1"/>
        <v>0</v>
      </c>
      <c r="N66" s="159"/>
      <c r="O66" s="160">
        <f t="shared" si="2"/>
        <v>0</v>
      </c>
      <c r="P66" s="159"/>
      <c r="Q66" s="159"/>
      <c r="R66" s="159"/>
      <c r="S66" s="28">
        <f t="shared" si="3"/>
        <v>0</v>
      </c>
      <c r="T66" s="27" t="str">
        <f t="shared" si="4"/>
        <v>OK</v>
      </c>
      <c r="U66" s="24"/>
      <c r="V66" s="24"/>
      <c r="W66" s="24"/>
      <c r="X66" s="24"/>
      <c r="Y66" s="26"/>
      <c r="Z66" s="26"/>
      <c r="AA66" s="26"/>
      <c r="AB66" s="24"/>
      <c r="AC66" s="24"/>
      <c r="AD66" s="24"/>
      <c r="AE66" s="24"/>
      <c r="AF66" s="24"/>
      <c r="AG66" s="24"/>
      <c r="AH66" s="24"/>
    </row>
    <row r="67" spans="1:34" ht="30.2" customHeight="1" x14ac:dyDescent="0.25">
      <c r="A67" s="204"/>
      <c r="B67" s="39">
        <v>64</v>
      </c>
      <c r="C67" s="201"/>
      <c r="D67" s="36" t="s">
        <v>157</v>
      </c>
      <c r="E67" s="43" t="s">
        <v>8</v>
      </c>
      <c r="F67" s="45" t="s">
        <v>28</v>
      </c>
      <c r="G67" s="39" t="s">
        <v>29</v>
      </c>
      <c r="H67" s="39" t="s">
        <v>8</v>
      </c>
      <c r="I67" s="39" t="s">
        <v>9</v>
      </c>
      <c r="J67" s="38">
        <v>365</v>
      </c>
      <c r="K67" s="29">
        <f>10</f>
        <v>10</v>
      </c>
      <c r="L67" s="158">
        <f t="shared" si="0"/>
        <v>0</v>
      </c>
      <c r="M67" s="158">
        <f t="shared" si="1"/>
        <v>0</v>
      </c>
      <c r="N67" s="159"/>
      <c r="O67" s="160">
        <f t="shared" si="2"/>
        <v>2</v>
      </c>
      <c r="P67" s="159"/>
      <c r="Q67" s="159"/>
      <c r="R67" s="159"/>
      <c r="S67" s="28">
        <f t="shared" si="3"/>
        <v>10</v>
      </c>
      <c r="T67" s="27" t="str">
        <f t="shared" si="4"/>
        <v>OK</v>
      </c>
      <c r="U67" s="24"/>
      <c r="V67" s="24"/>
      <c r="W67" s="24"/>
      <c r="X67" s="24"/>
      <c r="Y67" s="26"/>
      <c r="Z67" s="26"/>
      <c r="AA67" s="26"/>
      <c r="AB67" s="24"/>
      <c r="AC67" s="24"/>
      <c r="AD67" s="24"/>
      <c r="AE67" s="24"/>
      <c r="AF67" s="24"/>
      <c r="AG67" s="24"/>
      <c r="AH67" s="24"/>
    </row>
    <row r="68" spans="1:34" ht="30.2" customHeight="1" x14ac:dyDescent="0.25">
      <c r="A68" s="205"/>
      <c r="B68" s="39">
        <v>65</v>
      </c>
      <c r="C68" s="202"/>
      <c r="D68" s="36" t="s">
        <v>30</v>
      </c>
      <c r="E68" s="43" t="s">
        <v>8</v>
      </c>
      <c r="F68" s="45" t="s">
        <v>28</v>
      </c>
      <c r="G68" s="39" t="s">
        <v>29</v>
      </c>
      <c r="H68" s="39" t="s">
        <v>8</v>
      </c>
      <c r="I68" s="39" t="s">
        <v>9</v>
      </c>
      <c r="J68" s="38">
        <v>100</v>
      </c>
      <c r="K68" s="29">
        <f>10</f>
        <v>10</v>
      </c>
      <c r="L68" s="158">
        <f t="shared" si="0"/>
        <v>0</v>
      </c>
      <c r="M68" s="158">
        <f t="shared" si="1"/>
        <v>0</v>
      </c>
      <c r="N68" s="159"/>
      <c r="O68" s="160">
        <f t="shared" si="2"/>
        <v>2</v>
      </c>
      <c r="P68" s="159"/>
      <c r="Q68" s="159"/>
      <c r="R68" s="159"/>
      <c r="S68" s="28">
        <f t="shared" si="3"/>
        <v>10</v>
      </c>
      <c r="T68" s="27" t="str">
        <f t="shared" si="4"/>
        <v>OK</v>
      </c>
      <c r="U68" s="24"/>
      <c r="V68" s="24"/>
      <c r="W68" s="24"/>
      <c r="X68" s="24"/>
      <c r="Y68" s="26"/>
      <c r="Z68" s="26"/>
      <c r="AA68" s="26"/>
      <c r="AB68" s="24"/>
      <c r="AC68" s="24"/>
      <c r="AD68" s="24"/>
      <c r="AE68" s="24"/>
      <c r="AF68" s="24"/>
      <c r="AG68" s="24"/>
      <c r="AH68" s="24"/>
    </row>
    <row r="69" spans="1:34" ht="30.2" customHeight="1" x14ac:dyDescent="0.25">
      <c r="A69" s="213" t="s">
        <v>164</v>
      </c>
      <c r="B69" s="46">
        <v>66</v>
      </c>
      <c r="C69" s="210" t="s">
        <v>92</v>
      </c>
      <c r="D69" s="48" t="s">
        <v>27</v>
      </c>
      <c r="E69" s="50" t="s">
        <v>8</v>
      </c>
      <c r="F69" s="52" t="s">
        <v>28</v>
      </c>
      <c r="G69" s="46" t="s">
        <v>29</v>
      </c>
      <c r="H69" s="46" t="s">
        <v>8</v>
      </c>
      <c r="I69" s="46" t="s">
        <v>9</v>
      </c>
      <c r="J69" s="49">
        <v>140</v>
      </c>
      <c r="K69" s="29">
        <f>0</f>
        <v>0</v>
      </c>
      <c r="L69" s="158">
        <f t="shared" ref="L69:L81" si="5">IF(SUM(U69:AL69)&gt;K69,K69,SUM(U69:AL69))</f>
        <v>0</v>
      </c>
      <c r="M69" s="158">
        <f t="shared" ref="M69:M81" si="6">(SUM(U69:AL69))</f>
        <v>0</v>
      </c>
      <c r="N69" s="159"/>
      <c r="O69" s="160">
        <f t="shared" ref="O69:O82" si="7">ROUND(IF(K69*0.25-0.5&lt;0,0,K69*0.25-0.5),0)-R69-P69</f>
        <v>0</v>
      </c>
      <c r="P69" s="159"/>
      <c r="Q69" s="159"/>
      <c r="R69" s="159"/>
      <c r="S69" s="28">
        <f t="shared" ref="S69:S81" si="8">K69-SUM(U69:AH69)+N69</f>
        <v>0</v>
      </c>
      <c r="T69" s="27" t="str">
        <f t="shared" ref="T69:T81" si="9">IF(S69&lt;0,"ATENÇÃO","OK")</f>
        <v>OK</v>
      </c>
      <c r="U69" s="24"/>
      <c r="V69" s="24"/>
      <c r="W69" s="24"/>
      <c r="X69" s="24"/>
      <c r="Y69" s="26"/>
      <c r="Z69" s="26"/>
      <c r="AA69" s="26"/>
      <c r="AB69" s="24"/>
      <c r="AC69" s="24"/>
      <c r="AD69" s="24"/>
      <c r="AE69" s="24"/>
      <c r="AF69" s="24"/>
      <c r="AG69" s="24"/>
      <c r="AH69" s="24"/>
    </row>
    <row r="70" spans="1:34" ht="30.2" customHeight="1" x14ac:dyDescent="0.25">
      <c r="A70" s="214"/>
      <c r="B70" s="46">
        <v>67</v>
      </c>
      <c r="C70" s="211"/>
      <c r="D70" s="48" t="s">
        <v>7</v>
      </c>
      <c r="E70" s="50" t="s">
        <v>8</v>
      </c>
      <c r="F70" s="52" t="s">
        <v>28</v>
      </c>
      <c r="G70" s="46" t="s">
        <v>29</v>
      </c>
      <c r="H70" s="46" t="s">
        <v>8</v>
      </c>
      <c r="I70" s="46" t="s">
        <v>9</v>
      </c>
      <c r="J70" s="49">
        <v>530</v>
      </c>
      <c r="K70" s="29">
        <f>0</f>
        <v>0</v>
      </c>
      <c r="L70" s="158">
        <f t="shared" si="5"/>
        <v>0</v>
      </c>
      <c r="M70" s="158">
        <f t="shared" si="6"/>
        <v>0</v>
      </c>
      <c r="N70" s="159"/>
      <c r="O70" s="160">
        <f t="shared" si="7"/>
        <v>0</v>
      </c>
      <c r="P70" s="159"/>
      <c r="Q70" s="159"/>
      <c r="R70" s="159"/>
      <c r="S70" s="28">
        <f t="shared" si="8"/>
        <v>0</v>
      </c>
      <c r="T70" s="27" t="str">
        <f t="shared" si="9"/>
        <v>OK</v>
      </c>
      <c r="U70" s="24"/>
      <c r="V70" s="24"/>
      <c r="W70" s="24"/>
      <c r="X70" s="24"/>
      <c r="Y70" s="26"/>
      <c r="Z70" s="26"/>
      <c r="AA70" s="26"/>
      <c r="AB70" s="24"/>
      <c r="AC70" s="24"/>
      <c r="AD70" s="24"/>
      <c r="AE70" s="24"/>
      <c r="AF70" s="24"/>
      <c r="AG70" s="24"/>
      <c r="AH70" s="24"/>
    </row>
    <row r="71" spans="1:34" ht="30.2" customHeight="1" x14ac:dyDescent="0.25">
      <c r="A71" s="214"/>
      <c r="B71" s="46">
        <v>68</v>
      </c>
      <c r="C71" s="211"/>
      <c r="D71" s="48" t="s">
        <v>10</v>
      </c>
      <c r="E71" s="50" t="s">
        <v>8</v>
      </c>
      <c r="F71" s="52" t="s">
        <v>28</v>
      </c>
      <c r="G71" s="46" t="s">
        <v>29</v>
      </c>
      <c r="H71" s="46" t="s">
        <v>8</v>
      </c>
      <c r="I71" s="46" t="s">
        <v>9</v>
      </c>
      <c r="J71" s="49">
        <v>660</v>
      </c>
      <c r="K71" s="29">
        <f>0</f>
        <v>0</v>
      </c>
      <c r="L71" s="158">
        <f t="shared" si="5"/>
        <v>0</v>
      </c>
      <c r="M71" s="158">
        <f t="shared" si="6"/>
        <v>0</v>
      </c>
      <c r="N71" s="159"/>
      <c r="O71" s="160">
        <f t="shared" si="7"/>
        <v>0</v>
      </c>
      <c r="P71" s="159"/>
      <c r="Q71" s="159"/>
      <c r="R71" s="159"/>
      <c r="S71" s="28">
        <f t="shared" si="8"/>
        <v>0</v>
      </c>
      <c r="T71" s="27" t="str">
        <f t="shared" si="9"/>
        <v>OK</v>
      </c>
      <c r="U71" s="24"/>
      <c r="V71" s="24"/>
      <c r="W71" s="24"/>
      <c r="X71" s="24"/>
      <c r="Y71" s="26"/>
      <c r="Z71" s="26"/>
      <c r="AA71" s="26"/>
      <c r="AB71" s="24"/>
      <c r="AC71" s="24"/>
      <c r="AD71" s="24"/>
      <c r="AE71" s="24"/>
      <c r="AF71" s="24"/>
      <c r="AG71" s="24"/>
      <c r="AH71" s="24"/>
    </row>
    <row r="72" spans="1:34" ht="30.2" customHeight="1" x14ac:dyDescent="0.25">
      <c r="A72" s="214"/>
      <c r="B72" s="46">
        <v>69</v>
      </c>
      <c r="C72" s="211"/>
      <c r="D72" s="48" t="s">
        <v>11</v>
      </c>
      <c r="E72" s="50" t="s">
        <v>8</v>
      </c>
      <c r="F72" s="52" t="s">
        <v>28</v>
      </c>
      <c r="G72" s="46" t="s">
        <v>29</v>
      </c>
      <c r="H72" s="46" t="s">
        <v>8</v>
      </c>
      <c r="I72" s="46" t="s">
        <v>9</v>
      </c>
      <c r="J72" s="49">
        <v>760</v>
      </c>
      <c r="K72" s="29">
        <f>0</f>
        <v>0</v>
      </c>
      <c r="L72" s="158">
        <f t="shared" si="5"/>
        <v>0</v>
      </c>
      <c r="M72" s="158">
        <f t="shared" si="6"/>
        <v>0</v>
      </c>
      <c r="N72" s="159"/>
      <c r="O72" s="160">
        <f t="shared" si="7"/>
        <v>0</v>
      </c>
      <c r="P72" s="159"/>
      <c r="Q72" s="159"/>
      <c r="R72" s="159"/>
      <c r="S72" s="28">
        <f t="shared" si="8"/>
        <v>0</v>
      </c>
      <c r="T72" s="27" t="str">
        <f t="shared" si="9"/>
        <v>OK</v>
      </c>
      <c r="U72" s="24"/>
      <c r="V72" s="24"/>
      <c r="W72" s="24"/>
      <c r="X72" s="24"/>
      <c r="Y72" s="26"/>
      <c r="Z72" s="26"/>
      <c r="AA72" s="26"/>
      <c r="AB72" s="24"/>
      <c r="AC72" s="24"/>
      <c r="AD72" s="24"/>
      <c r="AE72" s="24"/>
      <c r="AF72" s="24"/>
      <c r="AG72" s="24"/>
      <c r="AH72" s="24"/>
    </row>
    <row r="73" spans="1:34" ht="30.2" customHeight="1" x14ac:dyDescent="0.25">
      <c r="A73" s="214"/>
      <c r="B73" s="46">
        <v>70</v>
      </c>
      <c r="C73" s="211"/>
      <c r="D73" s="48" t="s">
        <v>12</v>
      </c>
      <c r="E73" s="50" t="s">
        <v>8</v>
      </c>
      <c r="F73" s="52" t="s">
        <v>28</v>
      </c>
      <c r="G73" s="46" t="s">
        <v>29</v>
      </c>
      <c r="H73" s="46" t="s">
        <v>34</v>
      </c>
      <c r="I73" s="46" t="s">
        <v>9</v>
      </c>
      <c r="J73" s="49">
        <v>70</v>
      </c>
      <c r="K73" s="29">
        <f>0</f>
        <v>0</v>
      </c>
      <c r="L73" s="158">
        <f t="shared" si="5"/>
        <v>0</v>
      </c>
      <c r="M73" s="158">
        <f t="shared" si="6"/>
        <v>0</v>
      </c>
      <c r="N73" s="159"/>
      <c r="O73" s="160">
        <f t="shared" si="7"/>
        <v>0</v>
      </c>
      <c r="P73" s="159"/>
      <c r="Q73" s="159"/>
      <c r="R73" s="159"/>
      <c r="S73" s="28">
        <f t="shared" si="8"/>
        <v>0</v>
      </c>
      <c r="T73" s="27" t="str">
        <f t="shared" si="9"/>
        <v>OK</v>
      </c>
      <c r="U73" s="24"/>
      <c r="V73" s="24"/>
      <c r="W73" s="24"/>
      <c r="X73" s="24"/>
      <c r="Y73" s="26"/>
      <c r="Z73" s="26"/>
      <c r="AA73" s="26"/>
      <c r="AB73" s="24"/>
      <c r="AC73" s="24"/>
      <c r="AD73" s="24"/>
      <c r="AE73" s="24"/>
      <c r="AF73" s="24"/>
      <c r="AG73" s="24"/>
      <c r="AH73" s="24"/>
    </row>
    <row r="74" spans="1:34" ht="30.2" customHeight="1" x14ac:dyDescent="0.25">
      <c r="A74" s="214"/>
      <c r="B74" s="46">
        <v>71</v>
      </c>
      <c r="C74" s="211"/>
      <c r="D74" s="48" t="s">
        <v>156</v>
      </c>
      <c r="E74" s="50" t="s">
        <v>8</v>
      </c>
      <c r="F74" s="52" t="s">
        <v>28</v>
      </c>
      <c r="G74" s="46" t="s">
        <v>29</v>
      </c>
      <c r="H74" s="46" t="s">
        <v>34</v>
      </c>
      <c r="I74" s="46" t="s">
        <v>9</v>
      </c>
      <c r="J74" s="49">
        <v>75</v>
      </c>
      <c r="K74" s="29">
        <f>0</f>
        <v>0</v>
      </c>
      <c r="L74" s="158">
        <f t="shared" si="5"/>
        <v>0</v>
      </c>
      <c r="M74" s="158">
        <f t="shared" si="6"/>
        <v>0</v>
      </c>
      <c r="N74" s="159"/>
      <c r="O74" s="160">
        <f t="shared" si="7"/>
        <v>0</v>
      </c>
      <c r="P74" s="159"/>
      <c r="Q74" s="159"/>
      <c r="R74" s="159"/>
      <c r="S74" s="28">
        <f t="shared" si="8"/>
        <v>0</v>
      </c>
      <c r="T74" s="27" t="str">
        <f t="shared" si="9"/>
        <v>OK</v>
      </c>
      <c r="U74" s="24"/>
      <c r="V74" s="24"/>
      <c r="W74" s="24"/>
      <c r="X74" s="24"/>
      <c r="Y74" s="26"/>
      <c r="Z74" s="26"/>
      <c r="AA74" s="26"/>
      <c r="AB74" s="24"/>
      <c r="AC74" s="24"/>
      <c r="AD74" s="24"/>
      <c r="AE74" s="24"/>
      <c r="AF74" s="24"/>
      <c r="AG74" s="24"/>
      <c r="AH74" s="24"/>
    </row>
    <row r="75" spans="1:34" ht="30.2" customHeight="1" x14ac:dyDescent="0.25">
      <c r="A75" s="214"/>
      <c r="B75" s="46">
        <v>72</v>
      </c>
      <c r="C75" s="211"/>
      <c r="D75" s="48" t="s">
        <v>13</v>
      </c>
      <c r="E75" s="50" t="s">
        <v>8</v>
      </c>
      <c r="F75" s="52" t="s">
        <v>28</v>
      </c>
      <c r="G75" s="46" t="s">
        <v>29</v>
      </c>
      <c r="H75" s="46" t="s">
        <v>34</v>
      </c>
      <c r="I75" s="46" t="s">
        <v>9</v>
      </c>
      <c r="J75" s="49">
        <v>80</v>
      </c>
      <c r="K75" s="29">
        <f>0</f>
        <v>0</v>
      </c>
      <c r="L75" s="158">
        <f t="shared" si="5"/>
        <v>0</v>
      </c>
      <c r="M75" s="158">
        <f t="shared" si="6"/>
        <v>0</v>
      </c>
      <c r="N75" s="159"/>
      <c r="O75" s="160">
        <f t="shared" si="7"/>
        <v>0</v>
      </c>
      <c r="P75" s="159"/>
      <c r="Q75" s="159"/>
      <c r="R75" s="159"/>
      <c r="S75" s="28">
        <f t="shared" si="8"/>
        <v>0</v>
      </c>
      <c r="T75" s="27" t="str">
        <f t="shared" si="9"/>
        <v>OK</v>
      </c>
      <c r="U75" s="24"/>
      <c r="V75" s="24"/>
      <c r="W75" s="24"/>
      <c r="X75" s="24"/>
      <c r="Y75" s="26"/>
      <c r="Z75" s="26"/>
      <c r="AA75" s="26"/>
      <c r="AB75" s="24"/>
      <c r="AC75" s="24"/>
      <c r="AD75" s="24"/>
      <c r="AE75" s="24"/>
      <c r="AF75" s="24"/>
      <c r="AG75" s="24"/>
      <c r="AH75" s="24"/>
    </row>
    <row r="76" spans="1:34" ht="30.2" customHeight="1" x14ac:dyDescent="0.25">
      <c r="A76" s="214"/>
      <c r="B76" s="46">
        <v>73</v>
      </c>
      <c r="C76" s="211"/>
      <c r="D76" s="48" t="s">
        <v>157</v>
      </c>
      <c r="E76" s="50" t="s">
        <v>8</v>
      </c>
      <c r="F76" s="52" t="s">
        <v>28</v>
      </c>
      <c r="G76" s="46" t="s">
        <v>29</v>
      </c>
      <c r="H76" s="46" t="s">
        <v>8</v>
      </c>
      <c r="I76" s="46" t="s">
        <v>9</v>
      </c>
      <c r="J76" s="49">
        <v>150</v>
      </c>
      <c r="K76" s="29">
        <f>0</f>
        <v>0</v>
      </c>
      <c r="L76" s="158">
        <f t="shared" si="5"/>
        <v>0</v>
      </c>
      <c r="M76" s="158">
        <f t="shared" si="6"/>
        <v>0</v>
      </c>
      <c r="N76" s="159"/>
      <c r="O76" s="160">
        <f t="shared" si="7"/>
        <v>0</v>
      </c>
      <c r="P76" s="159"/>
      <c r="Q76" s="159"/>
      <c r="R76" s="159"/>
      <c r="S76" s="28">
        <f t="shared" si="8"/>
        <v>0</v>
      </c>
      <c r="T76" s="27" t="str">
        <f t="shared" si="9"/>
        <v>OK</v>
      </c>
      <c r="U76" s="24"/>
      <c r="V76" s="24"/>
      <c r="W76" s="24"/>
      <c r="X76" s="24"/>
      <c r="Y76" s="26"/>
      <c r="Z76" s="26"/>
      <c r="AA76" s="26"/>
      <c r="AB76" s="24"/>
      <c r="AC76" s="24"/>
      <c r="AD76" s="24"/>
      <c r="AE76" s="24"/>
      <c r="AF76" s="24"/>
      <c r="AG76" s="24"/>
      <c r="AH76" s="24"/>
    </row>
    <row r="77" spans="1:34" ht="30.2" customHeight="1" x14ac:dyDescent="0.25">
      <c r="A77" s="214"/>
      <c r="B77" s="46">
        <v>74</v>
      </c>
      <c r="C77" s="211"/>
      <c r="D77" s="48" t="s">
        <v>30</v>
      </c>
      <c r="E77" s="50" t="s">
        <v>8</v>
      </c>
      <c r="F77" s="52" t="s">
        <v>28</v>
      </c>
      <c r="G77" s="46" t="s">
        <v>29</v>
      </c>
      <c r="H77" s="46" t="s">
        <v>8</v>
      </c>
      <c r="I77" s="46" t="s">
        <v>9</v>
      </c>
      <c r="J77" s="49">
        <v>150</v>
      </c>
      <c r="K77" s="29">
        <f>0</f>
        <v>0</v>
      </c>
      <c r="L77" s="158">
        <f t="shared" si="5"/>
        <v>0</v>
      </c>
      <c r="M77" s="158">
        <f t="shared" si="6"/>
        <v>0</v>
      </c>
      <c r="N77" s="159"/>
      <c r="O77" s="160">
        <f t="shared" si="7"/>
        <v>0</v>
      </c>
      <c r="P77" s="159"/>
      <c r="Q77" s="159"/>
      <c r="R77" s="159"/>
      <c r="S77" s="28">
        <f t="shared" si="8"/>
        <v>0</v>
      </c>
      <c r="T77" s="27" t="str">
        <f t="shared" si="9"/>
        <v>OK</v>
      </c>
      <c r="U77" s="24"/>
      <c r="V77" s="24"/>
      <c r="W77" s="24"/>
      <c r="X77" s="24"/>
      <c r="Y77" s="26"/>
      <c r="Z77" s="26"/>
      <c r="AA77" s="26"/>
      <c r="AB77" s="24"/>
      <c r="AC77" s="24"/>
      <c r="AD77" s="24"/>
      <c r="AE77" s="24"/>
      <c r="AF77" s="24"/>
      <c r="AG77" s="24"/>
      <c r="AH77" s="24"/>
    </row>
    <row r="78" spans="1:34" ht="30.2" customHeight="1" x14ac:dyDescent="0.25">
      <c r="A78" s="215"/>
      <c r="B78" s="46">
        <v>75</v>
      </c>
      <c r="C78" s="212"/>
      <c r="D78" s="48" t="s">
        <v>165</v>
      </c>
      <c r="E78" s="50" t="s">
        <v>8</v>
      </c>
      <c r="F78" s="52" t="s">
        <v>28</v>
      </c>
      <c r="G78" s="46" t="s">
        <v>29</v>
      </c>
      <c r="H78" s="46" t="s">
        <v>8</v>
      </c>
      <c r="I78" s="46" t="s">
        <v>9</v>
      </c>
      <c r="J78" s="49">
        <v>300</v>
      </c>
      <c r="K78" s="29">
        <f>0</f>
        <v>0</v>
      </c>
      <c r="L78" s="158">
        <f t="shared" si="5"/>
        <v>0</v>
      </c>
      <c r="M78" s="158">
        <f t="shared" si="6"/>
        <v>0</v>
      </c>
      <c r="N78" s="159"/>
      <c r="O78" s="160">
        <f t="shared" si="7"/>
        <v>0</v>
      </c>
      <c r="P78" s="159"/>
      <c r="Q78" s="159"/>
      <c r="R78" s="159"/>
      <c r="S78" s="28">
        <f t="shared" si="8"/>
        <v>0</v>
      </c>
      <c r="T78" s="27" t="str">
        <f t="shared" si="9"/>
        <v>OK</v>
      </c>
      <c r="U78" s="24"/>
      <c r="V78" s="24"/>
      <c r="W78" s="24"/>
      <c r="X78" s="24"/>
      <c r="Y78" s="26"/>
      <c r="Z78" s="26"/>
      <c r="AA78" s="26"/>
      <c r="AB78" s="24"/>
      <c r="AC78" s="24"/>
      <c r="AD78" s="24"/>
      <c r="AE78" s="24"/>
      <c r="AF78" s="24"/>
      <c r="AG78" s="24"/>
      <c r="AH78" s="24"/>
    </row>
    <row r="79" spans="1:34" ht="30.2" customHeight="1" x14ac:dyDescent="0.25">
      <c r="A79" s="203" t="s">
        <v>166</v>
      </c>
      <c r="B79" s="39">
        <v>76</v>
      </c>
      <c r="C79" s="200" t="s">
        <v>33</v>
      </c>
      <c r="D79" s="36" t="s">
        <v>7</v>
      </c>
      <c r="E79" s="43" t="s">
        <v>8</v>
      </c>
      <c r="F79" s="45" t="s">
        <v>28</v>
      </c>
      <c r="G79" s="39" t="s">
        <v>29</v>
      </c>
      <c r="H79" s="39" t="s">
        <v>8</v>
      </c>
      <c r="I79" s="39" t="s">
        <v>9</v>
      </c>
      <c r="J79" s="38">
        <v>1001</v>
      </c>
      <c r="K79" s="29">
        <f>0</f>
        <v>0</v>
      </c>
      <c r="L79" s="158">
        <f t="shared" si="5"/>
        <v>0</v>
      </c>
      <c r="M79" s="158">
        <f t="shared" si="6"/>
        <v>0</v>
      </c>
      <c r="N79" s="159"/>
      <c r="O79" s="160">
        <f t="shared" si="7"/>
        <v>0</v>
      </c>
      <c r="P79" s="159"/>
      <c r="Q79" s="159"/>
      <c r="R79" s="159"/>
      <c r="S79" s="28">
        <f t="shared" si="8"/>
        <v>0</v>
      </c>
      <c r="T79" s="27" t="str">
        <f t="shared" si="9"/>
        <v>OK</v>
      </c>
      <c r="U79" s="24"/>
      <c r="V79" s="24"/>
      <c r="W79" s="24"/>
      <c r="X79" s="24"/>
      <c r="Y79" s="26"/>
      <c r="Z79" s="26"/>
      <c r="AA79" s="26"/>
      <c r="AB79" s="24"/>
      <c r="AC79" s="24"/>
      <c r="AD79" s="24"/>
      <c r="AE79" s="24"/>
      <c r="AF79" s="24"/>
      <c r="AG79" s="24"/>
      <c r="AH79" s="24"/>
    </row>
    <row r="80" spans="1:34" ht="30.2" customHeight="1" x14ac:dyDescent="0.25">
      <c r="A80" s="204"/>
      <c r="B80" s="39">
        <v>77</v>
      </c>
      <c r="C80" s="201"/>
      <c r="D80" s="36" t="s">
        <v>12</v>
      </c>
      <c r="E80" s="43" t="s">
        <v>8</v>
      </c>
      <c r="F80" s="45" t="s">
        <v>28</v>
      </c>
      <c r="G80" s="39" t="s">
        <v>29</v>
      </c>
      <c r="H80" s="39" t="s">
        <v>34</v>
      </c>
      <c r="I80" s="39" t="s">
        <v>9</v>
      </c>
      <c r="J80" s="38">
        <v>130</v>
      </c>
      <c r="K80" s="29">
        <f>0</f>
        <v>0</v>
      </c>
      <c r="L80" s="158">
        <f t="shared" si="5"/>
        <v>0</v>
      </c>
      <c r="M80" s="158">
        <f t="shared" si="6"/>
        <v>0</v>
      </c>
      <c r="N80" s="159"/>
      <c r="O80" s="160">
        <f t="shared" si="7"/>
        <v>0</v>
      </c>
      <c r="P80" s="159"/>
      <c r="Q80" s="159"/>
      <c r="R80" s="159"/>
      <c r="S80" s="28">
        <f t="shared" si="8"/>
        <v>0</v>
      </c>
      <c r="T80" s="27" t="str">
        <f t="shared" si="9"/>
        <v>OK</v>
      </c>
      <c r="U80" s="24"/>
      <c r="V80" s="24"/>
      <c r="W80" s="24"/>
      <c r="X80" s="24"/>
      <c r="Y80" s="26"/>
      <c r="Z80" s="26"/>
      <c r="AA80" s="26"/>
      <c r="AB80" s="24"/>
      <c r="AC80" s="24"/>
      <c r="AD80" s="24"/>
      <c r="AE80" s="24"/>
      <c r="AF80" s="24"/>
      <c r="AG80" s="24"/>
      <c r="AH80" s="24"/>
    </row>
    <row r="81" spans="1:34" ht="30.2" customHeight="1" x14ac:dyDescent="0.25">
      <c r="A81" s="205"/>
      <c r="B81" s="39">
        <v>78</v>
      </c>
      <c r="C81" s="202"/>
      <c r="D81" s="36" t="s">
        <v>157</v>
      </c>
      <c r="E81" s="43" t="s">
        <v>8</v>
      </c>
      <c r="F81" s="45" t="s">
        <v>28</v>
      </c>
      <c r="G81" s="39" t="s">
        <v>29</v>
      </c>
      <c r="H81" s="39" t="s">
        <v>8</v>
      </c>
      <c r="I81" s="39" t="s">
        <v>9</v>
      </c>
      <c r="J81" s="38">
        <v>200</v>
      </c>
      <c r="K81" s="29">
        <f>0</f>
        <v>0</v>
      </c>
      <c r="L81" s="158">
        <f t="shared" si="5"/>
        <v>0</v>
      </c>
      <c r="M81" s="158">
        <f t="shared" si="6"/>
        <v>0</v>
      </c>
      <c r="N81" s="159"/>
      <c r="O81" s="160">
        <f t="shared" si="7"/>
        <v>0</v>
      </c>
      <c r="P81" s="159"/>
      <c r="Q81" s="159"/>
      <c r="R81" s="159"/>
      <c r="S81" s="28">
        <f t="shared" si="8"/>
        <v>0</v>
      </c>
      <c r="T81" s="27" t="str">
        <f t="shared" si="9"/>
        <v>OK</v>
      </c>
      <c r="U81" s="24"/>
      <c r="V81" s="24"/>
      <c r="W81" s="24"/>
      <c r="X81" s="24"/>
      <c r="Y81" s="26"/>
      <c r="Z81" s="26"/>
      <c r="AA81" s="26"/>
      <c r="AB81" s="24"/>
      <c r="AC81" s="24"/>
      <c r="AD81" s="24"/>
      <c r="AE81" s="24"/>
      <c r="AF81" s="24"/>
      <c r="AG81" s="24"/>
      <c r="AH81" s="24"/>
    </row>
    <row r="82" spans="1:34" ht="15.75" thickBot="1" x14ac:dyDescent="0.3">
      <c r="K82" s="4">
        <f>SUM(K4:K81)</f>
        <v>98</v>
      </c>
      <c r="N82" s="163"/>
      <c r="O82" s="163">
        <f t="shared" si="7"/>
        <v>24</v>
      </c>
      <c r="P82" s="163"/>
      <c r="Q82" s="163"/>
      <c r="R82" s="163"/>
      <c r="S82" s="12">
        <f>SUM(S4:S81)</f>
        <v>98</v>
      </c>
      <c r="U82" s="32">
        <f t="shared" ref="U82:AH82" si="10">SUMPRODUCT($J$4:$J$81,U4:U81)</f>
        <v>0</v>
      </c>
      <c r="V82" s="32">
        <f t="shared" si="10"/>
        <v>0</v>
      </c>
      <c r="W82" s="32">
        <f t="shared" si="10"/>
        <v>0</v>
      </c>
      <c r="X82" s="32">
        <f t="shared" si="10"/>
        <v>0</v>
      </c>
      <c r="Y82" s="32">
        <f t="shared" si="10"/>
        <v>0</v>
      </c>
      <c r="Z82" s="32">
        <f t="shared" si="10"/>
        <v>0</v>
      </c>
      <c r="AA82" s="32">
        <f t="shared" si="10"/>
        <v>0</v>
      </c>
      <c r="AB82" s="32">
        <f t="shared" si="10"/>
        <v>0</v>
      </c>
      <c r="AC82" s="32">
        <f t="shared" si="10"/>
        <v>0</v>
      </c>
      <c r="AD82" s="32">
        <f t="shared" si="10"/>
        <v>0</v>
      </c>
      <c r="AE82" s="32">
        <f t="shared" si="10"/>
        <v>0</v>
      </c>
      <c r="AF82" s="32">
        <f t="shared" si="10"/>
        <v>0</v>
      </c>
      <c r="AG82" s="32">
        <f t="shared" si="10"/>
        <v>0</v>
      </c>
      <c r="AH82" s="32">
        <f t="shared" si="10"/>
        <v>0</v>
      </c>
    </row>
    <row r="83" spans="1:34" ht="15" x14ac:dyDescent="0.25">
      <c r="D83" s="33" t="s">
        <v>53</v>
      </c>
      <c r="K83" s="163">
        <f>SUMPRODUCT($J$4:$J$81,K4:K81)</f>
        <v>64671.78</v>
      </c>
      <c r="L83" s="163">
        <f>SUMPRODUCT($J$4:$J$81,L4:L81)</f>
        <v>0</v>
      </c>
      <c r="M83" s="163">
        <f>SUMPRODUCT($J$4:$J$81,M4:M81)</f>
        <v>0</v>
      </c>
      <c r="R83" s="157"/>
    </row>
    <row r="84" spans="1:34" ht="60" x14ac:dyDescent="0.25">
      <c r="D84" s="34" t="s">
        <v>54</v>
      </c>
      <c r="R84" s="156"/>
    </row>
    <row r="85" spans="1:34" ht="45.75" thickBot="1" x14ac:dyDescent="0.3">
      <c r="D85" s="35" t="s">
        <v>55</v>
      </c>
      <c r="R85" s="156"/>
    </row>
    <row r="86" spans="1:34" ht="15" x14ac:dyDescent="0.25"/>
    <row r="87" spans="1:34" ht="15" x14ac:dyDescent="0.25"/>
    <row r="88" spans="1:34" ht="15" x14ac:dyDescent="0.25"/>
    <row r="89" spans="1:34" ht="15" x14ac:dyDescent="0.25"/>
    <row r="90" spans="1:34" ht="15" x14ac:dyDescent="0.25"/>
    <row r="91" spans="1:34" ht="15" x14ac:dyDescent="0.25"/>
    <row r="92" spans="1:34" ht="15" x14ac:dyDescent="0.25"/>
  </sheetData>
  <mergeCells count="29">
    <mergeCell ref="A69:A78"/>
    <mergeCell ref="C69:C78"/>
    <mergeCell ref="A79:A81"/>
    <mergeCell ref="C79:C81"/>
    <mergeCell ref="A38:A48"/>
    <mergeCell ref="C38:C48"/>
    <mergeCell ref="A49:A59"/>
    <mergeCell ref="C49:C59"/>
    <mergeCell ref="A60:A68"/>
    <mergeCell ref="C60:C68"/>
    <mergeCell ref="AD1:AD2"/>
    <mergeCell ref="AE1:AE2"/>
    <mergeCell ref="AF1:AF2"/>
    <mergeCell ref="AG1:AG2"/>
    <mergeCell ref="AH1:AH2"/>
    <mergeCell ref="AA1:AA2"/>
    <mergeCell ref="AB1:AB2"/>
    <mergeCell ref="AC1:AC2"/>
    <mergeCell ref="A1:C1"/>
    <mergeCell ref="D1:J1"/>
    <mergeCell ref="K1:T1"/>
    <mergeCell ref="U1:U2"/>
    <mergeCell ref="V1:V2"/>
    <mergeCell ref="W1:W2"/>
    <mergeCell ref="A2:J2"/>
    <mergeCell ref="K2:T2"/>
    <mergeCell ref="X1:X2"/>
    <mergeCell ref="Y1:Y2"/>
    <mergeCell ref="Z1:Z2"/>
  </mergeCells>
  <conditionalFormatting sqref="T1 T3:T1048576">
    <cfRule type="cellIs" dxfId="33" priority="2" operator="equal">
      <formula>"ATENÇÃO"</formula>
    </cfRule>
  </conditionalFormatting>
  <conditionalFormatting sqref="U4:AH81">
    <cfRule type="cellIs" dxfId="32"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5BE75-3898-496A-A5B3-18C93CEF98F7}">
  <dimension ref="A1:AH92"/>
  <sheetViews>
    <sheetView topLeftCell="A73" zoomScale="85" zoomScaleNormal="85" workbookViewId="0">
      <selection activeCell="L46" sqref="L46"/>
    </sheetView>
  </sheetViews>
  <sheetFormatPr defaultColWidth="9.7109375" defaultRowHeight="30.2" customHeight="1" x14ac:dyDescent="0.25"/>
  <cols>
    <col min="1" max="1" width="8.28515625" style="1" customWidth="1"/>
    <col min="2" max="2" width="6.42578125" style="1" customWidth="1"/>
    <col min="3" max="3" width="9.42578125" style="1" customWidth="1"/>
    <col min="4" max="4" width="20.7109375" style="3" customWidth="1"/>
    <col min="5" max="5" width="16.140625" style="1" customWidth="1"/>
    <col min="6" max="6" width="8.5703125" style="1" customWidth="1"/>
    <col min="7" max="7" width="8.42578125" style="1" customWidth="1"/>
    <col min="8" max="8" width="8.28515625" style="1" customWidth="1"/>
    <col min="9" max="9" width="12.7109375" style="1" customWidth="1"/>
    <col min="10" max="10" width="14.140625" style="3" customWidth="1"/>
    <col min="11" max="11" width="13.7109375" style="4" bestFit="1" customWidth="1"/>
    <col min="12" max="14" width="12.42578125" style="4" customWidth="1"/>
    <col min="15" max="15" width="18.140625" style="4" customWidth="1"/>
    <col min="16" max="17" width="12.42578125" style="4" customWidth="1"/>
    <col min="18" max="18" width="16.42578125" style="4" bestFit="1" customWidth="1"/>
    <col min="19" max="19" width="13.28515625" style="12" customWidth="1"/>
    <col min="20" max="20" width="12.42578125" style="5" customWidth="1"/>
    <col min="21" max="21" width="13.42578125" style="6" customWidth="1"/>
    <col min="22" max="22" width="14.85546875" style="6" customWidth="1"/>
    <col min="23" max="23" width="15.5703125" style="6" customWidth="1"/>
    <col min="24" max="25" width="14.140625" style="6" customWidth="1"/>
    <col min="26" max="26" width="12.42578125" style="6" customWidth="1"/>
    <col min="27" max="27" width="13.28515625" style="6" customWidth="1"/>
    <col min="28" max="28" width="12.7109375" style="6" customWidth="1"/>
    <col min="29" max="29" width="12" style="6" customWidth="1"/>
    <col min="30" max="30" width="12.7109375" style="6" customWidth="1"/>
    <col min="31" max="31" width="13.85546875" style="6" customWidth="1"/>
    <col min="32" max="32" width="13.42578125" style="6" customWidth="1"/>
    <col min="33" max="33" width="12.42578125" style="2" customWidth="1"/>
    <col min="34" max="34" width="13.7109375" style="2" customWidth="1"/>
    <col min="35" max="16384" width="9.7109375" style="2"/>
  </cols>
  <sheetData>
    <row r="1" spans="1:34" ht="40.15" customHeight="1" x14ac:dyDescent="0.25">
      <c r="A1" s="207" t="s">
        <v>52</v>
      </c>
      <c r="B1" s="208"/>
      <c r="C1" s="209"/>
      <c r="D1" s="194" t="s">
        <v>48</v>
      </c>
      <c r="E1" s="195"/>
      <c r="F1" s="195"/>
      <c r="G1" s="195"/>
      <c r="H1" s="195"/>
      <c r="I1" s="195"/>
      <c r="J1" s="196"/>
      <c r="K1" s="206" t="s">
        <v>49</v>
      </c>
      <c r="L1" s="206"/>
      <c r="M1" s="206"/>
      <c r="N1" s="206"/>
      <c r="O1" s="206"/>
      <c r="P1" s="206"/>
      <c r="Q1" s="206"/>
      <c r="R1" s="206"/>
      <c r="S1" s="206"/>
      <c r="T1" s="206"/>
      <c r="U1" s="216" t="s">
        <v>274</v>
      </c>
      <c r="V1" s="216" t="s">
        <v>275</v>
      </c>
      <c r="W1" s="216" t="s">
        <v>276</v>
      </c>
      <c r="X1" s="216" t="s">
        <v>277</v>
      </c>
      <c r="Y1" s="216" t="s">
        <v>278</v>
      </c>
      <c r="Z1" s="192" t="s">
        <v>51</v>
      </c>
      <c r="AA1" s="192" t="s">
        <v>51</v>
      </c>
      <c r="AB1" s="192" t="s">
        <v>51</v>
      </c>
      <c r="AC1" s="192" t="s">
        <v>51</v>
      </c>
      <c r="AD1" s="192" t="s">
        <v>51</v>
      </c>
      <c r="AE1" s="192" t="s">
        <v>51</v>
      </c>
      <c r="AF1" s="192" t="s">
        <v>51</v>
      </c>
      <c r="AG1" s="192" t="s">
        <v>51</v>
      </c>
      <c r="AH1" s="192" t="s">
        <v>51</v>
      </c>
    </row>
    <row r="2" spans="1:34" ht="24.95" customHeight="1" x14ac:dyDescent="0.25">
      <c r="A2" s="194" t="s">
        <v>43</v>
      </c>
      <c r="B2" s="195"/>
      <c r="C2" s="195"/>
      <c r="D2" s="195"/>
      <c r="E2" s="195"/>
      <c r="F2" s="195"/>
      <c r="G2" s="195"/>
      <c r="H2" s="195"/>
      <c r="I2" s="195"/>
      <c r="J2" s="196"/>
      <c r="K2" s="197" t="s">
        <v>62</v>
      </c>
      <c r="L2" s="198"/>
      <c r="M2" s="198"/>
      <c r="N2" s="198"/>
      <c r="O2" s="198"/>
      <c r="P2" s="198"/>
      <c r="Q2" s="198"/>
      <c r="R2" s="198"/>
      <c r="S2" s="198"/>
      <c r="T2" s="199"/>
      <c r="U2" s="217"/>
      <c r="V2" s="217"/>
      <c r="W2" s="217"/>
      <c r="X2" s="217"/>
      <c r="Y2" s="217"/>
      <c r="Z2" s="193"/>
      <c r="AA2" s="193"/>
      <c r="AB2" s="193"/>
      <c r="AC2" s="193"/>
      <c r="AD2" s="193"/>
      <c r="AE2" s="193"/>
      <c r="AF2" s="193"/>
      <c r="AG2" s="193"/>
      <c r="AH2" s="193"/>
    </row>
    <row r="3" spans="1:34" s="3" customFormat="1" ht="30.2" customHeight="1" x14ac:dyDescent="0.2">
      <c r="A3" s="7" t="s">
        <v>3</v>
      </c>
      <c r="B3" s="7" t="s">
        <v>56</v>
      </c>
      <c r="C3" s="7" t="s">
        <v>57</v>
      </c>
      <c r="D3" s="8" t="s">
        <v>58</v>
      </c>
      <c r="E3" s="8" t="s">
        <v>59</v>
      </c>
      <c r="F3" s="8" t="s">
        <v>18</v>
      </c>
      <c r="G3" s="8" t="s">
        <v>19</v>
      </c>
      <c r="H3" s="8" t="s">
        <v>60</v>
      </c>
      <c r="I3" s="8" t="s">
        <v>61</v>
      </c>
      <c r="J3" s="9" t="s">
        <v>50</v>
      </c>
      <c r="K3" s="10" t="s">
        <v>4</v>
      </c>
      <c r="L3" s="57" t="s">
        <v>218</v>
      </c>
      <c r="M3" s="57" t="s">
        <v>219</v>
      </c>
      <c r="N3" s="57" t="s">
        <v>220</v>
      </c>
      <c r="O3" s="57" t="s">
        <v>221</v>
      </c>
      <c r="P3" s="57" t="s">
        <v>222</v>
      </c>
      <c r="Q3" s="57" t="s">
        <v>224</v>
      </c>
      <c r="R3" s="57" t="s">
        <v>225</v>
      </c>
      <c r="S3" s="11" t="s">
        <v>0</v>
      </c>
      <c r="T3" s="7" t="s">
        <v>2</v>
      </c>
      <c r="U3" s="172">
        <v>45530</v>
      </c>
      <c r="V3" s="172">
        <v>45530</v>
      </c>
      <c r="W3" s="172">
        <v>45530</v>
      </c>
      <c r="X3" s="172">
        <v>45530</v>
      </c>
      <c r="Y3" s="172">
        <v>45572</v>
      </c>
      <c r="Z3" s="25" t="s">
        <v>1</v>
      </c>
      <c r="AA3" s="25" t="s">
        <v>1</v>
      </c>
      <c r="AB3" s="25" t="s">
        <v>1</v>
      </c>
      <c r="AC3" s="25" t="s">
        <v>1</v>
      </c>
      <c r="AD3" s="25" t="s">
        <v>1</v>
      </c>
      <c r="AE3" s="25" t="s">
        <v>1</v>
      </c>
      <c r="AF3" s="25" t="s">
        <v>1</v>
      </c>
      <c r="AG3" s="25" t="s">
        <v>1</v>
      </c>
      <c r="AH3" s="25" t="s">
        <v>1</v>
      </c>
    </row>
    <row r="4" spans="1:34" ht="30.2" customHeight="1" x14ac:dyDescent="0.25">
      <c r="A4" s="39">
        <v>1</v>
      </c>
      <c r="B4" s="39">
        <v>1</v>
      </c>
      <c r="C4" s="37" t="s">
        <v>63</v>
      </c>
      <c r="D4" s="36" t="s">
        <v>64</v>
      </c>
      <c r="E4" s="37" t="s">
        <v>65</v>
      </c>
      <c r="F4" s="37" t="s">
        <v>20</v>
      </c>
      <c r="G4" s="37" t="s">
        <v>66</v>
      </c>
      <c r="H4" s="37" t="s">
        <v>5</v>
      </c>
      <c r="I4" s="37" t="s">
        <v>6</v>
      </c>
      <c r="J4" s="38">
        <v>1670</v>
      </c>
      <c r="K4" s="29">
        <f>0</f>
        <v>0</v>
      </c>
      <c r="L4" s="158">
        <f>IF(SUM(U4:AL4)&gt;K4,K4,SUM(U4:AL4))</f>
        <v>0</v>
      </c>
      <c r="M4" s="158">
        <f>(SUM(U4:AL4))</f>
        <v>0</v>
      </c>
      <c r="N4" s="159"/>
      <c r="O4" s="160">
        <f>ROUND(IF(K4*0.25-0.5&lt;0,0,K4*0.25-0.5),0)-R4-P4</f>
        <v>0</v>
      </c>
      <c r="P4" s="159"/>
      <c r="Q4" s="159"/>
      <c r="R4" s="159"/>
      <c r="S4" s="28">
        <f>K4-SUM(U4:AH4)+N4</f>
        <v>0</v>
      </c>
      <c r="T4" s="27" t="str">
        <f>IF(S4&lt;0,"ATENÇÃO","OK")</f>
        <v>OK</v>
      </c>
      <c r="U4" s="173"/>
      <c r="V4" s="173"/>
      <c r="W4" s="173"/>
      <c r="X4" s="173"/>
      <c r="Y4" s="174"/>
      <c r="Z4" s="26"/>
      <c r="AA4" s="26"/>
      <c r="AB4" s="24"/>
      <c r="AC4" s="24"/>
      <c r="AD4" s="24"/>
      <c r="AE4" s="24"/>
      <c r="AF4" s="24"/>
      <c r="AG4" s="24"/>
      <c r="AH4" s="24"/>
    </row>
    <row r="5" spans="1:34" ht="30.2" customHeight="1" x14ac:dyDescent="0.25">
      <c r="A5" s="46">
        <v>2</v>
      </c>
      <c r="B5" s="46">
        <v>2</v>
      </c>
      <c r="C5" s="47" t="s">
        <v>67</v>
      </c>
      <c r="D5" s="48" t="s">
        <v>68</v>
      </c>
      <c r="E5" s="47" t="s">
        <v>69</v>
      </c>
      <c r="F5" s="47" t="s">
        <v>20</v>
      </c>
      <c r="G5" s="47" t="s">
        <v>66</v>
      </c>
      <c r="H5" s="47" t="s">
        <v>5</v>
      </c>
      <c r="I5" s="47" t="s">
        <v>6</v>
      </c>
      <c r="J5" s="49">
        <v>1651.67</v>
      </c>
      <c r="K5" s="29">
        <f>3</f>
        <v>3</v>
      </c>
      <c r="L5" s="158">
        <f t="shared" ref="L5:L68" si="0">IF(SUM(U5:AL5)&gt;K5,K5,SUM(U5:AL5))</f>
        <v>3</v>
      </c>
      <c r="M5" s="158">
        <f t="shared" ref="M5:M68" si="1">(SUM(U5:AL5))</f>
        <v>3</v>
      </c>
      <c r="N5" s="159"/>
      <c r="O5" s="160">
        <f t="shared" ref="O5:O68" si="2">ROUND(IF(K5*0.25-0.5&lt;0,0,K5*0.25-0.5),0)-R5-P5</f>
        <v>0</v>
      </c>
      <c r="P5" s="159"/>
      <c r="Q5" s="159"/>
      <c r="R5" s="159"/>
      <c r="S5" s="28">
        <f t="shared" ref="S5:S68" si="3">K5-SUM(U5:AH5)+N5</f>
        <v>0</v>
      </c>
      <c r="T5" s="27" t="str">
        <f t="shared" ref="T5:T68" si="4">IF(S5&lt;0,"ATENÇÃO","OK")</f>
        <v>OK</v>
      </c>
      <c r="U5" s="175">
        <v>3</v>
      </c>
      <c r="V5" s="173"/>
      <c r="W5" s="173"/>
      <c r="X5" s="173"/>
      <c r="Y5" s="174"/>
      <c r="Z5" s="26"/>
      <c r="AA5" s="26"/>
      <c r="AB5" s="24"/>
      <c r="AC5" s="24"/>
      <c r="AD5" s="24"/>
      <c r="AE5" s="24"/>
      <c r="AF5" s="24"/>
      <c r="AG5" s="24"/>
      <c r="AH5" s="24"/>
    </row>
    <row r="6" spans="1:34" ht="30.2" customHeight="1" x14ac:dyDescent="0.25">
      <c r="A6" s="39">
        <v>3</v>
      </c>
      <c r="B6" s="39">
        <v>3</v>
      </c>
      <c r="C6" s="37" t="s">
        <v>63</v>
      </c>
      <c r="D6" s="36" t="s">
        <v>70</v>
      </c>
      <c r="E6" s="37" t="s">
        <v>71</v>
      </c>
      <c r="F6" s="37" t="s">
        <v>20</v>
      </c>
      <c r="G6" s="37" t="s">
        <v>72</v>
      </c>
      <c r="H6" s="37" t="s">
        <v>5</v>
      </c>
      <c r="I6" s="37" t="s">
        <v>6</v>
      </c>
      <c r="J6" s="38">
        <v>1802</v>
      </c>
      <c r="K6" s="29">
        <f>0</f>
        <v>0</v>
      </c>
      <c r="L6" s="158">
        <f t="shared" si="0"/>
        <v>0</v>
      </c>
      <c r="M6" s="158">
        <f t="shared" si="1"/>
        <v>0</v>
      </c>
      <c r="N6" s="159"/>
      <c r="O6" s="160">
        <f t="shared" si="2"/>
        <v>0</v>
      </c>
      <c r="P6" s="159"/>
      <c r="Q6" s="159"/>
      <c r="R6" s="159"/>
      <c r="S6" s="28">
        <f t="shared" si="3"/>
        <v>0</v>
      </c>
      <c r="T6" s="27" t="str">
        <f t="shared" si="4"/>
        <v>OK</v>
      </c>
      <c r="U6" s="173"/>
      <c r="V6" s="173"/>
      <c r="W6" s="173"/>
      <c r="X6" s="173"/>
      <c r="Y6" s="174"/>
      <c r="Z6" s="26"/>
      <c r="AA6" s="26"/>
      <c r="AB6" s="24"/>
      <c r="AC6" s="24"/>
      <c r="AD6" s="24"/>
      <c r="AE6" s="24"/>
      <c r="AF6" s="24"/>
      <c r="AG6" s="24"/>
      <c r="AH6" s="24"/>
    </row>
    <row r="7" spans="1:34" ht="30.2" customHeight="1" x14ac:dyDescent="0.25">
      <c r="A7" s="46">
        <v>4</v>
      </c>
      <c r="B7" s="46">
        <v>4</v>
      </c>
      <c r="C7" s="47" t="s">
        <v>67</v>
      </c>
      <c r="D7" s="48" t="s">
        <v>73</v>
      </c>
      <c r="E7" s="47" t="s">
        <v>74</v>
      </c>
      <c r="F7" s="47" t="s">
        <v>20</v>
      </c>
      <c r="G7" s="47" t="s">
        <v>75</v>
      </c>
      <c r="H7" s="47" t="s">
        <v>5</v>
      </c>
      <c r="I7" s="47" t="s">
        <v>6</v>
      </c>
      <c r="J7" s="49">
        <v>1800</v>
      </c>
      <c r="K7" s="29">
        <f>8</f>
        <v>8</v>
      </c>
      <c r="L7" s="158">
        <f t="shared" si="0"/>
        <v>8</v>
      </c>
      <c r="M7" s="158">
        <f t="shared" si="1"/>
        <v>8</v>
      </c>
      <c r="N7" s="159"/>
      <c r="O7" s="160">
        <f t="shared" si="2"/>
        <v>2</v>
      </c>
      <c r="P7" s="159"/>
      <c r="Q7" s="159"/>
      <c r="R7" s="159"/>
      <c r="S7" s="28">
        <f t="shared" si="3"/>
        <v>0</v>
      </c>
      <c r="T7" s="27" t="str">
        <f t="shared" si="4"/>
        <v>OK</v>
      </c>
      <c r="U7" s="175">
        <v>8</v>
      </c>
      <c r="V7" s="173"/>
      <c r="W7" s="173"/>
      <c r="X7" s="173"/>
      <c r="Y7" s="174"/>
      <c r="Z7" s="26"/>
      <c r="AA7" s="26"/>
      <c r="AB7" s="24"/>
      <c r="AC7" s="24"/>
      <c r="AD7" s="24"/>
      <c r="AE7" s="24"/>
      <c r="AF7" s="24"/>
      <c r="AG7" s="24"/>
      <c r="AH7" s="24"/>
    </row>
    <row r="8" spans="1:34" ht="30.2" customHeight="1" x14ac:dyDescent="0.25">
      <c r="A8" s="39">
        <v>5</v>
      </c>
      <c r="B8" s="39">
        <v>5</v>
      </c>
      <c r="C8" s="37" t="s">
        <v>63</v>
      </c>
      <c r="D8" s="36" t="s">
        <v>76</v>
      </c>
      <c r="E8" s="37" t="s">
        <v>77</v>
      </c>
      <c r="F8" s="37" t="s">
        <v>20</v>
      </c>
      <c r="G8" s="37" t="s">
        <v>78</v>
      </c>
      <c r="H8" s="37" t="s">
        <v>5</v>
      </c>
      <c r="I8" s="37" t="s">
        <v>6</v>
      </c>
      <c r="J8" s="38">
        <v>2686</v>
      </c>
      <c r="K8" s="29">
        <f>1</f>
        <v>1</v>
      </c>
      <c r="L8" s="158">
        <f t="shared" si="0"/>
        <v>1</v>
      </c>
      <c r="M8" s="158">
        <f t="shared" si="1"/>
        <v>1</v>
      </c>
      <c r="N8" s="159"/>
      <c r="O8" s="160">
        <f t="shared" si="2"/>
        <v>0</v>
      </c>
      <c r="P8" s="159"/>
      <c r="Q8" s="159"/>
      <c r="R8" s="159"/>
      <c r="S8" s="28">
        <f t="shared" si="3"/>
        <v>0</v>
      </c>
      <c r="T8" s="27" t="str">
        <f t="shared" si="4"/>
        <v>OK</v>
      </c>
      <c r="U8" s="173"/>
      <c r="V8" s="175">
        <v>1</v>
      </c>
      <c r="W8" s="173"/>
      <c r="X8" s="173"/>
      <c r="Y8" s="174"/>
      <c r="Z8" s="26"/>
      <c r="AA8" s="26"/>
      <c r="AB8" s="24"/>
      <c r="AC8" s="24"/>
      <c r="AD8" s="24"/>
      <c r="AE8" s="24"/>
      <c r="AF8" s="24"/>
      <c r="AG8" s="24"/>
      <c r="AH8" s="24"/>
    </row>
    <row r="9" spans="1:34" ht="55.7" customHeight="1" x14ac:dyDescent="0.25">
      <c r="A9" s="91">
        <v>6</v>
      </c>
      <c r="B9" s="91">
        <v>6</v>
      </c>
      <c r="C9" s="92" t="s">
        <v>67</v>
      </c>
      <c r="D9" s="93" t="s">
        <v>79</v>
      </c>
      <c r="E9" s="98" t="s">
        <v>188</v>
      </c>
      <c r="F9" s="92" t="s">
        <v>20</v>
      </c>
      <c r="G9" s="92" t="s">
        <v>21</v>
      </c>
      <c r="H9" s="92" t="s">
        <v>5</v>
      </c>
      <c r="I9" s="92" t="s">
        <v>6</v>
      </c>
      <c r="J9" s="94">
        <v>2821.51</v>
      </c>
      <c r="K9" s="29">
        <f>7</f>
        <v>7</v>
      </c>
      <c r="L9" s="158">
        <f t="shared" si="0"/>
        <v>7</v>
      </c>
      <c r="M9" s="158">
        <f t="shared" si="1"/>
        <v>7</v>
      </c>
      <c r="N9" s="159"/>
      <c r="O9" s="160">
        <f t="shared" si="2"/>
        <v>1</v>
      </c>
      <c r="P9" s="159"/>
      <c r="Q9" s="159"/>
      <c r="R9" s="159"/>
      <c r="S9" s="28">
        <f t="shared" si="3"/>
        <v>0</v>
      </c>
      <c r="T9" s="27" t="str">
        <f t="shared" si="4"/>
        <v>OK</v>
      </c>
      <c r="U9" s="175">
        <v>7</v>
      </c>
      <c r="V9" s="173"/>
      <c r="W9" s="173"/>
      <c r="X9" s="173"/>
      <c r="Y9" s="174"/>
      <c r="Z9" s="26"/>
      <c r="AA9" s="26"/>
      <c r="AB9" s="24"/>
      <c r="AC9" s="24"/>
      <c r="AD9" s="24"/>
      <c r="AE9" s="24"/>
      <c r="AF9" s="24"/>
      <c r="AG9" s="24"/>
      <c r="AH9" s="24"/>
    </row>
    <row r="10" spans="1:34" ht="30.2" customHeight="1" x14ac:dyDescent="0.25">
      <c r="A10" s="39">
        <v>7</v>
      </c>
      <c r="B10" s="39">
        <v>7</v>
      </c>
      <c r="C10" s="37" t="s">
        <v>63</v>
      </c>
      <c r="D10" s="36" t="s">
        <v>80</v>
      </c>
      <c r="E10" s="37" t="s">
        <v>81</v>
      </c>
      <c r="F10" s="37" t="s">
        <v>20</v>
      </c>
      <c r="G10" s="37" t="s">
        <v>21</v>
      </c>
      <c r="H10" s="37" t="s">
        <v>5</v>
      </c>
      <c r="I10" s="37" t="s">
        <v>6</v>
      </c>
      <c r="J10" s="38">
        <v>7446</v>
      </c>
      <c r="K10" s="29">
        <f>0</f>
        <v>0</v>
      </c>
      <c r="L10" s="158">
        <f t="shared" si="0"/>
        <v>0</v>
      </c>
      <c r="M10" s="158">
        <f t="shared" si="1"/>
        <v>0</v>
      </c>
      <c r="N10" s="159"/>
      <c r="O10" s="160">
        <f t="shared" si="2"/>
        <v>0</v>
      </c>
      <c r="P10" s="159"/>
      <c r="Q10" s="159"/>
      <c r="R10" s="159"/>
      <c r="S10" s="28">
        <f t="shared" si="3"/>
        <v>0</v>
      </c>
      <c r="T10" s="27" t="str">
        <f t="shared" si="4"/>
        <v>OK</v>
      </c>
      <c r="U10" s="173"/>
      <c r="V10" s="173"/>
      <c r="W10" s="173"/>
      <c r="X10" s="173"/>
      <c r="Y10" s="174"/>
      <c r="Z10" s="26"/>
      <c r="AA10" s="26"/>
      <c r="AB10" s="24"/>
      <c r="AC10" s="24"/>
      <c r="AD10" s="24"/>
      <c r="AE10" s="24"/>
      <c r="AF10" s="24"/>
      <c r="AG10" s="24"/>
      <c r="AH10" s="24"/>
    </row>
    <row r="11" spans="1:34" ht="30.2" customHeight="1" x14ac:dyDescent="0.25">
      <c r="A11" s="46">
        <v>8</v>
      </c>
      <c r="B11" s="46">
        <v>8</v>
      </c>
      <c r="C11" s="47" t="s">
        <v>63</v>
      </c>
      <c r="D11" s="48" t="s">
        <v>82</v>
      </c>
      <c r="E11" s="47" t="s">
        <v>81</v>
      </c>
      <c r="F11" s="47" t="s">
        <v>20</v>
      </c>
      <c r="G11" s="47" t="s">
        <v>21</v>
      </c>
      <c r="H11" s="47" t="s">
        <v>5</v>
      </c>
      <c r="I11" s="47" t="s">
        <v>6</v>
      </c>
      <c r="J11" s="49">
        <v>7375</v>
      </c>
      <c r="K11" s="29">
        <f>0</f>
        <v>0</v>
      </c>
      <c r="L11" s="158">
        <f t="shared" si="0"/>
        <v>0</v>
      </c>
      <c r="M11" s="158">
        <f t="shared" si="1"/>
        <v>0</v>
      </c>
      <c r="N11" s="159"/>
      <c r="O11" s="160">
        <f t="shared" si="2"/>
        <v>0</v>
      </c>
      <c r="P11" s="159"/>
      <c r="Q11" s="159"/>
      <c r="R11" s="159"/>
      <c r="S11" s="28">
        <f t="shared" si="3"/>
        <v>0</v>
      </c>
      <c r="T11" s="27" t="str">
        <f t="shared" si="4"/>
        <v>OK</v>
      </c>
      <c r="U11" s="173"/>
      <c r="V11" s="173"/>
      <c r="W11" s="173"/>
      <c r="X11" s="173"/>
      <c r="Y11" s="174"/>
      <c r="Z11" s="26"/>
      <c r="AA11" s="26"/>
      <c r="AB11" s="24"/>
      <c r="AC11" s="24"/>
      <c r="AD11" s="24"/>
      <c r="AE11" s="24"/>
      <c r="AF11" s="24"/>
      <c r="AG11" s="24"/>
      <c r="AH11" s="24"/>
    </row>
    <row r="12" spans="1:34" ht="30.2" customHeight="1" x14ac:dyDescent="0.25">
      <c r="A12" s="39">
        <v>9</v>
      </c>
      <c r="B12" s="39">
        <v>9</v>
      </c>
      <c r="C12" s="37" t="s">
        <v>83</v>
      </c>
      <c r="D12" s="36" t="s">
        <v>84</v>
      </c>
      <c r="E12" s="37" t="s">
        <v>85</v>
      </c>
      <c r="F12" s="37" t="s">
        <v>20</v>
      </c>
      <c r="G12" s="37" t="s">
        <v>22</v>
      </c>
      <c r="H12" s="37" t="s">
        <v>5</v>
      </c>
      <c r="I12" s="37" t="s">
        <v>6</v>
      </c>
      <c r="J12" s="38">
        <v>6213.51</v>
      </c>
      <c r="K12" s="29">
        <f>0</f>
        <v>0</v>
      </c>
      <c r="L12" s="158">
        <f t="shared" si="0"/>
        <v>0</v>
      </c>
      <c r="M12" s="158">
        <f t="shared" si="1"/>
        <v>0</v>
      </c>
      <c r="N12" s="159"/>
      <c r="O12" s="160">
        <f t="shared" si="2"/>
        <v>0</v>
      </c>
      <c r="P12" s="159"/>
      <c r="Q12" s="159"/>
      <c r="R12" s="159"/>
      <c r="S12" s="28">
        <f t="shared" si="3"/>
        <v>0</v>
      </c>
      <c r="T12" s="27" t="str">
        <f t="shared" si="4"/>
        <v>OK</v>
      </c>
      <c r="U12" s="173"/>
      <c r="V12" s="173"/>
      <c r="W12" s="173"/>
      <c r="X12" s="173"/>
      <c r="Y12" s="174"/>
      <c r="Z12" s="26"/>
      <c r="AA12" s="26"/>
      <c r="AB12" s="24"/>
      <c r="AC12" s="24"/>
      <c r="AD12" s="24"/>
      <c r="AE12" s="24"/>
      <c r="AF12" s="24"/>
      <c r="AG12" s="24"/>
      <c r="AH12" s="24"/>
    </row>
    <row r="13" spans="1:34" ht="30.2" customHeight="1" x14ac:dyDescent="0.25">
      <c r="A13" s="46">
        <v>10</v>
      </c>
      <c r="B13" s="46">
        <v>10</v>
      </c>
      <c r="C13" s="47" t="s">
        <v>63</v>
      </c>
      <c r="D13" s="48" t="s">
        <v>86</v>
      </c>
      <c r="E13" s="47" t="s">
        <v>87</v>
      </c>
      <c r="F13" s="47" t="s">
        <v>20</v>
      </c>
      <c r="G13" s="47" t="s">
        <v>22</v>
      </c>
      <c r="H13" s="47" t="s">
        <v>5</v>
      </c>
      <c r="I13" s="47" t="s">
        <v>6</v>
      </c>
      <c r="J13" s="49">
        <v>6689.61</v>
      </c>
      <c r="K13" s="29">
        <f>1</f>
        <v>1</v>
      </c>
      <c r="L13" s="158">
        <f t="shared" si="0"/>
        <v>1</v>
      </c>
      <c r="M13" s="158">
        <f t="shared" si="1"/>
        <v>1</v>
      </c>
      <c r="N13" s="159"/>
      <c r="O13" s="160">
        <f t="shared" si="2"/>
        <v>0</v>
      </c>
      <c r="P13" s="159"/>
      <c r="Q13" s="159"/>
      <c r="R13" s="159"/>
      <c r="S13" s="28">
        <f t="shared" si="3"/>
        <v>0</v>
      </c>
      <c r="T13" s="27" t="str">
        <f t="shared" si="4"/>
        <v>OK</v>
      </c>
      <c r="U13" s="173"/>
      <c r="V13" s="175">
        <v>1</v>
      </c>
      <c r="W13" s="173"/>
      <c r="X13" s="173"/>
      <c r="Y13" s="174"/>
      <c r="Z13" s="26"/>
      <c r="AA13" s="26"/>
      <c r="AB13" s="24"/>
      <c r="AC13" s="24"/>
      <c r="AD13" s="24"/>
      <c r="AE13" s="24"/>
      <c r="AF13" s="24"/>
      <c r="AG13" s="24"/>
      <c r="AH13" s="24"/>
    </row>
    <row r="14" spans="1:34" ht="30.2" customHeight="1" x14ac:dyDescent="0.25">
      <c r="A14" s="39">
        <v>11</v>
      </c>
      <c r="B14" s="39">
        <v>11</v>
      </c>
      <c r="C14" s="37" t="s">
        <v>83</v>
      </c>
      <c r="D14" s="36" t="s">
        <v>88</v>
      </c>
      <c r="E14" s="37" t="s">
        <v>89</v>
      </c>
      <c r="F14" s="39" t="s">
        <v>20</v>
      </c>
      <c r="G14" s="37" t="s">
        <v>22</v>
      </c>
      <c r="H14" s="39" t="s">
        <v>5</v>
      </c>
      <c r="I14" s="37" t="s">
        <v>6</v>
      </c>
      <c r="J14" s="38">
        <v>3445.06</v>
      </c>
      <c r="K14" s="29">
        <f>0</f>
        <v>0</v>
      </c>
      <c r="L14" s="158">
        <f t="shared" si="0"/>
        <v>0</v>
      </c>
      <c r="M14" s="158">
        <f t="shared" si="1"/>
        <v>0</v>
      </c>
      <c r="N14" s="159"/>
      <c r="O14" s="160">
        <f t="shared" si="2"/>
        <v>0</v>
      </c>
      <c r="P14" s="159"/>
      <c r="Q14" s="159"/>
      <c r="R14" s="159"/>
      <c r="S14" s="28">
        <f t="shared" si="3"/>
        <v>0</v>
      </c>
      <c r="T14" s="27" t="str">
        <f t="shared" si="4"/>
        <v>OK</v>
      </c>
      <c r="U14" s="173"/>
      <c r="V14" s="173"/>
      <c r="W14" s="173"/>
      <c r="X14" s="173"/>
      <c r="Y14" s="174"/>
      <c r="Z14" s="26"/>
      <c r="AA14" s="26"/>
      <c r="AB14" s="24"/>
      <c r="AC14" s="24"/>
      <c r="AD14" s="24"/>
      <c r="AE14" s="24"/>
      <c r="AF14" s="24"/>
      <c r="AG14" s="24"/>
      <c r="AH14" s="24"/>
    </row>
    <row r="15" spans="1:34" ht="30.2" customHeight="1" x14ac:dyDescent="0.25">
      <c r="A15" s="46">
        <v>12</v>
      </c>
      <c r="B15" s="46">
        <v>12</v>
      </c>
      <c r="C15" s="47" t="s">
        <v>83</v>
      </c>
      <c r="D15" s="48" t="s">
        <v>90</v>
      </c>
      <c r="E15" s="47" t="s">
        <v>91</v>
      </c>
      <c r="F15" s="46" t="s">
        <v>20</v>
      </c>
      <c r="G15" s="46" t="s">
        <v>22</v>
      </c>
      <c r="H15" s="46" t="s">
        <v>5</v>
      </c>
      <c r="I15" s="47" t="s">
        <v>6</v>
      </c>
      <c r="J15" s="49">
        <v>3617.48</v>
      </c>
      <c r="K15" s="29">
        <f>0</f>
        <v>0</v>
      </c>
      <c r="L15" s="158">
        <f t="shared" si="0"/>
        <v>0</v>
      </c>
      <c r="M15" s="158">
        <f t="shared" si="1"/>
        <v>0</v>
      </c>
      <c r="N15" s="159"/>
      <c r="O15" s="160">
        <f t="shared" si="2"/>
        <v>0</v>
      </c>
      <c r="P15" s="159"/>
      <c r="Q15" s="159"/>
      <c r="R15" s="159"/>
      <c r="S15" s="28">
        <f t="shared" si="3"/>
        <v>0</v>
      </c>
      <c r="T15" s="27" t="str">
        <f t="shared" si="4"/>
        <v>OK</v>
      </c>
      <c r="U15" s="173"/>
      <c r="V15" s="173"/>
      <c r="W15" s="173"/>
      <c r="X15" s="173"/>
      <c r="Y15" s="174"/>
      <c r="Z15" s="26"/>
      <c r="AA15" s="26"/>
      <c r="AB15" s="24"/>
      <c r="AC15" s="24"/>
      <c r="AD15" s="24"/>
      <c r="AE15" s="24"/>
      <c r="AF15" s="24"/>
      <c r="AG15" s="24"/>
      <c r="AH15" s="24"/>
    </row>
    <row r="16" spans="1:34" ht="30.2" customHeight="1" x14ac:dyDescent="0.25">
      <c r="A16" s="39">
        <v>13</v>
      </c>
      <c r="B16" s="39">
        <v>13</v>
      </c>
      <c r="C16" s="37" t="s">
        <v>92</v>
      </c>
      <c r="D16" s="36" t="s">
        <v>93</v>
      </c>
      <c r="E16" s="37" t="s">
        <v>94</v>
      </c>
      <c r="F16" s="39" t="s">
        <v>20</v>
      </c>
      <c r="G16" s="39" t="s">
        <v>22</v>
      </c>
      <c r="H16" s="39" t="s">
        <v>5</v>
      </c>
      <c r="I16" s="37" t="s">
        <v>6</v>
      </c>
      <c r="J16" s="38">
        <v>7453.33</v>
      </c>
      <c r="K16" s="29">
        <f>0</f>
        <v>0</v>
      </c>
      <c r="L16" s="158">
        <f t="shared" si="0"/>
        <v>0</v>
      </c>
      <c r="M16" s="158">
        <f t="shared" si="1"/>
        <v>0</v>
      </c>
      <c r="N16" s="159"/>
      <c r="O16" s="160">
        <f t="shared" si="2"/>
        <v>0</v>
      </c>
      <c r="P16" s="159"/>
      <c r="Q16" s="159"/>
      <c r="R16" s="159"/>
      <c r="S16" s="28">
        <f t="shared" si="3"/>
        <v>0</v>
      </c>
      <c r="T16" s="27" t="str">
        <f t="shared" si="4"/>
        <v>OK</v>
      </c>
      <c r="U16" s="173"/>
      <c r="V16" s="173"/>
      <c r="W16" s="173"/>
      <c r="X16" s="173"/>
      <c r="Y16" s="174"/>
      <c r="Z16" s="26"/>
      <c r="AA16" s="26"/>
      <c r="AB16" s="24"/>
      <c r="AC16" s="24"/>
      <c r="AD16" s="24"/>
      <c r="AE16" s="24"/>
      <c r="AF16" s="24"/>
      <c r="AG16" s="24"/>
      <c r="AH16" s="24"/>
    </row>
    <row r="17" spans="1:34" ht="30.2" customHeight="1" x14ac:dyDescent="0.25">
      <c r="A17" s="46">
        <v>14</v>
      </c>
      <c r="B17" s="46">
        <v>14</v>
      </c>
      <c r="C17" s="47" t="s">
        <v>92</v>
      </c>
      <c r="D17" s="48" t="s">
        <v>95</v>
      </c>
      <c r="E17" s="47" t="s">
        <v>94</v>
      </c>
      <c r="F17" s="47" t="s">
        <v>20</v>
      </c>
      <c r="G17" s="47" t="s">
        <v>22</v>
      </c>
      <c r="H17" s="47" t="s">
        <v>5</v>
      </c>
      <c r="I17" s="47" t="s">
        <v>6</v>
      </c>
      <c r="J17" s="49">
        <v>9561.2000000000007</v>
      </c>
      <c r="K17" s="29">
        <f>0</f>
        <v>0</v>
      </c>
      <c r="L17" s="158">
        <f t="shared" si="0"/>
        <v>0</v>
      </c>
      <c r="M17" s="158">
        <f t="shared" si="1"/>
        <v>0</v>
      </c>
      <c r="N17" s="159"/>
      <c r="O17" s="160">
        <f t="shared" si="2"/>
        <v>0</v>
      </c>
      <c r="P17" s="159"/>
      <c r="Q17" s="159"/>
      <c r="R17" s="159"/>
      <c r="S17" s="28">
        <f t="shared" si="3"/>
        <v>0</v>
      </c>
      <c r="T17" s="27" t="str">
        <f t="shared" si="4"/>
        <v>OK</v>
      </c>
      <c r="U17" s="173"/>
      <c r="V17" s="173"/>
      <c r="W17" s="173"/>
      <c r="X17" s="173"/>
      <c r="Y17" s="174"/>
      <c r="Z17" s="26"/>
      <c r="AA17" s="26"/>
      <c r="AB17" s="24"/>
      <c r="AC17" s="24"/>
      <c r="AD17" s="24"/>
      <c r="AE17" s="24"/>
      <c r="AF17" s="24"/>
      <c r="AG17" s="24"/>
      <c r="AH17" s="24"/>
    </row>
    <row r="18" spans="1:34" ht="30.2" customHeight="1" x14ac:dyDescent="0.25">
      <c r="A18" s="39">
        <v>15</v>
      </c>
      <c r="B18" s="39">
        <v>15</v>
      </c>
      <c r="C18" s="37" t="s">
        <v>63</v>
      </c>
      <c r="D18" s="36" t="s">
        <v>96</v>
      </c>
      <c r="E18" s="37" t="s">
        <v>97</v>
      </c>
      <c r="F18" s="37" t="s">
        <v>20</v>
      </c>
      <c r="G18" s="37" t="s">
        <v>31</v>
      </c>
      <c r="H18" s="37" t="s">
        <v>5</v>
      </c>
      <c r="I18" s="37" t="s">
        <v>6</v>
      </c>
      <c r="J18" s="38">
        <v>7598</v>
      </c>
      <c r="K18" s="29">
        <f>0</f>
        <v>0</v>
      </c>
      <c r="L18" s="158">
        <f t="shared" si="0"/>
        <v>0</v>
      </c>
      <c r="M18" s="158">
        <f t="shared" si="1"/>
        <v>0</v>
      </c>
      <c r="N18" s="159"/>
      <c r="O18" s="160">
        <f t="shared" si="2"/>
        <v>0</v>
      </c>
      <c r="P18" s="159"/>
      <c r="Q18" s="159"/>
      <c r="R18" s="159"/>
      <c r="S18" s="28">
        <f t="shared" si="3"/>
        <v>0</v>
      </c>
      <c r="T18" s="27" t="str">
        <f t="shared" si="4"/>
        <v>OK</v>
      </c>
      <c r="U18" s="173"/>
      <c r="V18" s="173"/>
      <c r="W18" s="173"/>
      <c r="X18" s="173"/>
      <c r="Y18" s="174"/>
      <c r="Z18" s="26"/>
      <c r="AA18" s="26"/>
      <c r="AB18" s="24"/>
      <c r="AC18" s="24"/>
      <c r="AD18" s="24"/>
      <c r="AE18" s="24"/>
      <c r="AF18" s="24"/>
      <c r="AG18" s="24"/>
      <c r="AH18" s="24"/>
    </row>
    <row r="19" spans="1:34" ht="30.2" customHeight="1" x14ac:dyDescent="0.25">
      <c r="A19" s="46">
        <v>16</v>
      </c>
      <c r="B19" s="46">
        <v>16</v>
      </c>
      <c r="C19" s="47" t="s">
        <v>83</v>
      </c>
      <c r="D19" s="48" t="s">
        <v>98</v>
      </c>
      <c r="E19" s="47" t="s">
        <v>99</v>
      </c>
      <c r="F19" s="47" t="s">
        <v>20</v>
      </c>
      <c r="G19" s="47" t="s">
        <v>100</v>
      </c>
      <c r="H19" s="47" t="s">
        <v>5</v>
      </c>
      <c r="I19" s="47" t="s">
        <v>6</v>
      </c>
      <c r="J19" s="49">
        <v>4540.34</v>
      </c>
      <c r="K19" s="29">
        <f>0</f>
        <v>0</v>
      </c>
      <c r="L19" s="158">
        <f t="shared" si="0"/>
        <v>0</v>
      </c>
      <c r="M19" s="158">
        <f t="shared" si="1"/>
        <v>0</v>
      </c>
      <c r="N19" s="159"/>
      <c r="O19" s="160">
        <f t="shared" si="2"/>
        <v>0</v>
      </c>
      <c r="P19" s="159"/>
      <c r="Q19" s="159"/>
      <c r="R19" s="159"/>
      <c r="S19" s="28">
        <f t="shared" si="3"/>
        <v>0</v>
      </c>
      <c r="T19" s="27" t="str">
        <f t="shared" si="4"/>
        <v>OK</v>
      </c>
      <c r="U19" s="173"/>
      <c r="V19" s="173"/>
      <c r="W19" s="173"/>
      <c r="X19" s="173"/>
      <c r="Y19" s="174"/>
      <c r="Z19" s="26"/>
      <c r="AA19" s="26"/>
      <c r="AB19" s="24"/>
      <c r="AC19" s="24"/>
      <c r="AD19" s="24"/>
      <c r="AE19" s="24"/>
      <c r="AF19" s="24"/>
      <c r="AG19" s="24"/>
      <c r="AH19" s="24"/>
    </row>
    <row r="20" spans="1:34" ht="30.2" customHeight="1" x14ac:dyDescent="0.25">
      <c r="A20" s="39">
        <v>17</v>
      </c>
      <c r="B20" s="39">
        <v>17</v>
      </c>
      <c r="C20" s="37" t="s">
        <v>63</v>
      </c>
      <c r="D20" s="40" t="s">
        <v>101</v>
      </c>
      <c r="E20" s="41" t="s">
        <v>102</v>
      </c>
      <c r="F20" s="42" t="s">
        <v>20</v>
      </c>
      <c r="G20" s="42" t="s">
        <v>103</v>
      </c>
      <c r="H20" s="42" t="s">
        <v>5</v>
      </c>
      <c r="I20" s="42" t="s">
        <v>6</v>
      </c>
      <c r="J20" s="38">
        <v>7499</v>
      </c>
      <c r="K20" s="29">
        <f>20</f>
        <v>20</v>
      </c>
      <c r="L20" s="158">
        <f t="shared" si="0"/>
        <v>20</v>
      </c>
      <c r="M20" s="158">
        <f t="shared" si="1"/>
        <v>20</v>
      </c>
      <c r="N20" s="159"/>
      <c r="O20" s="160">
        <f t="shared" si="2"/>
        <v>5</v>
      </c>
      <c r="P20" s="159"/>
      <c r="Q20" s="159"/>
      <c r="R20" s="159"/>
      <c r="S20" s="28">
        <f t="shared" si="3"/>
        <v>0</v>
      </c>
      <c r="T20" s="27" t="str">
        <f t="shared" si="4"/>
        <v>OK</v>
      </c>
      <c r="U20" s="173"/>
      <c r="V20" s="175">
        <v>20</v>
      </c>
      <c r="W20" s="173"/>
      <c r="X20" s="173"/>
      <c r="Y20" s="174"/>
      <c r="Z20" s="26"/>
      <c r="AA20" s="26"/>
      <c r="AB20" s="24"/>
      <c r="AC20" s="24"/>
      <c r="AD20" s="24"/>
      <c r="AE20" s="24"/>
      <c r="AF20" s="24"/>
      <c r="AG20" s="24"/>
      <c r="AH20" s="24"/>
    </row>
    <row r="21" spans="1:34" ht="30.2" customHeight="1" x14ac:dyDescent="0.25">
      <c r="A21" s="46">
        <v>18</v>
      </c>
      <c r="B21" s="46">
        <v>18</v>
      </c>
      <c r="C21" s="47" t="s">
        <v>104</v>
      </c>
      <c r="D21" s="48" t="s">
        <v>105</v>
      </c>
      <c r="E21" s="50" t="s">
        <v>106</v>
      </c>
      <c r="F21" s="51" t="s">
        <v>20</v>
      </c>
      <c r="G21" s="46" t="s">
        <v>107</v>
      </c>
      <c r="H21" s="46" t="s">
        <v>5</v>
      </c>
      <c r="I21" s="46" t="s">
        <v>6</v>
      </c>
      <c r="J21" s="49">
        <v>9553.2000000000007</v>
      </c>
      <c r="K21" s="29">
        <f>22</f>
        <v>22</v>
      </c>
      <c r="L21" s="158">
        <f t="shared" si="0"/>
        <v>22</v>
      </c>
      <c r="M21" s="158">
        <f t="shared" si="1"/>
        <v>22</v>
      </c>
      <c r="N21" s="159"/>
      <c r="O21" s="160">
        <f t="shared" si="2"/>
        <v>5</v>
      </c>
      <c r="P21" s="159"/>
      <c r="Q21" s="159"/>
      <c r="R21" s="159"/>
      <c r="S21" s="28">
        <f t="shared" si="3"/>
        <v>0</v>
      </c>
      <c r="T21" s="27" t="str">
        <f t="shared" si="4"/>
        <v>OK</v>
      </c>
      <c r="U21" s="173"/>
      <c r="V21" s="173"/>
      <c r="W21" s="175">
        <v>22</v>
      </c>
      <c r="X21" s="173"/>
      <c r="Y21" s="174"/>
      <c r="Z21" s="26"/>
      <c r="AA21" s="26"/>
      <c r="AB21" s="24"/>
      <c r="AC21" s="24"/>
      <c r="AD21" s="24"/>
      <c r="AE21" s="24"/>
      <c r="AF21" s="24"/>
      <c r="AG21" s="24"/>
      <c r="AH21" s="24"/>
    </row>
    <row r="22" spans="1:34" ht="30.2" customHeight="1" x14ac:dyDescent="0.25">
      <c r="A22" s="39">
        <v>19</v>
      </c>
      <c r="B22" s="39">
        <v>19</v>
      </c>
      <c r="C22" s="37" t="s">
        <v>63</v>
      </c>
      <c r="D22" s="36" t="s">
        <v>108</v>
      </c>
      <c r="E22" s="43" t="s">
        <v>109</v>
      </c>
      <c r="F22" s="45" t="s">
        <v>20</v>
      </c>
      <c r="G22" s="39" t="s">
        <v>107</v>
      </c>
      <c r="H22" s="39" t="s">
        <v>5</v>
      </c>
      <c r="I22" s="39" t="s">
        <v>6</v>
      </c>
      <c r="J22" s="38">
        <v>8608</v>
      </c>
      <c r="K22" s="29">
        <f>4</f>
        <v>4</v>
      </c>
      <c r="L22" s="158">
        <f t="shared" si="0"/>
        <v>0</v>
      </c>
      <c r="M22" s="158">
        <f t="shared" si="1"/>
        <v>0</v>
      </c>
      <c r="N22" s="159"/>
      <c r="O22" s="160">
        <f t="shared" si="2"/>
        <v>1</v>
      </c>
      <c r="P22" s="159"/>
      <c r="Q22" s="159"/>
      <c r="R22" s="159"/>
      <c r="S22" s="28">
        <f t="shared" si="3"/>
        <v>4</v>
      </c>
      <c r="T22" s="27" t="str">
        <f t="shared" si="4"/>
        <v>OK</v>
      </c>
      <c r="U22" s="173"/>
      <c r="V22" s="173"/>
      <c r="W22" s="173"/>
      <c r="X22" s="173"/>
      <c r="Y22" s="174"/>
      <c r="Z22" s="26"/>
      <c r="AA22" s="26"/>
      <c r="AB22" s="24"/>
      <c r="AC22" s="24"/>
      <c r="AD22" s="24"/>
      <c r="AE22" s="24"/>
      <c r="AF22" s="24"/>
      <c r="AG22" s="24"/>
      <c r="AH22" s="24"/>
    </row>
    <row r="23" spans="1:34" ht="30.2" customHeight="1" x14ac:dyDescent="0.25">
      <c r="A23" s="46">
        <v>20</v>
      </c>
      <c r="B23" s="46">
        <v>20</v>
      </c>
      <c r="C23" s="47" t="s">
        <v>63</v>
      </c>
      <c r="D23" s="48" t="s">
        <v>110</v>
      </c>
      <c r="E23" s="50" t="s">
        <v>111</v>
      </c>
      <c r="F23" s="52" t="s">
        <v>20</v>
      </c>
      <c r="G23" s="46" t="s">
        <v>112</v>
      </c>
      <c r="H23" s="46" t="s">
        <v>5</v>
      </c>
      <c r="I23" s="46" t="s">
        <v>6</v>
      </c>
      <c r="J23" s="49">
        <v>10488</v>
      </c>
      <c r="K23" s="29">
        <f>1</f>
        <v>1</v>
      </c>
      <c r="L23" s="158">
        <f t="shared" si="0"/>
        <v>1</v>
      </c>
      <c r="M23" s="158">
        <f t="shared" si="1"/>
        <v>1</v>
      </c>
      <c r="N23" s="159"/>
      <c r="O23" s="160">
        <f t="shared" si="2"/>
        <v>0</v>
      </c>
      <c r="P23" s="159"/>
      <c r="Q23" s="159"/>
      <c r="R23" s="159"/>
      <c r="S23" s="28">
        <f t="shared" si="3"/>
        <v>0</v>
      </c>
      <c r="T23" s="27" t="str">
        <f t="shared" si="4"/>
        <v>OK</v>
      </c>
      <c r="U23" s="173"/>
      <c r="V23" s="175">
        <v>1</v>
      </c>
      <c r="W23" s="173"/>
      <c r="X23" s="173"/>
      <c r="Y23" s="174"/>
      <c r="Z23" s="26"/>
      <c r="AA23" s="26"/>
      <c r="AB23" s="24"/>
      <c r="AC23" s="24"/>
      <c r="AD23" s="24"/>
      <c r="AE23" s="24"/>
      <c r="AF23" s="24"/>
      <c r="AG23" s="24"/>
      <c r="AH23" s="24"/>
    </row>
    <row r="24" spans="1:34" ht="30.2" customHeight="1" x14ac:dyDescent="0.25">
      <c r="A24" s="39">
        <v>21</v>
      </c>
      <c r="B24" s="39">
        <v>21</v>
      </c>
      <c r="C24" s="37" t="s">
        <v>63</v>
      </c>
      <c r="D24" s="36" t="s">
        <v>113</v>
      </c>
      <c r="E24" s="43" t="s">
        <v>114</v>
      </c>
      <c r="F24" s="45" t="s">
        <v>20</v>
      </c>
      <c r="G24" s="39" t="s">
        <v>115</v>
      </c>
      <c r="H24" s="39" t="s">
        <v>5</v>
      </c>
      <c r="I24" s="39" t="s">
        <v>6</v>
      </c>
      <c r="J24" s="38">
        <v>10968</v>
      </c>
      <c r="K24" s="29">
        <f>0</f>
        <v>0</v>
      </c>
      <c r="L24" s="158">
        <f t="shared" si="0"/>
        <v>0</v>
      </c>
      <c r="M24" s="158">
        <f t="shared" si="1"/>
        <v>0</v>
      </c>
      <c r="N24" s="159"/>
      <c r="O24" s="160">
        <f t="shared" si="2"/>
        <v>0</v>
      </c>
      <c r="P24" s="159"/>
      <c r="Q24" s="159"/>
      <c r="R24" s="159"/>
      <c r="S24" s="28">
        <f t="shared" si="3"/>
        <v>0</v>
      </c>
      <c r="T24" s="27" t="str">
        <f t="shared" si="4"/>
        <v>OK</v>
      </c>
      <c r="U24" s="173"/>
      <c r="V24" s="173"/>
      <c r="W24" s="173"/>
      <c r="X24" s="173"/>
      <c r="Y24" s="174"/>
      <c r="Z24" s="26"/>
      <c r="AA24" s="26"/>
      <c r="AB24" s="24"/>
      <c r="AC24" s="24"/>
      <c r="AD24" s="24"/>
      <c r="AE24" s="24"/>
      <c r="AF24" s="24"/>
      <c r="AG24" s="24"/>
      <c r="AH24" s="24"/>
    </row>
    <row r="25" spans="1:34" ht="30.2" customHeight="1" x14ac:dyDescent="0.25">
      <c r="A25" s="46">
        <v>22</v>
      </c>
      <c r="B25" s="46">
        <v>22</v>
      </c>
      <c r="C25" s="47" t="s">
        <v>32</v>
      </c>
      <c r="D25" s="48" t="s">
        <v>116</v>
      </c>
      <c r="E25" s="50" t="s">
        <v>117</v>
      </c>
      <c r="F25" s="52" t="s">
        <v>20</v>
      </c>
      <c r="G25" s="46" t="s">
        <v>118</v>
      </c>
      <c r="H25" s="46" t="s">
        <v>5</v>
      </c>
      <c r="I25" s="46" t="s">
        <v>6</v>
      </c>
      <c r="J25" s="49">
        <v>13446</v>
      </c>
      <c r="K25" s="29">
        <f>0</f>
        <v>0</v>
      </c>
      <c r="L25" s="158">
        <f t="shared" si="0"/>
        <v>0</v>
      </c>
      <c r="M25" s="158">
        <f t="shared" si="1"/>
        <v>0</v>
      </c>
      <c r="N25" s="159"/>
      <c r="O25" s="160">
        <f t="shared" si="2"/>
        <v>0</v>
      </c>
      <c r="P25" s="159"/>
      <c r="Q25" s="159"/>
      <c r="R25" s="159"/>
      <c r="S25" s="28">
        <f t="shared" si="3"/>
        <v>0</v>
      </c>
      <c r="T25" s="27" t="str">
        <f t="shared" si="4"/>
        <v>OK</v>
      </c>
      <c r="U25" s="173"/>
      <c r="V25" s="173"/>
      <c r="W25" s="173"/>
      <c r="X25" s="173"/>
      <c r="Y25" s="174"/>
      <c r="Z25" s="26"/>
      <c r="AA25" s="26"/>
      <c r="AB25" s="24"/>
      <c r="AC25" s="24"/>
      <c r="AD25" s="24"/>
      <c r="AE25" s="24"/>
      <c r="AF25" s="24"/>
      <c r="AG25" s="24"/>
      <c r="AH25" s="24"/>
    </row>
    <row r="26" spans="1:34" ht="30.2" customHeight="1" x14ac:dyDescent="0.25">
      <c r="A26" s="39">
        <v>23</v>
      </c>
      <c r="B26" s="39">
        <v>23</v>
      </c>
      <c r="C26" s="37" t="s">
        <v>119</v>
      </c>
      <c r="D26" s="36" t="s">
        <v>120</v>
      </c>
      <c r="E26" s="43" t="s">
        <v>121</v>
      </c>
      <c r="F26" s="45" t="s">
        <v>20</v>
      </c>
      <c r="G26" s="39" t="s">
        <v>115</v>
      </c>
      <c r="H26" s="39" t="s">
        <v>5</v>
      </c>
      <c r="I26" s="39" t="s">
        <v>6</v>
      </c>
      <c r="J26" s="38">
        <v>11764.7</v>
      </c>
      <c r="K26" s="29">
        <f>1</f>
        <v>1</v>
      </c>
      <c r="L26" s="158">
        <f t="shared" si="0"/>
        <v>1</v>
      </c>
      <c r="M26" s="158">
        <f t="shared" si="1"/>
        <v>1</v>
      </c>
      <c r="N26" s="159"/>
      <c r="O26" s="160">
        <f t="shared" si="2"/>
        <v>0</v>
      </c>
      <c r="P26" s="159"/>
      <c r="Q26" s="159"/>
      <c r="R26" s="159"/>
      <c r="S26" s="28">
        <f t="shared" si="3"/>
        <v>0</v>
      </c>
      <c r="T26" s="27" t="str">
        <f t="shared" si="4"/>
        <v>OK</v>
      </c>
      <c r="U26" s="173"/>
      <c r="V26" s="173"/>
      <c r="W26" s="173"/>
      <c r="X26" s="175">
        <v>1</v>
      </c>
      <c r="Y26" s="174"/>
      <c r="Z26" s="26"/>
      <c r="AA26" s="26"/>
      <c r="AB26" s="24"/>
      <c r="AC26" s="24"/>
      <c r="AD26" s="24"/>
      <c r="AE26" s="24"/>
      <c r="AF26" s="24"/>
      <c r="AG26" s="24"/>
      <c r="AH26" s="24"/>
    </row>
    <row r="27" spans="1:34" ht="30.2" customHeight="1" x14ac:dyDescent="0.25">
      <c r="A27" s="46">
        <v>24</v>
      </c>
      <c r="B27" s="46">
        <v>24</v>
      </c>
      <c r="C27" s="47" t="s">
        <v>32</v>
      </c>
      <c r="D27" s="48" t="s">
        <v>122</v>
      </c>
      <c r="E27" s="50" t="s">
        <v>123</v>
      </c>
      <c r="F27" s="52" t="s">
        <v>20</v>
      </c>
      <c r="G27" s="46" t="s">
        <v>124</v>
      </c>
      <c r="H27" s="46" t="s">
        <v>60</v>
      </c>
      <c r="I27" s="46" t="s">
        <v>6</v>
      </c>
      <c r="J27" s="49">
        <v>13333.33</v>
      </c>
      <c r="K27" s="29">
        <f>0</f>
        <v>0</v>
      </c>
      <c r="L27" s="158">
        <f t="shared" si="0"/>
        <v>0</v>
      </c>
      <c r="M27" s="158">
        <f t="shared" si="1"/>
        <v>0</v>
      </c>
      <c r="N27" s="159"/>
      <c r="O27" s="160">
        <f t="shared" si="2"/>
        <v>0</v>
      </c>
      <c r="P27" s="159"/>
      <c r="Q27" s="159"/>
      <c r="R27" s="159"/>
      <c r="S27" s="28">
        <f t="shared" si="3"/>
        <v>0</v>
      </c>
      <c r="T27" s="27" t="str">
        <f t="shared" si="4"/>
        <v>OK</v>
      </c>
      <c r="U27" s="173"/>
      <c r="V27" s="173"/>
      <c r="W27" s="173"/>
      <c r="X27" s="173"/>
      <c r="Y27" s="174"/>
      <c r="Z27" s="26"/>
      <c r="AA27" s="26"/>
      <c r="AB27" s="24"/>
      <c r="AC27" s="24"/>
      <c r="AD27" s="24"/>
      <c r="AE27" s="24"/>
      <c r="AF27" s="24"/>
      <c r="AG27" s="24"/>
      <c r="AH27" s="24"/>
    </row>
    <row r="28" spans="1:34" ht="30.2" customHeight="1" x14ac:dyDescent="0.25">
      <c r="A28" s="39">
        <v>25</v>
      </c>
      <c r="B28" s="39">
        <v>25</v>
      </c>
      <c r="C28" s="37" t="s">
        <v>125</v>
      </c>
      <c r="D28" s="36" t="s">
        <v>126</v>
      </c>
      <c r="E28" s="43" t="s">
        <v>127</v>
      </c>
      <c r="F28" s="45" t="s">
        <v>24</v>
      </c>
      <c r="G28" s="39" t="s">
        <v>25</v>
      </c>
      <c r="H28" s="39" t="s">
        <v>5</v>
      </c>
      <c r="I28" s="39" t="s">
        <v>26</v>
      </c>
      <c r="J28" s="38">
        <v>1320</v>
      </c>
      <c r="K28" s="29">
        <f>0</f>
        <v>0</v>
      </c>
      <c r="L28" s="158">
        <f t="shared" si="0"/>
        <v>0</v>
      </c>
      <c r="M28" s="158">
        <f t="shared" si="1"/>
        <v>0</v>
      </c>
      <c r="N28" s="159"/>
      <c r="O28" s="160">
        <f t="shared" si="2"/>
        <v>0</v>
      </c>
      <c r="P28" s="159"/>
      <c r="Q28" s="159"/>
      <c r="R28" s="159"/>
      <c r="S28" s="28">
        <f t="shared" si="3"/>
        <v>0</v>
      </c>
      <c r="T28" s="27" t="str">
        <f t="shared" si="4"/>
        <v>OK</v>
      </c>
      <c r="U28" s="173"/>
      <c r="V28" s="173"/>
      <c r="W28" s="173"/>
      <c r="X28" s="173"/>
      <c r="Y28" s="174"/>
      <c r="Z28" s="26"/>
      <c r="AA28" s="26"/>
      <c r="AB28" s="24"/>
      <c r="AC28" s="24"/>
      <c r="AD28" s="24"/>
      <c r="AE28" s="24"/>
      <c r="AF28" s="24"/>
      <c r="AG28" s="24"/>
      <c r="AH28" s="24"/>
    </row>
    <row r="29" spans="1:34" ht="30.2" customHeight="1" x14ac:dyDescent="0.25">
      <c r="A29" s="46">
        <v>26</v>
      </c>
      <c r="B29" s="46">
        <v>26</v>
      </c>
      <c r="C29" s="47" t="s">
        <v>119</v>
      </c>
      <c r="D29" s="48" t="s">
        <v>14</v>
      </c>
      <c r="E29" s="50" t="s">
        <v>128</v>
      </c>
      <c r="F29" s="52" t="s">
        <v>23</v>
      </c>
      <c r="G29" s="46" t="s">
        <v>129</v>
      </c>
      <c r="H29" s="46" t="s">
        <v>5</v>
      </c>
      <c r="I29" s="46" t="s">
        <v>6</v>
      </c>
      <c r="J29" s="49">
        <v>650</v>
      </c>
      <c r="K29" s="29">
        <f>10</f>
        <v>10</v>
      </c>
      <c r="L29" s="158">
        <f t="shared" si="0"/>
        <v>2</v>
      </c>
      <c r="M29" s="158">
        <f t="shared" si="1"/>
        <v>2</v>
      </c>
      <c r="N29" s="159"/>
      <c r="O29" s="160">
        <f t="shared" si="2"/>
        <v>2</v>
      </c>
      <c r="P29" s="159"/>
      <c r="Q29" s="159"/>
      <c r="R29" s="159"/>
      <c r="S29" s="28">
        <f t="shared" si="3"/>
        <v>8</v>
      </c>
      <c r="T29" s="27" t="str">
        <f t="shared" si="4"/>
        <v>OK</v>
      </c>
      <c r="U29" s="173"/>
      <c r="V29" s="173"/>
      <c r="W29" s="173"/>
      <c r="X29" s="175">
        <v>2</v>
      </c>
      <c r="Y29" s="174"/>
      <c r="Z29" s="26"/>
      <c r="AA29" s="26"/>
      <c r="AB29" s="24"/>
      <c r="AC29" s="24"/>
      <c r="AD29" s="24"/>
      <c r="AE29" s="24"/>
      <c r="AF29" s="24"/>
      <c r="AG29" s="24"/>
      <c r="AH29" s="24"/>
    </row>
    <row r="30" spans="1:34" ht="30.2" customHeight="1" x14ac:dyDescent="0.25">
      <c r="A30" s="39">
        <v>27</v>
      </c>
      <c r="B30" s="39">
        <v>27</v>
      </c>
      <c r="C30" s="37" t="s">
        <v>130</v>
      </c>
      <c r="D30" s="36" t="s">
        <v>131</v>
      </c>
      <c r="E30" s="43" t="s">
        <v>132</v>
      </c>
      <c r="F30" s="45" t="s">
        <v>28</v>
      </c>
      <c r="G30" s="39" t="s">
        <v>29</v>
      </c>
      <c r="H30" s="39" t="s">
        <v>8</v>
      </c>
      <c r="I30" s="39" t="s">
        <v>26</v>
      </c>
      <c r="J30" s="38">
        <v>39.78</v>
      </c>
      <c r="K30" s="29">
        <f>0</f>
        <v>0</v>
      </c>
      <c r="L30" s="158">
        <f t="shared" si="0"/>
        <v>0</v>
      </c>
      <c r="M30" s="158">
        <f t="shared" si="1"/>
        <v>0</v>
      </c>
      <c r="N30" s="159"/>
      <c r="O30" s="160">
        <f t="shared" si="2"/>
        <v>0</v>
      </c>
      <c r="P30" s="159"/>
      <c r="Q30" s="159"/>
      <c r="R30" s="159"/>
      <c r="S30" s="28">
        <f t="shared" si="3"/>
        <v>0</v>
      </c>
      <c r="T30" s="27" t="str">
        <f t="shared" si="4"/>
        <v>OK</v>
      </c>
      <c r="U30" s="173"/>
      <c r="V30" s="173"/>
      <c r="W30" s="173"/>
      <c r="X30" s="173"/>
      <c r="Y30" s="174"/>
      <c r="Z30" s="26"/>
      <c r="AA30" s="26"/>
      <c r="AB30" s="24"/>
      <c r="AC30" s="24"/>
      <c r="AD30" s="24"/>
      <c r="AE30" s="24"/>
      <c r="AF30" s="24"/>
      <c r="AG30" s="24"/>
      <c r="AH30" s="24"/>
    </row>
    <row r="31" spans="1:34" ht="30.2" customHeight="1" x14ac:dyDescent="0.25">
      <c r="A31" s="46">
        <v>28</v>
      </c>
      <c r="B31" s="46">
        <v>28</v>
      </c>
      <c r="C31" s="47" t="s">
        <v>133</v>
      </c>
      <c r="D31" s="48" t="s">
        <v>134</v>
      </c>
      <c r="E31" s="50" t="s">
        <v>135</v>
      </c>
      <c r="F31" s="52" t="s">
        <v>136</v>
      </c>
      <c r="G31" s="46" t="s">
        <v>137</v>
      </c>
      <c r="H31" s="46" t="s">
        <v>5</v>
      </c>
      <c r="I31" s="46" t="s">
        <v>6</v>
      </c>
      <c r="J31" s="49">
        <v>2259.91</v>
      </c>
      <c r="K31" s="29">
        <f>0</f>
        <v>0</v>
      </c>
      <c r="L31" s="158">
        <f t="shared" si="0"/>
        <v>0</v>
      </c>
      <c r="M31" s="158">
        <f t="shared" si="1"/>
        <v>0</v>
      </c>
      <c r="N31" s="159"/>
      <c r="O31" s="160">
        <f t="shared" si="2"/>
        <v>0</v>
      </c>
      <c r="P31" s="159"/>
      <c r="Q31" s="159"/>
      <c r="R31" s="159"/>
      <c r="S31" s="28">
        <f t="shared" si="3"/>
        <v>0</v>
      </c>
      <c r="T31" s="27" t="str">
        <f t="shared" si="4"/>
        <v>OK</v>
      </c>
      <c r="U31" s="173"/>
      <c r="V31" s="173"/>
      <c r="W31" s="173"/>
      <c r="X31" s="173"/>
      <c r="Y31" s="174"/>
      <c r="Z31" s="26"/>
      <c r="AA31" s="26"/>
      <c r="AB31" s="24"/>
      <c r="AC31" s="24"/>
      <c r="AD31" s="24"/>
      <c r="AE31" s="24"/>
      <c r="AF31" s="24"/>
      <c r="AG31" s="24"/>
      <c r="AH31" s="24"/>
    </row>
    <row r="32" spans="1:34" ht="30.2" customHeight="1" x14ac:dyDescent="0.25">
      <c r="A32" s="39">
        <v>29</v>
      </c>
      <c r="B32" s="39">
        <v>29</v>
      </c>
      <c r="C32" s="37" t="s">
        <v>138</v>
      </c>
      <c r="D32" s="36" t="s">
        <v>139</v>
      </c>
      <c r="E32" s="43" t="s">
        <v>140</v>
      </c>
      <c r="F32" s="45" t="s">
        <v>136</v>
      </c>
      <c r="G32" s="39" t="s">
        <v>137</v>
      </c>
      <c r="H32" s="39" t="s">
        <v>5</v>
      </c>
      <c r="I32" s="39" t="s">
        <v>6</v>
      </c>
      <c r="J32" s="38">
        <v>3391.3</v>
      </c>
      <c r="K32" s="29">
        <f>0</f>
        <v>0</v>
      </c>
      <c r="L32" s="158">
        <f t="shared" si="0"/>
        <v>0</v>
      </c>
      <c r="M32" s="158">
        <f t="shared" si="1"/>
        <v>0</v>
      </c>
      <c r="N32" s="159"/>
      <c r="O32" s="160">
        <f t="shared" si="2"/>
        <v>0</v>
      </c>
      <c r="P32" s="159"/>
      <c r="Q32" s="159"/>
      <c r="R32" s="159"/>
      <c r="S32" s="28">
        <f t="shared" si="3"/>
        <v>0</v>
      </c>
      <c r="T32" s="27" t="str">
        <f t="shared" si="4"/>
        <v>OK</v>
      </c>
      <c r="U32" s="173"/>
      <c r="V32" s="173"/>
      <c r="W32" s="173"/>
      <c r="X32" s="173"/>
      <c r="Y32" s="174"/>
      <c r="Z32" s="26"/>
      <c r="AA32" s="26"/>
      <c r="AB32" s="24"/>
      <c r="AC32" s="24"/>
      <c r="AD32" s="24"/>
      <c r="AE32" s="24"/>
      <c r="AF32" s="24"/>
      <c r="AG32" s="24"/>
      <c r="AH32" s="24"/>
    </row>
    <row r="33" spans="1:34" ht="30.2" customHeight="1" x14ac:dyDescent="0.25">
      <c r="A33" s="46">
        <v>30</v>
      </c>
      <c r="B33" s="46">
        <v>30</v>
      </c>
      <c r="C33" s="47" t="s">
        <v>141</v>
      </c>
      <c r="D33" s="48" t="s">
        <v>142</v>
      </c>
      <c r="E33" s="50" t="s">
        <v>143</v>
      </c>
      <c r="F33" s="52" t="s">
        <v>136</v>
      </c>
      <c r="G33" s="46" t="s">
        <v>137</v>
      </c>
      <c r="H33" s="46" t="s">
        <v>5</v>
      </c>
      <c r="I33" s="46" t="s">
        <v>6</v>
      </c>
      <c r="J33" s="49">
        <v>9961.5300000000007</v>
      </c>
      <c r="K33" s="29">
        <f>10</f>
        <v>10</v>
      </c>
      <c r="L33" s="158">
        <f t="shared" si="0"/>
        <v>0</v>
      </c>
      <c r="M33" s="158">
        <f t="shared" si="1"/>
        <v>0</v>
      </c>
      <c r="N33" s="159"/>
      <c r="O33" s="160">
        <f t="shared" si="2"/>
        <v>2</v>
      </c>
      <c r="P33" s="159"/>
      <c r="Q33" s="159"/>
      <c r="R33" s="159"/>
      <c r="S33" s="28">
        <f t="shared" si="3"/>
        <v>10</v>
      </c>
      <c r="T33" s="27" t="str">
        <f t="shared" si="4"/>
        <v>OK</v>
      </c>
      <c r="U33" s="173"/>
      <c r="V33" s="173"/>
      <c r="W33" s="173"/>
      <c r="X33" s="173"/>
      <c r="Y33" s="174"/>
      <c r="Z33" s="26"/>
      <c r="AA33" s="26"/>
      <c r="AB33" s="24"/>
      <c r="AC33" s="24"/>
      <c r="AD33" s="24"/>
      <c r="AE33" s="24"/>
      <c r="AF33" s="24"/>
      <c r="AG33" s="24"/>
      <c r="AH33" s="24"/>
    </row>
    <row r="34" spans="1:34" ht="30.2" customHeight="1" x14ac:dyDescent="0.25">
      <c r="A34" s="39">
        <v>31</v>
      </c>
      <c r="B34" s="39">
        <v>31</v>
      </c>
      <c r="C34" s="37" t="s">
        <v>144</v>
      </c>
      <c r="D34" s="36" t="s">
        <v>145</v>
      </c>
      <c r="E34" s="43" t="s">
        <v>146</v>
      </c>
      <c r="F34" s="45" t="s">
        <v>20</v>
      </c>
      <c r="G34" s="39" t="s">
        <v>147</v>
      </c>
      <c r="H34" s="39" t="s">
        <v>60</v>
      </c>
      <c r="I34" s="39">
        <v>44905212</v>
      </c>
      <c r="J34" s="38">
        <v>630</v>
      </c>
      <c r="K34" s="29">
        <f>0</f>
        <v>0</v>
      </c>
      <c r="L34" s="158">
        <f t="shared" si="0"/>
        <v>0</v>
      </c>
      <c r="M34" s="158">
        <f t="shared" si="1"/>
        <v>0</v>
      </c>
      <c r="N34" s="159"/>
      <c r="O34" s="160">
        <f t="shared" si="2"/>
        <v>0</v>
      </c>
      <c r="P34" s="159"/>
      <c r="Q34" s="159"/>
      <c r="R34" s="159"/>
      <c r="S34" s="28">
        <f t="shared" si="3"/>
        <v>0</v>
      </c>
      <c r="T34" s="27" t="str">
        <f t="shared" si="4"/>
        <v>OK</v>
      </c>
      <c r="U34" s="173"/>
      <c r="V34" s="173"/>
      <c r="W34" s="173"/>
      <c r="X34" s="173"/>
      <c r="Y34" s="174"/>
      <c r="Z34" s="26"/>
      <c r="AA34" s="26"/>
      <c r="AB34" s="24"/>
      <c r="AC34" s="24"/>
      <c r="AD34" s="24"/>
      <c r="AE34" s="24"/>
      <c r="AF34" s="24"/>
      <c r="AG34" s="24"/>
      <c r="AH34" s="24"/>
    </row>
    <row r="35" spans="1:34" ht="30.2" customHeight="1" x14ac:dyDescent="0.25">
      <c r="A35" s="46">
        <v>32</v>
      </c>
      <c r="B35" s="46">
        <v>32</v>
      </c>
      <c r="C35" s="47" t="s">
        <v>144</v>
      </c>
      <c r="D35" s="48" t="s">
        <v>148</v>
      </c>
      <c r="E35" s="50" t="s">
        <v>149</v>
      </c>
      <c r="F35" s="52" t="s">
        <v>20</v>
      </c>
      <c r="G35" s="46" t="s">
        <v>147</v>
      </c>
      <c r="H35" s="46" t="s">
        <v>60</v>
      </c>
      <c r="I35" s="46">
        <v>44905212</v>
      </c>
      <c r="J35" s="49">
        <v>1550</v>
      </c>
      <c r="K35" s="29">
        <f>0</f>
        <v>0</v>
      </c>
      <c r="L35" s="158">
        <f t="shared" si="0"/>
        <v>0</v>
      </c>
      <c r="M35" s="158">
        <f t="shared" si="1"/>
        <v>0</v>
      </c>
      <c r="N35" s="159"/>
      <c r="O35" s="160">
        <f t="shared" si="2"/>
        <v>0</v>
      </c>
      <c r="P35" s="159"/>
      <c r="Q35" s="159"/>
      <c r="R35" s="159"/>
      <c r="S35" s="28">
        <f t="shared" si="3"/>
        <v>0</v>
      </c>
      <c r="T35" s="27" t="str">
        <f t="shared" si="4"/>
        <v>OK</v>
      </c>
      <c r="U35" s="173"/>
      <c r="V35" s="173"/>
      <c r="W35" s="173"/>
      <c r="X35" s="173"/>
      <c r="Y35" s="174"/>
      <c r="Z35" s="26"/>
      <c r="AA35" s="26"/>
      <c r="AB35" s="24"/>
      <c r="AC35" s="24"/>
      <c r="AD35" s="24"/>
      <c r="AE35" s="24"/>
      <c r="AF35" s="24"/>
      <c r="AG35" s="24"/>
      <c r="AH35" s="24"/>
    </row>
    <row r="36" spans="1:34" ht="30.2" customHeight="1" x14ac:dyDescent="0.25">
      <c r="A36" s="39">
        <v>33</v>
      </c>
      <c r="B36" s="39">
        <v>33</v>
      </c>
      <c r="C36" s="37" t="s">
        <v>150</v>
      </c>
      <c r="D36" s="36" t="s">
        <v>151</v>
      </c>
      <c r="E36" s="43" t="s">
        <v>152</v>
      </c>
      <c r="F36" s="45" t="s">
        <v>20</v>
      </c>
      <c r="G36" s="39" t="s">
        <v>147</v>
      </c>
      <c r="H36" s="39" t="s">
        <v>60</v>
      </c>
      <c r="I36" s="39">
        <v>44905212</v>
      </c>
      <c r="J36" s="38">
        <v>930</v>
      </c>
      <c r="K36" s="29">
        <f>0</f>
        <v>0</v>
      </c>
      <c r="L36" s="158">
        <f t="shared" si="0"/>
        <v>0</v>
      </c>
      <c r="M36" s="158">
        <f t="shared" si="1"/>
        <v>0</v>
      </c>
      <c r="N36" s="159"/>
      <c r="O36" s="160">
        <f t="shared" si="2"/>
        <v>0</v>
      </c>
      <c r="P36" s="159"/>
      <c r="Q36" s="159"/>
      <c r="R36" s="159"/>
      <c r="S36" s="28">
        <f t="shared" si="3"/>
        <v>0</v>
      </c>
      <c r="T36" s="27" t="str">
        <f t="shared" si="4"/>
        <v>OK</v>
      </c>
      <c r="U36" s="173"/>
      <c r="V36" s="173"/>
      <c r="W36" s="173"/>
      <c r="X36" s="173"/>
      <c r="Y36" s="174"/>
      <c r="Z36" s="26"/>
      <c r="AA36" s="26"/>
      <c r="AB36" s="24"/>
      <c r="AC36" s="24"/>
      <c r="AD36" s="24"/>
      <c r="AE36" s="24"/>
      <c r="AF36" s="24"/>
      <c r="AG36" s="24"/>
      <c r="AH36" s="24"/>
    </row>
    <row r="37" spans="1:34" ht="30.2" customHeight="1" x14ac:dyDescent="0.25">
      <c r="A37" s="46">
        <v>34</v>
      </c>
      <c r="B37" s="46">
        <v>34</v>
      </c>
      <c r="C37" s="47" t="s">
        <v>150</v>
      </c>
      <c r="D37" s="48" t="s">
        <v>153</v>
      </c>
      <c r="E37" s="50" t="s">
        <v>154</v>
      </c>
      <c r="F37" s="52" t="s">
        <v>20</v>
      </c>
      <c r="G37" s="46" t="s">
        <v>147</v>
      </c>
      <c r="H37" s="46" t="s">
        <v>60</v>
      </c>
      <c r="I37" s="46">
        <v>44905212</v>
      </c>
      <c r="J37" s="49">
        <v>2560</v>
      </c>
      <c r="K37" s="29">
        <f>0</f>
        <v>0</v>
      </c>
      <c r="L37" s="158">
        <f t="shared" si="0"/>
        <v>0</v>
      </c>
      <c r="M37" s="158">
        <f t="shared" si="1"/>
        <v>0</v>
      </c>
      <c r="N37" s="159"/>
      <c r="O37" s="160">
        <f t="shared" si="2"/>
        <v>0</v>
      </c>
      <c r="P37" s="159"/>
      <c r="Q37" s="159"/>
      <c r="R37" s="159"/>
      <c r="S37" s="28">
        <f t="shared" si="3"/>
        <v>0</v>
      </c>
      <c r="T37" s="27" t="str">
        <f t="shared" si="4"/>
        <v>OK</v>
      </c>
      <c r="U37" s="173"/>
      <c r="V37" s="173"/>
      <c r="W37" s="173"/>
      <c r="X37" s="173"/>
      <c r="Y37" s="174"/>
      <c r="Z37" s="26"/>
      <c r="AA37" s="26"/>
      <c r="AB37" s="24"/>
      <c r="AC37" s="24"/>
      <c r="AD37" s="24"/>
      <c r="AE37" s="24"/>
      <c r="AF37" s="24"/>
      <c r="AG37" s="24"/>
      <c r="AH37" s="24"/>
    </row>
    <row r="38" spans="1:34" ht="30.2" customHeight="1" x14ac:dyDescent="0.25">
      <c r="A38" s="203" t="s">
        <v>155</v>
      </c>
      <c r="B38" s="39">
        <v>35</v>
      </c>
      <c r="C38" s="200" t="s">
        <v>33</v>
      </c>
      <c r="D38" s="36" t="s">
        <v>27</v>
      </c>
      <c r="E38" s="43" t="s">
        <v>8</v>
      </c>
      <c r="F38" s="44" t="s">
        <v>28</v>
      </c>
      <c r="G38" s="39" t="s">
        <v>29</v>
      </c>
      <c r="H38" s="39" t="s">
        <v>8</v>
      </c>
      <c r="I38" s="39" t="s">
        <v>9</v>
      </c>
      <c r="J38" s="38">
        <v>150.13999999999999</v>
      </c>
      <c r="K38" s="29">
        <f>10</f>
        <v>10</v>
      </c>
      <c r="L38" s="158">
        <f t="shared" si="0"/>
        <v>10</v>
      </c>
      <c r="M38" s="158">
        <f t="shared" si="1"/>
        <v>10</v>
      </c>
      <c r="N38" s="159"/>
      <c r="O38" s="160">
        <f t="shared" si="2"/>
        <v>2</v>
      </c>
      <c r="P38" s="159"/>
      <c r="Q38" s="159"/>
      <c r="R38" s="159"/>
      <c r="S38" s="28">
        <f t="shared" si="3"/>
        <v>0</v>
      </c>
      <c r="T38" s="27" t="str">
        <f t="shared" si="4"/>
        <v>OK</v>
      </c>
      <c r="U38" s="173"/>
      <c r="V38" s="173"/>
      <c r="W38" s="173"/>
      <c r="X38" s="173"/>
      <c r="Y38" s="176">
        <v>10</v>
      </c>
      <c r="Z38" s="26"/>
      <c r="AA38" s="26"/>
      <c r="AB38" s="24"/>
      <c r="AC38" s="24"/>
      <c r="AD38" s="24"/>
      <c r="AE38" s="24"/>
      <c r="AF38" s="24"/>
      <c r="AG38" s="24"/>
      <c r="AH38" s="24"/>
    </row>
    <row r="39" spans="1:34" ht="30.2" customHeight="1" x14ac:dyDescent="0.25">
      <c r="A39" s="204"/>
      <c r="B39" s="39">
        <v>36</v>
      </c>
      <c r="C39" s="201"/>
      <c r="D39" s="36" t="s">
        <v>7</v>
      </c>
      <c r="E39" s="43" t="s">
        <v>8</v>
      </c>
      <c r="F39" s="45" t="s">
        <v>28</v>
      </c>
      <c r="G39" s="39" t="s">
        <v>29</v>
      </c>
      <c r="H39" s="39" t="s">
        <v>8</v>
      </c>
      <c r="I39" s="39" t="s">
        <v>9</v>
      </c>
      <c r="J39" s="38">
        <v>1076</v>
      </c>
      <c r="K39" s="29">
        <f>20</f>
        <v>20</v>
      </c>
      <c r="L39" s="158">
        <f t="shared" si="0"/>
        <v>20</v>
      </c>
      <c r="M39" s="158">
        <f t="shared" si="1"/>
        <v>20</v>
      </c>
      <c r="N39" s="159">
        <v>6</v>
      </c>
      <c r="O39" s="160">
        <f t="shared" si="2"/>
        <v>5</v>
      </c>
      <c r="P39" s="159"/>
      <c r="Q39" s="159"/>
      <c r="R39" s="159"/>
      <c r="S39" s="28">
        <f t="shared" si="3"/>
        <v>6</v>
      </c>
      <c r="T39" s="27" t="str">
        <f t="shared" si="4"/>
        <v>OK</v>
      </c>
      <c r="U39" s="173"/>
      <c r="V39" s="173"/>
      <c r="W39" s="173"/>
      <c r="X39" s="173"/>
      <c r="Y39" s="176">
        <v>20</v>
      </c>
      <c r="Z39" s="26"/>
      <c r="AA39" s="26"/>
      <c r="AB39" s="24"/>
      <c r="AC39" s="24"/>
      <c r="AD39" s="24"/>
      <c r="AE39" s="24"/>
      <c r="AF39" s="24"/>
      <c r="AG39" s="24"/>
      <c r="AH39" s="24"/>
    </row>
    <row r="40" spans="1:34" ht="30.2" customHeight="1" x14ac:dyDescent="0.25">
      <c r="A40" s="204"/>
      <c r="B40" s="39">
        <v>37</v>
      </c>
      <c r="C40" s="201"/>
      <c r="D40" s="36" t="s">
        <v>156</v>
      </c>
      <c r="E40" s="43" t="s">
        <v>8</v>
      </c>
      <c r="F40" s="45" t="s">
        <v>28</v>
      </c>
      <c r="G40" s="39" t="s">
        <v>29</v>
      </c>
      <c r="H40" s="39" t="s">
        <v>34</v>
      </c>
      <c r="I40" s="39" t="s">
        <v>9</v>
      </c>
      <c r="J40" s="38">
        <v>75</v>
      </c>
      <c r="K40" s="29">
        <f>170</f>
        <v>170</v>
      </c>
      <c r="L40" s="158">
        <f t="shared" si="0"/>
        <v>170</v>
      </c>
      <c r="M40" s="158">
        <f t="shared" si="1"/>
        <v>170</v>
      </c>
      <c r="N40" s="159">
        <f>8+10</f>
        <v>18</v>
      </c>
      <c r="O40" s="160">
        <f t="shared" si="2"/>
        <v>42</v>
      </c>
      <c r="P40" s="159"/>
      <c r="Q40" s="159"/>
      <c r="R40" s="159"/>
      <c r="S40" s="28">
        <f t="shared" si="3"/>
        <v>18</v>
      </c>
      <c r="T40" s="27" t="str">
        <f t="shared" si="4"/>
        <v>OK</v>
      </c>
      <c r="U40" s="173"/>
      <c r="V40" s="173"/>
      <c r="W40" s="173"/>
      <c r="X40" s="173"/>
      <c r="Y40" s="176">
        <v>170</v>
      </c>
      <c r="Z40" s="26"/>
      <c r="AA40" s="26"/>
      <c r="AB40" s="24"/>
      <c r="AC40" s="24"/>
      <c r="AD40" s="24"/>
      <c r="AE40" s="24"/>
      <c r="AF40" s="24"/>
      <c r="AG40" s="24"/>
      <c r="AH40" s="24"/>
    </row>
    <row r="41" spans="1:34" ht="30.2" customHeight="1" x14ac:dyDescent="0.25">
      <c r="A41" s="204"/>
      <c r="B41" s="39">
        <v>38</v>
      </c>
      <c r="C41" s="201"/>
      <c r="D41" s="36" t="s">
        <v>11</v>
      </c>
      <c r="E41" s="43" t="s">
        <v>8</v>
      </c>
      <c r="F41" s="45" t="s">
        <v>28</v>
      </c>
      <c r="G41" s="39" t="s">
        <v>29</v>
      </c>
      <c r="H41" s="39" t="s">
        <v>8</v>
      </c>
      <c r="I41" s="39" t="s">
        <v>9</v>
      </c>
      <c r="J41" s="38">
        <v>1400</v>
      </c>
      <c r="K41" s="29">
        <f>2</f>
        <v>2</v>
      </c>
      <c r="L41" s="158">
        <f t="shared" si="0"/>
        <v>2</v>
      </c>
      <c r="M41" s="158">
        <f t="shared" si="1"/>
        <v>2</v>
      </c>
      <c r="N41" s="159"/>
      <c r="O41" s="160">
        <f t="shared" si="2"/>
        <v>0</v>
      </c>
      <c r="P41" s="159"/>
      <c r="Q41" s="159"/>
      <c r="R41" s="159"/>
      <c r="S41" s="28">
        <f t="shared" si="3"/>
        <v>0</v>
      </c>
      <c r="T41" s="27" t="str">
        <f t="shared" si="4"/>
        <v>OK</v>
      </c>
      <c r="U41" s="173"/>
      <c r="V41" s="173"/>
      <c r="W41" s="173"/>
      <c r="X41" s="173"/>
      <c r="Y41" s="176">
        <v>2</v>
      </c>
      <c r="Z41" s="26"/>
      <c r="AA41" s="26"/>
      <c r="AB41" s="24"/>
      <c r="AC41" s="24"/>
      <c r="AD41" s="24"/>
      <c r="AE41" s="24"/>
      <c r="AF41" s="24"/>
      <c r="AG41" s="24"/>
      <c r="AH41" s="24"/>
    </row>
    <row r="42" spans="1:34" ht="30.2" customHeight="1" x14ac:dyDescent="0.25">
      <c r="A42" s="204"/>
      <c r="B42" s="39">
        <v>39</v>
      </c>
      <c r="C42" s="201"/>
      <c r="D42" s="36" t="s">
        <v>12</v>
      </c>
      <c r="E42" s="43" t="s">
        <v>8</v>
      </c>
      <c r="F42" s="45" t="s">
        <v>28</v>
      </c>
      <c r="G42" s="39" t="s">
        <v>29</v>
      </c>
      <c r="H42" s="39" t="s">
        <v>34</v>
      </c>
      <c r="I42" s="39" t="s">
        <v>9</v>
      </c>
      <c r="J42" s="38">
        <v>75.5</v>
      </c>
      <c r="K42" s="29">
        <f>140</f>
        <v>140</v>
      </c>
      <c r="L42" s="158">
        <f t="shared" si="0"/>
        <v>140</v>
      </c>
      <c r="M42" s="158">
        <f t="shared" si="1"/>
        <v>140</v>
      </c>
      <c r="N42" s="159">
        <f>3+15</f>
        <v>18</v>
      </c>
      <c r="O42" s="160">
        <f t="shared" si="2"/>
        <v>35</v>
      </c>
      <c r="P42" s="159"/>
      <c r="Q42" s="159"/>
      <c r="R42" s="159"/>
      <c r="S42" s="28">
        <f t="shared" si="3"/>
        <v>18</v>
      </c>
      <c r="T42" s="27" t="str">
        <f t="shared" si="4"/>
        <v>OK</v>
      </c>
      <c r="U42" s="173"/>
      <c r="V42" s="173"/>
      <c r="W42" s="173"/>
      <c r="X42" s="173"/>
      <c r="Y42" s="176">
        <v>140</v>
      </c>
      <c r="Z42" s="26"/>
      <c r="AA42" s="26"/>
      <c r="AB42" s="24"/>
      <c r="AC42" s="24"/>
      <c r="AD42" s="24"/>
      <c r="AE42" s="24"/>
      <c r="AF42" s="24"/>
      <c r="AG42" s="24"/>
      <c r="AH42" s="24"/>
    </row>
    <row r="43" spans="1:34" ht="30.2" customHeight="1" x14ac:dyDescent="0.25">
      <c r="A43" s="204"/>
      <c r="B43" s="39">
        <v>40</v>
      </c>
      <c r="C43" s="201"/>
      <c r="D43" s="36" t="s">
        <v>10</v>
      </c>
      <c r="E43" s="43" t="s">
        <v>8</v>
      </c>
      <c r="F43" s="45" t="s">
        <v>28</v>
      </c>
      <c r="G43" s="39" t="s">
        <v>29</v>
      </c>
      <c r="H43" s="39" t="s">
        <v>8</v>
      </c>
      <c r="I43" s="39" t="s">
        <v>9</v>
      </c>
      <c r="J43" s="38">
        <v>1600</v>
      </c>
      <c r="K43" s="29">
        <f>4</f>
        <v>4</v>
      </c>
      <c r="L43" s="158">
        <f t="shared" si="0"/>
        <v>4</v>
      </c>
      <c r="M43" s="158">
        <f t="shared" si="1"/>
        <v>4</v>
      </c>
      <c r="N43" s="159">
        <v>20</v>
      </c>
      <c r="O43" s="160">
        <f t="shared" si="2"/>
        <v>1</v>
      </c>
      <c r="P43" s="159"/>
      <c r="Q43" s="159"/>
      <c r="R43" s="159"/>
      <c r="S43" s="28">
        <f t="shared" si="3"/>
        <v>20</v>
      </c>
      <c r="T43" s="27" t="str">
        <f t="shared" si="4"/>
        <v>OK</v>
      </c>
      <c r="U43" s="173"/>
      <c r="V43" s="173"/>
      <c r="W43" s="173"/>
      <c r="X43" s="173"/>
      <c r="Y43" s="176">
        <v>4</v>
      </c>
      <c r="Z43" s="26"/>
      <c r="AA43" s="26"/>
      <c r="AB43" s="24"/>
      <c r="AC43" s="24"/>
      <c r="AD43" s="24"/>
      <c r="AE43" s="24"/>
      <c r="AF43" s="24"/>
      <c r="AG43" s="24"/>
      <c r="AH43" s="24"/>
    </row>
    <row r="44" spans="1:34" ht="30.2" customHeight="1" x14ac:dyDescent="0.25">
      <c r="A44" s="204"/>
      <c r="B44" s="39">
        <v>41</v>
      </c>
      <c r="C44" s="201"/>
      <c r="D44" s="36" t="s">
        <v>13</v>
      </c>
      <c r="E44" s="43" t="s">
        <v>8</v>
      </c>
      <c r="F44" s="45" t="s">
        <v>28</v>
      </c>
      <c r="G44" s="39" t="s">
        <v>29</v>
      </c>
      <c r="H44" s="39" t="s">
        <v>34</v>
      </c>
      <c r="I44" s="39" t="s">
        <v>9</v>
      </c>
      <c r="J44" s="38">
        <v>75</v>
      </c>
      <c r="K44" s="29">
        <f>24</f>
        <v>24</v>
      </c>
      <c r="L44" s="158">
        <f t="shared" si="0"/>
        <v>24</v>
      </c>
      <c r="M44" s="158">
        <f t="shared" si="1"/>
        <v>24</v>
      </c>
      <c r="N44" s="159">
        <v>10</v>
      </c>
      <c r="O44" s="160">
        <f t="shared" si="2"/>
        <v>6</v>
      </c>
      <c r="P44" s="159"/>
      <c r="Q44" s="159"/>
      <c r="R44" s="159"/>
      <c r="S44" s="28">
        <f t="shared" si="3"/>
        <v>10</v>
      </c>
      <c r="T44" s="27" t="str">
        <f t="shared" si="4"/>
        <v>OK</v>
      </c>
      <c r="U44" s="173"/>
      <c r="V44" s="173"/>
      <c r="W44" s="173"/>
      <c r="X44" s="173"/>
      <c r="Y44" s="176">
        <v>24</v>
      </c>
      <c r="Z44" s="26"/>
      <c r="AA44" s="26"/>
      <c r="AB44" s="24"/>
      <c r="AC44" s="24"/>
      <c r="AD44" s="24"/>
      <c r="AE44" s="24"/>
      <c r="AF44" s="24"/>
      <c r="AG44" s="24"/>
      <c r="AH44" s="24"/>
    </row>
    <row r="45" spans="1:34" ht="30.2" customHeight="1" x14ac:dyDescent="0.25">
      <c r="A45" s="204"/>
      <c r="B45" s="39">
        <v>42</v>
      </c>
      <c r="C45" s="201"/>
      <c r="D45" s="36" t="s">
        <v>157</v>
      </c>
      <c r="E45" s="43" t="s">
        <v>8</v>
      </c>
      <c r="F45" s="45" t="s">
        <v>28</v>
      </c>
      <c r="G45" s="39" t="s">
        <v>29</v>
      </c>
      <c r="H45" s="39" t="s">
        <v>8</v>
      </c>
      <c r="I45" s="39" t="s">
        <v>9</v>
      </c>
      <c r="J45" s="38">
        <v>350</v>
      </c>
      <c r="K45" s="29">
        <f>38</f>
        <v>38</v>
      </c>
      <c r="L45" s="158">
        <f t="shared" si="0"/>
        <v>38</v>
      </c>
      <c r="M45" s="158">
        <f t="shared" si="1"/>
        <v>38</v>
      </c>
      <c r="N45" s="159">
        <f>8+5</f>
        <v>13</v>
      </c>
      <c r="O45" s="160">
        <f t="shared" si="2"/>
        <v>9</v>
      </c>
      <c r="P45" s="159"/>
      <c r="Q45" s="159"/>
      <c r="R45" s="159"/>
      <c r="S45" s="28">
        <f t="shared" si="3"/>
        <v>13</v>
      </c>
      <c r="T45" s="27" t="str">
        <f t="shared" si="4"/>
        <v>OK</v>
      </c>
      <c r="U45" s="173"/>
      <c r="V45" s="173"/>
      <c r="W45" s="173"/>
      <c r="X45" s="173"/>
      <c r="Y45" s="176">
        <v>38</v>
      </c>
      <c r="Z45" s="26"/>
      <c r="AA45" s="26"/>
      <c r="AB45" s="24"/>
      <c r="AC45" s="24"/>
      <c r="AD45" s="24"/>
      <c r="AE45" s="24"/>
      <c r="AF45" s="24"/>
      <c r="AG45" s="24"/>
      <c r="AH45" s="24"/>
    </row>
    <row r="46" spans="1:34" ht="30.2" customHeight="1" x14ac:dyDescent="0.25">
      <c r="A46" s="204"/>
      <c r="B46" s="39">
        <v>43</v>
      </c>
      <c r="C46" s="201"/>
      <c r="D46" s="36" t="s">
        <v>30</v>
      </c>
      <c r="E46" s="43" t="s">
        <v>8</v>
      </c>
      <c r="F46" s="45" t="s">
        <v>28</v>
      </c>
      <c r="G46" s="39" t="s">
        <v>29</v>
      </c>
      <c r="H46" s="39" t="s">
        <v>8</v>
      </c>
      <c r="I46" s="39" t="s">
        <v>9</v>
      </c>
      <c r="J46" s="38">
        <v>100.25</v>
      </c>
      <c r="K46" s="29">
        <f>0</f>
        <v>0</v>
      </c>
      <c r="L46" s="158">
        <f t="shared" si="0"/>
        <v>0</v>
      </c>
      <c r="M46" s="158">
        <f t="shared" si="1"/>
        <v>0</v>
      </c>
      <c r="N46" s="159">
        <f>4+4</f>
        <v>8</v>
      </c>
      <c r="O46" s="160">
        <f t="shared" si="2"/>
        <v>0</v>
      </c>
      <c r="P46" s="159"/>
      <c r="Q46" s="159"/>
      <c r="R46" s="159"/>
      <c r="S46" s="28">
        <f t="shared" si="3"/>
        <v>8</v>
      </c>
      <c r="T46" s="27" t="str">
        <f t="shared" si="4"/>
        <v>OK</v>
      </c>
      <c r="U46" s="173"/>
      <c r="V46" s="173"/>
      <c r="W46" s="173"/>
      <c r="X46" s="173"/>
      <c r="Y46" s="174"/>
      <c r="Z46" s="26"/>
      <c r="AA46" s="26"/>
      <c r="AB46" s="24"/>
      <c r="AC46" s="24"/>
      <c r="AD46" s="24"/>
      <c r="AE46" s="24"/>
      <c r="AF46" s="24"/>
      <c r="AG46" s="24"/>
      <c r="AH46" s="24"/>
    </row>
    <row r="47" spans="1:34" ht="30.2" customHeight="1" x14ac:dyDescent="0.25">
      <c r="A47" s="204"/>
      <c r="B47" s="39">
        <v>44</v>
      </c>
      <c r="C47" s="201"/>
      <c r="D47" s="36" t="s">
        <v>158</v>
      </c>
      <c r="E47" s="43" t="s">
        <v>8</v>
      </c>
      <c r="F47" s="44" t="s">
        <v>28</v>
      </c>
      <c r="G47" s="39" t="s">
        <v>159</v>
      </c>
      <c r="H47" s="39" t="s">
        <v>8</v>
      </c>
      <c r="I47" s="39" t="s">
        <v>9</v>
      </c>
      <c r="J47" s="38">
        <v>1424</v>
      </c>
      <c r="K47" s="29">
        <f>0</f>
        <v>0</v>
      </c>
      <c r="L47" s="158">
        <f t="shared" si="0"/>
        <v>0</v>
      </c>
      <c r="M47" s="158">
        <f t="shared" si="1"/>
        <v>0</v>
      </c>
      <c r="N47" s="159"/>
      <c r="O47" s="160">
        <f t="shared" si="2"/>
        <v>0</v>
      </c>
      <c r="P47" s="159"/>
      <c r="Q47" s="159"/>
      <c r="R47" s="159"/>
      <c r="S47" s="28">
        <f t="shared" si="3"/>
        <v>0</v>
      </c>
      <c r="T47" s="27" t="str">
        <f t="shared" si="4"/>
        <v>OK</v>
      </c>
      <c r="U47" s="173"/>
      <c r="V47" s="173"/>
      <c r="W47" s="173"/>
      <c r="X47" s="173"/>
      <c r="Y47" s="174"/>
      <c r="Z47" s="26"/>
      <c r="AA47" s="26"/>
      <c r="AB47" s="24"/>
      <c r="AC47" s="24"/>
      <c r="AD47" s="24"/>
      <c r="AE47" s="24"/>
      <c r="AF47" s="24"/>
      <c r="AG47" s="24"/>
      <c r="AH47" s="24"/>
    </row>
    <row r="48" spans="1:34" ht="30.2" customHeight="1" x14ac:dyDescent="0.25">
      <c r="A48" s="205"/>
      <c r="B48" s="39">
        <v>45</v>
      </c>
      <c r="C48" s="202"/>
      <c r="D48" s="36" t="s">
        <v>160</v>
      </c>
      <c r="E48" s="43" t="s">
        <v>8</v>
      </c>
      <c r="F48" s="45" t="s">
        <v>28</v>
      </c>
      <c r="G48" s="39" t="s">
        <v>29</v>
      </c>
      <c r="H48" s="39" t="s">
        <v>8</v>
      </c>
      <c r="I48" s="39" t="s">
        <v>9</v>
      </c>
      <c r="J48" s="38">
        <v>2503.0100000000002</v>
      </c>
      <c r="K48" s="29">
        <f>0</f>
        <v>0</v>
      </c>
      <c r="L48" s="158">
        <f t="shared" si="0"/>
        <v>0</v>
      </c>
      <c r="M48" s="158">
        <f t="shared" si="1"/>
        <v>0</v>
      </c>
      <c r="N48" s="159"/>
      <c r="O48" s="160">
        <f t="shared" si="2"/>
        <v>0</v>
      </c>
      <c r="P48" s="159"/>
      <c r="Q48" s="159"/>
      <c r="R48" s="159"/>
      <c r="S48" s="28">
        <f t="shared" si="3"/>
        <v>0</v>
      </c>
      <c r="T48" s="27" t="str">
        <f t="shared" si="4"/>
        <v>OK</v>
      </c>
      <c r="U48" s="173"/>
      <c r="V48" s="173"/>
      <c r="W48" s="173"/>
      <c r="X48" s="173"/>
      <c r="Y48" s="174"/>
      <c r="Z48" s="26"/>
      <c r="AA48" s="26"/>
      <c r="AB48" s="24"/>
      <c r="AC48" s="24"/>
      <c r="AD48" s="24"/>
      <c r="AE48" s="24"/>
      <c r="AF48" s="24"/>
      <c r="AG48" s="24"/>
      <c r="AH48" s="24"/>
    </row>
    <row r="49" spans="1:34" ht="30.2" customHeight="1" x14ac:dyDescent="0.25">
      <c r="A49" s="213" t="s">
        <v>161</v>
      </c>
      <c r="B49" s="46">
        <v>46</v>
      </c>
      <c r="C49" s="210" t="s">
        <v>33</v>
      </c>
      <c r="D49" s="48" t="s">
        <v>27</v>
      </c>
      <c r="E49" s="50" t="s">
        <v>8</v>
      </c>
      <c r="F49" s="52" t="s">
        <v>28</v>
      </c>
      <c r="G49" s="46" t="s">
        <v>29</v>
      </c>
      <c r="H49" s="46" t="s">
        <v>8</v>
      </c>
      <c r="I49" s="46" t="s">
        <v>9</v>
      </c>
      <c r="J49" s="49">
        <v>80</v>
      </c>
      <c r="K49" s="29">
        <f>0</f>
        <v>0</v>
      </c>
      <c r="L49" s="158">
        <f t="shared" si="0"/>
        <v>0</v>
      </c>
      <c r="M49" s="158">
        <f t="shared" si="1"/>
        <v>0</v>
      </c>
      <c r="N49" s="159"/>
      <c r="O49" s="160">
        <f t="shared" si="2"/>
        <v>0</v>
      </c>
      <c r="P49" s="159"/>
      <c r="Q49" s="159"/>
      <c r="R49" s="159"/>
      <c r="S49" s="28">
        <f t="shared" si="3"/>
        <v>0</v>
      </c>
      <c r="T49" s="27" t="str">
        <f t="shared" si="4"/>
        <v>OK</v>
      </c>
      <c r="U49" s="173"/>
      <c r="V49" s="173"/>
      <c r="W49" s="173"/>
      <c r="X49" s="173"/>
      <c r="Y49" s="174"/>
      <c r="Z49" s="26"/>
      <c r="AA49" s="26"/>
      <c r="AB49" s="24"/>
      <c r="AC49" s="24"/>
      <c r="AD49" s="24"/>
      <c r="AE49" s="24"/>
      <c r="AF49" s="24"/>
      <c r="AG49" s="24"/>
      <c r="AH49" s="24"/>
    </row>
    <row r="50" spans="1:34" ht="30.2" customHeight="1" x14ac:dyDescent="0.25">
      <c r="A50" s="214"/>
      <c r="B50" s="46">
        <v>47</v>
      </c>
      <c r="C50" s="211"/>
      <c r="D50" s="48" t="s">
        <v>7</v>
      </c>
      <c r="E50" s="50" t="s">
        <v>8</v>
      </c>
      <c r="F50" s="52" t="s">
        <v>28</v>
      </c>
      <c r="G50" s="46" t="s">
        <v>29</v>
      </c>
      <c r="H50" s="46" t="s">
        <v>8</v>
      </c>
      <c r="I50" s="46" t="s">
        <v>9</v>
      </c>
      <c r="J50" s="49">
        <v>550</v>
      </c>
      <c r="K50" s="29">
        <f>0</f>
        <v>0</v>
      </c>
      <c r="L50" s="158">
        <f t="shared" si="0"/>
        <v>0</v>
      </c>
      <c r="M50" s="158">
        <f t="shared" si="1"/>
        <v>0</v>
      </c>
      <c r="N50" s="159"/>
      <c r="O50" s="160">
        <f t="shared" si="2"/>
        <v>0</v>
      </c>
      <c r="P50" s="159"/>
      <c r="Q50" s="159"/>
      <c r="R50" s="159"/>
      <c r="S50" s="28">
        <f t="shared" si="3"/>
        <v>0</v>
      </c>
      <c r="T50" s="27" t="str">
        <f t="shared" si="4"/>
        <v>OK</v>
      </c>
      <c r="U50" s="173"/>
      <c r="V50" s="173"/>
      <c r="W50" s="173"/>
      <c r="X50" s="173"/>
      <c r="Y50" s="174"/>
      <c r="Z50" s="26"/>
      <c r="AA50" s="26"/>
      <c r="AB50" s="24"/>
      <c r="AC50" s="24"/>
      <c r="AD50" s="24"/>
      <c r="AE50" s="24"/>
      <c r="AF50" s="24"/>
      <c r="AG50" s="24"/>
      <c r="AH50" s="24"/>
    </row>
    <row r="51" spans="1:34" ht="30.2" customHeight="1" x14ac:dyDescent="0.25">
      <c r="A51" s="214"/>
      <c r="B51" s="46">
        <v>48</v>
      </c>
      <c r="C51" s="211"/>
      <c r="D51" s="48" t="s">
        <v>10</v>
      </c>
      <c r="E51" s="50" t="s">
        <v>8</v>
      </c>
      <c r="F51" s="52" t="s">
        <v>28</v>
      </c>
      <c r="G51" s="46" t="s">
        <v>29</v>
      </c>
      <c r="H51" s="46" t="s">
        <v>8</v>
      </c>
      <c r="I51" s="46" t="s">
        <v>9</v>
      </c>
      <c r="J51" s="49">
        <v>850</v>
      </c>
      <c r="K51" s="29">
        <f>0</f>
        <v>0</v>
      </c>
      <c r="L51" s="158">
        <f t="shared" si="0"/>
        <v>0</v>
      </c>
      <c r="M51" s="158">
        <f t="shared" si="1"/>
        <v>0</v>
      </c>
      <c r="N51" s="159"/>
      <c r="O51" s="160">
        <f t="shared" si="2"/>
        <v>0</v>
      </c>
      <c r="P51" s="159"/>
      <c r="Q51" s="159"/>
      <c r="R51" s="159"/>
      <c r="S51" s="28">
        <f t="shared" si="3"/>
        <v>0</v>
      </c>
      <c r="T51" s="27" t="str">
        <f t="shared" si="4"/>
        <v>OK</v>
      </c>
      <c r="U51" s="173"/>
      <c r="V51" s="173"/>
      <c r="W51" s="173"/>
      <c r="X51" s="173"/>
      <c r="Y51" s="174"/>
      <c r="Z51" s="26"/>
      <c r="AA51" s="26"/>
      <c r="AB51" s="24"/>
      <c r="AC51" s="24"/>
      <c r="AD51" s="24"/>
      <c r="AE51" s="24"/>
      <c r="AF51" s="24"/>
      <c r="AG51" s="24"/>
      <c r="AH51" s="24"/>
    </row>
    <row r="52" spans="1:34" ht="30.2" customHeight="1" x14ac:dyDescent="0.25">
      <c r="A52" s="214"/>
      <c r="B52" s="46">
        <v>49</v>
      </c>
      <c r="C52" s="211"/>
      <c r="D52" s="48" t="s">
        <v>11</v>
      </c>
      <c r="E52" s="50" t="s">
        <v>8</v>
      </c>
      <c r="F52" s="52" t="s">
        <v>28</v>
      </c>
      <c r="G52" s="46" t="s">
        <v>29</v>
      </c>
      <c r="H52" s="46" t="s">
        <v>8</v>
      </c>
      <c r="I52" s="46" t="s">
        <v>9</v>
      </c>
      <c r="J52" s="49">
        <v>800</v>
      </c>
      <c r="K52" s="29">
        <f>0</f>
        <v>0</v>
      </c>
      <c r="L52" s="158">
        <f t="shared" si="0"/>
        <v>0</v>
      </c>
      <c r="M52" s="158">
        <f t="shared" si="1"/>
        <v>0</v>
      </c>
      <c r="N52" s="159"/>
      <c r="O52" s="160">
        <f t="shared" si="2"/>
        <v>0</v>
      </c>
      <c r="P52" s="159"/>
      <c r="Q52" s="159"/>
      <c r="R52" s="159"/>
      <c r="S52" s="28">
        <f t="shared" si="3"/>
        <v>0</v>
      </c>
      <c r="T52" s="27" t="str">
        <f t="shared" si="4"/>
        <v>OK</v>
      </c>
      <c r="U52" s="173"/>
      <c r="V52" s="173"/>
      <c r="W52" s="173"/>
      <c r="X52" s="173"/>
      <c r="Y52" s="174"/>
      <c r="Z52" s="26"/>
      <c r="AA52" s="26"/>
      <c r="AB52" s="24"/>
      <c r="AC52" s="24"/>
      <c r="AD52" s="24"/>
      <c r="AE52" s="24"/>
      <c r="AF52" s="24"/>
      <c r="AG52" s="24"/>
      <c r="AH52" s="24"/>
    </row>
    <row r="53" spans="1:34" ht="30.2" customHeight="1" x14ac:dyDescent="0.25">
      <c r="A53" s="214"/>
      <c r="B53" s="46">
        <v>50</v>
      </c>
      <c r="C53" s="211"/>
      <c r="D53" s="48" t="s">
        <v>12</v>
      </c>
      <c r="E53" s="50" t="s">
        <v>8</v>
      </c>
      <c r="F53" s="52" t="s">
        <v>28</v>
      </c>
      <c r="G53" s="46" t="s">
        <v>29</v>
      </c>
      <c r="H53" s="46" t="s">
        <v>34</v>
      </c>
      <c r="I53" s="46" t="s">
        <v>9</v>
      </c>
      <c r="J53" s="49">
        <v>50</v>
      </c>
      <c r="K53" s="29">
        <f>0</f>
        <v>0</v>
      </c>
      <c r="L53" s="158">
        <f t="shared" si="0"/>
        <v>0</v>
      </c>
      <c r="M53" s="158">
        <f t="shared" si="1"/>
        <v>0</v>
      </c>
      <c r="N53" s="159"/>
      <c r="O53" s="160">
        <f t="shared" si="2"/>
        <v>0</v>
      </c>
      <c r="P53" s="159"/>
      <c r="Q53" s="159"/>
      <c r="R53" s="159"/>
      <c r="S53" s="28">
        <f t="shared" si="3"/>
        <v>0</v>
      </c>
      <c r="T53" s="27" t="str">
        <f t="shared" si="4"/>
        <v>OK</v>
      </c>
      <c r="U53" s="173"/>
      <c r="V53" s="173"/>
      <c r="W53" s="173"/>
      <c r="X53" s="173"/>
      <c r="Y53" s="174"/>
      <c r="Z53" s="26"/>
      <c r="AA53" s="26"/>
      <c r="AB53" s="24"/>
      <c r="AC53" s="24"/>
      <c r="AD53" s="24"/>
      <c r="AE53" s="24"/>
      <c r="AF53" s="24"/>
      <c r="AG53" s="24"/>
      <c r="AH53" s="24"/>
    </row>
    <row r="54" spans="1:34" ht="30.2" customHeight="1" x14ac:dyDescent="0.25">
      <c r="A54" s="214"/>
      <c r="B54" s="46">
        <v>51</v>
      </c>
      <c r="C54" s="211"/>
      <c r="D54" s="48" t="s">
        <v>156</v>
      </c>
      <c r="E54" s="50" t="s">
        <v>8</v>
      </c>
      <c r="F54" s="52" t="s">
        <v>28</v>
      </c>
      <c r="G54" s="46" t="s">
        <v>29</v>
      </c>
      <c r="H54" s="46" t="s">
        <v>34</v>
      </c>
      <c r="I54" s="46" t="s">
        <v>9</v>
      </c>
      <c r="J54" s="49">
        <v>50</v>
      </c>
      <c r="K54" s="29">
        <f>0</f>
        <v>0</v>
      </c>
      <c r="L54" s="158">
        <f t="shared" si="0"/>
        <v>0</v>
      </c>
      <c r="M54" s="158">
        <f t="shared" si="1"/>
        <v>0</v>
      </c>
      <c r="N54" s="159"/>
      <c r="O54" s="160">
        <f t="shared" si="2"/>
        <v>0</v>
      </c>
      <c r="P54" s="159"/>
      <c r="Q54" s="159"/>
      <c r="R54" s="159"/>
      <c r="S54" s="28">
        <f t="shared" si="3"/>
        <v>0</v>
      </c>
      <c r="T54" s="27" t="str">
        <f t="shared" si="4"/>
        <v>OK</v>
      </c>
      <c r="U54" s="173"/>
      <c r="V54" s="173"/>
      <c r="W54" s="173"/>
      <c r="X54" s="173"/>
      <c r="Y54" s="174"/>
      <c r="Z54" s="26"/>
      <c r="AA54" s="26"/>
      <c r="AB54" s="24"/>
      <c r="AC54" s="24"/>
      <c r="AD54" s="24"/>
      <c r="AE54" s="24"/>
      <c r="AF54" s="24"/>
      <c r="AG54" s="24"/>
      <c r="AH54" s="24"/>
    </row>
    <row r="55" spans="1:34" ht="30.2" customHeight="1" x14ac:dyDescent="0.25">
      <c r="A55" s="214"/>
      <c r="B55" s="46">
        <v>52</v>
      </c>
      <c r="C55" s="211"/>
      <c r="D55" s="48" t="s">
        <v>13</v>
      </c>
      <c r="E55" s="50" t="s">
        <v>8</v>
      </c>
      <c r="F55" s="52" t="s">
        <v>28</v>
      </c>
      <c r="G55" s="46" t="s">
        <v>29</v>
      </c>
      <c r="H55" s="46" t="s">
        <v>34</v>
      </c>
      <c r="I55" s="46" t="s">
        <v>9</v>
      </c>
      <c r="J55" s="49">
        <v>50</v>
      </c>
      <c r="K55" s="29">
        <f>0</f>
        <v>0</v>
      </c>
      <c r="L55" s="158">
        <f t="shared" si="0"/>
        <v>0</v>
      </c>
      <c r="M55" s="158">
        <f t="shared" si="1"/>
        <v>0</v>
      </c>
      <c r="N55" s="159"/>
      <c r="O55" s="160">
        <f t="shared" si="2"/>
        <v>0</v>
      </c>
      <c r="P55" s="159"/>
      <c r="Q55" s="159"/>
      <c r="R55" s="159"/>
      <c r="S55" s="28">
        <f t="shared" si="3"/>
        <v>0</v>
      </c>
      <c r="T55" s="27" t="str">
        <f t="shared" si="4"/>
        <v>OK</v>
      </c>
      <c r="U55" s="173"/>
      <c r="V55" s="173"/>
      <c r="W55" s="173"/>
      <c r="X55" s="173"/>
      <c r="Y55" s="174"/>
      <c r="Z55" s="26"/>
      <c r="AA55" s="26"/>
      <c r="AB55" s="24"/>
      <c r="AC55" s="24"/>
      <c r="AD55" s="24"/>
      <c r="AE55" s="24"/>
      <c r="AF55" s="24"/>
      <c r="AG55" s="24"/>
      <c r="AH55" s="24"/>
    </row>
    <row r="56" spans="1:34" ht="30.2" customHeight="1" x14ac:dyDescent="0.25">
      <c r="A56" s="214"/>
      <c r="B56" s="46">
        <v>53</v>
      </c>
      <c r="C56" s="211"/>
      <c r="D56" s="48" t="s">
        <v>157</v>
      </c>
      <c r="E56" s="50" t="s">
        <v>8</v>
      </c>
      <c r="F56" s="52" t="s">
        <v>28</v>
      </c>
      <c r="G56" s="46" t="s">
        <v>29</v>
      </c>
      <c r="H56" s="46" t="s">
        <v>8</v>
      </c>
      <c r="I56" s="46" t="s">
        <v>9</v>
      </c>
      <c r="J56" s="49">
        <v>50</v>
      </c>
      <c r="K56" s="29">
        <f>0</f>
        <v>0</v>
      </c>
      <c r="L56" s="158">
        <f t="shared" si="0"/>
        <v>0</v>
      </c>
      <c r="M56" s="158">
        <f t="shared" si="1"/>
        <v>0</v>
      </c>
      <c r="N56" s="159"/>
      <c r="O56" s="160">
        <f t="shared" si="2"/>
        <v>0</v>
      </c>
      <c r="P56" s="159"/>
      <c r="Q56" s="159"/>
      <c r="R56" s="159"/>
      <c r="S56" s="28">
        <f t="shared" si="3"/>
        <v>0</v>
      </c>
      <c r="T56" s="27" t="str">
        <f t="shared" si="4"/>
        <v>OK</v>
      </c>
      <c r="U56" s="173"/>
      <c r="V56" s="173"/>
      <c r="W56" s="173"/>
      <c r="X56" s="173"/>
      <c r="Y56" s="174"/>
      <c r="Z56" s="26"/>
      <c r="AA56" s="26"/>
      <c r="AB56" s="24"/>
      <c r="AC56" s="24"/>
      <c r="AD56" s="24"/>
      <c r="AE56" s="24"/>
      <c r="AF56" s="24"/>
      <c r="AG56" s="24"/>
      <c r="AH56" s="24"/>
    </row>
    <row r="57" spans="1:34" ht="30.2" customHeight="1" x14ac:dyDescent="0.25">
      <c r="A57" s="214"/>
      <c r="B57" s="46">
        <v>54</v>
      </c>
      <c r="C57" s="211"/>
      <c r="D57" s="48" t="s">
        <v>30</v>
      </c>
      <c r="E57" s="50" t="s">
        <v>8</v>
      </c>
      <c r="F57" s="52" t="s">
        <v>28</v>
      </c>
      <c r="G57" s="46" t="s">
        <v>29</v>
      </c>
      <c r="H57" s="46" t="s">
        <v>8</v>
      </c>
      <c r="I57" s="46" t="s">
        <v>9</v>
      </c>
      <c r="J57" s="49">
        <v>80</v>
      </c>
      <c r="K57" s="29">
        <f>0</f>
        <v>0</v>
      </c>
      <c r="L57" s="158">
        <f t="shared" si="0"/>
        <v>0</v>
      </c>
      <c r="M57" s="158">
        <f t="shared" si="1"/>
        <v>0</v>
      </c>
      <c r="N57" s="159"/>
      <c r="O57" s="160">
        <f t="shared" si="2"/>
        <v>0</v>
      </c>
      <c r="P57" s="159"/>
      <c r="Q57" s="159"/>
      <c r="R57" s="159"/>
      <c r="S57" s="28">
        <f t="shared" si="3"/>
        <v>0</v>
      </c>
      <c r="T57" s="27" t="str">
        <f t="shared" si="4"/>
        <v>OK</v>
      </c>
      <c r="U57" s="173"/>
      <c r="V57" s="173"/>
      <c r="W57" s="173"/>
      <c r="X57" s="173"/>
      <c r="Y57" s="174"/>
      <c r="Z57" s="26"/>
      <c r="AA57" s="26"/>
      <c r="AB57" s="24"/>
      <c r="AC57" s="24"/>
      <c r="AD57" s="24"/>
      <c r="AE57" s="24"/>
      <c r="AF57" s="24"/>
      <c r="AG57" s="24"/>
      <c r="AH57" s="24"/>
    </row>
    <row r="58" spans="1:34" ht="30.2" customHeight="1" x14ac:dyDescent="0.25">
      <c r="A58" s="214"/>
      <c r="B58" s="46">
        <v>55</v>
      </c>
      <c r="C58" s="211"/>
      <c r="D58" s="48" t="s">
        <v>162</v>
      </c>
      <c r="E58" s="50" t="s">
        <v>8</v>
      </c>
      <c r="F58" s="52" t="s">
        <v>28</v>
      </c>
      <c r="G58" s="46" t="s">
        <v>159</v>
      </c>
      <c r="H58" s="46" t="s">
        <v>8</v>
      </c>
      <c r="I58" s="46" t="s">
        <v>9</v>
      </c>
      <c r="J58" s="49">
        <v>1114</v>
      </c>
      <c r="K58" s="29">
        <f>0</f>
        <v>0</v>
      </c>
      <c r="L58" s="158">
        <f t="shared" si="0"/>
        <v>0</v>
      </c>
      <c r="M58" s="158">
        <f t="shared" si="1"/>
        <v>0</v>
      </c>
      <c r="N58" s="159"/>
      <c r="O58" s="160">
        <f t="shared" si="2"/>
        <v>0</v>
      </c>
      <c r="P58" s="159"/>
      <c r="Q58" s="159"/>
      <c r="R58" s="159"/>
      <c r="S58" s="28">
        <f t="shared" si="3"/>
        <v>0</v>
      </c>
      <c r="T58" s="27" t="str">
        <f t="shared" si="4"/>
        <v>OK</v>
      </c>
      <c r="U58" s="173"/>
      <c r="V58" s="173"/>
      <c r="W58" s="173"/>
      <c r="X58" s="173"/>
      <c r="Y58" s="174"/>
      <c r="Z58" s="26"/>
      <c r="AA58" s="26"/>
      <c r="AB58" s="24"/>
      <c r="AC58" s="24"/>
      <c r="AD58" s="24"/>
      <c r="AE58" s="24"/>
      <c r="AF58" s="24"/>
      <c r="AG58" s="24"/>
      <c r="AH58" s="24"/>
    </row>
    <row r="59" spans="1:34" ht="30.2" customHeight="1" x14ac:dyDescent="0.25">
      <c r="A59" s="215"/>
      <c r="B59" s="46">
        <v>56</v>
      </c>
      <c r="C59" s="212"/>
      <c r="D59" s="48" t="s">
        <v>160</v>
      </c>
      <c r="E59" s="50" t="s">
        <v>8</v>
      </c>
      <c r="F59" s="52" t="s">
        <v>28</v>
      </c>
      <c r="G59" s="46" t="s">
        <v>29</v>
      </c>
      <c r="H59" s="46" t="s">
        <v>8</v>
      </c>
      <c r="I59" s="46" t="s">
        <v>9</v>
      </c>
      <c r="J59" s="49">
        <v>2000</v>
      </c>
      <c r="K59" s="29">
        <f>0</f>
        <v>0</v>
      </c>
      <c r="L59" s="158">
        <f t="shared" si="0"/>
        <v>0</v>
      </c>
      <c r="M59" s="158">
        <f t="shared" si="1"/>
        <v>0</v>
      </c>
      <c r="N59" s="159"/>
      <c r="O59" s="160">
        <f t="shared" si="2"/>
        <v>0</v>
      </c>
      <c r="P59" s="159"/>
      <c r="Q59" s="159"/>
      <c r="R59" s="159"/>
      <c r="S59" s="28">
        <f t="shared" si="3"/>
        <v>0</v>
      </c>
      <c r="T59" s="27" t="str">
        <f t="shared" si="4"/>
        <v>OK</v>
      </c>
      <c r="U59" s="173"/>
      <c r="V59" s="173"/>
      <c r="W59" s="173"/>
      <c r="X59" s="173"/>
      <c r="Y59" s="174"/>
      <c r="Z59" s="26"/>
      <c r="AA59" s="26"/>
      <c r="AB59" s="24"/>
      <c r="AC59" s="24"/>
      <c r="AD59" s="24"/>
      <c r="AE59" s="24"/>
      <c r="AF59" s="24"/>
      <c r="AG59" s="24"/>
      <c r="AH59" s="24"/>
    </row>
    <row r="60" spans="1:34" ht="30.2" customHeight="1" x14ac:dyDescent="0.25">
      <c r="A60" s="203" t="s">
        <v>163</v>
      </c>
      <c r="B60" s="39">
        <v>57</v>
      </c>
      <c r="C60" s="200" t="s">
        <v>33</v>
      </c>
      <c r="D60" s="36" t="s">
        <v>27</v>
      </c>
      <c r="E60" s="43" t="s">
        <v>8</v>
      </c>
      <c r="F60" s="45" t="s">
        <v>28</v>
      </c>
      <c r="G60" s="39" t="s">
        <v>29</v>
      </c>
      <c r="H60" s="39" t="s">
        <v>8</v>
      </c>
      <c r="I60" s="39" t="s">
        <v>9</v>
      </c>
      <c r="J60" s="38">
        <v>250.5</v>
      </c>
      <c r="K60" s="29">
        <f>0</f>
        <v>0</v>
      </c>
      <c r="L60" s="158">
        <f t="shared" si="0"/>
        <v>0</v>
      </c>
      <c r="M60" s="158">
        <f t="shared" si="1"/>
        <v>0</v>
      </c>
      <c r="N60" s="159"/>
      <c r="O60" s="160">
        <f t="shared" si="2"/>
        <v>0</v>
      </c>
      <c r="P60" s="159"/>
      <c r="Q60" s="159"/>
      <c r="R60" s="159"/>
      <c r="S60" s="28">
        <f t="shared" si="3"/>
        <v>0</v>
      </c>
      <c r="T60" s="27" t="str">
        <f t="shared" si="4"/>
        <v>OK</v>
      </c>
      <c r="U60" s="173"/>
      <c r="V60" s="173"/>
      <c r="W60" s="173"/>
      <c r="X60" s="173"/>
      <c r="Y60" s="174"/>
      <c r="Z60" s="26"/>
      <c r="AA60" s="26"/>
      <c r="AB60" s="24"/>
      <c r="AC60" s="24"/>
      <c r="AD60" s="24"/>
      <c r="AE60" s="24"/>
      <c r="AF60" s="24"/>
      <c r="AG60" s="24"/>
      <c r="AH60" s="24"/>
    </row>
    <row r="61" spans="1:34" ht="30.2" customHeight="1" x14ac:dyDescent="0.25">
      <c r="A61" s="204"/>
      <c r="B61" s="39">
        <v>58</v>
      </c>
      <c r="C61" s="201"/>
      <c r="D61" s="36" t="s">
        <v>7</v>
      </c>
      <c r="E61" s="43" t="s">
        <v>8</v>
      </c>
      <c r="F61" s="45" t="s">
        <v>28</v>
      </c>
      <c r="G61" s="39" t="s">
        <v>29</v>
      </c>
      <c r="H61" s="39" t="s">
        <v>8</v>
      </c>
      <c r="I61" s="39" t="s">
        <v>9</v>
      </c>
      <c r="J61" s="38">
        <v>1000</v>
      </c>
      <c r="K61" s="29">
        <f>0</f>
        <v>0</v>
      </c>
      <c r="L61" s="158">
        <f t="shared" si="0"/>
        <v>0</v>
      </c>
      <c r="M61" s="158">
        <f t="shared" si="1"/>
        <v>0</v>
      </c>
      <c r="N61" s="159"/>
      <c r="O61" s="160">
        <f t="shared" si="2"/>
        <v>0</v>
      </c>
      <c r="P61" s="159"/>
      <c r="Q61" s="159"/>
      <c r="R61" s="159"/>
      <c r="S61" s="28">
        <f t="shared" si="3"/>
        <v>0</v>
      </c>
      <c r="T61" s="27" t="str">
        <f t="shared" si="4"/>
        <v>OK</v>
      </c>
      <c r="U61" s="173"/>
      <c r="V61" s="173"/>
      <c r="W61" s="173"/>
      <c r="X61" s="173"/>
      <c r="Y61" s="174"/>
      <c r="Z61" s="26"/>
      <c r="AA61" s="26"/>
      <c r="AB61" s="24"/>
      <c r="AC61" s="24"/>
      <c r="AD61" s="24"/>
      <c r="AE61" s="24"/>
      <c r="AF61" s="24"/>
      <c r="AG61" s="24"/>
      <c r="AH61" s="24"/>
    </row>
    <row r="62" spans="1:34" ht="30.2" customHeight="1" x14ac:dyDescent="0.25">
      <c r="A62" s="204"/>
      <c r="B62" s="39">
        <v>59</v>
      </c>
      <c r="C62" s="201"/>
      <c r="D62" s="36" t="s">
        <v>10</v>
      </c>
      <c r="E62" s="43" t="s">
        <v>8</v>
      </c>
      <c r="F62" s="45" t="s">
        <v>28</v>
      </c>
      <c r="G62" s="39" t="s">
        <v>29</v>
      </c>
      <c r="H62" s="39" t="s">
        <v>8</v>
      </c>
      <c r="I62" s="39" t="s">
        <v>9</v>
      </c>
      <c r="J62" s="38">
        <v>1500</v>
      </c>
      <c r="K62" s="29">
        <f>0</f>
        <v>0</v>
      </c>
      <c r="L62" s="158">
        <f t="shared" si="0"/>
        <v>0</v>
      </c>
      <c r="M62" s="158">
        <f t="shared" si="1"/>
        <v>0</v>
      </c>
      <c r="N62" s="159"/>
      <c r="O62" s="160">
        <f t="shared" si="2"/>
        <v>0</v>
      </c>
      <c r="P62" s="159"/>
      <c r="Q62" s="159"/>
      <c r="R62" s="159"/>
      <c r="S62" s="28">
        <f t="shared" si="3"/>
        <v>0</v>
      </c>
      <c r="T62" s="27" t="str">
        <f t="shared" si="4"/>
        <v>OK</v>
      </c>
      <c r="U62" s="173"/>
      <c r="V62" s="173"/>
      <c r="W62" s="173"/>
      <c r="X62" s="173"/>
      <c r="Y62" s="174"/>
      <c r="Z62" s="26"/>
      <c r="AA62" s="26"/>
      <c r="AB62" s="24"/>
      <c r="AC62" s="24"/>
      <c r="AD62" s="24"/>
      <c r="AE62" s="24"/>
      <c r="AF62" s="24"/>
      <c r="AG62" s="24"/>
      <c r="AH62" s="24"/>
    </row>
    <row r="63" spans="1:34" ht="30.2" customHeight="1" x14ac:dyDescent="0.25">
      <c r="A63" s="204"/>
      <c r="B63" s="39">
        <v>60</v>
      </c>
      <c r="C63" s="201"/>
      <c r="D63" s="36" t="s">
        <v>11</v>
      </c>
      <c r="E63" s="43" t="s">
        <v>8</v>
      </c>
      <c r="F63" s="45" t="s">
        <v>28</v>
      </c>
      <c r="G63" s="39" t="s">
        <v>29</v>
      </c>
      <c r="H63" s="39" t="s">
        <v>8</v>
      </c>
      <c r="I63" s="39" t="s">
        <v>9</v>
      </c>
      <c r="J63" s="38">
        <v>1731</v>
      </c>
      <c r="K63" s="29">
        <f>0</f>
        <v>0</v>
      </c>
      <c r="L63" s="158">
        <f t="shared" si="0"/>
        <v>0</v>
      </c>
      <c r="M63" s="158">
        <f t="shared" si="1"/>
        <v>0</v>
      </c>
      <c r="N63" s="159"/>
      <c r="O63" s="160">
        <f t="shared" si="2"/>
        <v>0</v>
      </c>
      <c r="P63" s="159"/>
      <c r="Q63" s="159"/>
      <c r="R63" s="159"/>
      <c r="S63" s="28">
        <f t="shared" si="3"/>
        <v>0</v>
      </c>
      <c r="T63" s="27" t="str">
        <f t="shared" si="4"/>
        <v>OK</v>
      </c>
      <c r="U63" s="173"/>
      <c r="V63" s="173"/>
      <c r="W63" s="173"/>
      <c r="X63" s="173"/>
      <c r="Y63" s="174"/>
      <c r="Z63" s="26"/>
      <c r="AA63" s="26"/>
      <c r="AB63" s="24"/>
      <c r="AC63" s="24"/>
      <c r="AD63" s="24"/>
      <c r="AE63" s="24"/>
      <c r="AF63" s="24"/>
      <c r="AG63" s="24"/>
      <c r="AH63" s="24"/>
    </row>
    <row r="64" spans="1:34" ht="30.2" customHeight="1" x14ac:dyDescent="0.25">
      <c r="A64" s="204"/>
      <c r="B64" s="39">
        <v>61</v>
      </c>
      <c r="C64" s="201"/>
      <c r="D64" s="36" t="s">
        <v>12</v>
      </c>
      <c r="E64" s="43" t="s">
        <v>8</v>
      </c>
      <c r="F64" s="45" t="s">
        <v>28</v>
      </c>
      <c r="G64" s="39" t="s">
        <v>29</v>
      </c>
      <c r="H64" s="39" t="s">
        <v>34</v>
      </c>
      <c r="I64" s="39" t="s">
        <v>9</v>
      </c>
      <c r="J64" s="38">
        <v>160</v>
      </c>
      <c r="K64" s="29">
        <f>0</f>
        <v>0</v>
      </c>
      <c r="L64" s="158">
        <f t="shared" si="0"/>
        <v>0</v>
      </c>
      <c r="M64" s="158">
        <f t="shared" si="1"/>
        <v>0</v>
      </c>
      <c r="N64" s="159"/>
      <c r="O64" s="160">
        <f t="shared" si="2"/>
        <v>0</v>
      </c>
      <c r="P64" s="159"/>
      <c r="Q64" s="159"/>
      <c r="R64" s="159"/>
      <c r="S64" s="28">
        <f t="shared" si="3"/>
        <v>0</v>
      </c>
      <c r="T64" s="27" t="str">
        <f t="shared" si="4"/>
        <v>OK</v>
      </c>
      <c r="U64" s="173"/>
      <c r="V64" s="173"/>
      <c r="W64" s="173"/>
      <c r="X64" s="173"/>
      <c r="Y64" s="174"/>
      <c r="Z64" s="26"/>
      <c r="AA64" s="26"/>
      <c r="AB64" s="24"/>
      <c r="AC64" s="24"/>
      <c r="AD64" s="24"/>
      <c r="AE64" s="24"/>
      <c r="AF64" s="24"/>
      <c r="AG64" s="24"/>
      <c r="AH64" s="24"/>
    </row>
    <row r="65" spans="1:34" ht="30.2" customHeight="1" x14ac:dyDescent="0.25">
      <c r="A65" s="204"/>
      <c r="B65" s="39">
        <v>62</v>
      </c>
      <c r="C65" s="201"/>
      <c r="D65" s="36" t="s">
        <v>156</v>
      </c>
      <c r="E65" s="43" t="s">
        <v>8</v>
      </c>
      <c r="F65" s="45" t="s">
        <v>28</v>
      </c>
      <c r="G65" s="39" t="s">
        <v>29</v>
      </c>
      <c r="H65" s="39" t="s">
        <v>34</v>
      </c>
      <c r="I65" s="39" t="s">
        <v>9</v>
      </c>
      <c r="J65" s="38">
        <v>135</v>
      </c>
      <c r="K65" s="29">
        <f>0</f>
        <v>0</v>
      </c>
      <c r="L65" s="158">
        <f t="shared" si="0"/>
        <v>0</v>
      </c>
      <c r="M65" s="158">
        <f t="shared" si="1"/>
        <v>0</v>
      </c>
      <c r="N65" s="159"/>
      <c r="O65" s="160">
        <f t="shared" si="2"/>
        <v>0</v>
      </c>
      <c r="P65" s="159"/>
      <c r="Q65" s="159"/>
      <c r="R65" s="159"/>
      <c r="S65" s="28">
        <f t="shared" si="3"/>
        <v>0</v>
      </c>
      <c r="T65" s="27" t="str">
        <f t="shared" si="4"/>
        <v>OK</v>
      </c>
      <c r="U65" s="173"/>
      <c r="V65" s="173"/>
      <c r="W65" s="173"/>
      <c r="X65" s="173"/>
      <c r="Y65" s="174"/>
      <c r="Z65" s="26"/>
      <c r="AA65" s="26"/>
      <c r="AB65" s="24"/>
      <c r="AC65" s="24"/>
      <c r="AD65" s="24"/>
      <c r="AE65" s="24"/>
      <c r="AF65" s="24"/>
      <c r="AG65" s="24"/>
      <c r="AH65" s="24"/>
    </row>
    <row r="66" spans="1:34" ht="30.2" customHeight="1" x14ac:dyDescent="0.25">
      <c r="A66" s="204"/>
      <c r="B66" s="39">
        <v>63</v>
      </c>
      <c r="C66" s="201"/>
      <c r="D66" s="36" t="s">
        <v>13</v>
      </c>
      <c r="E66" s="43" t="s">
        <v>8</v>
      </c>
      <c r="F66" s="45" t="s">
        <v>28</v>
      </c>
      <c r="G66" s="39" t="s">
        <v>29</v>
      </c>
      <c r="H66" s="39" t="s">
        <v>34</v>
      </c>
      <c r="I66" s="39" t="s">
        <v>9</v>
      </c>
      <c r="J66" s="38">
        <v>135</v>
      </c>
      <c r="K66" s="29">
        <f>0</f>
        <v>0</v>
      </c>
      <c r="L66" s="158">
        <f t="shared" si="0"/>
        <v>0</v>
      </c>
      <c r="M66" s="158">
        <f t="shared" si="1"/>
        <v>0</v>
      </c>
      <c r="N66" s="159"/>
      <c r="O66" s="160">
        <f t="shared" si="2"/>
        <v>0</v>
      </c>
      <c r="P66" s="159"/>
      <c r="Q66" s="159"/>
      <c r="R66" s="159"/>
      <c r="S66" s="28">
        <f t="shared" si="3"/>
        <v>0</v>
      </c>
      <c r="T66" s="27" t="str">
        <f t="shared" si="4"/>
        <v>OK</v>
      </c>
      <c r="U66" s="173"/>
      <c r="V66" s="173"/>
      <c r="W66" s="173"/>
      <c r="X66" s="173"/>
      <c r="Y66" s="174"/>
      <c r="Z66" s="26"/>
      <c r="AA66" s="26"/>
      <c r="AB66" s="24"/>
      <c r="AC66" s="24"/>
      <c r="AD66" s="24"/>
      <c r="AE66" s="24"/>
      <c r="AF66" s="24"/>
      <c r="AG66" s="24"/>
      <c r="AH66" s="24"/>
    </row>
    <row r="67" spans="1:34" ht="30.2" customHeight="1" x14ac:dyDescent="0.25">
      <c r="A67" s="204"/>
      <c r="B67" s="39">
        <v>64</v>
      </c>
      <c r="C67" s="201"/>
      <c r="D67" s="36" t="s">
        <v>157</v>
      </c>
      <c r="E67" s="43" t="s">
        <v>8</v>
      </c>
      <c r="F67" s="45" t="s">
        <v>28</v>
      </c>
      <c r="G67" s="39" t="s">
        <v>29</v>
      </c>
      <c r="H67" s="39" t="s">
        <v>8</v>
      </c>
      <c r="I67" s="39" t="s">
        <v>9</v>
      </c>
      <c r="J67" s="38">
        <v>365</v>
      </c>
      <c r="K67" s="29">
        <f>0</f>
        <v>0</v>
      </c>
      <c r="L67" s="158">
        <f t="shared" si="0"/>
        <v>0</v>
      </c>
      <c r="M67" s="158">
        <f t="shared" si="1"/>
        <v>0</v>
      </c>
      <c r="N67" s="159"/>
      <c r="O67" s="160">
        <f t="shared" si="2"/>
        <v>0</v>
      </c>
      <c r="P67" s="159"/>
      <c r="Q67" s="159"/>
      <c r="R67" s="159"/>
      <c r="S67" s="28">
        <f t="shared" si="3"/>
        <v>0</v>
      </c>
      <c r="T67" s="27" t="str">
        <f t="shared" si="4"/>
        <v>OK</v>
      </c>
      <c r="U67" s="173"/>
      <c r="V67" s="173"/>
      <c r="W67" s="173"/>
      <c r="X67" s="173"/>
      <c r="Y67" s="174"/>
      <c r="Z67" s="26"/>
      <c r="AA67" s="26"/>
      <c r="AB67" s="24"/>
      <c r="AC67" s="24"/>
      <c r="AD67" s="24"/>
      <c r="AE67" s="24"/>
      <c r="AF67" s="24"/>
      <c r="AG67" s="24"/>
      <c r="AH67" s="24"/>
    </row>
    <row r="68" spans="1:34" ht="30.2" customHeight="1" x14ac:dyDescent="0.25">
      <c r="A68" s="205"/>
      <c r="B68" s="39">
        <v>65</v>
      </c>
      <c r="C68" s="202"/>
      <c r="D68" s="36" t="s">
        <v>30</v>
      </c>
      <c r="E68" s="43" t="s">
        <v>8</v>
      </c>
      <c r="F68" s="45" t="s">
        <v>28</v>
      </c>
      <c r="G68" s="39" t="s">
        <v>29</v>
      </c>
      <c r="H68" s="39" t="s">
        <v>8</v>
      </c>
      <c r="I68" s="39" t="s">
        <v>9</v>
      </c>
      <c r="J68" s="38">
        <v>100</v>
      </c>
      <c r="K68" s="29">
        <f>0</f>
        <v>0</v>
      </c>
      <c r="L68" s="158">
        <f t="shared" si="0"/>
        <v>0</v>
      </c>
      <c r="M68" s="158">
        <f t="shared" si="1"/>
        <v>0</v>
      </c>
      <c r="N68" s="159"/>
      <c r="O68" s="160">
        <f t="shared" si="2"/>
        <v>0</v>
      </c>
      <c r="P68" s="159"/>
      <c r="Q68" s="159"/>
      <c r="R68" s="159"/>
      <c r="S68" s="28">
        <f t="shared" si="3"/>
        <v>0</v>
      </c>
      <c r="T68" s="27" t="str">
        <f t="shared" si="4"/>
        <v>OK</v>
      </c>
      <c r="U68" s="173"/>
      <c r="V68" s="173"/>
      <c r="W68" s="173"/>
      <c r="X68" s="173"/>
      <c r="Y68" s="174"/>
      <c r="Z68" s="26"/>
      <c r="AA68" s="26"/>
      <c r="AB68" s="24"/>
      <c r="AC68" s="24"/>
      <c r="AD68" s="24"/>
      <c r="AE68" s="24"/>
      <c r="AF68" s="24"/>
      <c r="AG68" s="24"/>
      <c r="AH68" s="24"/>
    </row>
    <row r="69" spans="1:34" ht="30.2" customHeight="1" x14ac:dyDescent="0.25">
      <c r="A69" s="213" t="s">
        <v>164</v>
      </c>
      <c r="B69" s="46">
        <v>66</v>
      </c>
      <c r="C69" s="210" t="s">
        <v>92</v>
      </c>
      <c r="D69" s="48" t="s">
        <v>27</v>
      </c>
      <c r="E69" s="50" t="s">
        <v>8</v>
      </c>
      <c r="F69" s="52" t="s">
        <v>28</v>
      </c>
      <c r="G69" s="46" t="s">
        <v>29</v>
      </c>
      <c r="H69" s="46" t="s">
        <v>8</v>
      </c>
      <c r="I69" s="46" t="s">
        <v>9</v>
      </c>
      <c r="J69" s="49">
        <v>140</v>
      </c>
      <c r="K69" s="29">
        <f>0</f>
        <v>0</v>
      </c>
      <c r="L69" s="158">
        <f t="shared" ref="L69:L81" si="5">IF(SUM(U69:AL69)&gt;K69,K69,SUM(U69:AL69))</f>
        <v>0</v>
      </c>
      <c r="M69" s="158">
        <f t="shared" ref="M69:M81" si="6">(SUM(U69:AL69))</f>
        <v>0</v>
      </c>
      <c r="N69" s="159"/>
      <c r="O69" s="160">
        <f t="shared" ref="O69:O82" si="7">ROUND(IF(K69*0.25-0.5&lt;0,0,K69*0.25-0.5),0)-R69-P69</f>
        <v>0</v>
      </c>
      <c r="P69" s="159"/>
      <c r="Q69" s="159"/>
      <c r="R69" s="159"/>
      <c r="S69" s="28">
        <f t="shared" ref="S69:S81" si="8">K69-SUM(U69:AH69)+N69</f>
        <v>0</v>
      </c>
      <c r="T69" s="27" t="str">
        <f t="shared" ref="T69:T82" si="9">IF(S69&lt;0,"ATENÇÃO","OK")</f>
        <v>OK</v>
      </c>
      <c r="U69" s="173"/>
      <c r="V69" s="173"/>
      <c r="W69" s="173"/>
      <c r="X69" s="173"/>
      <c r="Y69" s="174"/>
      <c r="Z69" s="26"/>
      <c r="AA69" s="26"/>
      <c r="AB69" s="24"/>
      <c r="AC69" s="24"/>
      <c r="AD69" s="24"/>
      <c r="AE69" s="24"/>
      <c r="AF69" s="24"/>
      <c r="AG69" s="24"/>
      <c r="AH69" s="24"/>
    </row>
    <row r="70" spans="1:34" ht="30.2" customHeight="1" x14ac:dyDescent="0.25">
      <c r="A70" s="214"/>
      <c r="B70" s="46">
        <v>67</v>
      </c>
      <c r="C70" s="211"/>
      <c r="D70" s="48" t="s">
        <v>7</v>
      </c>
      <c r="E70" s="50" t="s">
        <v>8</v>
      </c>
      <c r="F70" s="52" t="s">
        <v>28</v>
      </c>
      <c r="G70" s="46" t="s">
        <v>29</v>
      </c>
      <c r="H70" s="46" t="s">
        <v>8</v>
      </c>
      <c r="I70" s="46" t="s">
        <v>9</v>
      </c>
      <c r="J70" s="49">
        <v>530</v>
      </c>
      <c r="K70" s="29">
        <f>0</f>
        <v>0</v>
      </c>
      <c r="L70" s="158">
        <f t="shared" si="5"/>
        <v>0</v>
      </c>
      <c r="M70" s="158">
        <f t="shared" si="6"/>
        <v>0</v>
      </c>
      <c r="N70" s="159"/>
      <c r="O70" s="160">
        <f t="shared" si="7"/>
        <v>0</v>
      </c>
      <c r="P70" s="159"/>
      <c r="Q70" s="159"/>
      <c r="R70" s="159"/>
      <c r="S70" s="28">
        <f t="shared" si="8"/>
        <v>0</v>
      </c>
      <c r="T70" s="27" t="str">
        <f t="shared" si="9"/>
        <v>OK</v>
      </c>
      <c r="U70" s="173"/>
      <c r="V70" s="173"/>
      <c r="W70" s="173"/>
      <c r="X70" s="173"/>
      <c r="Y70" s="174"/>
      <c r="Z70" s="26"/>
      <c r="AA70" s="26"/>
      <c r="AB70" s="24"/>
      <c r="AC70" s="24"/>
      <c r="AD70" s="24"/>
      <c r="AE70" s="24"/>
      <c r="AF70" s="24"/>
      <c r="AG70" s="24"/>
      <c r="AH70" s="24"/>
    </row>
    <row r="71" spans="1:34" ht="30.2" customHeight="1" x14ac:dyDescent="0.25">
      <c r="A71" s="214"/>
      <c r="B71" s="46">
        <v>68</v>
      </c>
      <c r="C71" s="211"/>
      <c r="D71" s="48" t="s">
        <v>10</v>
      </c>
      <c r="E71" s="50" t="s">
        <v>8</v>
      </c>
      <c r="F71" s="52" t="s">
        <v>28</v>
      </c>
      <c r="G71" s="46" t="s">
        <v>29</v>
      </c>
      <c r="H71" s="46" t="s">
        <v>8</v>
      </c>
      <c r="I71" s="46" t="s">
        <v>9</v>
      </c>
      <c r="J71" s="49">
        <v>660</v>
      </c>
      <c r="K71" s="29">
        <f>0</f>
        <v>0</v>
      </c>
      <c r="L71" s="158">
        <f t="shared" si="5"/>
        <v>0</v>
      </c>
      <c r="M71" s="158">
        <f t="shared" si="6"/>
        <v>0</v>
      </c>
      <c r="N71" s="159"/>
      <c r="O71" s="160">
        <f t="shared" si="7"/>
        <v>0</v>
      </c>
      <c r="P71" s="159"/>
      <c r="Q71" s="159"/>
      <c r="R71" s="159"/>
      <c r="S71" s="28">
        <f t="shared" si="8"/>
        <v>0</v>
      </c>
      <c r="T71" s="27" t="str">
        <f t="shared" si="9"/>
        <v>OK</v>
      </c>
      <c r="U71" s="173"/>
      <c r="V71" s="173"/>
      <c r="W71" s="173"/>
      <c r="X71" s="173"/>
      <c r="Y71" s="174"/>
      <c r="Z71" s="26"/>
      <c r="AA71" s="26"/>
      <c r="AB71" s="24"/>
      <c r="AC71" s="24"/>
      <c r="AD71" s="24"/>
      <c r="AE71" s="24"/>
      <c r="AF71" s="24"/>
      <c r="AG71" s="24"/>
      <c r="AH71" s="24"/>
    </row>
    <row r="72" spans="1:34" ht="30.2" customHeight="1" x14ac:dyDescent="0.25">
      <c r="A72" s="214"/>
      <c r="B72" s="46">
        <v>69</v>
      </c>
      <c r="C72" s="211"/>
      <c r="D72" s="48" t="s">
        <v>11</v>
      </c>
      <c r="E72" s="50" t="s">
        <v>8</v>
      </c>
      <c r="F72" s="52" t="s">
        <v>28</v>
      </c>
      <c r="G72" s="46" t="s">
        <v>29</v>
      </c>
      <c r="H72" s="46" t="s">
        <v>8</v>
      </c>
      <c r="I72" s="46" t="s">
        <v>9</v>
      </c>
      <c r="J72" s="49">
        <v>760</v>
      </c>
      <c r="K72" s="29">
        <f>0</f>
        <v>0</v>
      </c>
      <c r="L72" s="158">
        <f t="shared" si="5"/>
        <v>0</v>
      </c>
      <c r="M72" s="158">
        <f t="shared" si="6"/>
        <v>0</v>
      </c>
      <c r="N72" s="159"/>
      <c r="O72" s="160">
        <f t="shared" si="7"/>
        <v>0</v>
      </c>
      <c r="P72" s="159"/>
      <c r="Q72" s="159"/>
      <c r="R72" s="159"/>
      <c r="S72" s="28">
        <f t="shared" si="8"/>
        <v>0</v>
      </c>
      <c r="T72" s="27" t="str">
        <f t="shared" si="9"/>
        <v>OK</v>
      </c>
      <c r="U72" s="173"/>
      <c r="V72" s="173"/>
      <c r="W72" s="173"/>
      <c r="X72" s="173"/>
      <c r="Y72" s="174"/>
      <c r="Z72" s="26"/>
      <c r="AA72" s="26"/>
      <c r="AB72" s="24"/>
      <c r="AC72" s="24"/>
      <c r="AD72" s="24"/>
      <c r="AE72" s="24"/>
      <c r="AF72" s="24"/>
      <c r="AG72" s="24"/>
      <c r="AH72" s="24"/>
    </row>
    <row r="73" spans="1:34" ht="30.2" customHeight="1" x14ac:dyDescent="0.25">
      <c r="A73" s="214"/>
      <c r="B73" s="46">
        <v>70</v>
      </c>
      <c r="C73" s="211"/>
      <c r="D73" s="48" t="s">
        <v>12</v>
      </c>
      <c r="E73" s="50" t="s">
        <v>8</v>
      </c>
      <c r="F73" s="52" t="s">
        <v>28</v>
      </c>
      <c r="G73" s="46" t="s">
        <v>29</v>
      </c>
      <c r="H73" s="46" t="s">
        <v>34</v>
      </c>
      <c r="I73" s="46" t="s">
        <v>9</v>
      </c>
      <c r="J73" s="49">
        <v>70</v>
      </c>
      <c r="K73" s="29">
        <f>0</f>
        <v>0</v>
      </c>
      <c r="L73" s="158">
        <f t="shared" si="5"/>
        <v>0</v>
      </c>
      <c r="M73" s="158">
        <f t="shared" si="6"/>
        <v>0</v>
      </c>
      <c r="N73" s="159"/>
      <c r="O73" s="160">
        <f t="shared" si="7"/>
        <v>0</v>
      </c>
      <c r="P73" s="159"/>
      <c r="Q73" s="159"/>
      <c r="R73" s="159"/>
      <c r="S73" s="28">
        <f t="shared" si="8"/>
        <v>0</v>
      </c>
      <c r="T73" s="27" t="str">
        <f t="shared" si="9"/>
        <v>OK</v>
      </c>
      <c r="U73" s="173"/>
      <c r="V73" s="173"/>
      <c r="W73" s="173"/>
      <c r="X73" s="173"/>
      <c r="Y73" s="174"/>
      <c r="Z73" s="26"/>
      <c r="AA73" s="26"/>
      <c r="AB73" s="24"/>
      <c r="AC73" s="24"/>
      <c r="AD73" s="24"/>
      <c r="AE73" s="24"/>
      <c r="AF73" s="24"/>
      <c r="AG73" s="24"/>
      <c r="AH73" s="24"/>
    </row>
    <row r="74" spans="1:34" ht="30.2" customHeight="1" x14ac:dyDescent="0.25">
      <c r="A74" s="214"/>
      <c r="B74" s="46">
        <v>71</v>
      </c>
      <c r="C74" s="211"/>
      <c r="D74" s="48" t="s">
        <v>156</v>
      </c>
      <c r="E74" s="50" t="s">
        <v>8</v>
      </c>
      <c r="F74" s="52" t="s">
        <v>28</v>
      </c>
      <c r="G74" s="46" t="s">
        <v>29</v>
      </c>
      <c r="H74" s="46" t="s">
        <v>34</v>
      </c>
      <c r="I74" s="46" t="s">
        <v>9</v>
      </c>
      <c r="J74" s="49">
        <v>75</v>
      </c>
      <c r="K74" s="29">
        <f>0</f>
        <v>0</v>
      </c>
      <c r="L74" s="158">
        <f t="shared" si="5"/>
        <v>0</v>
      </c>
      <c r="M74" s="158">
        <f t="shared" si="6"/>
        <v>0</v>
      </c>
      <c r="N74" s="159"/>
      <c r="O74" s="160">
        <f t="shared" si="7"/>
        <v>0</v>
      </c>
      <c r="P74" s="159"/>
      <c r="Q74" s="159"/>
      <c r="R74" s="159"/>
      <c r="S74" s="28">
        <f t="shared" si="8"/>
        <v>0</v>
      </c>
      <c r="T74" s="27" t="str">
        <f t="shared" si="9"/>
        <v>OK</v>
      </c>
      <c r="U74" s="173"/>
      <c r="V74" s="173"/>
      <c r="W74" s="173"/>
      <c r="X74" s="173"/>
      <c r="Y74" s="174"/>
      <c r="Z74" s="26"/>
      <c r="AA74" s="26"/>
      <c r="AB74" s="24"/>
      <c r="AC74" s="24"/>
      <c r="AD74" s="24"/>
      <c r="AE74" s="24"/>
      <c r="AF74" s="24"/>
      <c r="AG74" s="24"/>
      <c r="AH74" s="24"/>
    </row>
    <row r="75" spans="1:34" ht="30.2" customHeight="1" x14ac:dyDescent="0.25">
      <c r="A75" s="214"/>
      <c r="B75" s="46">
        <v>72</v>
      </c>
      <c r="C75" s="211"/>
      <c r="D75" s="48" t="s">
        <v>13</v>
      </c>
      <c r="E75" s="50" t="s">
        <v>8</v>
      </c>
      <c r="F75" s="52" t="s">
        <v>28</v>
      </c>
      <c r="G75" s="46" t="s">
        <v>29</v>
      </c>
      <c r="H75" s="46" t="s">
        <v>34</v>
      </c>
      <c r="I75" s="46" t="s">
        <v>9</v>
      </c>
      <c r="J75" s="49">
        <v>80</v>
      </c>
      <c r="K75" s="29">
        <f>0</f>
        <v>0</v>
      </c>
      <c r="L75" s="158">
        <f t="shared" si="5"/>
        <v>0</v>
      </c>
      <c r="M75" s="158">
        <f t="shared" si="6"/>
        <v>0</v>
      </c>
      <c r="N75" s="159"/>
      <c r="O75" s="160">
        <f t="shared" si="7"/>
        <v>0</v>
      </c>
      <c r="P75" s="159"/>
      <c r="Q75" s="159"/>
      <c r="R75" s="159"/>
      <c r="S75" s="28">
        <f t="shared" si="8"/>
        <v>0</v>
      </c>
      <c r="T75" s="27" t="str">
        <f t="shared" si="9"/>
        <v>OK</v>
      </c>
      <c r="U75" s="173"/>
      <c r="V75" s="173"/>
      <c r="W75" s="173"/>
      <c r="X75" s="173"/>
      <c r="Y75" s="174"/>
      <c r="Z75" s="26"/>
      <c r="AA75" s="26"/>
      <c r="AB75" s="24"/>
      <c r="AC75" s="24"/>
      <c r="AD75" s="24"/>
      <c r="AE75" s="24"/>
      <c r="AF75" s="24"/>
      <c r="AG75" s="24"/>
      <c r="AH75" s="24"/>
    </row>
    <row r="76" spans="1:34" ht="30.2" customHeight="1" x14ac:dyDescent="0.25">
      <c r="A76" s="214"/>
      <c r="B76" s="46">
        <v>73</v>
      </c>
      <c r="C76" s="211"/>
      <c r="D76" s="48" t="s">
        <v>157</v>
      </c>
      <c r="E76" s="50" t="s">
        <v>8</v>
      </c>
      <c r="F76" s="52" t="s">
        <v>28</v>
      </c>
      <c r="G76" s="46" t="s">
        <v>29</v>
      </c>
      <c r="H76" s="46" t="s">
        <v>8</v>
      </c>
      <c r="I76" s="46" t="s">
        <v>9</v>
      </c>
      <c r="J76" s="49">
        <v>150</v>
      </c>
      <c r="K76" s="29">
        <f>0</f>
        <v>0</v>
      </c>
      <c r="L76" s="158">
        <f t="shared" si="5"/>
        <v>0</v>
      </c>
      <c r="M76" s="158">
        <f t="shared" si="6"/>
        <v>0</v>
      </c>
      <c r="N76" s="159"/>
      <c r="O76" s="160">
        <f t="shared" si="7"/>
        <v>0</v>
      </c>
      <c r="P76" s="159"/>
      <c r="Q76" s="159"/>
      <c r="R76" s="159"/>
      <c r="S76" s="28">
        <f t="shared" si="8"/>
        <v>0</v>
      </c>
      <c r="T76" s="27" t="str">
        <f t="shared" si="9"/>
        <v>OK</v>
      </c>
      <c r="U76" s="173"/>
      <c r="V76" s="173"/>
      <c r="W76" s="173"/>
      <c r="X76" s="173"/>
      <c r="Y76" s="174"/>
      <c r="Z76" s="26"/>
      <c r="AA76" s="26"/>
      <c r="AB76" s="24"/>
      <c r="AC76" s="24"/>
      <c r="AD76" s="24"/>
      <c r="AE76" s="24"/>
      <c r="AF76" s="24"/>
      <c r="AG76" s="24"/>
      <c r="AH76" s="24"/>
    </row>
    <row r="77" spans="1:34" ht="30.2" customHeight="1" x14ac:dyDescent="0.25">
      <c r="A77" s="214"/>
      <c r="B77" s="46">
        <v>74</v>
      </c>
      <c r="C77" s="211"/>
      <c r="D77" s="48" t="s">
        <v>30</v>
      </c>
      <c r="E77" s="50" t="s">
        <v>8</v>
      </c>
      <c r="F77" s="52" t="s">
        <v>28</v>
      </c>
      <c r="G77" s="46" t="s">
        <v>29</v>
      </c>
      <c r="H77" s="46" t="s">
        <v>8</v>
      </c>
      <c r="I77" s="46" t="s">
        <v>9</v>
      </c>
      <c r="J77" s="49">
        <v>150</v>
      </c>
      <c r="K77" s="29">
        <f>0</f>
        <v>0</v>
      </c>
      <c r="L77" s="158">
        <f t="shared" si="5"/>
        <v>0</v>
      </c>
      <c r="M77" s="158">
        <f t="shared" si="6"/>
        <v>0</v>
      </c>
      <c r="N77" s="159"/>
      <c r="O77" s="160">
        <f t="shared" si="7"/>
        <v>0</v>
      </c>
      <c r="P77" s="159"/>
      <c r="Q77" s="159"/>
      <c r="R77" s="159"/>
      <c r="S77" s="28">
        <f t="shared" si="8"/>
        <v>0</v>
      </c>
      <c r="T77" s="27" t="str">
        <f t="shared" si="9"/>
        <v>OK</v>
      </c>
      <c r="U77" s="173"/>
      <c r="V77" s="173"/>
      <c r="W77" s="173"/>
      <c r="X77" s="173"/>
      <c r="Y77" s="174"/>
      <c r="Z77" s="26"/>
      <c r="AA77" s="26"/>
      <c r="AB77" s="24"/>
      <c r="AC77" s="24"/>
      <c r="AD77" s="24"/>
      <c r="AE77" s="24"/>
      <c r="AF77" s="24"/>
      <c r="AG77" s="24"/>
      <c r="AH77" s="24"/>
    </row>
    <row r="78" spans="1:34" ht="30.2" customHeight="1" x14ac:dyDescent="0.25">
      <c r="A78" s="215"/>
      <c r="B78" s="46">
        <v>75</v>
      </c>
      <c r="C78" s="212"/>
      <c r="D78" s="48" t="s">
        <v>165</v>
      </c>
      <c r="E78" s="50" t="s">
        <v>8</v>
      </c>
      <c r="F78" s="52" t="s">
        <v>28</v>
      </c>
      <c r="G78" s="46" t="s">
        <v>29</v>
      </c>
      <c r="H78" s="46" t="s">
        <v>8</v>
      </c>
      <c r="I78" s="46" t="s">
        <v>9</v>
      </c>
      <c r="J78" s="49">
        <v>300</v>
      </c>
      <c r="K78" s="29">
        <f>0</f>
        <v>0</v>
      </c>
      <c r="L78" s="158">
        <f t="shared" si="5"/>
        <v>0</v>
      </c>
      <c r="M78" s="158">
        <f t="shared" si="6"/>
        <v>0</v>
      </c>
      <c r="N78" s="159"/>
      <c r="O78" s="160">
        <f t="shared" si="7"/>
        <v>0</v>
      </c>
      <c r="P78" s="159"/>
      <c r="Q78" s="159"/>
      <c r="R78" s="159"/>
      <c r="S78" s="28">
        <f t="shared" si="8"/>
        <v>0</v>
      </c>
      <c r="T78" s="27" t="str">
        <f t="shared" si="9"/>
        <v>OK</v>
      </c>
      <c r="U78" s="173"/>
      <c r="V78" s="173"/>
      <c r="W78" s="173"/>
      <c r="X78" s="173"/>
      <c r="Y78" s="174"/>
      <c r="Z78" s="26"/>
      <c r="AA78" s="26"/>
      <c r="AB78" s="24"/>
      <c r="AC78" s="24"/>
      <c r="AD78" s="24"/>
      <c r="AE78" s="24"/>
      <c r="AF78" s="24"/>
      <c r="AG78" s="24"/>
      <c r="AH78" s="24"/>
    </row>
    <row r="79" spans="1:34" ht="30.2" customHeight="1" x14ac:dyDescent="0.25">
      <c r="A79" s="203" t="s">
        <v>166</v>
      </c>
      <c r="B79" s="39">
        <v>76</v>
      </c>
      <c r="C79" s="200" t="s">
        <v>33</v>
      </c>
      <c r="D79" s="36" t="s">
        <v>7</v>
      </c>
      <c r="E79" s="43" t="s">
        <v>8</v>
      </c>
      <c r="F79" s="45" t="s">
        <v>28</v>
      </c>
      <c r="G79" s="39" t="s">
        <v>29</v>
      </c>
      <c r="H79" s="39" t="s">
        <v>8</v>
      </c>
      <c r="I79" s="39" t="s">
        <v>9</v>
      </c>
      <c r="J79" s="38">
        <v>1001</v>
      </c>
      <c r="K79" s="29">
        <f>0</f>
        <v>0</v>
      </c>
      <c r="L79" s="158">
        <f t="shared" si="5"/>
        <v>0</v>
      </c>
      <c r="M79" s="158">
        <f t="shared" si="6"/>
        <v>0</v>
      </c>
      <c r="N79" s="159"/>
      <c r="O79" s="160">
        <f t="shared" si="7"/>
        <v>0</v>
      </c>
      <c r="P79" s="159"/>
      <c r="Q79" s="159"/>
      <c r="R79" s="159"/>
      <c r="S79" s="28">
        <f t="shared" si="8"/>
        <v>0</v>
      </c>
      <c r="T79" s="27" t="str">
        <f t="shared" si="9"/>
        <v>OK</v>
      </c>
      <c r="U79" s="173"/>
      <c r="V79" s="173"/>
      <c r="W79" s="173"/>
      <c r="X79" s="173"/>
      <c r="Y79" s="174"/>
      <c r="Z79" s="26"/>
      <c r="AA79" s="26"/>
      <c r="AB79" s="24"/>
      <c r="AC79" s="24"/>
      <c r="AD79" s="24"/>
      <c r="AE79" s="24"/>
      <c r="AF79" s="24"/>
      <c r="AG79" s="24"/>
      <c r="AH79" s="24"/>
    </row>
    <row r="80" spans="1:34" ht="30.2" customHeight="1" x14ac:dyDescent="0.25">
      <c r="A80" s="204"/>
      <c r="B80" s="39">
        <v>77</v>
      </c>
      <c r="C80" s="201"/>
      <c r="D80" s="36" t="s">
        <v>12</v>
      </c>
      <c r="E80" s="43" t="s">
        <v>8</v>
      </c>
      <c r="F80" s="45" t="s">
        <v>28</v>
      </c>
      <c r="G80" s="39" t="s">
        <v>29</v>
      </c>
      <c r="H80" s="39" t="s">
        <v>34</v>
      </c>
      <c r="I80" s="39" t="s">
        <v>9</v>
      </c>
      <c r="J80" s="38">
        <v>130</v>
      </c>
      <c r="K80" s="29">
        <f>0</f>
        <v>0</v>
      </c>
      <c r="L80" s="158">
        <f t="shared" si="5"/>
        <v>0</v>
      </c>
      <c r="M80" s="158">
        <f t="shared" si="6"/>
        <v>0</v>
      </c>
      <c r="N80" s="159"/>
      <c r="O80" s="160">
        <f t="shared" si="7"/>
        <v>0</v>
      </c>
      <c r="P80" s="159"/>
      <c r="Q80" s="159"/>
      <c r="R80" s="159"/>
      <c r="S80" s="28">
        <f t="shared" si="8"/>
        <v>0</v>
      </c>
      <c r="T80" s="27" t="str">
        <f t="shared" si="9"/>
        <v>OK</v>
      </c>
      <c r="U80" s="173"/>
      <c r="V80" s="173"/>
      <c r="W80" s="173"/>
      <c r="X80" s="173"/>
      <c r="Y80" s="174"/>
      <c r="Z80" s="26"/>
      <c r="AA80" s="26"/>
      <c r="AB80" s="24"/>
      <c r="AC80" s="24"/>
      <c r="AD80" s="24"/>
      <c r="AE80" s="24"/>
      <c r="AF80" s="24"/>
      <c r="AG80" s="24"/>
      <c r="AH80" s="24"/>
    </row>
    <row r="81" spans="1:34" ht="30.2" customHeight="1" x14ac:dyDescent="0.25">
      <c r="A81" s="205"/>
      <c r="B81" s="39">
        <v>78</v>
      </c>
      <c r="C81" s="202"/>
      <c r="D81" s="36" t="s">
        <v>157</v>
      </c>
      <c r="E81" s="43" t="s">
        <v>8</v>
      </c>
      <c r="F81" s="45" t="s">
        <v>28</v>
      </c>
      <c r="G81" s="39" t="s">
        <v>29</v>
      </c>
      <c r="H81" s="39" t="s">
        <v>8</v>
      </c>
      <c r="I81" s="39" t="s">
        <v>9</v>
      </c>
      <c r="J81" s="38">
        <v>200</v>
      </c>
      <c r="K81" s="29">
        <f>0</f>
        <v>0</v>
      </c>
      <c r="L81" s="158">
        <f t="shared" si="5"/>
        <v>0</v>
      </c>
      <c r="M81" s="158">
        <f t="shared" si="6"/>
        <v>0</v>
      </c>
      <c r="N81" s="159"/>
      <c r="O81" s="160">
        <f t="shared" si="7"/>
        <v>0</v>
      </c>
      <c r="P81" s="159"/>
      <c r="Q81" s="159"/>
      <c r="R81" s="159"/>
      <c r="S81" s="28">
        <f t="shared" si="8"/>
        <v>0</v>
      </c>
      <c r="T81" s="27" t="str">
        <f t="shared" si="9"/>
        <v>OK</v>
      </c>
      <c r="U81" s="173"/>
      <c r="V81" s="173"/>
      <c r="W81" s="173"/>
      <c r="X81" s="173"/>
      <c r="Y81" s="174"/>
      <c r="Z81" s="26"/>
      <c r="AA81" s="26"/>
      <c r="AB81" s="24"/>
      <c r="AC81" s="24"/>
      <c r="AD81" s="24"/>
      <c r="AE81" s="24"/>
      <c r="AF81" s="24"/>
      <c r="AG81" s="24"/>
      <c r="AH81" s="24"/>
    </row>
    <row r="82" spans="1:34" ht="15.75" thickBot="1" x14ac:dyDescent="0.3">
      <c r="K82" s="4">
        <f>SUM(K4:K81)</f>
        <v>496</v>
      </c>
      <c r="N82" s="163"/>
      <c r="O82" s="163">
        <f t="shared" si="7"/>
        <v>124</v>
      </c>
      <c r="P82" s="163"/>
      <c r="Q82" s="163"/>
      <c r="R82" s="163"/>
      <c r="S82" s="12">
        <f>SUM(S4:S81)</f>
        <v>115</v>
      </c>
      <c r="T82" s="5" t="str">
        <f t="shared" si="9"/>
        <v>OK</v>
      </c>
      <c r="U82" s="32">
        <f t="shared" ref="U82:AH82" si="10">SUMPRODUCT($J$4:$J$81,U4:U81)</f>
        <v>39105.58</v>
      </c>
      <c r="V82" s="32">
        <f t="shared" si="10"/>
        <v>169843.61</v>
      </c>
      <c r="W82" s="32">
        <f t="shared" si="10"/>
        <v>210170.40000000002</v>
      </c>
      <c r="X82" s="32">
        <f t="shared" si="10"/>
        <v>13064.7</v>
      </c>
      <c r="Y82" s="32">
        <f t="shared" si="10"/>
        <v>70641.399999999994</v>
      </c>
      <c r="Z82" s="32">
        <f t="shared" si="10"/>
        <v>0</v>
      </c>
      <c r="AA82" s="32">
        <f t="shared" si="10"/>
        <v>0</v>
      </c>
      <c r="AB82" s="32">
        <f t="shared" si="10"/>
        <v>0</v>
      </c>
      <c r="AC82" s="32">
        <f t="shared" si="10"/>
        <v>0</v>
      </c>
      <c r="AD82" s="32">
        <f t="shared" si="10"/>
        <v>0</v>
      </c>
      <c r="AE82" s="32">
        <f t="shared" si="10"/>
        <v>0</v>
      </c>
      <c r="AF82" s="32">
        <f t="shared" si="10"/>
        <v>0</v>
      </c>
      <c r="AG82" s="32">
        <f t="shared" si="10"/>
        <v>0</v>
      </c>
      <c r="AH82" s="32">
        <f t="shared" si="10"/>
        <v>0</v>
      </c>
    </row>
    <row r="83" spans="1:34" ht="15" x14ac:dyDescent="0.25">
      <c r="D83" s="33" t="s">
        <v>53</v>
      </c>
      <c r="K83" s="163">
        <f>SUMPRODUCT($J$4:$J$81,K4:K81)</f>
        <v>642072.99000000011</v>
      </c>
      <c r="L83" s="163">
        <f>SUMPRODUCT($J$4:$J$81,L4:L81)</f>
        <v>502825.69000000006</v>
      </c>
      <c r="M83" s="163">
        <f>SUMPRODUCT($J$4:$J$81,M4:M81)</f>
        <v>502825.69000000006</v>
      </c>
      <c r="R83" s="157"/>
      <c r="U83" s="177"/>
      <c r="V83" s="177"/>
      <c r="W83" s="177"/>
      <c r="X83" s="177"/>
      <c r="Y83" s="177"/>
    </row>
    <row r="84" spans="1:34" ht="30" x14ac:dyDescent="0.25">
      <c r="D84" s="34" t="s">
        <v>54</v>
      </c>
      <c r="R84" s="156"/>
      <c r="U84" s="177"/>
      <c r="V84" s="177"/>
      <c r="W84" s="177"/>
      <c r="X84" s="177"/>
      <c r="Y84" s="177"/>
    </row>
    <row r="85" spans="1:34" ht="15.75" customHeight="1" thickBot="1" x14ac:dyDescent="0.3">
      <c r="D85" s="35" t="s">
        <v>55</v>
      </c>
      <c r="R85" s="156"/>
      <c r="U85" s="177"/>
      <c r="V85" s="177"/>
      <c r="W85" s="177"/>
      <c r="X85" s="177"/>
      <c r="Y85" s="177"/>
    </row>
    <row r="86" spans="1:34" ht="15" x14ac:dyDescent="0.25">
      <c r="U86" s="177"/>
      <c r="V86" s="177"/>
      <c r="W86" s="177"/>
      <c r="X86" s="177"/>
      <c r="Y86" s="177"/>
    </row>
    <row r="87" spans="1:34" ht="15" x14ac:dyDescent="0.25">
      <c r="U87" s="177"/>
      <c r="V87" s="177"/>
      <c r="W87" s="177"/>
      <c r="X87" s="177"/>
      <c r="Y87" s="177"/>
    </row>
    <row r="88" spans="1:34" ht="15" x14ac:dyDescent="0.25">
      <c r="U88" s="177"/>
      <c r="V88" s="177"/>
      <c r="W88" s="177"/>
      <c r="X88" s="177"/>
      <c r="Y88" s="177"/>
    </row>
    <row r="89" spans="1:34" ht="15" x14ac:dyDescent="0.25">
      <c r="U89" s="177"/>
      <c r="V89" s="177"/>
      <c r="W89" s="177"/>
      <c r="X89" s="177"/>
      <c r="Y89" s="177"/>
    </row>
    <row r="90" spans="1:34" ht="15" x14ac:dyDescent="0.25">
      <c r="U90" s="177"/>
      <c r="V90" s="177"/>
      <c r="W90" s="177"/>
      <c r="X90" s="177"/>
      <c r="Y90" s="177"/>
    </row>
    <row r="91" spans="1:34" ht="15" x14ac:dyDescent="0.25">
      <c r="U91" s="177"/>
      <c r="V91" s="177"/>
      <c r="W91" s="177"/>
      <c r="X91" s="177"/>
      <c r="Y91" s="177"/>
    </row>
    <row r="92" spans="1:34" ht="15" x14ac:dyDescent="0.25">
      <c r="U92" s="177"/>
      <c r="V92" s="177"/>
      <c r="W92" s="177"/>
      <c r="X92" s="177"/>
      <c r="Y92" s="177"/>
    </row>
  </sheetData>
  <mergeCells count="29">
    <mergeCell ref="A69:A78"/>
    <mergeCell ref="C69:C78"/>
    <mergeCell ref="A79:A81"/>
    <mergeCell ref="C79:C81"/>
    <mergeCell ref="A38:A48"/>
    <mergeCell ref="C38:C48"/>
    <mergeCell ref="A49:A59"/>
    <mergeCell ref="C49:C59"/>
    <mergeCell ref="A60:A68"/>
    <mergeCell ref="C60:C68"/>
    <mergeCell ref="AD1:AD2"/>
    <mergeCell ref="AE1:AE2"/>
    <mergeCell ref="AF1:AF2"/>
    <mergeCell ref="AG1:AG2"/>
    <mergeCell ref="AH1:AH2"/>
    <mergeCell ref="AA1:AA2"/>
    <mergeCell ref="AB1:AB2"/>
    <mergeCell ref="AC1:AC2"/>
    <mergeCell ref="A1:C1"/>
    <mergeCell ref="D1:J1"/>
    <mergeCell ref="K1:T1"/>
    <mergeCell ref="U1:U2"/>
    <mergeCell ref="V1:V2"/>
    <mergeCell ref="W1:W2"/>
    <mergeCell ref="A2:J2"/>
    <mergeCell ref="K2:T2"/>
    <mergeCell ref="X1:X2"/>
    <mergeCell ref="Y1:Y2"/>
    <mergeCell ref="Z1:Z2"/>
  </mergeCells>
  <conditionalFormatting sqref="T1 T3:T1048576">
    <cfRule type="cellIs" dxfId="31" priority="2" operator="equal">
      <formula>"ATENÇÃO"</formula>
    </cfRule>
  </conditionalFormatting>
  <conditionalFormatting sqref="Z4:AH81">
    <cfRule type="cellIs" dxfId="30"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C0B23-B39D-4A36-8E36-E2345F6E0625}">
  <dimension ref="A1:AH92"/>
  <sheetViews>
    <sheetView topLeftCell="C70" zoomScale="90" zoomScaleNormal="90" workbookViewId="0">
      <selection activeCell="N10" sqref="N10"/>
    </sheetView>
  </sheetViews>
  <sheetFormatPr defaultColWidth="9.7109375" defaultRowHeight="30.2" customHeight="1" x14ac:dyDescent="0.25"/>
  <cols>
    <col min="1" max="1" width="6.140625" style="1" customWidth="1"/>
    <col min="2" max="2" width="6.42578125" style="1" customWidth="1"/>
    <col min="3" max="3" width="19.28515625" style="1" customWidth="1"/>
    <col min="4" max="4" width="21" style="3" customWidth="1"/>
    <col min="5" max="5" width="16.140625" style="1" customWidth="1"/>
    <col min="6" max="6" width="8.5703125" style="1" customWidth="1"/>
    <col min="7" max="7" width="8.42578125" style="1" customWidth="1"/>
    <col min="8" max="8" width="8.28515625" style="1" customWidth="1"/>
    <col min="9" max="9" width="12.7109375" style="1" customWidth="1"/>
    <col min="10" max="10" width="12.140625" style="3" customWidth="1"/>
    <col min="11" max="11" width="13.5703125" style="4" bestFit="1" customWidth="1"/>
    <col min="12" max="14" width="12.42578125" style="4" customWidth="1"/>
    <col min="15" max="15" width="18.140625" style="4" customWidth="1"/>
    <col min="16" max="17" width="12.42578125" style="4" customWidth="1"/>
    <col min="18" max="18" width="16.42578125" style="4" bestFit="1" customWidth="1"/>
    <col min="19" max="19" width="13.28515625" style="12" customWidth="1"/>
    <col min="20" max="20" width="12.42578125" style="5" customWidth="1"/>
    <col min="21" max="21" width="13.42578125" style="6" customWidth="1"/>
    <col min="22" max="22" width="13" style="6" customWidth="1"/>
    <col min="23" max="23" width="13.42578125" style="6" customWidth="1"/>
    <col min="24" max="25" width="14.140625" style="6" customWidth="1"/>
    <col min="26" max="26" width="12.42578125" style="6" customWidth="1"/>
    <col min="27" max="27" width="13.28515625" style="6" customWidth="1"/>
    <col min="28" max="28" width="12.7109375" style="6" customWidth="1"/>
    <col min="29" max="29" width="12" style="6" customWidth="1"/>
    <col min="30" max="30" width="12.7109375" style="6" customWidth="1"/>
    <col min="31" max="31" width="13.85546875" style="6" customWidth="1"/>
    <col min="32" max="32" width="13.42578125" style="6" customWidth="1"/>
    <col min="33" max="33" width="12.42578125" style="2" customWidth="1"/>
    <col min="34" max="34" width="13.7109375" style="2" customWidth="1"/>
    <col min="35" max="16384" width="9.7109375" style="2"/>
  </cols>
  <sheetData>
    <row r="1" spans="1:34" ht="40.15" customHeight="1" x14ac:dyDescent="0.25">
      <c r="A1" s="207" t="s">
        <v>52</v>
      </c>
      <c r="B1" s="208"/>
      <c r="C1" s="209"/>
      <c r="D1" s="194" t="s">
        <v>48</v>
      </c>
      <c r="E1" s="195"/>
      <c r="F1" s="195"/>
      <c r="G1" s="195"/>
      <c r="H1" s="195"/>
      <c r="I1" s="195"/>
      <c r="J1" s="196"/>
      <c r="K1" s="206" t="s">
        <v>49</v>
      </c>
      <c r="L1" s="206"/>
      <c r="M1" s="206"/>
      <c r="N1" s="206"/>
      <c r="O1" s="206"/>
      <c r="P1" s="206"/>
      <c r="Q1" s="206"/>
      <c r="R1" s="206"/>
      <c r="S1" s="206"/>
      <c r="T1" s="206"/>
      <c r="U1" s="216" t="s">
        <v>279</v>
      </c>
      <c r="V1" s="192" t="s">
        <v>51</v>
      </c>
      <c r="W1" s="192" t="s">
        <v>51</v>
      </c>
      <c r="X1" s="192" t="s">
        <v>51</v>
      </c>
      <c r="Y1" s="192" t="s">
        <v>51</v>
      </c>
      <c r="Z1" s="192" t="s">
        <v>51</v>
      </c>
      <c r="AA1" s="192" t="s">
        <v>51</v>
      </c>
      <c r="AB1" s="192" t="s">
        <v>51</v>
      </c>
      <c r="AC1" s="192" t="s">
        <v>51</v>
      </c>
      <c r="AD1" s="192" t="s">
        <v>51</v>
      </c>
      <c r="AE1" s="192" t="s">
        <v>51</v>
      </c>
      <c r="AF1" s="192" t="s">
        <v>51</v>
      </c>
      <c r="AG1" s="192" t="s">
        <v>51</v>
      </c>
      <c r="AH1" s="192" t="s">
        <v>51</v>
      </c>
    </row>
    <row r="2" spans="1:34" ht="24.95" customHeight="1" x14ac:dyDescent="0.25">
      <c r="A2" s="194" t="s">
        <v>39</v>
      </c>
      <c r="B2" s="195"/>
      <c r="C2" s="195"/>
      <c r="D2" s="195"/>
      <c r="E2" s="195"/>
      <c r="F2" s="195"/>
      <c r="G2" s="195"/>
      <c r="H2" s="195"/>
      <c r="I2" s="195"/>
      <c r="J2" s="196"/>
      <c r="K2" s="197" t="s">
        <v>62</v>
      </c>
      <c r="L2" s="198"/>
      <c r="M2" s="198"/>
      <c r="N2" s="198"/>
      <c r="O2" s="198"/>
      <c r="P2" s="198"/>
      <c r="Q2" s="198"/>
      <c r="R2" s="198"/>
      <c r="S2" s="198"/>
      <c r="T2" s="199"/>
      <c r="U2" s="217"/>
      <c r="V2" s="193"/>
      <c r="W2" s="193"/>
      <c r="X2" s="193"/>
      <c r="Y2" s="193"/>
      <c r="Z2" s="193"/>
      <c r="AA2" s="193"/>
      <c r="AB2" s="193"/>
      <c r="AC2" s="193"/>
      <c r="AD2" s="193"/>
      <c r="AE2" s="193"/>
      <c r="AF2" s="193"/>
      <c r="AG2" s="193"/>
      <c r="AH2" s="193"/>
    </row>
    <row r="3" spans="1:34" s="3" customFormat="1" ht="30.2" customHeight="1" x14ac:dyDescent="0.2">
      <c r="A3" s="7" t="s">
        <v>3</v>
      </c>
      <c r="B3" s="7" t="s">
        <v>56</v>
      </c>
      <c r="C3" s="7" t="s">
        <v>57</v>
      </c>
      <c r="D3" s="8" t="s">
        <v>58</v>
      </c>
      <c r="E3" s="8" t="s">
        <v>59</v>
      </c>
      <c r="F3" s="8" t="s">
        <v>18</v>
      </c>
      <c r="G3" s="8" t="s">
        <v>19</v>
      </c>
      <c r="H3" s="8" t="s">
        <v>60</v>
      </c>
      <c r="I3" s="8" t="s">
        <v>61</v>
      </c>
      <c r="J3" s="9" t="s">
        <v>50</v>
      </c>
      <c r="K3" s="10" t="s">
        <v>4</v>
      </c>
      <c r="L3" s="57" t="s">
        <v>218</v>
      </c>
      <c r="M3" s="57" t="s">
        <v>219</v>
      </c>
      <c r="N3" s="57" t="s">
        <v>220</v>
      </c>
      <c r="O3" s="57" t="s">
        <v>221</v>
      </c>
      <c r="P3" s="57" t="s">
        <v>222</v>
      </c>
      <c r="Q3" s="57" t="s">
        <v>224</v>
      </c>
      <c r="R3" s="57" t="s">
        <v>225</v>
      </c>
      <c r="S3" s="11" t="s">
        <v>0</v>
      </c>
      <c r="T3" s="7" t="s">
        <v>2</v>
      </c>
      <c r="U3" s="172">
        <v>45453</v>
      </c>
      <c r="V3" s="25" t="s">
        <v>1</v>
      </c>
      <c r="W3" s="25" t="s">
        <v>1</v>
      </c>
      <c r="X3" s="25" t="s">
        <v>1</v>
      </c>
      <c r="Y3" s="25" t="s">
        <v>1</v>
      </c>
      <c r="Z3" s="25" t="s">
        <v>1</v>
      </c>
      <c r="AA3" s="25" t="s">
        <v>1</v>
      </c>
      <c r="AB3" s="25" t="s">
        <v>1</v>
      </c>
      <c r="AC3" s="25" t="s">
        <v>1</v>
      </c>
      <c r="AD3" s="25" t="s">
        <v>1</v>
      </c>
      <c r="AE3" s="25" t="s">
        <v>1</v>
      </c>
      <c r="AF3" s="25" t="s">
        <v>1</v>
      </c>
      <c r="AG3" s="25" t="s">
        <v>1</v>
      </c>
      <c r="AH3" s="25" t="s">
        <v>1</v>
      </c>
    </row>
    <row r="4" spans="1:34" ht="30.2" customHeight="1" x14ac:dyDescent="0.25">
      <c r="A4" s="39">
        <v>1</v>
      </c>
      <c r="B4" s="39">
        <v>1</v>
      </c>
      <c r="C4" s="37" t="s">
        <v>63</v>
      </c>
      <c r="D4" s="36" t="s">
        <v>64</v>
      </c>
      <c r="E4" s="37" t="s">
        <v>65</v>
      </c>
      <c r="F4" s="37" t="s">
        <v>20</v>
      </c>
      <c r="G4" s="37" t="s">
        <v>66</v>
      </c>
      <c r="H4" s="37" t="s">
        <v>5</v>
      </c>
      <c r="I4" s="37" t="s">
        <v>6</v>
      </c>
      <c r="J4" s="38">
        <v>1670</v>
      </c>
      <c r="K4" s="29">
        <f>0</f>
        <v>0</v>
      </c>
      <c r="L4" s="158">
        <f>IF(SUM(U4:AL4)&gt;K4,K4,SUM(U4:AL4))</f>
        <v>0</v>
      </c>
      <c r="M4" s="158">
        <f>(SUM(U4:AL4))</f>
        <v>0</v>
      </c>
      <c r="N4" s="159"/>
      <c r="O4" s="160">
        <f>ROUND(IF(K4*0.25-0.5&lt;0,0,K4*0.25-0.5),0)-R4-P4</f>
        <v>0</v>
      </c>
      <c r="P4" s="159"/>
      <c r="Q4" s="159"/>
      <c r="R4" s="159"/>
      <c r="S4" s="28">
        <f>K4-SUM(U4:AH4)+N4</f>
        <v>0</v>
      </c>
      <c r="T4" s="27" t="str">
        <f>IF(S4&lt;0,"ATENÇÃO","OK")</f>
        <v>OK</v>
      </c>
      <c r="U4" s="173"/>
      <c r="V4" s="24"/>
      <c r="W4" s="24"/>
      <c r="X4" s="24"/>
      <c r="Y4" s="26"/>
      <c r="Z4" s="26"/>
      <c r="AA4" s="26"/>
      <c r="AB4" s="24"/>
      <c r="AC4" s="24"/>
      <c r="AD4" s="24"/>
      <c r="AE4" s="24"/>
      <c r="AF4" s="24"/>
      <c r="AG4" s="24"/>
      <c r="AH4" s="24"/>
    </row>
    <row r="5" spans="1:34" ht="30.2" customHeight="1" x14ac:dyDescent="0.25">
      <c r="A5" s="46">
        <v>2</v>
      </c>
      <c r="B5" s="46">
        <v>2</v>
      </c>
      <c r="C5" s="47" t="s">
        <v>67</v>
      </c>
      <c r="D5" s="48" t="s">
        <v>68</v>
      </c>
      <c r="E5" s="47" t="s">
        <v>69</v>
      </c>
      <c r="F5" s="47" t="s">
        <v>20</v>
      </c>
      <c r="G5" s="47" t="s">
        <v>66</v>
      </c>
      <c r="H5" s="47" t="s">
        <v>5</v>
      </c>
      <c r="I5" s="47" t="s">
        <v>6</v>
      </c>
      <c r="J5" s="49">
        <v>1651.67</v>
      </c>
      <c r="K5" s="29">
        <f>2</f>
        <v>2</v>
      </c>
      <c r="L5" s="158">
        <f t="shared" ref="L5:L68" si="0">IF(SUM(U5:AL5)&gt;K5,K5,SUM(U5:AL5))</f>
        <v>0</v>
      </c>
      <c r="M5" s="158">
        <f t="shared" ref="M5:M68" si="1">(SUM(U5:AL5))</f>
        <v>0</v>
      </c>
      <c r="N5" s="159"/>
      <c r="O5" s="160">
        <f t="shared" ref="O5:O68" si="2">ROUND(IF(K5*0.25-0.5&lt;0,0,K5*0.25-0.5),0)-R5-P5</f>
        <v>0</v>
      </c>
      <c r="P5" s="159"/>
      <c r="Q5" s="159"/>
      <c r="R5" s="159"/>
      <c r="S5" s="28">
        <f t="shared" ref="S5:S68" si="3">K5-SUM(U5:AH5)+N5</f>
        <v>2</v>
      </c>
      <c r="T5" s="27" t="str">
        <f t="shared" ref="T5:T68" si="4">IF(S5&lt;0,"ATENÇÃO","OK")</f>
        <v>OK</v>
      </c>
      <c r="U5" s="173"/>
      <c r="V5" s="24"/>
      <c r="W5" s="24"/>
      <c r="X5" s="24"/>
      <c r="Y5" s="26"/>
      <c r="Z5" s="26"/>
      <c r="AA5" s="26"/>
      <c r="AB5" s="24"/>
      <c r="AC5" s="24"/>
      <c r="AD5" s="24"/>
      <c r="AE5" s="24"/>
      <c r="AF5" s="24"/>
      <c r="AG5" s="24"/>
      <c r="AH5" s="24"/>
    </row>
    <row r="6" spans="1:34" ht="30.2" customHeight="1" x14ac:dyDescent="0.25">
      <c r="A6" s="39">
        <v>3</v>
      </c>
      <c r="B6" s="39">
        <v>3</v>
      </c>
      <c r="C6" s="37" t="s">
        <v>63</v>
      </c>
      <c r="D6" s="36" t="s">
        <v>70</v>
      </c>
      <c r="E6" s="37" t="s">
        <v>71</v>
      </c>
      <c r="F6" s="37" t="s">
        <v>20</v>
      </c>
      <c r="G6" s="37" t="s">
        <v>72</v>
      </c>
      <c r="H6" s="37" t="s">
        <v>5</v>
      </c>
      <c r="I6" s="37" t="s">
        <v>6</v>
      </c>
      <c r="J6" s="38">
        <v>1802</v>
      </c>
      <c r="K6" s="29">
        <f>0</f>
        <v>0</v>
      </c>
      <c r="L6" s="158">
        <f t="shared" si="0"/>
        <v>0</v>
      </c>
      <c r="M6" s="158">
        <f t="shared" si="1"/>
        <v>0</v>
      </c>
      <c r="N6" s="159"/>
      <c r="O6" s="160">
        <f t="shared" si="2"/>
        <v>0</v>
      </c>
      <c r="P6" s="159"/>
      <c r="Q6" s="159"/>
      <c r="R6" s="159"/>
      <c r="S6" s="28">
        <f t="shared" si="3"/>
        <v>0</v>
      </c>
      <c r="T6" s="27" t="str">
        <f t="shared" si="4"/>
        <v>OK</v>
      </c>
      <c r="U6" s="173"/>
      <c r="V6" s="24"/>
      <c r="W6" s="24"/>
      <c r="X6" s="24"/>
      <c r="Y6" s="26"/>
      <c r="Z6" s="26"/>
      <c r="AA6" s="26"/>
      <c r="AB6" s="24"/>
      <c r="AC6" s="24"/>
      <c r="AD6" s="24"/>
      <c r="AE6" s="24"/>
      <c r="AF6" s="24"/>
      <c r="AG6" s="24"/>
      <c r="AH6" s="24"/>
    </row>
    <row r="7" spans="1:34" ht="48.75" customHeight="1" x14ac:dyDescent="0.25">
      <c r="A7" s="46">
        <v>4</v>
      </c>
      <c r="B7" s="46">
        <v>4</v>
      </c>
      <c r="C7" s="47" t="s">
        <v>67</v>
      </c>
      <c r="D7" s="48" t="s">
        <v>73</v>
      </c>
      <c r="E7" s="47" t="s">
        <v>74</v>
      </c>
      <c r="F7" s="47" t="s">
        <v>20</v>
      </c>
      <c r="G7" s="47" t="s">
        <v>75</v>
      </c>
      <c r="H7" s="47" t="s">
        <v>5</v>
      </c>
      <c r="I7" s="47" t="s">
        <v>6</v>
      </c>
      <c r="J7" s="49">
        <v>1800</v>
      </c>
      <c r="K7" s="29">
        <f>2</f>
        <v>2</v>
      </c>
      <c r="L7" s="158">
        <f t="shared" si="0"/>
        <v>0</v>
      </c>
      <c r="M7" s="158">
        <f t="shared" si="1"/>
        <v>0</v>
      </c>
      <c r="N7" s="159">
        <v>-2</v>
      </c>
      <c r="O7" s="160">
        <f t="shared" si="2"/>
        <v>0</v>
      </c>
      <c r="P7" s="159"/>
      <c r="Q7" s="159"/>
      <c r="R7" s="159"/>
      <c r="S7" s="28">
        <f t="shared" si="3"/>
        <v>0</v>
      </c>
      <c r="T7" s="27" t="str">
        <f t="shared" si="4"/>
        <v>OK</v>
      </c>
      <c r="U7" s="173"/>
      <c r="V7" s="24"/>
      <c r="W7" s="24"/>
      <c r="X7" s="24"/>
      <c r="Y7" s="26"/>
      <c r="Z7" s="26"/>
      <c r="AA7" s="26"/>
      <c r="AB7" s="24"/>
      <c r="AC7" s="24"/>
      <c r="AD7" s="24"/>
      <c r="AE7" s="24"/>
      <c r="AF7" s="24"/>
      <c r="AG7" s="24"/>
      <c r="AH7" s="24"/>
    </row>
    <row r="8" spans="1:34" ht="30.2" customHeight="1" x14ac:dyDescent="0.25">
      <c r="A8" s="39">
        <v>5</v>
      </c>
      <c r="B8" s="39">
        <v>5</v>
      </c>
      <c r="C8" s="37" t="s">
        <v>63</v>
      </c>
      <c r="D8" s="36" t="s">
        <v>76</v>
      </c>
      <c r="E8" s="37" t="s">
        <v>77</v>
      </c>
      <c r="F8" s="37" t="s">
        <v>20</v>
      </c>
      <c r="G8" s="37" t="s">
        <v>78</v>
      </c>
      <c r="H8" s="37" t="s">
        <v>5</v>
      </c>
      <c r="I8" s="37" t="s">
        <v>6</v>
      </c>
      <c r="J8" s="38">
        <v>2686</v>
      </c>
      <c r="K8" s="29">
        <f>0</f>
        <v>0</v>
      </c>
      <c r="L8" s="158">
        <f t="shared" si="0"/>
        <v>0</v>
      </c>
      <c r="M8" s="158">
        <f t="shared" si="1"/>
        <v>0</v>
      </c>
      <c r="N8" s="159"/>
      <c r="O8" s="160">
        <f t="shared" si="2"/>
        <v>0</v>
      </c>
      <c r="P8" s="159"/>
      <c r="Q8" s="159"/>
      <c r="R8" s="159"/>
      <c r="S8" s="28">
        <f t="shared" si="3"/>
        <v>0</v>
      </c>
      <c r="T8" s="27" t="str">
        <f t="shared" si="4"/>
        <v>OK</v>
      </c>
      <c r="U8" s="173"/>
      <c r="V8" s="24"/>
      <c r="W8" s="24"/>
      <c r="X8" s="24"/>
      <c r="Y8" s="26"/>
      <c r="Z8" s="26"/>
      <c r="AA8" s="26"/>
      <c r="AB8" s="24"/>
      <c r="AC8" s="24"/>
      <c r="AD8" s="24"/>
      <c r="AE8" s="24"/>
      <c r="AF8" s="24"/>
      <c r="AG8" s="24"/>
      <c r="AH8" s="24"/>
    </row>
    <row r="9" spans="1:34" ht="54.4" customHeight="1" x14ac:dyDescent="0.25">
      <c r="A9" s="91">
        <v>6</v>
      </c>
      <c r="B9" s="91">
        <v>6</v>
      </c>
      <c r="C9" s="92" t="s">
        <v>67</v>
      </c>
      <c r="D9" s="93" t="s">
        <v>79</v>
      </c>
      <c r="E9" s="98" t="s">
        <v>188</v>
      </c>
      <c r="F9" s="92" t="s">
        <v>20</v>
      </c>
      <c r="G9" s="92" t="s">
        <v>21</v>
      </c>
      <c r="H9" s="92" t="s">
        <v>5</v>
      </c>
      <c r="I9" s="92" t="s">
        <v>6</v>
      </c>
      <c r="J9" s="94">
        <v>2821.51</v>
      </c>
      <c r="K9" s="29">
        <f>2</f>
        <v>2</v>
      </c>
      <c r="L9" s="158">
        <f t="shared" si="0"/>
        <v>0</v>
      </c>
      <c r="M9" s="158">
        <f t="shared" si="1"/>
        <v>0</v>
      </c>
      <c r="N9" s="159"/>
      <c r="O9" s="160">
        <f t="shared" si="2"/>
        <v>0</v>
      </c>
      <c r="P9" s="159"/>
      <c r="Q9" s="159"/>
      <c r="R9" s="159"/>
      <c r="S9" s="28">
        <f t="shared" si="3"/>
        <v>2</v>
      </c>
      <c r="T9" s="27" t="str">
        <f t="shared" si="4"/>
        <v>OK</v>
      </c>
      <c r="U9" s="173"/>
      <c r="V9" s="24"/>
      <c r="W9" s="24"/>
      <c r="X9" s="24"/>
      <c r="Y9" s="26"/>
      <c r="Z9" s="26"/>
      <c r="AA9" s="26"/>
      <c r="AB9" s="24"/>
      <c r="AC9" s="24"/>
      <c r="AD9" s="24"/>
      <c r="AE9" s="24"/>
      <c r="AF9" s="24"/>
      <c r="AG9" s="24"/>
      <c r="AH9" s="24"/>
    </row>
    <row r="10" spans="1:34" ht="30.2" customHeight="1" x14ac:dyDescent="0.25">
      <c r="A10" s="39">
        <v>7</v>
      </c>
      <c r="B10" s="39">
        <v>7</v>
      </c>
      <c r="C10" s="37" t="s">
        <v>63</v>
      </c>
      <c r="D10" s="36" t="s">
        <v>80</v>
      </c>
      <c r="E10" s="37" t="s">
        <v>81</v>
      </c>
      <c r="F10" s="37" t="s">
        <v>20</v>
      </c>
      <c r="G10" s="37" t="s">
        <v>21</v>
      </c>
      <c r="H10" s="37" t="s">
        <v>5</v>
      </c>
      <c r="I10" s="37" t="s">
        <v>6</v>
      </c>
      <c r="J10" s="38">
        <v>7446</v>
      </c>
      <c r="K10" s="29">
        <f>0</f>
        <v>0</v>
      </c>
      <c r="L10" s="158">
        <f t="shared" si="0"/>
        <v>0</v>
      </c>
      <c r="M10" s="158">
        <f t="shared" si="1"/>
        <v>0</v>
      </c>
      <c r="N10" s="159"/>
      <c r="O10" s="160">
        <f t="shared" si="2"/>
        <v>0</v>
      </c>
      <c r="P10" s="159"/>
      <c r="Q10" s="159"/>
      <c r="R10" s="159"/>
      <c r="S10" s="28">
        <f t="shared" si="3"/>
        <v>0</v>
      </c>
      <c r="T10" s="27" t="str">
        <f t="shared" si="4"/>
        <v>OK</v>
      </c>
      <c r="U10" s="173"/>
      <c r="V10" s="24"/>
      <c r="W10" s="24"/>
      <c r="X10" s="24"/>
      <c r="Y10" s="26"/>
      <c r="Z10" s="26"/>
      <c r="AA10" s="26"/>
      <c r="AB10" s="24"/>
      <c r="AC10" s="24"/>
      <c r="AD10" s="24"/>
      <c r="AE10" s="24"/>
      <c r="AF10" s="24"/>
      <c r="AG10" s="24"/>
      <c r="AH10" s="24"/>
    </row>
    <row r="11" spans="1:34" ht="30.2" customHeight="1" x14ac:dyDescent="0.25">
      <c r="A11" s="46">
        <v>8</v>
      </c>
      <c r="B11" s="46">
        <v>8</v>
      </c>
      <c r="C11" s="47" t="s">
        <v>63</v>
      </c>
      <c r="D11" s="48" t="s">
        <v>82</v>
      </c>
      <c r="E11" s="47" t="s">
        <v>81</v>
      </c>
      <c r="F11" s="47" t="s">
        <v>20</v>
      </c>
      <c r="G11" s="47" t="s">
        <v>21</v>
      </c>
      <c r="H11" s="47" t="s">
        <v>5</v>
      </c>
      <c r="I11" s="47" t="s">
        <v>6</v>
      </c>
      <c r="J11" s="49">
        <v>7375</v>
      </c>
      <c r="K11" s="29">
        <f>1</f>
        <v>1</v>
      </c>
      <c r="L11" s="158">
        <f t="shared" si="0"/>
        <v>0</v>
      </c>
      <c r="M11" s="158">
        <f t="shared" si="1"/>
        <v>0</v>
      </c>
      <c r="N11" s="159"/>
      <c r="O11" s="160">
        <f t="shared" si="2"/>
        <v>0</v>
      </c>
      <c r="P11" s="159"/>
      <c r="Q11" s="159"/>
      <c r="R11" s="159"/>
      <c r="S11" s="28">
        <f t="shared" si="3"/>
        <v>1</v>
      </c>
      <c r="T11" s="27" t="str">
        <f t="shared" si="4"/>
        <v>OK</v>
      </c>
      <c r="U11" s="173"/>
      <c r="V11" s="24"/>
      <c r="W11" s="24"/>
      <c r="X11" s="24"/>
      <c r="Y11" s="26"/>
      <c r="Z11" s="26"/>
      <c r="AA11" s="26"/>
      <c r="AB11" s="24"/>
      <c r="AC11" s="24"/>
      <c r="AD11" s="24"/>
      <c r="AE11" s="24"/>
      <c r="AF11" s="24"/>
      <c r="AG11" s="24"/>
      <c r="AH11" s="24"/>
    </row>
    <row r="12" spans="1:34" ht="30.2" customHeight="1" x14ac:dyDescent="0.25">
      <c r="A12" s="39">
        <v>9</v>
      </c>
      <c r="B12" s="39">
        <v>9</v>
      </c>
      <c r="C12" s="37" t="s">
        <v>83</v>
      </c>
      <c r="D12" s="36" t="s">
        <v>84</v>
      </c>
      <c r="E12" s="37" t="s">
        <v>85</v>
      </c>
      <c r="F12" s="37" t="s">
        <v>20</v>
      </c>
      <c r="G12" s="37" t="s">
        <v>22</v>
      </c>
      <c r="H12" s="37" t="s">
        <v>5</v>
      </c>
      <c r="I12" s="37" t="s">
        <v>6</v>
      </c>
      <c r="J12" s="38">
        <v>6213.51</v>
      </c>
      <c r="K12" s="29">
        <f>0</f>
        <v>0</v>
      </c>
      <c r="L12" s="158">
        <f t="shared" si="0"/>
        <v>0</v>
      </c>
      <c r="M12" s="158">
        <f t="shared" si="1"/>
        <v>0</v>
      </c>
      <c r="N12" s="159"/>
      <c r="O12" s="160">
        <f t="shared" si="2"/>
        <v>0</v>
      </c>
      <c r="P12" s="159"/>
      <c r="Q12" s="159"/>
      <c r="R12" s="159"/>
      <c r="S12" s="28">
        <f t="shared" si="3"/>
        <v>0</v>
      </c>
      <c r="T12" s="27" t="str">
        <f t="shared" si="4"/>
        <v>OK</v>
      </c>
      <c r="U12" s="173"/>
      <c r="V12" s="24"/>
      <c r="W12" s="24"/>
      <c r="X12" s="24"/>
      <c r="Y12" s="30"/>
      <c r="Z12" s="26"/>
      <c r="AA12" s="26"/>
      <c r="AB12" s="24"/>
      <c r="AC12" s="24"/>
      <c r="AD12" s="24"/>
      <c r="AE12" s="24"/>
      <c r="AF12" s="24"/>
      <c r="AG12" s="24"/>
      <c r="AH12" s="24"/>
    </row>
    <row r="13" spans="1:34" ht="30.2" customHeight="1" x14ac:dyDescent="0.25">
      <c r="A13" s="46">
        <v>10</v>
      </c>
      <c r="B13" s="46">
        <v>10</v>
      </c>
      <c r="C13" s="47" t="s">
        <v>63</v>
      </c>
      <c r="D13" s="48" t="s">
        <v>86</v>
      </c>
      <c r="E13" s="47" t="s">
        <v>87</v>
      </c>
      <c r="F13" s="47" t="s">
        <v>20</v>
      </c>
      <c r="G13" s="47" t="s">
        <v>22</v>
      </c>
      <c r="H13" s="47" t="s">
        <v>5</v>
      </c>
      <c r="I13" s="47" t="s">
        <v>6</v>
      </c>
      <c r="J13" s="49">
        <v>6689.61</v>
      </c>
      <c r="K13" s="29">
        <f>1</f>
        <v>1</v>
      </c>
      <c r="L13" s="158">
        <f t="shared" si="0"/>
        <v>0</v>
      </c>
      <c r="M13" s="158">
        <f t="shared" si="1"/>
        <v>0</v>
      </c>
      <c r="N13" s="159"/>
      <c r="O13" s="160">
        <f t="shared" si="2"/>
        <v>0</v>
      </c>
      <c r="P13" s="159"/>
      <c r="Q13" s="159"/>
      <c r="R13" s="159"/>
      <c r="S13" s="28">
        <f t="shared" si="3"/>
        <v>1</v>
      </c>
      <c r="T13" s="27" t="str">
        <f t="shared" si="4"/>
        <v>OK</v>
      </c>
      <c r="U13" s="173"/>
      <c r="V13" s="24"/>
      <c r="W13" s="24"/>
      <c r="X13" s="24"/>
      <c r="Y13" s="26"/>
      <c r="Z13" s="26"/>
      <c r="AA13" s="26"/>
      <c r="AB13" s="24"/>
      <c r="AC13" s="24"/>
      <c r="AD13" s="24"/>
      <c r="AE13" s="24"/>
      <c r="AF13" s="24"/>
      <c r="AG13" s="24"/>
      <c r="AH13" s="24"/>
    </row>
    <row r="14" spans="1:34" ht="30.2" customHeight="1" x14ac:dyDescent="0.25">
      <c r="A14" s="39">
        <v>11</v>
      </c>
      <c r="B14" s="39">
        <v>11</v>
      </c>
      <c r="C14" s="37" t="s">
        <v>83</v>
      </c>
      <c r="D14" s="36" t="s">
        <v>88</v>
      </c>
      <c r="E14" s="37" t="s">
        <v>89</v>
      </c>
      <c r="F14" s="39" t="s">
        <v>20</v>
      </c>
      <c r="G14" s="37" t="s">
        <v>22</v>
      </c>
      <c r="H14" s="39" t="s">
        <v>5</v>
      </c>
      <c r="I14" s="37" t="s">
        <v>6</v>
      </c>
      <c r="J14" s="38">
        <v>3445.06</v>
      </c>
      <c r="K14" s="29">
        <f>0</f>
        <v>0</v>
      </c>
      <c r="L14" s="158">
        <f t="shared" si="0"/>
        <v>0</v>
      </c>
      <c r="M14" s="158">
        <f t="shared" si="1"/>
        <v>0</v>
      </c>
      <c r="N14" s="159"/>
      <c r="O14" s="160">
        <f t="shared" si="2"/>
        <v>0</v>
      </c>
      <c r="P14" s="159"/>
      <c r="Q14" s="159"/>
      <c r="R14" s="159"/>
      <c r="S14" s="28">
        <f t="shared" si="3"/>
        <v>0</v>
      </c>
      <c r="T14" s="27" t="str">
        <f t="shared" si="4"/>
        <v>OK</v>
      </c>
      <c r="U14" s="173"/>
      <c r="V14" s="24"/>
      <c r="W14" s="24"/>
      <c r="X14" s="24"/>
      <c r="Y14" s="26"/>
      <c r="Z14" s="26"/>
      <c r="AA14" s="26"/>
      <c r="AB14" s="24"/>
      <c r="AC14" s="24"/>
      <c r="AD14" s="24"/>
      <c r="AE14" s="24"/>
      <c r="AF14" s="24"/>
      <c r="AG14" s="24"/>
      <c r="AH14" s="24"/>
    </row>
    <row r="15" spans="1:34" ht="30.2" customHeight="1" x14ac:dyDescent="0.25">
      <c r="A15" s="46">
        <v>12</v>
      </c>
      <c r="B15" s="46">
        <v>12</v>
      </c>
      <c r="C15" s="47" t="s">
        <v>83</v>
      </c>
      <c r="D15" s="48" t="s">
        <v>90</v>
      </c>
      <c r="E15" s="47" t="s">
        <v>91</v>
      </c>
      <c r="F15" s="46" t="s">
        <v>20</v>
      </c>
      <c r="G15" s="46" t="s">
        <v>22</v>
      </c>
      <c r="H15" s="46" t="s">
        <v>5</v>
      </c>
      <c r="I15" s="47" t="s">
        <v>6</v>
      </c>
      <c r="J15" s="49">
        <v>3617.48</v>
      </c>
      <c r="K15" s="29">
        <f>0</f>
        <v>0</v>
      </c>
      <c r="L15" s="158">
        <f t="shared" si="0"/>
        <v>0</v>
      </c>
      <c r="M15" s="158">
        <f t="shared" si="1"/>
        <v>0</v>
      </c>
      <c r="N15" s="159"/>
      <c r="O15" s="160">
        <f t="shared" si="2"/>
        <v>0</v>
      </c>
      <c r="P15" s="159"/>
      <c r="Q15" s="159"/>
      <c r="R15" s="159"/>
      <c r="S15" s="28">
        <f t="shared" si="3"/>
        <v>0</v>
      </c>
      <c r="T15" s="27" t="str">
        <f t="shared" si="4"/>
        <v>OK</v>
      </c>
      <c r="U15" s="173"/>
      <c r="V15" s="24"/>
      <c r="W15" s="24"/>
      <c r="X15" s="24"/>
      <c r="Y15" s="26"/>
      <c r="Z15" s="26"/>
      <c r="AA15" s="26"/>
      <c r="AB15" s="24"/>
      <c r="AC15" s="24"/>
      <c r="AD15" s="24"/>
      <c r="AE15" s="24"/>
      <c r="AF15" s="24"/>
      <c r="AG15" s="24"/>
      <c r="AH15" s="24"/>
    </row>
    <row r="16" spans="1:34" ht="30.2" customHeight="1" x14ac:dyDescent="0.25">
      <c r="A16" s="39">
        <v>13</v>
      </c>
      <c r="B16" s="39">
        <v>13</v>
      </c>
      <c r="C16" s="37" t="s">
        <v>92</v>
      </c>
      <c r="D16" s="36" t="s">
        <v>93</v>
      </c>
      <c r="E16" s="37" t="s">
        <v>94</v>
      </c>
      <c r="F16" s="39" t="s">
        <v>20</v>
      </c>
      <c r="G16" s="39" t="s">
        <v>22</v>
      </c>
      <c r="H16" s="39" t="s">
        <v>5</v>
      </c>
      <c r="I16" s="37" t="s">
        <v>6</v>
      </c>
      <c r="J16" s="38">
        <v>7453.33</v>
      </c>
      <c r="K16" s="29">
        <f>0</f>
        <v>0</v>
      </c>
      <c r="L16" s="158">
        <f t="shared" si="0"/>
        <v>0</v>
      </c>
      <c r="M16" s="158">
        <f t="shared" si="1"/>
        <v>0</v>
      </c>
      <c r="N16" s="159"/>
      <c r="O16" s="160">
        <f t="shared" si="2"/>
        <v>0</v>
      </c>
      <c r="P16" s="159"/>
      <c r="Q16" s="159"/>
      <c r="R16" s="159"/>
      <c r="S16" s="28">
        <f t="shared" si="3"/>
        <v>0</v>
      </c>
      <c r="T16" s="27" t="str">
        <f t="shared" si="4"/>
        <v>OK</v>
      </c>
      <c r="U16" s="173"/>
      <c r="V16" s="24"/>
      <c r="W16" s="24"/>
      <c r="X16" s="24"/>
      <c r="Y16" s="26"/>
      <c r="Z16" s="26"/>
      <c r="AA16" s="26"/>
      <c r="AB16" s="24"/>
      <c r="AC16" s="24"/>
      <c r="AD16" s="24"/>
      <c r="AE16" s="24"/>
      <c r="AF16" s="24"/>
      <c r="AG16" s="24"/>
      <c r="AH16" s="24"/>
    </row>
    <row r="17" spans="1:34" ht="30.2" customHeight="1" x14ac:dyDescent="0.25">
      <c r="A17" s="46">
        <v>14</v>
      </c>
      <c r="B17" s="46">
        <v>14</v>
      </c>
      <c r="C17" s="47" t="s">
        <v>92</v>
      </c>
      <c r="D17" s="48" t="s">
        <v>95</v>
      </c>
      <c r="E17" s="47" t="s">
        <v>94</v>
      </c>
      <c r="F17" s="47" t="s">
        <v>20</v>
      </c>
      <c r="G17" s="47" t="s">
        <v>22</v>
      </c>
      <c r="H17" s="47" t="s">
        <v>5</v>
      </c>
      <c r="I17" s="47" t="s">
        <v>6</v>
      </c>
      <c r="J17" s="49">
        <v>9561.2000000000007</v>
      </c>
      <c r="K17" s="29">
        <f>0</f>
        <v>0</v>
      </c>
      <c r="L17" s="158">
        <f t="shared" si="0"/>
        <v>0</v>
      </c>
      <c r="M17" s="158">
        <f t="shared" si="1"/>
        <v>0</v>
      </c>
      <c r="N17" s="159"/>
      <c r="O17" s="160">
        <f t="shared" si="2"/>
        <v>0</v>
      </c>
      <c r="P17" s="159"/>
      <c r="Q17" s="159"/>
      <c r="R17" s="159"/>
      <c r="S17" s="28">
        <f t="shared" si="3"/>
        <v>0</v>
      </c>
      <c r="T17" s="27" t="str">
        <f t="shared" si="4"/>
        <v>OK</v>
      </c>
      <c r="U17" s="173"/>
      <c r="V17" s="24"/>
      <c r="W17" s="24"/>
      <c r="X17" s="24"/>
      <c r="Y17" s="26"/>
      <c r="Z17" s="26"/>
      <c r="AA17" s="26"/>
      <c r="AB17" s="24"/>
      <c r="AC17" s="24"/>
      <c r="AD17" s="24"/>
      <c r="AE17" s="24"/>
      <c r="AF17" s="24"/>
      <c r="AG17" s="24"/>
      <c r="AH17" s="24"/>
    </row>
    <row r="18" spans="1:34" ht="30.2" customHeight="1" x14ac:dyDescent="0.25">
      <c r="A18" s="39">
        <v>15</v>
      </c>
      <c r="B18" s="39">
        <v>15</v>
      </c>
      <c r="C18" s="37" t="s">
        <v>63</v>
      </c>
      <c r="D18" s="36" t="s">
        <v>96</v>
      </c>
      <c r="E18" s="37" t="s">
        <v>97</v>
      </c>
      <c r="F18" s="37" t="s">
        <v>20</v>
      </c>
      <c r="G18" s="37" t="s">
        <v>31</v>
      </c>
      <c r="H18" s="37" t="s">
        <v>5</v>
      </c>
      <c r="I18" s="37" t="s">
        <v>6</v>
      </c>
      <c r="J18" s="38">
        <v>7598</v>
      </c>
      <c r="K18" s="29">
        <f>1</f>
        <v>1</v>
      </c>
      <c r="L18" s="158">
        <f t="shared" si="0"/>
        <v>0</v>
      </c>
      <c r="M18" s="158">
        <f t="shared" si="1"/>
        <v>0</v>
      </c>
      <c r="N18" s="159"/>
      <c r="O18" s="160">
        <f t="shared" si="2"/>
        <v>0</v>
      </c>
      <c r="P18" s="159"/>
      <c r="Q18" s="159"/>
      <c r="R18" s="159"/>
      <c r="S18" s="28">
        <f t="shared" si="3"/>
        <v>1</v>
      </c>
      <c r="T18" s="27" t="str">
        <f t="shared" si="4"/>
        <v>OK</v>
      </c>
      <c r="U18" s="173"/>
      <c r="V18" s="24"/>
      <c r="W18" s="24"/>
      <c r="X18" s="24"/>
      <c r="Y18" s="26"/>
      <c r="Z18" s="26"/>
      <c r="AA18" s="26"/>
      <c r="AB18" s="24"/>
      <c r="AC18" s="24"/>
      <c r="AD18" s="24"/>
      <c r="AE18" s="24"/>
      <c r="AF18" s="24"/>
      <c r="AG18" s="24"/>
      <c r="AH18" s="24"/>
    </row>
    <row r="19" spans="1:34" ht="30.2" customHeight="1" x14ac:dyDescent="0.25">
      <c r="A19" s="46">
        <v>16</v>
      </c>
      <c r="B19" s="46">
        <v>16</v>
      </c>
      <c r="C19" s="47" t="s">
        <v>83</v>
      </c>
      <c r="D19" s="48" t="s">
        <v>98</v>
      </c>
      <c r="E19" s="47" t="s">
        <v>99</v>
      </c>
      <c r="F19" s="47" t="s">
        <v>20</v>
      </c>
      <c r="G19" s="47" t="s">
        <v>100</v>
      </c>
      <c r="H19" s="47" t="s">
        <v>5</v>
      </c>
      <c r="I19" s="47" t="s">
        <v>6</v>
      </c>
      <c r="J19" s="49">
        <v>4540.34</v>
      </c>
      <c r="K19" s="29">
        <f>2</f>
        <v>2</v>
      </c>
      <c r="L19" s="158">
        <f t="shared" si="0"/>
        <v>0</v>
      </c>
      <c r="M19" s="158">
        <f t="shared" si="1"/>
        <v>0</v>
      </c>
      <c r="N19" s="159"/>
      <c r="O19" s="160">
        <f t="shared" si="2"/>
        <v>0</v>
      </c>
      <c r="P19" s="159"/>
      <c r="Q19" s="159"/>
      <c r="R19" s="159"/>
      <c r="S19" s="28">
        <f t="shared" si="3"/>
        <v>2</v>
      </c>
      <c r="T19" s="27" t="str">
        <f t="shared" si="4"/>
        <v>OK</v>
      </c>
      <c r="U19" s="173"/>
      <c r="V19" s="24"/>
      <c r="W19" s="24"/>
      <c r="X19" s="24"/>
      <c r="Y19" s="26"/>
      <c r="Z19" s="26"/>
      <c r="AA19" s="26"/>
      <c r="AB19" s="24"/>
      <c r="AC19" s="24"/>
      <c r="AD19" s="24"/>
      <c r="AE19" s="24"/>
      <c r="AF19" s="24"/>
      <c r="AG19" s="24"/>
      <c r="AH19" s="24"/>
    </row>
    <row r="20" spans="1:34" ht="30.2" customHeight="1" x14ac:dyDescent="0.25">
      <c r="A20" s="39">
        <v>17</v>
      </c>
      <c r="B20" s="39">
        <v>17</v>
      </c>
      <c r="C20" s="37" t="s">
        <v>63</v>
      </c>
      <c r="D20" s="40" t="s">
        <v>101</v>
      </c>
      <c r="E20" s="41" t="s">
        <v>102</v>
      </c>
      <c r="F20" s="42" t="s">
        <v>20</v>
      </c>
      <c r="G20" s="42" t="s">
        <v>103</v>
      </c>
      <c r="H20" s="42" t="s">
        <v>5</v>
      </c>
      <c r="I20" s="42" t="s">
        <v>6</v>
      </c>
      <c r="J20" s="38">
        <v>7499</v>
      </c>
      <c r="K20" s="29">
        <f>0</f>
        <v>0</v>
      </c>
      <c r="L20" s="158">
        <f t="shared" si="0"/>
        <v>0</v>
      </c>
      <c r="M20" s="158">
        <f t="shared" si="1"/>
        <v>0</v>
      </c>
      <c r="N20" s="159"/>
      <c r="O20" s="160">
        <f t="shared" si="2"/>
        <v>0</v>
      </c>
      <c r="P20" s="159"/>
      <c r="Q20" s="159"/>
      <c r="R20" s="159"/>
      <c r="S20" s="28">
        <f t="shared" si="3"/>
        <v>0</v>
      </c>
      <c r="T20" s="27" t="str">
        <f t="shared" si="4"/>
        <v>OK</v>
      </c>
      <c r="U20" s="173"/>
      <c r="V20" s="24"/>
      <c r="W20" s="24"/>
      <c r="X20" s="24"/>
      <c r="Y20" s="26"/>
      <c r="Z20" s="26"/>
      <c r="AA20" s="26"/>
      <c r="AB20" s="24"/>
      <c r="AC20" s="24"/>
      <c r="AD20" s="24"/>
      <c r="AE20" s="24"/>
      <c r="AF20" s="24"/>
      <c r="AG20" s="24"/>
      <c r="AH20" s="24"/>
    </row>
    <row r="21" spans="1:34" ht="30.2" customHeight="1" x14ac:dyDescent="0.25">
      <c r="A21" s="46">
        <v>18</v>
      </c>
      <c r="B21" s="46">
        <v>18</v>
      </c>
      <c r="C21" s="47" t="s">
        <v>104</v>
      </c>
      <c r="D21" s="48" t="s">
        <v>105</v>
      </c>
      <c r="E21" s="50" t="s">
        <v>106</v>
      </c>
      <c r="F21" s="51" t="s">
        <v>20</v>
      </c>
      <c r="G21" s="46" t="s">
        <v>107</v>
      </c>
      <c r="H21" s="46" t="s">
        <v>5</v>
      </c>
      <c r="I21" s="46" t="s">
        <v>6</v>
      </c>
      <c r="J21" s="49">
        <v>9553.2000000000007</v>
      </c>
      <c r="K21" s="29">
        <f>2</f>
        <v>2</v>
      </c>
      <c r="L21" s="158">
        <f t="shared" si="0"/>
        <v>0</v>
      </c>
      <c r="M21" s="158">
        <f t="shared" si="1"/>
        <v>0</v>
      </c>
      <c r="N21" s="159"/>
      <c r="O21" s="160">
        <f t="shared" si="2"/>
        <v>0</v>
      </c>
      <c r="P21" s="159"/>
      <c r="Q21" s="159"/>
      <c r="R21" s="159"/>
      <c r="S21" s="28">
        <f t="shared" si="3"/>
        <v>2</v>
      </c>
      <c r="T21" s="27" t="str">
        <f t="shared" si="4"/>
        <v>OK</v>
      </c>
      <c r="U21" s="173"/>
      <c r="V21" s="24"/>
      <c r="W21" s="24"/>
      <c r="X21" s="24"/>
      <c r="Y21" s="26"/>
      <c r="Z21" s="26"/>
      <c r="AA21" s="26"/>
      <c r="AB21" s="24"/>
      <c r="AC21" s="24"/>
      <c r="AD21" s="24"/>
      <c r="AE21" s="24"/>
      <c r="AF21" s="24"/>
      <c r="AG21" s="24"/>
      <c r="AH21" s="24"/>
    </row>
    <row r="22" spans="1:34" ht="30.2" customHeight="1" x14ac:dyDescent="0.25">
      <c r="A22" s="39">
        <v>19</v>
      </c>
      <c r="B22" s="39">
        <v>19</v>
      </c>
      <c r="C22" s="37" t="s">
        <v>63</v>
      </c>
      <c r="D22" s="36" t="s">
        <v>108</v>
      </c>
      <c r="E22" s="43" t="s">
        <v>109</v>
      </c>
      <c r="F22" s="45" t="s">
        <v>20</v>
      </c>
      <c r="G22" s="39" t="s">
        <v>107</v>
      </c>
      <c r="H22" s="39" t="s">
        <v>5</v>
      </c>
      <c r="I22" s="39" t="s">
        <v>6</v>
      </c>
      <c r="J22" s="38">
        <v>8608</v>
      </c>
      <c r="K22" s="29">
        <f>0</f>
        <v>0</v>
      </c>
      <c r="L22" s="158">
        <f t="shared" si="0"/>
        <v>0</v>
      </c>
      <c r="M22" s="158">
        <f t="shared" si="1"/>
        <v>0</v>
      </c>
      <c r="N22" s="159"/>
      <c r="O22" s="160">
        <f t="shared" si="2"/>
        <v>0</v>
      </c>
      <c r="P22" s="159"/>
      <c r="Q22" s="159"/>
      <c r="R22" s="159"/>
      <c r="S22" s="28">
        <f t="shared" si="3"/>
        <v>0</v>
      </c>
      <c r="T22" s="27" t="str">
        <f t="shared" si="4"/>
        <v>OK</v>
      </c>
      <c r="U22" s="173"/>
      <c r="V22" s="24"/>
      <c r="W22" s="24"/>
      <c r="X22" s="31"/>
      <c r="Y22" s="26"/>
      <c r="Z22" s="26"/>
      <c r="AA22" s="26"/>
      <c r="AB22" s="24"/>
      <c r="AC22" s="24"/>
      <c r="AD22" s="24"/>
      <c r="AE22" s="24"/>
      <c r="AF22" s="24"/>
      <c r="AG22" s="24"/>
      <c r="AH22" s="24"/>
    </row>
    <row r="23" spans="1:34" ht="30.2" customHeight="1" x14ac:dyDescent="0.25">
      <c r="A23" s="46">
        <v>20</v>
      </c>
      <c r="B23" s="46">
        <v>20</v>
      </c>
      <c r="C23" s="47" t="s">
        <v>63</v>
      </c>
      <c r="D23" s="48" t="s">
        <v>110</v>
      </c>
      <c r="E23" s="50" t="s">
        <v>111</v>
      </c>
      <c r="F23" s="52" t="s">
        <v>20</v>
      </c>
      <c r="G23" s="46" t="s">
        <v>112</v>
      </c>
      <c r="H23" s="46" t="s">
        <v>5</v>
      </c>
      <c r="I23" s="46" t="s">
        <v>6</v>
      </c>
      <c r="J23" s="49">
        <v>10488</v>
      </c>
      <c r="K23" s="29">
        <f>0</f>
        <v>0</v>
      </c>
      <c r="L23" s="158">
        <f t="shared" si="0"/>
        <v>0</v>
      </c>
      <c r="M23" s="158">
        <f t="shared" si="1"/>
        <v>0</v>
      </c>
      <c r="N23" s="159"/>
      <c r="O23" s="160">
        <f t="shared" si="2"/>
        <v>0</v>
      </c>
      <c r="P23" s="159"/>
      <c r="Q23" s="159"/>
      <c r="R23" s="159"/>
      <c r="S23" s="28">
        <f t="shared" si="3"/>
        <v>0</v>
      </c>
      <c r="T23" s="27" t="str">
        <f t="shared" si="4"/>
        <v>OK</v>
      </c>
      <c r="U23" s="173"/>
      <c r="V23" s="24"/>
      <c r="W23" s="24"/>
      <c r="X23" s="31"/>
      <c r="Y23" s="26"/>
      <c r="Z23" s="26"/>
      <c r="AA23" s="26"/>
      <c r="AB23" s="24"/>
      <c r="AC23" s="24"/>
      <c r="AD23" s="24"/>
      <c r="AE23" s="24"/>
      <c r="AF23" s="24"/>
      <c r="AG23" s="24"/>
      <c r="AH23" s="24"/>
    </row>
    <row r="24" spans="1:34" ht="30.2" customHeight="1" x14ac:dyDescent="0.25">
      <c r="A24" s="39">
        <v>21</v>
      </c>
      <c r="B24" s="39">
        <v>21</v>
      </c>
      <c r="C24" s="37" t="s">
        <v>63</v>
      </c>
      <c r="D24" s="36" t="s">
        <v>113</v>
      </c>
      <c r="E24" s="43" t="s">
        <v>114</v>
      </c>
      <c r="F24" s="45" t="s">
        <v>20</v>
      </c>
      <c r="G24" s="39" t="s">
        <v>115</v>
      </c>
      <c r="H24" s="39" t="s">
        <v>5</v>
      </c>
      <c r="I24" s="39" t="s">
        <v>6</v>
      </c>
      <c r="J24" s="38">
        <v>10968</v>
      </c>
      <c r="K24" s="29">
        <f>0</f>
        <v>0</v>
      </c>
      <c r="L24" s="158">
        <f t="shared" si="0"/>
        <v>0</v>
      </c>
      <c r="M24" s="158">
        <f t="shared" si="1"/>
        <v>0</v>
      </c>
      <c r="N24" s="159"/>
      <c r="O24" s="160">
        <f t="shared" si="2"/>
        <v>0</v>
      </c>
      <c r="P24" s="159"/>
      <c r="Q24" s="159"/>
      <c r="R24" s="159"/>
      <c r="S24" s="28">
        <f t="shared" si="3"/>
        <v>0</v>
      </c>
      <c r="T24" s="27" t="str">
        <f t="shared" si="4"/>
        <v>OK</v>
      </c>
      <c r="U24" s="173"/>
      <c r="V24" s="24"/>
      <c r="W24" s="24"/>
      <c r="X24" s="31"/>
      <c r="Y24" s="26"/>
      <c r="Z24" s="26"/>
      <c r="AA24" s="26"/>
      <c r="AB24" s="24"/>
      <c r="AC24" s="24"/>
      <c r="AD24" s="24"/>
      <c r="AE24" s="24"/>
      <c r="AF24" s="24"/>
      <c r="AG24" s="24"/>
      <c r="AH24" s="24"/>
    </row>
    <row r="25" spans="1:34" ht="30.2" customHeight="1" x14ac:dyDescent="0.25">
      <c r="A25" s="46">
        <v>22</v>
      </c>
      <c r="B25" s="46">
        <v>22</v>
      </c>
      <c r="C25" s="47" t="s">
        <v>32</v>
      </c>
      <c r="D25" s="48" t="s">
        <v>116</v>
      </c>
      <c r="E25" s="50" t="s">
        <v>117</v>
      </c>
      <c r="F25" s="52" t="s">
        <v>20</v>
      </c>
      <c r="G25" s="46" t="s">
        <v>118</v>
      </c>
      <c r="H25" s="46" t="s">
        <v>5</v>
      </c>
      <c r="I25" s="46" t="s">
        <v>6</v>
      </c>
      <c r="J25" s="49">
        <v>13446</v>
      </c>
      <c r="K25" s="29">
        <f>1</f>
        <v>1</v>
      </c>
      <c r="L25" s="158">
        <f t="shared" si="0"/>
        <v>0</v>
      </c>
      <c r="M25" s="158">
        <f t="shared" si="1"/>
        <v>0</v>
      </c>
      <c r="N25" s="159"/>
      <c r="O25" s="160">
        <f t="shared" si="2"/>
        <v>0</v>
      </c>
      <c r="P25" s="159"/>
      <c r="Q25" s="159"/>
      <c r="R25" s="159"/>
      <c r="S25" s="28">
        <f t="shared" si="3"/>
        <v>1</v>
      </c>
      <c r="T25" s="27" t="str">
        <f t="shared" si="4"/>
        <v>OK</v>
      </c>
      <c r="U25" s="173"/>
      <c r="V25" s="24"/>
      <c r="W25" s="24"/>
      <c r="X25" s="31"/>
      <c r="Y25" s="26"/>
      <c r="Z25" s="26"/>
      <c r="AA25" s="26"/>
      <c r="AB25" s="24"/>
      <c r="AC25" s="24"/>
      <c r="AD25" s="24"/>
      <c r="AE25" s="24"/>
      <c r="AF25" s="24"/>
      <c r="AG25" s="24"/>
      <c r="AH25" s="24"/>
    </row>
    <row r="26" spans="1:34" ht="30.2" customHeight="1" x14ac:dyDescent="0.25">
      <c r="A26" s="39">
        <v>23</v>
      </c>
      <c r="B26" s="39">
        <v>23</v>
      </c>
      <c r="C26" s="37" t="s">
        <v>119</v>
      </c>
      <c r="D26" s="36" t="s">
        <v>120</v>
      </c>
      <c r="E26" s="43" t="s">
        <v>121</v>
      </c>
      <c r="F26" s="45" t="s">
        <v>20</v>
      </c>
      <c r="G26" s="39" t="s">
        <v>115</v>
      </c>
      <c r="H26" s="39" t="s">
        <v>5</v>
      </c>
      <c r="I26" s="39" t="s">
        <v>6</v>
      </c>
      <c r="J26" s="38">
        <v>11764.7</v>
      </c>
      <c r="K26" s="29">
        <f>0</f>
        <v>0</v>
      </c>
      <c r="L26" s="158">
        <f t="shared" si="0"/>
        <v>0</v>
      </c>
      <c r="M26" s="158">
        <f t="shared" si="1"/>
        <v>0</v>
      </c>
      <c r="N26" s="159"/>
      <c r="O26" s="160">
        <f t="shared" si="2"/>
        <v>0</v>
      </c>
      <c r="P26" s="159"/>
      <c r="Q26" s="159"/>
      <c r="R26" s="159"/>
      <c r="S26" s="28">
        <f t="shared" si="3"/>
        <v>0</v>
      </c>
      <c r="T26" s="27" t="str">
        <f t="shared" si="4"/>
        <v>OK</v>
      </c>
      <c r="U26" s="173"/>
      <c r="V26" s="24"/>
      <c r="W26" s="24"/>
      <c r="X26" s="31"/>
      <c r="Y26" s="26"/>
      <c r="Z26" s="26"/>
      <c r="AA26" s="26"/>
      <c r="AB26" s="24"/>
      <c r="AC26" s="24"/>
      <c r="AD26" s="24"/>
      <c r="AE26" s="24"/>
      <c r="AF26" s="24"/>
      <c r="AG26" s="24"/>
      <c r="AH26" s="24"/>
    </row>
    <row r="27" spans="1:34" ht="30.2" customHeight="1" x14ac:dyDescent="0.25">
      <c r="A27" s="46">
        <v>24</v>
      </c>
      <c r="B27" s="46">
        <v>24</v>
      </c>
      <c r="C27" s="47" t="s">
        <v>32</v>
      </c>
      <c r="D27" s="48" t="s">
        <v>122</v>
      </c>
      <c r="E27" s="50" t="s">
        <v>123</v>
      </c>
      <c r="F27" s="52" t="s">
        <v>20</v>
      </c>
      <c r="G27" s="46" t="s">
        <v>124</v>
      </c>
      <c r="H27" s="46" t="s">
        <v>60</v>
      </c>
      <c r="I27" s="46" t="s">
        <v>6</v>
      </c>
      <c r="J27" s="49">
        <v>13333.33</v>
      </c>
      <c r="K27" s="29">
        <f>0</f>
        <v>0</v>
      </c>
      <c r="L27" s="158">
        <f t="shared" si="0"/>
        <v>0</v>
      </c>
      <c r="M27" s="158">
        <f t="shared" si="1"/>
        <v>0</v>
      </c>
      <c r="N27" s="159"/>
      <c r="O27" s="160">
        <f t="shared" si="2"/>
        <v>0</v>
      </c>
      <c r="P27" s="159"/>
      <c r="Q27" s="159"/>
      <c r="R27" s="159"/>
      <c r="S27" s="28">
        <f t="shared" si="3"/>
        <v>0</v>
      </c>
      <c r="T27" s="27" t="str">
        <f t="shared" si="4"/>
        <v>OK</v>
      </c>
      <c r="U27" s="173"/>
      <c r="V27" s="24"/>
      <c r="W27" s="24"/>
      <c r="X27" s="31"/>
      <c r="Y27" s="26"/>
      <c r="Z27" s="26"/>
      <c r="AA27" s="26"/>
      <c r="AB27" s="24"/>
      <c r="AC27" s="24"/>
      <c r="AD27" s="24"/>
      <c r="AE27" s="24"/>
      <c r="AF27" s="24"/>
      <c r="AG27" s="24"/>
      <c r="AH27" s="24"/>
    </row>
    <row r="28" spans="1:34" ht="30.2" customHeight="1" x14ac:dyDescent="0.25">
      <c r="A28" s="39">
        <v>25</v>
      </c>
      <c r="B28" s="39">
        <v>25</v>
      </c>
      <c r="C28" s="37" t="s">
        <v>125</v>
      </c>
      <c r="D28" s="36" t="s">
        <v>126</v>
      </c>
      <c r="E28" s="43" t="s">
        <v>127</v>
      </c>
      <c r="F28" s="45" t="s">
        <v>24</v>
      </c>
      <c r="G28" s="39" t="s">
        <v>25</v>
      </c>
      <c r="H28" s="39" t="s">
        <v>5</v>
      </c>
      <c r="I28" s="39" t="s">
        <v>26</v>
      </c>
      <c r="J28" s="38">
        <v>1320</v>
      </c>
      <c r="K28" s="29">
        <f>0</f>
        <v>0</v>
      </c>
      <c r="L28" s="158">
        <f t="shared" si="0"/>
        <v>0</v>
      </c>
      <c r="M28" s="158">
        <f t="shared" si="1"/>
        <v>0</v>
      </c>
      <c r="N28" s="159"/>
      <c r="O28" s="160">
        <f t="shared" si="2"/>
        <v>0</v>
      </c>
      <c r="P28" s="159"/>
      <c r="Q28" s="159"/>
      <c r="R28" s="159"/>
      <c r="S28" s="28">
        <f t="shared" si="3"/>
        <v>0</v>
      </c>
      <c r="T28" s="27" t="str">
        <f t="shared" si="4"/>
        <v>OK</v>
      </c>
      <c r="U28" s="173"/>
      <c r="V28" s="24"/>
      <c r="W28" s="24"/>
      <c r="X28" s="31"/>
      <c r="Y28" s="26"/>
      <c r="Z28" s="26"/>
      <c r="AA28" s="26"/>
      <c r="AB28" s="24"/>
      <c r="AC28" s="24"/>
      <c r="AD28" s="24"/>
      <c r="AE28" s="24"/>
      <c r="AF28" s="24"/>
      <c r="AG28" s="24"/>
      <c r="AH28" s="24"/>
    </row>
    <row r="29" spans="1:34" ht="30.2" customHeight="1" x14ac:dyDescent="0.25">
      <c r="A29" s="46">
        <v>26</v>
      </c>
      <c r="B29" s="46">
        <v>26</v>
      </c>
      <c r="C29" s="47" t="s">
        <v>119</v>
      </c>
      <c r="D29" s="48" t="s">
        <v>14</v>
      </c>
      <c r="E29" s="50" t="s">
        <v>128</v>
      </c>
      <c r="F29" s="52" t="s">
        <v>23</v>
      </c>
      <c r="G29" s="46" t="s">
        <v>129</v>
      </c>
      <c r="H29" s="46" t="s">
        <v>5</v>
      </c>
      <c r="I29" s="46" t="s">
        <v>6</v>
      </c>
      <c r="J29" s="49">
        <v>650</v>
      </c>
      <c r="K29" s="29">
        <f>0</f>
        <v>0</v>
      </c>
      <c r="L29" s="158">
        <f t="shared" si="0"/>
        <v>0</v>
      </c>
      <c r="M29" s="158">
        <f t="shared" si="1"/>
        <v>0</v>
      </c>
      <c r="N29" s="159"/>
      <c r="O29" s="160">
        <f t="shared" si="2"/>
        <v>0</v>
      </c>
      <c r="P29" s="159"/>
      <c r="Q29" s="159"/>
      <c r="R29" s="159"/>
      <c r="S29" s="28">
        <f t="shared" si="3"/>
        <v>0</v>
      </c>
      <c r="T29" s="27" t="str">
        <f t="shared" si="4"/>
        <v>OK</v>
      </c>
      <c r="U29" s="173"/>
      <c r="V29" s="24"/>
      <c r="W29" s="24"/>
      <c r="X29" s="24"/>
      <c r="Y29" s="26"/>
      <c r="Z29" s="26"/>
      <c r="AA29" s="26"/>
      <c r="AB29" s="24"/>
      <c r="AC29" s="24"/>
      <c r="AD29" s="24"/>
      <c r="AE29" s="24"/>
      <c r="AF29" s="24"/>
      <c r="AG29" s="24"/>
      <c r="AH29" s="24"/>
    </row>
    <row r="30" spans="1:34" ht="30.2" customHeight="1" x14ac:dyDescent="0.25">
      <c r="A30" s="39">
        <v>27</v>
      </c>
      <c r="B30" s="39">
        <v>27</v>
      </c>
      <c r="C30" s="37" t="s">
        <v>130</v>
      </c>
      <c r="D30" s="36" t="s">
        <v>131</v>
      </c>
      <c r="E30" s="43" t="s">
        <v>132</v>
      </c>
      <c r="F30" s="45" t="s">
        <v>28</v>
      </c>
      <c r="G30" s="39" t="s">
        <v>29</v>
      </c>
      <c r="H30" s="39" t="s">
        <v>8</v>
      </c>
      <c r="I30" s="39" t="s">
        <v>26</v>
      </c>
      <c r="J30" s="38">
        <v>39.78</v>
      </c>
      <c r="K30" s="29">
        <f>0</f>
        <v>0</v>
      </c>
      <c r="L30" s="158">
        <f t="shared" si="0"/>
        <v>0</v>
      </c>
      <c r="M30" s="158">
        <f t="shared" si="1"/>
        <v>0</v>
      </c>
      <c r="N30" s="159"/>
      <c r="O30" s="160">
        <f t="shared" si="2"/>
        <v>0</v>
      </c>
      <c r="P30" s="159"/>
      <c r="Q30" s="159"/>
      <c r="R30" s="159"/>
      <c r="S30" s="28">
        <f t="shared" si="3"/>
        <v>0</v>
      </c>
      <c r="T30" s="27" t="str">
        <f t="shared" si="4"/>
        <v>OK</v>
      </c>
      <c r="U30" s="173"/>
      <c r="V30" s="24"/>
      <c r="W30" s="24"/>
      <c r="X30" s="24"/>
      <c r="Y30" s="26"/>
      <c r="Z30" s="26"/>
      <c r="AA30" s="26"/>
      <c r="AB30" s="24"/>
      <c r="AC30" s="24"/>
      <c r="AD30" s="24"/>
      <c r="AE30" s="24"/>
      <c r="AF30" s="24"/>
      <c r="AG30" s="24"/>
      <c r="AH30" s="24"/>
    </row>
    <row r="31" spans="1:34" ht="30.2" customHeight="1" x14ac:dyDescent="0.25">
      <c r="A31" s="46">
        <v>28</v>
      </c>
      <c r="B31" s="46">
        <v>28</v>
      </c>
      <c r="C31" s="47" t="s">
        <v>133</v>
      </c>
      <c r="D31" s="48" t="s">
        <v>134</v>
      </c>
      <c r="E31" s="50" t="s">
        <v>135</v>
      </c>
      <c r="F31" s="52" t="s">
        <v>136</v>
      </c>
      <c r="G31" s="46" t="s">
        <v>137</v>
      </c>
      <c r="H31" s="46" t="s">
        <v>5</v>
      </c>
      <c r="I31" s="46" t="s">
        <v>6</v>
      </c>
      <c r="J31" s="49">
        <v>2259.91</v>
      </c>
      <c r="K31" s="29">
        <f>0</f>
        <v>0</v>
      </c>
      <c r="L31" s="158">
        <f t="shared" si="0"/>
        <v>0</v>
      </c>
      <c r="M31" s="158">
        <f t="shared" si="1"/>
        <v>0</v>
      </c>
      <c r="N31" s="159"/>
      <c r="O31" s="160">
        <f t="shared" si="2"/>
        <v>0</v>
      </c>
      <c r="P31" s="159"/>
      <c r="Q31" s="159"/>
      <c r="R31" s="159"/>
      <c r="S31" s="28">
        <f t="shared" si="3"/>
        <v>0</v>
      </c>
      <c r="T31" s="27" t="str">
        <f t="shared" si="4"/>
        <v>OK</v>
      </c>
      <c r="U31" s="173"/>
      <c r="V31" s="24"/>
      <c r="W31" s="24"/>
      <c r="X31" s="24"/>
      <c r="Y31" s="26"/>
      <c r="Z31" s="26"/>
      <c r="AA31" s="26"/>
      <c r="AB31" s="24"/>
      <c r="AC31" s="24"/>
      <c r="AD31" s="24"/>
      <c r="AE31" s="24"/>
      <c r="AF31" s="24"/>
      <c r="AG31" s="24"/>
      <c r="AH31" s="24"/>
    </row>
    <row r="32" spans="1:34" ht="30.2" customHeight="1" x14ac:dyDescent="0.25">
      <c r="A32" s="39">
        <v>29</v>
      </c>
      <c r="B32" s="39">
        <v>29</v>
      </c>
      <c r="C32" s="37" t="s">
        <v>138</v>
      </c>
      <c r="D32" s="36" t="s">
        <v>139</v>
      </c>
      <c r="E32" s="43" t="s">
        <v>140</v>
      </c>
      <c r="F32" s="45" t="s">
        <v>136</v>
      </c>
      <c r="G32" s="39" t="s">
        <v>137</v>
      </c>
      <c r="H32" s="39" t="s">
        <v>5</v>
      </c>
      <c r="I32" s="39" t="s">
        <v>6</v>
      </c>
      <c r="J32" s="38">
        <v>3391.3</v>
      </c>
      <c r="K32" s="29">
        <f>1</f>
        <v>1</v>
      </c>
      <c r="L32" s="158">
        <f t="shared" si="0"/>
        <v>0</v>
      </c>
      <c r="M32" s="158">
        <f t="shared" si="1"/>
        <v>0</v>
      </c>
      <c r="N32" s="159"/>
      <c r="O32" s="160">
        <f t="shared" si="2"/>
        <v>0</v>
      </c>
      <c r="P32" s="159"/>
      <c r="Q32" s="159"/>
      <c r="R32" s="159"/>
      <c r="S32" s="28">
        <f t="shared" si="3"/>
        <v>1</v>
      </c>
      <c r="T32" s="27" t="str">
        <f t="shared" si="4"/>
        <v>OK</v>
      </c>
      <c r="U32" s="173"/>
      <c r="V32" s="24"/>
      <c r="W32" s="24"/>
      <c r="X32" s="24"/>
      <c r="Y32" s="26"/>
      <c r="Z32" s="26"/>
      <c r="AA32" s="26"/>
      <c r="AB32" s="24"/>
      <c r="AC32" s="24"/>
      <c r="AD32" s="24"/>
      <c r="AE32" s="24"/>
      <c r="AF32" s="24"/>
      <c r="AG32" s="24"/>
      <c r="AH32" s="24"/>
    </row>
    <row r="33" spans="1:34" ht="30.2" customHeight="1" x14ac:dyDescent="0.25">
      <c r="A33" s="46">
        <v>30</v>
      </c>
      <c r="B33" s="46">
        <v>30</v>
      </c>
      <c r="C33" s="47" t="s">
        <v>141</v>
      </c>
      <c r="D33" s="48" t="s">
        <v>142</v>
      </c>
      <c r="E33" s="50" t="s">
        <v>143</v>
      </c>
      <c r="F33" s="52" t="s">
        <v>136</v>
      </c>
      <c r="G33" s="46" t="s">
        <v>137</v>
      </c>
      <c r="H33" s="46" t="s">
        <v>5</v>
      </c>
      <c r="I33" s="46" t="s">
        <v>6</v>
      </c>
      <c r="J33" s="49">
        <v>9961.5300000000007</v>
      </c>
      <c r="K33" s="29">
        <f>2</f>
        <v>2</v>
      </c>
      <c r="L33" s="158">
        <f t="shared" si="0"/>
        <v>0</v>
      </c>
      <c r="M33" s="158">
        <f t="shared" si="1"/>
        <v>0</v>
      </c>
      <c r="N33" s="159"/>
      <c r="O33" s="160">
        <f t="shared" si="2"/>
        <v>0</v>
      </c>
      <c r="P33" s="159"/>
      <c r="Q33" s="159"/>
      <c r="R33" s="159"/>
      <c r="S33" s="28">
        <f t="shared" si="3"/>
        <v>2</v>
      </c>
      <c r="T33" s="27" t="str">
        <f t="shared" si="4"/>
        <v>OK</v>
      </c>
      <c r="U33" s="173"/>
      <c r="V33" s="24"/>
      <c r="W33" s="24"/>
      <c r="X33" s="24"/>
      <c r="Y33" s="26"/>
      <c r="Z33" s="26"/>
      <c r="AA33" s="26"/>
      <c r="AB33" s="24"/>
      <c r="AC33" s="24"/>
      <c r="AD33" s="24"/>
      <c r="AE33" s="24"/>
      <c r="AF33" s="24"/>
      <c r="AG33" s="24"/>
      <c r="AH33" s="24"/>
    </row>
    <row r="34" spans="1:34" ht="30.2" customHeight="1" x14ac:dyDescent="0.25">
      <c r="A34" s="39">
        <v>31</v>
      </c>
      <c r="B34" s="39">
        <v>31</v>
      </c>
      <c r="C34" s="37" t="s">
        <v>144</v>
      </c>
      <c r="D34" s="36" t="s">
        <v>145</v>
      </c>
      <c r="E34" s="43" t="s">
        <v>146</v>
      </c>
      <c r="F34" s="45" t="s">
        <v>20</v>
      </c>
      <c r="G34" s="39" t="s">
        <v>147</v>
      </c>
      <c r="H34" s="39" t="s">
        <v>60</v>
      </c>
      <c r="I34" s="39">
        <v>44905212</v>
      </c>
      <c r="J34" s="38">
        <v>630</v>
      </c>
      <c r="K34" s="29">
        <f>0</f>
        <v>0</v>
      </c>
      <c r="L34" s="158">
        <f t="shared" si="0"/>
        <v>0</v>
      </c>
      <c r="M34" s="158">
        <f t="shared" si="1"/>
        <v>0</v>
      </c>
      <c r="N34" s="159"/>
      <c r="O34" s="160">
        <f t="shared" si="2"/>
        <v>0</v>
      </c>
      <c r="P34" s="159"/>
      <c r="Q34" s="159"/>
      <c r="R34" s="159"/>
      <c r="S34" s="28">
        <f t="shared" si="3"/>
        <v>0</v>
      </c>
      <c r="T34" s="27" t="str">
        <f t="shared" si="4"/>
        <v>OK</v>
      </c>
      <c r="U34" s="173"/>
      <c r="V34" s="24"/>
      <c r="W34" s="24"/>
      <c r="X34" s="24"/>
      <c r="Y34" s="26"/>
      <c r="Z34" s="26"/>
      <c r="AA34" s="26"/>
      <c r="AB34" s="24"/>
      <c r="AC34" s="24"/>
      <c r="AD34" s="24"/>
      <c r="AE34" s="24"/>
      <c r="AF34" s="24"/>
      <c r="AG34" s="24"/>
      <c r="AH34" s="24"/>
    </row>
    <row r="35" spans="1:34" ht="30.2" customHeight="1" x14ac:dyDescent="0.25">
      <c r="A35" s="46">
        <v>32</v>
      </c>
      <c r="B35" s="46">
        <v>32</v>
      </c>
      <c r="C35" s="47" t="s">
        <v>144</v>
      </c>
      <c r="D35" s="48" t="s">
        <v>148</v>
      </c>
      <c r="E35" s="50" t="s">
        <v>149</v>
      </c>
      <c r="F35" s="52" t="s">
        <v>20</v>
      </c>
      <c r="G35" s="46" t="s">
        <v>147</v>
      </c>
      <c r="H35" s="46" t="s">
        <v>60</v>
      </c>
      <c r="I35" s="46">
        <v>44905212</v>
      </c>
      <c r="J35" s="49">
        <v>1550</v>
      </c>
      <c r="K35" s="29">
        <f>0</f>
        <v>0</v>
      </c>
      <c r="L35" s="158">
        <f t="shared" si="0"/>
        <v>0</v>
      </c>
      <c r="M35" s="158">
        <f t="shared" si="1"/>
        <v>0</v>
      </c>
      <c r="N35" s="159"/>
      <c r="O35" s="160">
        <f t="shared" si="2"/>
        <v>0</v>
      </c>
      <c r="P35" s="159"/>
      <c r="Q35" s="159"/>
      <c r="R35" s="159"/>
      <c r="S35" s="28">
        <f t="shared" si="3"/>
        <v>0</v>
      </c>
      <c r="T35" s="27" t="str">
        <f t="shared" si="4"/>
        <v>OK</v>
      </c>
      <c r="U35" s="173"/>
      <c r="V35" s="24"/>
      <c r="W35" s="24"/>
      <c r="X35" s="24"/>
      <c r="Y35" s="26"/>
      <c r="Z35" s="26"/>
      <c r="AA35" s="26"/>
      <c r="AB35" s="24"/>
      <c r="AC35" s="24"/>
      <c r="AD35" s="24"/>
      <c r="AE35" s="24"/>
      <c r="AF35" s="24"/>
      <c r="AG35" s="24"/>
      <c r="AH35" s="24"/>
    </row>
    <row r="36" spans="1:34" ht="30.2" customHeight="1" x14ac:dyDescent="0.25">
      <c r="A36" s="39">
        <v>33</v>
      </c>
      <c r="B36" s="39">
        <v>33</v>
      </c>
      <c r="C36" s="37" t="s">
        <v>150</v>
      </c>
      <c r="D36" s="36" t="s">
        <v>151</v>
      </c>
      <c r="E36" s="43" t="s">
        <v>152</v>
      </c>
      <c r="F36" s="45" t="s">
        <v>20</v>
      </c>
      <c r="G36" s="39" t="s">
        <v>147</v>
      </c>
      <c r="H36" s="39" t="s">
        <v>60</v>
      </c>
      <c r="I36" s="39">
        <v>44905212</v>
      </c>
      <c r="J36" s="38">
        <v>930</v>
      </c>
      <c r="K36" s="29">
        <f>0</f>
        <v>0</v>
      </c>
      <c r="L36" s="158">
        <f t="shared" si="0"/>
        <v>0</v>
      </c>
      <c r="M36" s="158">
        <f t="shared" si="1"/>
        <v>0</v>
      </c>
      <c r="N36" s="159"/>
      <c r="O36" s="160">
        <f t="shared" si="2"/>
        <v>0</v>
      </c>
      <c r="P36" s="159"/>
      <c r="Q36" s="159"/>
      <c r="R36" s="159"/>
      <c r="S36" s="28">
        <f t="shared" si="3"/>
        <v>0</v>
      </c>
      <c r="T36" s="27" t="str">
        <f t="shared" si="4"/>
        <v>OK</v>
      </c>
      <c r="U36" s="173"/>
      <c r="V36" s="24"/>
      <c r="W36" s="24"/>
      <c r="X36" s="24"/>
      <c r="Y36" s="26"/>
      <c r="Z36" s="26"/>
      <c r="AA36" s="26"/>
      <c r="AB36" s="24"/>
      <c r="AC36" s="24"/>
      <c r="AD36" s="24"/>
      <c r="AE36" s="24"/>
      <c r="AF36" s="24"/>
      <c r="AG36" s="24"/>
      <c r="AH36" s="24"/>
    </row>
    <row r="37" spans="1:34" ht="30.2" customHeight="1" x14ac:dyDescent="0.25">
      <c r="A37" s="46">
        <v>34</v>
      </c>
      <c r="B37" s="46">
        <v>34</v>
      </c>
      <c r="C37" s="47" t="s">
        <v>150</v>
      </c>
      <c r="D37" s="48" t="s">
        <v>153</v>
      </c>
      <c r="E37" s="50" t="s">
        <v>154</v>
      </c>
      <c r="F37" s="52" t="s">
        <v>20</v>
      </c>
      <c r="G37" s="46" t="s">
        <v>147</v>
      </c>
      <c r="H37" s="46" t="s">
        <v>60</v>
      </c>
      <c r="I37" s="46">
        <v>44905212</v>
      </c>
      <c r="J37" s="49">
        <v>2560</v>
      </c>
      <c r="K37" s="29">
        <f>0</f>
        <v>0</v>
      </c>
      <c r="L37" s="158">
        <f t="shared" si="0"/>
        <v>0</v>
      </c>
      <c r="M37" s="158">
        <f t="shared" si="1"/>
        <v>0</v>
      </c>
      <c r="N37" s="159"/>
      <c r="O37" s="160">
        <f t="shared" si="2"/>
        <v>0</v>
      </c>
      <c r="P37" s="159"/>
      <c r="Q37" s="159"/>
      <c r="R37" s="159"/>
      <c r="S37" s="28">
        <f t="shared" si="3"/>
        <v>0</v>
      </c>
      <c r="T37" s="27" t="str">
        <f t="shared" si="4"/>
        <v>OK</v>
      </c>
      <c r="U37" s="173"/>
      <c r="V37" s="24"/>
      <c r="W37" s="24"/>
      <c r="X37" s="24"/>
      <c r="Y37" s="26"/>
      <c r="Z37" s="26"/>
      <c r="AA37" s="26"/>
      <c r="AB37" s="24"/>
      <c r="AC37" s="24"/>
      <c r="AD37" s="24"/>
      <c r="AE37" s="24"/>
      <c r="AF37" s="24"/>
      <c r="AG37" s="24"/>
      <c r="AH37" s="24"/>
    </row>
    <row r="38" spans="1:34" ht="30.2" customHeight="1" x14ac:dyDescent="0.25">
      <c r="A38" s="203" t="s">
        <v>155</v>
      </c>
      <c r="B38" s="39">
        <v>35</v>
      </c>
      <c r="C38" s="200" t="s">
        <v>33</v>
      </c>
      <c r="D38" s="36" t="s">
        <v>27</v>
      </c>
      <c r="E38" s="43" t="s">
        <v>8</v>
      </c>
      <c r="F38" s="44" t="s">
        <v>28</v>
      </c>
      <c r="G38" s="39" t="s">
        <v>29</v>
      </c>
      <c r="H38" s="39" t="s">
        <v>8</v>
      </c>
      <c r="I38" s="39" t="s">
        <v>9</v>
      </c>
      <c r="J38" s="38">
        <v>150.13999999999999</v>
      </c>
      <c r="K38" s="29">
        <f>2</f>
        <v>2</v>
      </c>
      <c r="L38" s="158">
        <f t="shared" si="0"/>
        <v>0</v>
      </c>
      <c r="M38" s="158">
        <f t="shared" si="1"/>
        <v>0</v>
      </c>
      <c r="N38" s="159"/>
      <c r="O38" s="160">
        <f t="shared" si="2"/>
        <v>0</v>
      </c>
      <c r="P38" s="159"/>
      <c r="Q38" s="159"/>
      <c r="R38" s="159"/>
      <c r="S38" s="28">
        <f t="shared" si="3"/>
        <v>2</v>
      </c>
      <c r="T38" s="27" t="str">
        <f t="shared" si="4"/>
        <v>OK</v>
      </c>
      <c r="U38" s="173"/>
      <c r="V38" s="24"/>
      <c r="W38" s="24"/>
      <c r="X38" s="24"/>
      <c r="Y38" s="26"/>
      <c r="Z38" s="26"/>
      <c r="AA38" s="26"/>
      <c r="AB38" s="24"/>
      <c r="AC38" s="24"/>
      <c r="AD38" s="24"/>
      <c r="AE38" s="24"/>
      <c r="AF38" s="24"/>
      <c r="AG38" s="24"/>
      <c r="AH38" s="24"/>
    </row>
    <row r="39" spans="1:34" ht="30.2" customHeight="1" x14ac:dyDescent="0.25">
      <c r="A39" s="204"/>
      <c r="B39" s="39">
        <v>36</v>
      </c>
      <c r="C39" s="201"/>
      <c r="D39" s="36" t="s">
        <v>7</v>
      </c>
      <c r="E39" s="43" t="s">
        <v>8</v>
      </c>
      <c r="F39" s="45" t="s">
        <v>28</v>
      </c>
      <c r="G39" s="39" t="s">
        <v>29</v>
      </c>
      <c r="H39" s="39" t="s">
        <v>8</v>
      </c>
      <c r="I39" s="39" t="s">
        <v>9</v>
      </c>
      <c r="J39" s="38">
        <v>1076</v>
      </c>
      <c r="K39" s="29">
        <f>8</f>
        <v>8</v>
      </c>
      <c r="L39" s="158">
        <f t="shared" si="0"/>
        <v>0</v>
      </c>
      <c r="M39" s="158">
        <f t="shared" si="1"/>
        <v>0</v>
      </c>
      <c r="N39" s="159"/>
      <c r="O39" s="160">
        <f t="shared" si="2"/>
        <v>2</v>
      </c>
      <c r="P39" s="159"/>
      <c r="Q39" s="159"/>
      <c r="R39" s="159"/>
      <c r="S39" s="28">
        <f t="shared" si="3"/>
        <v>8</v>
      </c>
      <c r="T39" s="27" t="str">
        <f t="shared" si="4"/>
        <v>OK</v>
      </c>
      <c r="U39" s="173"/>
      <c r="V39" s="24"/>
      <c r="W39" s="24"/>
      <c r="X39" s="24"/>
      <c r="Y39" s="26"/>
      <c r="Z39" s="26"/>
      <c r="AA39" s="26"/>
      <c r="AB39" s="24"/>
      <c r="AC39" s="24"/>
      <c r="AD39" s="24"/>
      <c r="AE39" s="24"/>
      <c r="AF39" s="24"/>
      <c r="AG39" s="24"/>
      <c r="AH39" s="24"/>
    </row>
    <row r="40" spans="1:34" ht="30.2" customHeight="1" x14ac:dyDescent="0.25">
      <c r="A40" s="204"/>
      <c r="B40" s="39">
        <v>37</v>
      </c>
      <c r="C40" s="201"/>
      <c r="D40" s="36" t="s">
        <v>156</v>
      </c>
      <c r="E40" s="43" t="s">
        <v>8</v>
      </c>
      <c r="F40" s="45" t="s">
        <v>28</v>
      </c>
      <c r="G40" s="39" t="s">
        <v>29</v>
      </c>
      <c r="H40" s="39" t="s">
        <v>34</v>
      </c>
      <c r="I40" s="39" t="s">
        <v>9</v>
      </c>
      <c r="J40" s="38">
        <v>75</v>
      </c>
      <c r="K40" s="29">
        <f>10</f>
        <v>10</v>
      </c>
      <c r="L40" s="158">
        <f t="shared" si="0"/>
        <v>0</v>
      </c>
      <c r="M40" s="158">
        <f t="shared" si="1"/>
        <v>0</v>
      </c>
      <c r="N40" s="159"/>
      <c r="O40" s="160">
        <f t="shared" si="2"/>
        <v>2</v>
      </c>
      <c r="P40" s="159"/>
      <c r="Q40" s="159"/>
      <c r="R40" s="159"/>
      <c r="S40" s="28">
        <f t="shared" si="3"/>
        <v>10</v>
      </c>
      <c r="T40" s="27" t="str">
        <f t="shared" si="4"/>
        <v>OK</v>
      </c>
      <c r="U40" s="173"/>
      <c r="V40" s="24"/>
      <c r="W40" s="24"/>
      <c r="X40" s="24"/>
      <c r="Y40" s="26"/>
      <c r="Z40" s="26"/>
      <c r="AA40" s="26"/>
      <c r="AB40" s="24"/>
      <c r="AC40" s="24"/>
      <c r="AD40" s="24"/>
      <c r="AE40" s="24"/>
      <c r="AF40" s="24"/>
      <c r="AG40" s="24"/>
      <c r="AH40" s="24"/>
    </row>
    <row r="41" spans="1:34" ht="30.2" customHeight="1" x14ac:dyDescent="0.25">
      <c r="A41" s="204"/>
      <c r="B41" s="39">
        <v>38</v>
      </c>
      <c r="C41" s="201"/>
      <c r="D41" s="36" t="s">
        <v>11</v>
      </c>
      <c r="E41" s="43" t="s">
        <v>8</v>
      </c>
      <c r="F41" s="45" t="s">
        <v>28</v>
      </c>
      <c r="G41" s="39" t="s">
        <v>29</v>
      </c>
      <c r="H41" s="39" t="s">
        <v>8</v>
      </c>
      <c r="I41" s="39" t="s">
        <v>9</v>
      </c>
      <c r="J41" s="38">
        <v>1400</v>
      </c>
      <c r="K41" s="29">
        <f>3</f>
        <v>3</v>
      </c>
      <c r="L41" s="158">
        <f t="shared" si="0"/>
        <v>1</v>
      </c>
      <c r="M41" s="158">
        <f t="shared" si="1"/>
        <v>1</v>
      </c>
      <c r="N41" s="159"/>
      <c r="O41" s="160">
        <f t="shared" si="2"/>
        <v>0</v>
      </c>
      <c r="P41" s="159"/>
      <c r="Q41" s="159"/>
      <c r="R41" s="159"/>
      <c r="S41" s="28">
        <f t="shared" si="3"/>
        <v>2</v>
      </c>
      <c r="T41" s="27" t="str">
        <f t="shared" si="4"/>
        <v>OK</v>
      </c>
      <c r="U41" s="175">
        <v>1</v>
      </c>
      <c r="V41" s="24"/>
      <c r="W41" s="24"/>
      <c r="X41" s="24"/>
      <c r="Y41" s="26"/>
      <c r="Z41" s="26"/>
      <c r="AA41" s="26"/>
      <c r="AB41" s="24"/>
      <c r="AC41" s="24"/>
      <c r="AD41" s="24"/>
      <c r="AE41" s="24"/>
      <c r="AF41" s="24"/>
      <c r="AG41" s="24"/>
      <c r="AH41" s="24"/>
    </row>
    <row r="42" spans="1:34" ht="30.2" customHeight="1" x14ac:dyDescent="0.25">
      <c r="A42" s="204"/>
      <c r="B42" s="39">
        <v>39</v>
      </c>
      <c r="C42" s="201"/>
      <c r="D42" s="36" t="s">
        <v>12</v>
      </c>
      <c r="E42" s="43" t="s">
        <v>8</v>
      </c>
      <c r="F42" s="45" t="s">
        <v>28</v>
      </c>
      <c r="G42" s="39" t="s">
        <v>29</v>
      </c>
      <c r="H42" s="39" t="s">
        <v>34</v>
      </c>
      <c r="I42" s="39" t="s">
        <v>9</v>
      </c>
      <c r="J42" s="38">
        <v>75.5</v>
      </c>
      <c r="K42" s="29">
        <f>10</f>
        <v>10</v>
      </c>
      <c r="L42" s="158">
        <f t="shared" si="0"/>
        <v>0</v>
      </c>
      <c r="M42" s="158">
        <f t="shared" si="1"/>
        <v>0</v>
      </c>
      <c r="N42" s="159"/>
      <c r="O42" s="160">
        <f t="shared" si="2"/>
        <v>2</v>
      </c>
      <c r="P42" s="159"/>
      <c r="Q42" s="159"/>
      <c r="R42" s="159"/>
      <c r="S42" s="28">
        <f t="shared" si="3"/>
        <v>10</v>
      </c>
      <c r="T42" s="27" t="str">
        <f t="shared" si="4"/>
        <v>OK</v>
      </c>
      <c r="U42" s="173"/>
      <c r="V42" s="24"/>
      <c r="W42" s="24"/>
      <c r="X42" s="24"/>
      <c r="Y42" s="26"/>
      <c r="Z42" s="26"/>
      <c r="AA42" s="26"/>
      <c r="AB42" s="24"/>
      <c r="AC42" s="24"/>
      <c r="AD42" s="24"/>
      <c r="AE42" s="24"/>
      <c r="AF42" s="24"/>
      <c r="AG42" s="24"/>
      <c r="AH42" s="24"/>
    </row>
    <row r="43" spans="1:34" ht="30.2" customHeight="1" x14ac:dyDescent="0.25">
      <c r="A43" s="204"/>
      <c r="B43" s="39">
        <v>40</v>
      </c>
      <c r="C43" s="201"/>
      <c r="D43" s="36" t="s">
        <v>10</v>
      </c>
      <c r="E43" s="43" t="s">
        <v>8</v>
      </c>
      <c r="F43" s="45" t="s">
        <v>28</v>
      </c>
      <c r="G43" s="39" t="s">
        <v>29</v>
      </c>
      <c r="H43" s="39" t="s">
        <v>8</v>
      </c>
      <c r="I43" s="39" t="s">
        <v>9</v>
      </c>
      <c r="J43" s="38">
        <v>1600</v>
      </c>
      <c r="K43" s="29">
        <f>5</f>
        <v>5</v>
      </c>
      <c r="L43" s="158">
        <f t="shared" si="0"/>
        <v>0</v>
      </c>
      <c r="M43" s="158">
        <f t="shared" si="1"/>
        <v>0</v>
      </c>
      <c r="N43" s="159"/>
      <c r="O43" s="160">
        <f t="shared" si="2"/>
        <v>1</v>
      </c>
      <c r="P43" s="159"/>
      <c r="Q43" s="159"/>
      <c r="R43" s="159"/>
      <c r="S43" s="28">
        <f t="shared" si="3"/>
        <v>5</v>
      </c>
      <c r="T43" s="27" t="str">
        <f t="shared" si="4"/>
        <v>OK</v>
      </c>
      <c r="U43" s="173"/>
      <c r="V43" s="24"/>
      <c r="W43" s="24"/>
      <c r="X43" s="24"/>
      <c r="Y43" s="26"/>
      <c r="Z43" s="26"/>
      <c r="AA43" s="26"/>
      <c r="AB43" s="24"/>
      <c r="AC43" s="24"/>
      <c r="AD43" s="24"/>
      <c r="AE43" s="24"/>
      <c r="AF43" s="24"/>
      <c r="AG43" s="24"/>
      <c r="AH43" s="24"/>
    </row>
    <row r="44" spans="1:34" ht="30.2" customHeight="1" x14ac:dyDescent="0.25">
      <c r="A44" s="204"/>
      <c r="B44" s="39">
        <v>41</v>
      </c>
      <c r="C44" s="201"/>
      <c r="D44" s="36" t="s">
        <v>13</v>
      </c>
      <c r="E44" s="43" t="s">
        <v>8</v>
      </c>
      <c r="F44" s="45" t="s">
        <v>28</v>
      </c>
      <c r="G44" s="39" t="s">
        <v>29</v>
      </c>
      <c r="H44" s="39" t="s">
        <v>34</v>
      </c>
      <c r="I44" s="39" t="s">
        <v>9</v>
      </c>
      <c r="J44" s="38">
        <v>75</v>
      </c>
      <c r="K44" s="29">
        <f>10</f>
        <v>10</v>
      </c>
      <c r="L44" s="158">
        <f t="shared" si="0"/>
        <v>0</v>
      </c>
      <c r="M44" s="158">
        <f t="shared" si="1"/>
        <v>0</v>
      </c>
      <c r="N44" s="159"/>
      <c r="O44" s="160">
        <f t="shared" si="2"/>
        <v>2</v>
      </c>
      <c r="P44" s="159"/>
      <c r="Q44" s="159"/>
      <c r="R44" s="159"/>
      <c r="S44" s="28">
        <f t="shared" si="3"/>
        <v>10</v>
      </c>
      <c r="T44" s="27" t="str">
        <f t="shared" si="4"/>
        <v>OK</v>
      </c>
      <c r="U44" s="173"/>
      <c r="V44" s="24"/>
      <c r="W44" s="24"/>
      <c r="X44" s="24"/>
      <c r="Y44" s="26"/>
      <c r="Z44" s="26"/>
      <c r="AA44" s="26"/>
      <c r="AB44" s="24"/>
      <c r="AC44" s="24"/>
      <c r="AD44" s="24"/>
      <c r="AE44" s="24"/>
      <c r="AF44" s="24"/>
      <c r="AG44" s="24"/>
      <c r="AH44" s="24"/>
    </row>
    <row r="45" spans="1:34" ht="30.2" customHeight="1" x14ac:dyDescent="0.25">
      <c r="A45" s="204"/>
      <c r="B45" s="39">
        <v>42</v>
      </c>
      <c r="C45" s="201"/>
      <c r="D45" s="36" t="s">
        <v>157</v>
      </c>
      <c r="E45" s="43" t="s">
        <v>8</v>
      </c>
      <c r="F45" s="45" t="s">
        <v>28</v>
      </c>
      <c r="G45" s="39" t="s">
        <v>29</v>
      </c>
      <c r="H45" s="39" t="s">
        <v>8</v>
      </c>
      <c r="I45" s="39" t="s">
        <v>9</v>
      </c>
      <c r="J45" s="38">
        <v>350</v>
      </c>
      <c r="K45" s="29">
        <f>6</f>
        <v>6</v>
      </c>
      <c r="L45" s="158">
        <f t="shared" si="0"/>
        <v>1</v>
      </c>
      <c r="M45" s="158">
        <f t="shared" si="1"/>
        <v>1</v>
      </c>
      <c r="N45" s="159"/>
      <c r="O45" s="160">
        <f t="shared" si="2"/>
        <v>1</v>
      </c>
      <c r="P45" s="159"/>
      <c r="Q45" s="159"/>
      <c r="R45" s="159"/>
      <c r="S45" s="28">
        <f t="shared" si="3"/>
        <v>5</v>
      </c>
      <c r="T45" s="27" t="str">
        <f t="shared" si="4"/>
        <v>OK</v>
      </c>
      <c r="U45" s="175">
        <v>1</v>
      </c>
      <c r="V45" s="24"/>
      <c r="W45" s="24"/>
      <c r="X45" s="24"/>
      <c r="Y45" s="26"/>
      <c r="Z45" s="26"/>
      <c r="AA45" s="26"/>
      <c r="AB45" s="24"/>
      <c r="AC45" s="24"/>
      <c r="AD45" s="24"/>
      <c r="AE45" s="24"/>
      <c r="AF45" s="24"/>
      <c r="AG45" s="24"/>
      <c r="AH45" s="24"/>
    </row>
    <row r="46" spans="1:34" ht="30.2" customHeight="1" x14ac:dyDescent="0.25">
      <c r="A46" s="204"/>
      <c r="B46" s="39">
        <v>43</v>
      </c>
      <c r="C46" s="201"/>
      <c r="D46" s="36" t="s">
        <v>30</v>
      </c>
      <c r="E46" s="43" t="s">
        <v>8</v>
      </c>
      <c r="F46" s="45" t="s">
        <v>28</v>
      </c>
      <c r="G46" s="39" t="s">
        <v>29</v>
      </c>
      <c r="H46" s="39" t="s">
        <v>8</v>
      </c>
      <c r="I46" s="39" t="s">
        <v>9</v>
      </c>
      <c r="J46" s="38">
        <v>100.25</v>
      </c>
      <c r="K46" s="29">
        <f>5</f>
        <v>5</v>
      </c>
      <c r="L46" s="158">
        <f t="shared" si="0"/>
        <v>0</v>
      </c>
      <c r="M46" s="158">
        <f t="shared" si="1"/>
        <v>0</v>
      </c>
      <c r="N46" s="159"/>
      <c r="O46" s="160">
        <f t="shared" si="2"/>
        <v>1</v>
      </c>
      <c r="P46" s="159"/>
      <c r="Q46" s="159"/>
      <c r="R46" s="159"/>
      <c r="S46" s="28">
        <f t="shared" si="3"/>
        <v>5</v>
      </c>
      <c r="T46" s="27" t="str">
        <f t="shared" si="4"/>
        <v>OK</v>
      </c>
      <c r="U46" s="173"/>
      <c r="V46" s="24"/>
      <c r="W46" s="24"/>
      <c r="X46" s="24"/>
      <c r="Y46" s="26"/>
      <c r="Z46" s="26"/>
      <c r="AA46" s="26"/>
      <c r="AB46" s="24"/>
      <c r="AC46" s="24"/>
      <c r="AD46" s="24"/>
      <c r="AE46" s="24"/>
      <c r="AF46" s="24"/>
      <c r="AG46" s="24"/>
      <c r="AH46" s="24"/>
    </row>
    <row r="47" spans="1:34" ht="30.2" customHeight="1" x14ac:dyDescent="0.25">
      <c r="A47" s="204"/>
      <c r="B47" s="39">
        <v>44</v>
      </c>
      <c r="C47" s="201"/>
      <c r="D47" s="36" t="s">
        <v>158</v>
      </c>
      <c r="E47" s="43" t="s">
        <v>8</v>
      </c>
      <c r="F47" s="44" t="s">
        <v>28</v>
      </c>
      <c r="G47" s="39" t="s">
        <v>159</v>
      </c>
      <c r="H47" s="39" t="s">
        <v>8</v>
      </c>
      <c r="I47" s="39" t="s">
        <v>9</v>
      </c>
      <c r="J47" s="38">
        <v>1424</v>
      </c>
      <c r="K47" s="29">
        <f>0</f>
        <v>0</v>
      </c>
      <c r="L47" s="158">
        <f t="shared" si="0"/>
        <v>0</v>
      </c>
      <c r="M47" s="158">
        <f t="shared" si="1"/>
        <v>0</v>
      </c>
      <c r="N47" s="159"/>
      <c r="O47" s="160">
        <f t="shared" si="2"/>
        <v>0</v>
      </c>
      <c r="P47" s="159"/>
      <c r="Q47" s="159"/>
      <c r="R47" s="159"/>
      <c r="S47" s="28">
        <f t="shared" si="3"/>
        <v>0</v>
      </c>
      <c r="T47" s="27" t="str">
        <f t="shared" si="4"/>
        <v>OK</v>
      </c>
      <c r="U47" s="173"/>
      <c r="V47" s="24"/>
      <c r="W47" s="24"/>
      <c r="X47" s="24"/>
      <c r="Y47" s="26"/>
      <c r="Z47" s="26"/>
      <c r="AA47" s="26"/>
      <c r="AB47" s="24"/>
      <c r="AC47" s="24"/>
      <c r="AD47" s="24"/>
      <c r="AE47" s="24"/>
      <c r="AF47" s="24"/>
      <c r="AG47" s="24"/>
      <c r="AH47" s="24"/>
    </row>
    <row r="48" spans="1:34" ht="30.2" customHeight="1" x14ac:dyDescent="0.25">
      <c r="A48" s="205"/>
      <c r="B48" s="39">
        <v>45</v>
      </c>
      <c r="C48" s="202"/>
      <c r="D48" s="36" t="s">
        <v>160</v>
      </c>
      <c r="E48" s="43" t="s">
        <v>8</v>
      </c>
      <c r="F48" s="45" t="s">
        <v>28</v>
      </c>
      <c r="G48" s="39" t="s">
        <v>29</v>
      </c>
      <c r="H48" s="39" t="s">
        <v>8</v>
      </c>
      <c r="I48" s="39" t="s">
        <v>9</v>
      </c>
      <c r="J48" s="38">
        <v>2503.0100000000002</v>
      </c>
      <c r="K48" s="29">
        <f>0</f>
        <v>0</v>
      </c>
      <c r="L48" s="158">
        <f t="shared" si="0"/>
        <v>0</v>
      </c>
      <c r="M48" s="158">
        <f t="shared" si="1"/>
        <v>0</v>
      </c>
      <c r="N48" s="159"/>
      <c r="O48" s="160">
        <f t="shared" si="2"/>
        <v>0</v>
      </c>
      <c r="P48" s="159"/>
      <c r="Q48" s="159"/>
      <c r="R48" s="159"/>
      <c r="S48" s="28">
        <f t="shared" si="3"/>
        <v>0</v>
      </c>
      <c r="T48" s="27" t="str">
        <f t="shared" si="4"/>
        <v>OK</v>
      </c>
      <c r="U48" s="173"/>
      <c r="V48" s="24"/>
      <c r="W48" s="24"/>
      <c r="X48" s="24"/>
      <c r="Y48" s="26"/>
      <c r="Z48" s="26"/>
      <c r="AA48" s="26"/>
      <c r="AB48" s="24"/>
      <c r="AC48" s="24"/>
      <c r="AD48" s="24"/>
      <c r="AE48" s="24"/>
      <c r="AF48" s="24"/>
      <c r="AG48" s="24"/>
      <c r="AH48" s="24"/>
    </row>
    <row r="49" spans="1:34" ht="30.2" customHeight="1" x14ac:dyDescent="0.25">
      <c r="A49" s="213" t="s">
        <v>161</v>
      </c>
      <c r="B49" s="46">
        <v>46</v>
      </c>
      <c r="C49" s="210" t="s">
        <v>33</v>
      </c>
      <c r="D49" s="48" t="s">
        <v>27</v>
      </c>
      <c r="E49" s="50" t="s">
        <v>8</v>
      </c>
      <c r="F49" s="52" t="s">
        <v>28</v>
      </c>
      <c r="G49" s="46" t="s">
        <v>29</v>
      </c>
      <c r="H49" s="46" t="s">
        <v>8</v>
      </c>
      <c r="I49" s="46" t="s">
        <v>9</v>
      </c>
      <c r="J49" s="49">
        <v>80</v>
      </c>
      <c r="K49" s="29">
        <f>0</f>
        <v>0</v>
      </c>
      <c r="L49" s="158">
        <f t="shared" si="0"/>
        <v>0</v>
      </c>
      <c r="M49" s="158">
        <f t="shared" si="1"/>
        <v>0</v>
      </c>
      <c r="N49" s="159"/>
      <c r="O49" s="160">
        <f t="shared" si="2"/>
        <v>0</v>
      </c>
      <c r="P49" s="159"/>
      <c r="Q49" s="159"/>
      <c r="R49" s="159"/>
      <c r="S49" s="28">
        <f t="shared" si="3"/>
        <v>0</v>
      </c>
      <c r="T49" s="27" t="str">
        <f t="shared" si="4"/>
        <v>OK</v>
      </c>
      <c r="U49" s="173"/>
      <c r="V49" s="24"/>
      <c r="W49" s="24"/>
      <c r="X49" s="24"/>
      <c r="Y49" s="26"/>
      <c r="Z49" s="26"/>
      <c r="AA49" s="26"/>
      <c r="AB49" s="24"/>
      <c r="AC49" s="24"/>
      <c r="AD49" s="24"/>
      <c r="AE49" s="24"/>
      <c r="AF49" s="24"/>
      <c r="AG49" s="24"/>
      <c r="AH49" s="24"/>
    </row>
    <row r="50" spans="1:34" ht="30.2" customHeight="1" x14ac:dyDescent="0.25">
      <c r="A50" s="214"/>
      <c r="B50" s="46">
        <v>47</v>
      </c>
      <c r="C50" s="211"/>
      <c r="D50" s="48" t="s">
        <v>7</v>
      </c>
      <c r="E50" s="50" t="s">
        <v>8</v>
      </c>
      <c r="F50" s="52" t="s">
        <v>28</v>
      </c>
      <c r="G50" s="46" t="s">
        <v>29</v>
      </c>
      <c r="H50" s="46" t="s">
        <v>8</v>
      </c>
      <c r="I50" s="46" t="s">
        <v>9</v>
      </c>
      <c r="J50" s="49">
        <v>550</v>
      </c>
      <c r="K50" s="29">
        <f>0</f>
        <v>0</v>
      </c>
      <c r="L50" s="158">
        <f t="shared" si="0"/>
        <v>0</v>
      </c>
      <c r="M50" s="158">
        <f t="shared" si="1"/>
        <v>0</v>
      </c>
      <c r="N50" s="159"/>
      <c r="O50" s="160">
        <f t="shared" si="2"/>
        <v>0</v>
      </c>
      <c r="P50" s="159"/>
      <c r="Q50" s="159"/>
      <c r="R50" s="159"/>
      <c r="S50" s="28">
        <f t="shared" si="3"/>
        <v>0</v>
      </c>
      <c r="T50" s="27" t="str">
        <f t="shared" si="4"/>
        <v>OK</v>
      </c>
      <c r="U50" s="173"/>
      <c r="V50" s="24"/>
      <c r="W50" s="24"/>
      <c r="X50" s="24"/>
      <c r="Y50" s="26"/>
      <c r="Z50" s="26"/>
      <c r="AA50" s="26"/>
      <c r="AB50" s="24"/>
      <c r="AC50" s="24"/>
      <c r="AD50" s="24"/>
      <c r="AE50" s="24"/>
      <c r="AF50" s="24"/>
      <c r="AG50" s="24"/>
      <c r="AH50" s="24"/>
    </row>
    <row r="51" spans="1:34" ht="30.2" customHeight="1" x14ac:dyDescent="0.25">
      <c r="A51" s="214"/>
      <c r="B51" s="46">
        <v>48</v>
      </c>
      <c r="C51" s="211"/>
      <c r="D51" s="48" t="s">
        <v>10</v>
      </c>
      <c r="E51" s="50" t="s">
        <v>8</v>
      </c>
      <c r="F51" s="52" t="s">
        <v>28</v>
      </c>
      <c r="G51" s="46" t="s">
        <v>29</v>
      </c>
      <c r="H51" s="46" t="s">
        <v>8</v>
      </c>
      <c r="I51" s="46" t="s">
        <v>9</v>
      </c>
      <c r="J51" s="49">
        <v>850</v>
      </c>
      <c r="K51" s="29">
        <f>0</f>
        <v>0</v>
      </c>
      <c r="L51" s="158">
        <f t="shared" si="0"/>
        <v>0</v>
      </c>
      <c r="M51" s="158">
        <f t="shared" si="1"/>
        <v>0</v>
      </c>
      <c r="N51" s="159"/>
      <c r="O51" s="160">
        <f t="shared" si="2"/>
        <v>0</v>
      </c>
      <c r="P51" s="159"/>
      <c r="Q51" s="159"/>
      <c r="R51" s="159"/>
      <c r="S51" s="28">
        <f t="shared" si="3"/>
        <v>0</v>
      </c>
      <c r="T51" s="27" t="str">
        <f t="shared" si="4"/>
        <v>OK</v>
      </c>
      <c r="U51" s="173"/>
      <c r="V51" s="24"/>
      <c r="W51" s="24"/>
      <c r="X51" s="24"/>
      <c r="Y51" s="26"/>
      <c r="Z51" s="26"/>
      <c r="AA51" s="26"/>
      <c r="AB51" s="24"/>
      <c r="AC51" s="24"/>
      <c r="AD51" s="24"/>
      <c r="AE51" s="24"/>
      <c r="AF51" s="24"/>
      <c r="AG51" s="24"/>
      <c r="AH51" s="24"/>
    </row>
    <row r="52" spans="1:34" ht="30.2" customHeight="1" x14ac:dyDescent="0.25">
      <c r="A52" s="214"/>
      <c r="B52" s="46">
        <v>49</v>
      </c>
      <c r="C52" s="211"/>
      <c r="D52" s="48" t="s">
        <v>11</v>
      </c>
      <c r="E52" s="50" t="s">
        <v>8</v>
      </c>
      <c r="F52" s="52" t="s">
        <v>28</v>
      </c>
      <c r="G52" s="46" t="s">
        <v>29</v>
      </c>
      <c r="H52" s="46" t="s">
        <v>8</v>
      </c>
      <c r="I52" s="46" t="s">
        <v>9</v>
      </c>
      <c r="J52" s="49">
        <v>800</v>
      </c>
      <c r="K52" s="29">
        <f>0</f>
        <v>0</v>
      </c>
      <c r="L52" s="158">
        <f t="shared" si="0"/>
        <v>0</v>
      </c>
      <c r="M52" s="158">
        <f t="shared" si="1"/>
        <v>0</v>
      </c>
      <c r="N52" s="159"/>
      <c r="O52" s="160">
        <f t="shared" si="2"/>
        <v>0</v>
      </c>
      <c r="P52" s="159"/>
      <c r="Q52" s="159"/>
      <c r="R52" s="159"/>
      <c r="S52" s="28">
        <f t="shared" si="3"/>
        <v>0</v>
      </c>
      <c r="T52" s="27" t="str">
        <f t="shared" si="4"/>
        <v>OK</v>
      </c>
      <c r="U52" s="173"/>
      <c r="V52" s="24"/>
      <c r="W52" s="24"/>
      <c r="X52" s="24"/>
      <c r="Y52" s="26"/>
      <c r="Z52" s="26"/>
      <c r="AA52" s="26"/>
      <c r="AB52" s="24"/>
      <c r="AC52" s="24"/>
      <c r="AD52" s="24"/>
      <c r="AE52" s="24"/>
      <c r="AF52" s="24"/>
      <c r="AG52" s="24"/>
      <c r="AH52" s="24"/>
    </row>
    <row r="53" spans="1:34" ht="30.2" customHeight="1" x14ac:dyDescent="0.25">
      <c r="A53" s="214"/>
      <c r="B53" s="46">
        <v>50</v>
      </c>
      <c r="C53" s="211"/>
      <c r="D53" s="48" t="s">
        <v>12</v>
      </c>
      <c r="E53" s="50" t="s">
        <v>8</v>
      </c>
      <c r="F53" s="52" t="s">
        <v>28</v>
      </c>
      <c r="G53" s="46" t="s">
        <v>29</v>
      </c>
      <c r="H53" s="46" t="s">
        <v>34</v>
      </c>
      <c r="I53" s="46" t="s">
        <v>9</v>
      </c>
      <c r="J53" s="49">
        <v>50</v>
      </c>
      <c r="K53" s="29">
        <f>0</f>
        <v>0</v>
      </c>
      <c r="L53" s="158">
        <f t="shared" si="0"/>
        <v>0</v>
      </c>
      <c r="M53" s="158">
        <f t="shared" si="1"/>
        <v>0</v>
      </c>
      <c r="N53" s="159"/>
      <c r="O53" s="160">
        <f t="shared" si="2"/>
        <v>0</v>
      </c>
      <c r="P53" s="159"/>
      <c r="Q53" s="159"/>
      <c r="R53" s="159"/>
      <c r="S53" s="28">
        <f t="shared" si="3"/>
        <v>0</v>
      </c>
      <c r="T53" s="27" t="str">
        <f t="shared" si="4"/>
        <v>OK</v>
      </c>
      <c r="U53" s="173"/>
      <c r="V53" s="24"/>
      <c r="W53" s="24"/>
      <c r="X53" s="24"/>
      <c r="Y53" s="26"/>
      <c r="Z53" s="26"/>
      <c r="AA53" s="26"/>
      <c r="AB53" s="24"/>
      <c r="AC53" s="24"/>
      <c r="AD53" s="24"/>
      <c r="AE53" s="24"/>
      <c r="AF53" s="24"/>
      <c r="AG53" s="24"/>
      <c r="AH53" s="24"/>
    </row>
    <row r="54" spans="1:34" ht="30.2" customHeight="1" x14ac:dyDescent="0.25">
      <c r="A54" s="214"/>
      <c r="B54" s="46">
        <v>51</v>
      </c>
      <c r="C54" s="211"/>
      <c r="D54" s="48" t="s">
        <v>156</v>
      </c>
      <c r="E54" s="50" t="s">
        <v>8</v>
      </c>
      <c r="F54" s="52" t="s">
        <v>28</v>
      </c>
      <c r="G54" s="46" t="s">
        <v>29</v>
      </c>
      <c r="H54" s="46" t="s">
        <v>34</v>
      </c>
      <c r="I54" s="46" t="s">
        <v>9</v>
      </c>
      <c r="J54" s="49">
        <v>50</v>
      </c>
      <c r="K54" s="29">
        <f>0</f>
        <v>0</v>
      </c>
      <c r="L54" s="158">
        <f t="shared" si="0"/>
        <v>0</v>
      </c>
      <c r="M54" s="158">
        <f t="shared" si="1"/>
        <v>0</v>
      </c>
      <c r="N54" s="159"/>
      <c r="O54" s="160">
        <f t="shared" si="2"/>
        <v>0</v>
      </c>
      <c r="P54" s="159"/>
      <c r="Q54" s="159"/>
      <c r="R54" s="159"/>
      <c r="S54" s="28">
        <f t="shared" si="3"/>
        <v>0</v>
      </c>
      <c r="T54" s="27" t="str">
        <f t="shared" si="4"/>
        <v>OK</v>
      </c>
      <c r="U54" s="173"/>
      <c r="V54" s="24"/>
      <c r="W54" s="24"/>
      <c r="X54" s="24"/>
      <c r="Y54" s="26"/>
      <c r="Z54" s="26"/>
      <c r="AA54" s="26"/>
      <c r="AB54" s="24"/>
      <c r="AC54" s="24"/>
      <c r="AD54" s="24"/>
      <c r="AE54" s="24"/>
      <c r="AF54" s="24"/>
      <c r="AG54" s="24"/>
      <c r="AH54" s="24"/>
    </row>
    <row r="55" spans="1:34" ht="30.2" customHeight="1" x14ac:dyDescent="0.25">
      <c r="A55" s="214"/>
      <c r="B55" s="46">
        <v>52</v>
      </c>
      <c r="C55" s="211"/>
      <c r="D55" s="48" t="s">
        <v>13</v>
      </c>
      <c r="E55" s="50" t="s">
        <v>8</v>
      </c>
      <c r="F55" s="52" t="s">
        <v>28</v>
      </c>
      <c r="G55" s="46" t="s">
        <v>29</v>
      </c>
      <c r="H55" s="46" t="s">
        <v>34</v>
      </c>
      <c r="I55" s="46" t="s">
        <v>9</v>
      </c>
      <c r="J55" s="49">
        <v>50</v>
      </c>
      <c r="K55" s="29">
        <f>0</f>
        <v>0</v>
      </c>
      <c r="L55" s="158">
        <f t="shared" si="0"/>
        <v>0</v>
      </c>
      <c r="M55" s="158">
        <f t="shared" si="1"/>
        <v>0</v>
      </c>
      <c r="N55" s="159"/>
      <c r="O55" s="160">
        <f t="shared" si="2"/>
        <v>0</v>
      </c>
      <c r="P55" s="159"/>
      <c r="Q55" s="159"/>
      <c r="R55" s="159"/>
      <c r="S55" s="28">
        <f t="shared" si="3"/>
        <v>0</v>
      </c>
      <c r="T55" s="27" t="str">
        <f t="shared" si="4"/>
        <v>OK</v>
      </c>
      <c r="U55" s="173"/>
      <c r="V55" s="24"/>
      <c r="W55" s="24"/>
      <c r="X55" s="24"/>
      <c r="Y55" s="26"/>
      <c r="Z55" s="26"/>
      <c r="AA55" s="26"/>
      <c r="AB55" s="24"/>
      <c r="AC55" s="24"/>
      <c r="AD55" s="24"/>
      <c r="AE55" s="24"/>
      <c r="AF55" s="24"/>
      <c r="AG55" s="24"/>
      <c r="AH55" s="24"/>
    </row>
    <row r="56" spans="1:34" ht="30.2" customHeight="1" x14ac:dyDescent="0.25">
      <c r="A56" s="214"/>
      <c r="B56" s="46">
        <v>53</v>
      </c>
      <c r="C56" s="211"/>
      <c r="D56" s="48" t="s">
        <v>157</v>
      </c>
      <c r="E56" s="50" t="s">
        <v>8</v>
      </c>
      <c r="F56" s="52" t="s">
        <v>28</v>
      </c>
      <c r="G56" s="46" t="s">
        <v>29</v>
      </c>
      <c r="H56" s="46" t="s">
        <v>8</v>
      </c>
      <c r="I56" s="46" t="s">
        <v>9</v>
      </c>
      <c r="J56" s="49">
        <v>50</v>
      </c>
      <c r="K56" s="29">
        <f>0</f>
        <v>0</v>
      </c>
      <c r="L56" s="158">
        <f t="shared" si="0"/>
        <v>0</v>
      </c>
      <c r="M56" s="158">
        <f t="shared" si="1"/>
        <v>0</v>
      </c>
      <c r="N56" s="159"/>
      <c r="O56" s="160">
        <f t="shared" si="2"/>
        <v>0</v>
      </c>
      <c r="P56" s="159"/>
      <c r="Q56" s="159"/>
      <c r="R56" s="159"/>
      <c r="S56" s="28">
        <f t="shared" si="3"/>
        <v>0</v>
      </c>
      <c r="T56" s="27" t="str">
        <f t="shared" si="4"/>
        <v>OK</v>
      </c>
      <c r="U56" s="173"/>
      <c r="V56" s="24"/>
      <c r="W56" s="24"/>
      <c r="X56" s="24"/>
      <c r="Y56" s="26"/>
      <c r="Z56" s="26"/>
      <c r="AA56" s="26"/>
      <c r="AB56" s="24"/>
      <c r="AC56" s="24"/>
      <c r="AD56" s="24"/>
      <c r="AE56" s="24"/>
      <c r="AF56" s="24"/>
      <c r="AG56" s="24"/>
      <c r="AH56" s="24"/>
    </row>
    <row r="57" spans="1:34" ht="30.2" customHeight="1" x14ac:dyDescent="0.25">
      <c r="A57" s="214"/>
      <c r="B57" s="46">
        <v>54</v>
      </c>
      <c r="C57" s="211"/>
      <c r="D57" s="48" t="s">
        <v>30</v>
      </c>
      <c r="E57" s="50" t="s">
        <v>8</v>
      </c>
      <c r="F57" s="52" t="s">
        <v>28</v>
      </c>
      <c r="G57" s="46" t="s">
        <v>29</v>
      </c>
      <c r="H57" s="46" t="s">
        <v>8</v>
      </c>
      <c r="I57" s="46" t="s">
        <v>9</v>
      </c>
      <c r="J57" s="49">
        <v>80</v>
      </c>
      <c r="K57" s="29">
        <f>0</f>
        <v>0</v>
      </c>
      <c r="L57" s="158">
        <f t="shared" si="0"/>
        <v>0</v>
      </c>
      <c r="M57" s="158">
        <f t="shared" si="1"/>
        <v>0</v>
      </c>
      <c r="N57" s="159"/>
      <c r="O57" s="160">
        <f t="shared" si="2"/>
        <v>0</v>
      </c>
      <c r="P57" s="159"/>
      <c r="Q57" s="159"/>
      <c r="R57" s="159"/>
      <c r="S57" s="28">
        <f t="shared" si="3"/>
        <v>0</v>
      </c>
      <c r="T57" s="27" t="str">
        <f t="shared" si="4"/>
        <v>OK</v>
      </c>
      <c r="U57" s="173"/>
      <c r="V57" s="24"/>
      <c r="W57" s="24"/>
      <c r="X57" s="24"/>
      <c r="Y57" s="26"/>
      <c r="Z57" s="26"/>
      <c r="AA57" s="26"/>
      <c r="AB57" s="24"/>
      <c r="AC57" s="24"/>
      <c r="AD57" s="24"/>
      <c r="AE57" s="24"/>
      <c r="AF57" s="24"/>
      <c r="AG57" s="24"/>
      <c r="AH57" s="24"/>
    </row>
    <row r="58" spans="1:34" ht="30.2" customHeight="1" x14ac:dyDescent="0.25">
      <c r="A58" s="214"/>
      <c r="B58" s="46">
        <v>55</v>
      </c>
      <c r="C58" s="211"/>
      <c r="D58" s="48" t="s">
        <v>162</v>
      </c>
      <c r="E58" s="50" t="s">
        <v>8</v>
      </c>
      <c r="F58" s="52" t="s">
        <v>28</v>
      </c>
      <c r="G58" s="46" t="s">
        <v>159</v>
      </c>
      <c r="H58" s="46" t="s">
        <v>8</v>
      </c>
      <c r="I58" s="46" t="s">
        <v>9</v>
      </c>
      <c r="J58" s="49">
        <v>1114</v>
      </c>
      <c r="K58" s="29">
        <f>0</f>
        <v>0</v>
      </c>
      <c r="L58" s="158">
        <f t="shared" si="0"/>
        <v>0</v>
      </c>
      <c r="M58" s="158">
        <f t="shared" si="1"/>
        <v>0</v>
      </c>
      <c r="N58" s="159"/>
      <c r="O58" s="160">
        <f t="shared" si="2"/>
        <v>0</v>
      </c>
      <c r="P58" s="159"/>
      <c r="Q58" s="159"/>
      <c r="R58" s="159"/>
      <c r="S58" s="28">
        <f t="shared" si="3"/>
        <v>0</v>
      </c>
      <c r="T58" s="27" t="str">
        <f t="shared" si="4"/>
        <v>OK</v>
      </c>
      <c r="U58" s="173"/>
      <c r="V58" s="24"/>
      <c r="W58" s="24"/>
      <c r="X58" s="24"/>
      <c r="Y58" s="26"/>
      <c r="Z58" s="26"/>
      <c r="AA58" s="26"/>
      <c r="AB58" s="24"/>
      <c r="AC58" s="24"/>
      <c r="AD58" s="24"/>
      <c r="AE58" s="24"/>
      <c r="AF58" s="24"/>
      <c r="AG58" s="24"/>
      <c r="AH58" s="24"/>
    </row>
    <row r="59" spans="1:34" ht="30.2" customHeight="1" x14ac:dyDescent="0.25">
      <c r="A59" s="215"/>
      <c r="B59" s="46">
        <v>56</v>
      </c>
      <c r="C59" s="212"/>
      <c r="D59" s="48" t="s">
        <v>160</v>
      </c>
      <c r="E59" s="50" t="s">
        <v>8</v>
      </c>
      <c r="F59" s="52" t="s">
        <v>28</v>
      </c>
      <c r="G59" s="46" t="s">
        <v>29</v>
      </c>
      <c r="H59" s="46" t="s">
        <v>8</v>
      </c>
      <c r="I59" s="46" t="s">
        <v>9</v>
      </c>
      <c r="J59" s="49">
        <v>2000</v>
      </c>
      <c r="K59" s="29">
        <f>0</f>
        <v>0</v>
      </c>
      <c r="L59" s="158">
        <f t="shared" si="0"/>
        <v>0</v>
      </c>
      <c r="M59" s="158">
        <f t="shared" si="1"/>
        <v>0</v>
      </c>
      <c r="N59" s="159"/>
      <c r="O59" s="160">
        <f t="shared" si="2"/>
        <v>0</v>
      </c>
      <c r="P59" s="159"/>
      <c r="Q59" s="159"/>
      <c r="R59" s="159"/>
      <c r="S59" s="28">
        <f t="shared" si="3"/>
        <v>0</v>
      </c>
      <c r="T59" s="27" t="str">
        <f t="shared" si="4"/>
        <v>OK</v>
      </c>
      <c r="U59" s="173"/>
      <c r="V59" s="24"/>
      <c r="W59" s="24"/>
      <c r="X59" s="24"/>
      <c r="Y59" s="26"/>
      <c r="Z59" s="26"/>
      <c r="AA59" s="26"/>
      <c r="AB59" s="24"/>
      <c r="AC59" s="24"/>
      <c r="AD59" s="24"/>
      <c r="AE59" s="24"/>
      <c r="AF59" s="24"/>
      <c r="AG59" s="24"/>
      <c r="AH59" s="24"/>
    </row>
    <row r="60" spans="1:34" ht="30.2" customHeight="1" x14ac:dyDescent="0.25">
      <c r="A60" s="203" t="s">
        <v>163</v>
      </c>
      <c r="B60" s="39">
        <v>57</v>
      </c>
      <c r="C60" s="200" t="s">
        <v>33</v>
      </c>
      <c r="D60" s="36" t="s">
        <v>27</v>
      </c>
      <c r="E60" s="43" t="s">
        <v>8</v>
      </c>
      <c r="F60" s="45" t="s">
        <v>28</v>
      </c>
      <c r="G60" s="39" t="s">
        <v>29</v>
      </c>
      <c r="H60" s="39" t="s">
        <v>8</v>
      </c>
      <c r="I60" s="39" t="s">
        <v>9</v>
      </c>
      <c r="J60" s="38">
        <v>250.5</v>
      </c>
      <c r="K60" s="29">
        <f>0</f>
        <v>0</v>
      </c>
      <c r="L60" s="158">
        <f t="shared" si="0"/>
        <v>0</v>
      </c>
      <c r="M60" s="158">
        <f t="shared" si="1"/>
        <v>0</v>
      </c>
      <c r="N60" s="159"/>
      <c r="O60" s="160">
        <f t="shared" si="2"/>
        <v>0</v>
      </c>
      <c r="P60" s="159"/>
      <c r="Q60" s="159"/>
      <c r="R60" s="159"/>
      <c r="S60" s="28">
        <f t="shared" si="3"/>
        <v>0</v>
      </c>
      <c r="T60" s="27" t="str">
        <f t="shared" si="4"/>
        <v>OK</v>
      </c>
      <c r="U60" s="173"/>
      <c r="V60" s="24"/>
      <c r="W60" s="24"/>
      <c r="X60" s="24"/>
      <c r="Y60" s="26"/>
      <c r="Z60" s="26"/>
      <c r="AA60" s="26"/>
      <c r="AB60" s="24"/>
      <c r="AC60" s="24"/>
      <c r="AD60" s="24"/>
      <c r="AE60" s="24"/>
      <c r="AF60" s="24"/>
      <c r="AG60" s="24"/>
      <c r="AH60" s="24"/>
    </row>
    <row r="61" spans="1:34" ht="30.2" customHeight="1" x14ac:dyDescent="0.25">
      <c r="A61" s="204"/>
      <c r="B61" s="39">
        <v>58</v>
      </c>
      <c r="C61" s="201"/>
      <c r="D61" s="36" t="s">
        <v>7</v>
      </c>
      <c r="E61" s="43" t="s">
        <v>8</v>
      </c>
      <c r="F61" s="45" t="s">
        <v>28</v>
      </c>
      <c r="G61" s="39" t="s">
        <v>29</v>
      </c>
      <c r="H61" s="39" t="s">
        <v>8</v>
      </c>
      <c r="I61" s="39" t="s">
        <v>9</v>
      </c>
      <c r="J61" s="38">
        <v>1000</v>
      </c>
      <c r="K61" s="29">
        <f>0</f>
        <v>0</v>
      </c>
      <c r="L61" s="158">
        <f t="shared" si="0"/>
        <v>0</v>
      </c>
      <c r="M61" s="158">
        <f t="shared" si="1"/>
        <v>0</v>
      </c>
      <c r="N61" s="159"/>
      <c r="O61" s="160">
        <f t="shared" si="2"/>
        <v>0</v>
      </c>
      <c r="P61" s="159"/>
      <c r="Q61" s="159"/>
      <c r="R61" s="159"/>
      <c r="S61" s="28">
        <f t="shared" si="3"/>
        <v>0</v>
      </c>
      <c r="T61" s="27" t="str">
        <f t="shared" si="4"/>
        <v>OK</v>
      </c>
      <c r="U61" s="173"/>
      <c r="V61" s="24"/>
      <c r="W61" s="24"/>
      <c r="X61" s="24"/>
      <c r="Y61" s="26"/>
      <c r="Z61" s="26"/>
      <c r="AA61" s="26"/>
      <c r="AB61" s="24"/>
      <c r="AC61" s="24"/>
      <c r="AD61" s="24"/>
      <c r="AE61" s="24"/>
      <c r="AF61" s="24"/>
      <c r="AG61" s="24"/>
      <c r="AH61" s="24"/>
    </row>
    <row r="62" spans="1:34" ht="30.2" customHeight="1" x14ac:dyDescent="0.25">
      <c r="A62" s="204"/>
      <c r="B62" s="39">
        <v>59</v>
      </c>
      <c r="C62" s="201"/>
      <c r="D62" s="36" t="s">
        <v>10</v>
      </c>
      <c r="E62" s="43" t="s">
        <v>8</v>
      </c>
      <c r="F62" s="45" t="s">
        <v>28</v>
      </c>
      <c r="G62" s="39" t="s">
        <v>29</v>
      </c>
      <c r="H62" s="39" t="s">
        <v>8</v>
      </c>
      <c r="I62" s="39" t="s">
        <v>9</v>
      </c>
      <c r="J62" s="38">
        <v>1500</v>
      </c>
      <c r="K62" s="29">
        <f>0</f>
        <v>0</v>
      </c>
      <c r="L62" s="158">
        <f t="shared" si="0"/>
        <v>0</v>
      </c>
      <c r="M62" s="158">
        <f t="shared" si="1"/>
        <v>0</v>
      </c>
      <c r="N62" s="159"/>
      <c r="O62" s="160">
        <f t="shared" si="2"/>
        <v>0</v>
      </c>
      <c r="P62" s="159"/>
      <c r="Q62" s="159"/>
      <c r="R62" s="159"/>
      <c r="S62" s="28">
        <f t="shared" si="3"/>
        <v>0</v>
      </c>
      <c r="T62" s="27" t="str">
        <f t="shared" si="4"/>
        <v>OK</v>
      </c>
      <c r="U62" s="173"/>
      <c r="V62" s="24"/>
      <c r="W62" s="24"/>
      <c r="X62" s="24"/>
      <c r="Y62" s="26"/>
      <c r="Z62" s="26"/>
      <c r="AA62" s="26"/>
      <c r="AB62" s="24"/>
      <c r="AC62" s="24"/>
      <c r="AD62" s="24"/>
      <c r="AE62" s="24"/>
      <c r="AF62" s="24"/>
      <c r="AG62" s="24"/>
      <c r="AH62" s="24"/>
    </row>
    <row r="63" spans="1:34" ht="30.2" customHeight="1" x14ac:dyDescent="0.25">
      <c r="A63" s="204"/>
      <c r="B63" s="39">
        <v>60</v>
      </c>
      <c r="C63" s="201"/>
      <c r="D63" s="36" t="s">
        <v>11</v>
      </c>
      <c r="E63" s="43" t="s">
        <v>8</v>
      </c>
      <c r="F63" s="45" t="s">
        <v>28</v>
      </c>
      <c r="G63" s="39" t="s">
        <v>29</v>
      </c>
      <c r="H63" s="39" t="s">
        <v>8</v>
      </c>
      <c r="I63" s="39" t="s">
        <v>9</v>
      </c>
      <c r="J63" s="38">
        <v>1731</v>
      </c>
      <c r="K63" s="29">
        <f>0</f>
        <v>0</v>
      </c>
      <c r="L63" s="158">
        <f t="shared" si="0"/>
        <v>0</v>
      </c>
      <c r="M63" s="158">
        <f t="shared" si="1"/>
        <v>0</v>
      </c>
      <c r="N63" s="159"/>
      <c r="O63" s="160">
        <f t="shared" si="2"/>
        <v>0</v>
      </c>
      <c r="P63" s="159"/>
      <c r="Q63" s="159"/>
      <c r="R63" s="159"/>
      <c r="S63" s="28">
        <f t="shared" si="3"/>
        <v>0</v>
      </c>
      <c r="T63" s="27" t="str">
        <f t="shared" si="4"/>
        <v>OK</v>
      </c>
      <c r="U63" s="173"/>
      <c r="V63" s="24"/>
      <c r="W63" s="24"/>
      <c r="X63" s="24"/>
      <c r="Y63" s="26"/>
      <c r="Z63" s="26"/>
      <c r="AA63" s="26"/>
      <c r="AB63" s="24"/>
      <c r="AC63" s="24"/>
      <c r="AD63" s="24"/>
      <c r="AE63" s="24"/>
      <c r="AF63" s="24"/>
      <c r="AG63" s="24"/>
      <c r="AH63" s="24"/>
    </row>
    <row r="64" spans="1:34" ht="30.2" customHeight="1" x14ac:dyDescent="0.25">
      <c r="A64" s="204"/>
      <c r="B64" s="39">
        <v>61</v>
      </c>
      <c r="C64" s="201"/>
      <c r="D64" s="36" t="s">
        <v>12</v>
      </c>
      <c r="E64" s="43" t="s">
        <v>8</v>
      </c>
      <c r="F64" s="45" t="s">
        <v>28</v>
      </c>
      <c r="G64" s="39" t="s">
        <v>29</v>
      </c>
      <c r="H64" s="39" t="s">
        <v>34</v>
      </c>
      <c r="I64" s="39" t="s">
        <v>9</v>
      </c>
      <c r="J64" s="38">
        <v>160</v>
      </c>
      <c r="K64" s="29">
        <f>0</f>
        <v>0</v>
      </c>
      <c r="L64" s="158">
        <f t="shared" si="0"/>
        <v>0</v>
      </c>
      <c r="M64" s="158">
        <f t="shared" si="1"/>
        <v>0</v>
      </c>
      <c r="N64" s="159"/>
      <c r="O64" s="160">
        <f t="shared" si="2"/>
        <v>0</v>
      </c>
      <c r="P64" s="159"/>
      <c r="Q64" s="159"/>
      <c r="R64" s="159"/>
      <c r="S64" s="28">
        <f t="shared" si="3"/>
        <v>0</v>
      </c>
      <c r="T64" s="27" t="str">
        <f t="shared" si="4"/>
        <v>OK</v>
      </c>
      <c r="U64" s="173"/>
      <c r="V64" s="24"/>
      <c r="W64" s="24"/>
      <c r="X64" s="24"/>
      <c r="Y64" s="26"/>
      <c r="Z64" s="26"/>
      <c r="AA64" s="26"/>
      <c r="AB64" s="24"/>
      <c r="AC64" s="24"/>
      <c r="AD64" s="24"/>
      <c r="AE64" s="24"/>
      <c r="AF64" s="24"/>
      <c r="AG64" s="24"/>
      <c r="AH64" s="24"/>
    </row>
    <row r="65" spans="1:34" ht="30.2" customHeight="1" x14ac:dyDescent="0.25">
      <c r="A65" s="204"/>
      <c r="B65" s="39">
        <v>62</v>
      </c>
      <c r="C65" s="201"/>
      <c r="D65" s="36" t="s">
        <v>156</v>
      </c>
      <c r="E65" s="43" t="s">
        <v>8</v>
      </c>
      <c r="F65" s="45" t="s">
        <v>28</v>
      </c>
      <c r="G65" s="39" t="s">
        <v>29</v>
      </c>
      <c r="H65" s="39" t="s">
        <v>34</v>
      </c>
      <c r="I65" s="39" t="s">
        <v>9</v>
      </c>
      <c r="J65" s="38">
        <v>135</v>
      </c>
      <c r="K65" s="29">
        <f>0</f>
        <v>0</v>
      </c>
      <c r="L65" s="158">
        <f t="shared" si="0"/>
        <v>0</v>
      </c>
      <c r="M65" s="158">
        <f t="shared" si="1"/>
        <v>0</v>
      </c>
      <c r="N65" s="159"/>
      <c r="O65" s="160">
        <f t="shared" si="2"/>
        <v>0</v>
      </c>
      <c r="P65" s="159"/>
      <c r="Q65" s="159"/>
      <c r="R65" s="159"/>
      <c r="S65" s="28">
        <f t="shared" si="3"/>
        <v>0</v>
      </c>
      <c r="T65" s="27" t="str">
        <f t="shared" si="4"/>
        <v>OK</v>
      </c>
      <c r="U65" s="173"/>
      <c r="V65" s="24"/>
      <c r="W65" s="24"/>
      <c r="X65" s="24"/>
      <c r="Y65" s="26"/>
      <c r="Z65" s="26"/>
      <c r="AA65" s="26"/>
      <c r="AB65" s="24"/>
      <c r="AC65" s="24"/>
      <c r="AD65" s="24"/>
      <c r="AE65" s="24"/>
      <c r="AF65" s="24"/>
      <c r="AG65" s="24"/>
      <c r="AH65" s="24"/>
    </row>
    <row r="66" spans="1:34" ht="30.2" customHeight="1" x14ac:dyDescent="0.25">
      <c r="A66" s="204"/>
      <c r="B66" s="39">
        <v>63</v>
      </c>
      <c r="C66" s="201"/>
      <c r="D66" s="36" t="s">
        <v>13</v>
      </c>
      <c r="E66" s="43" t="s">
        <v>8</v>
      </c>
      <c r="F66" s="45" t="s">
        <v>28</v>
      </c>
      <c r="G66" s="39" t="s">
        <v>29</v>
      </c>
      <c r="H66" s="39" t="s">
        <v>34</v>
      </c>
      <c r="I66" s="39" t="s">
        <v>9</v>
      </c>
      <c r="J66" s="38">
        <v>135</v>
      </c>
      <c r="K66" s="29">
        <f>0</f>
        <v>0</v>
      </c>
      <c r="L66" s="158">
        <f t="shared" si="0"/>
        <v>0</v>
      </c>
      <c r="M66" s="158">
        <f t="shared" si="1"/>
        <v>0</v>
      </c>
      <c r="N66" s="159"/>
      <c r="O66" s="160">
        <f t="shared" si="2"/>
        <v>0</v>
      </c>
      <c r="P66" s="159"/>
      <c r="Q66" s="159"/>
      <c r="R66" s="159"/>
      <c r="S66" s="28">
        <f t="shared" si="3"/>
        <v>0</v>
      </c>
      <c r="T66" s="27" t="str">
        <f t="shared" si="4"/>
        <v>OK</v>
      </c>
      <c r="U66" s="173"/>
      <c r="V66" s="24"/>
      <c r="W66" s="24"/>
      <c r="X66" s="24"/>
      <c r="Y66" s="26"/>
      <c r="Z66" s="26"/>
      <c r="AA66" s="26"/>
      <c r="AB66" s="24"/>
      <c r="AC66" s="24"/>
      <c r="AD66" s="24"/>
      <c r="AE66" s="24"/>
      <c r="AF66" s="24"/>
      <c r="AG66" s="24"/>
      <c r="AH66" s="24"/>
    </row>
    <row r="67" spans="1:34" ht="30.2" customHeight="1" x14ac:dyDescent="0.25">
      <c r="A67" s="204"/>
      <c r="B67" s="39">
        <v>64</v>
      </c>
      <c r="C67" s="201"/>
      <c r="D67" s="36" t="s">
        <v>157</v>
      </c>
      <c r="E67" s="43" t="s">
        <v>8</v>
      </c>
      <c r="F67" s="45" t="s">
        <v>28</v>
      </c>
      <c r="G67" s="39" t="s">
        <v>29</v>
      </c>
      <c r="H67" s="39" t="s">
        <v>8</v>
      </c>
      <c r="I67" s="39" t="s">
        <v>9</v>
      </c>
      <c r="J67" s="38">
        <v>365</v>
      </c>
      <c r="K67" s="29">
        <f>0</f>
        <v>0</v>
      </c>
      <c r="L67" s="158">
        <f t="shared" si="0"/>
        <v>0</v>
      </c>
      <c r="M67" s="158">
        <f t="shared" si="1"/>
        <v>0</v>
      </c>
      <c r="N67" s="159"/>
      <c r="O67" s="160">
        <f t="shared" si="2"/>
        <v>0</v>
      </c>
      <c r="P67" s="159"/>
      <c r="Q67" s="159"/>
      <c r="R67" s="159"/>
      <c r="S67" s="28">
        <f t="shared" si="3"/>
        <v>0</v>
      </c>
      <c r="T67" s="27" t="str">
        <f t="shared" si="4"/>
        <v>OK</v>
      </c>
      <c r="U67" s="173"/>
      <c r="V67" s="24"/>
      <c r="W67" s="24"/>
      <c r="X67" s="24"/>
      <c r="Y67" s="26"/>
      <c r="Z67" s="26"/>
      <c r="AA67" s="26"/>
      <c r="AB67" s="24"/>
      <c r="AC67" s="24"/>
      <c r="AD67" s="24"/>
      <c r="AE67" s="24"/>
      <c r="AF67" s="24"/>
      <c r="AG67" s="24"/>
      <c r="AH67" s="24"/>
    </row>
    <row r="68" spans="1:34" ht="30.2" customHeight="1" x14ac:dyDescent="0.25">
      <c r="A68" s="205"/>
      <c r="B68" s="39">
        <v>65</v>
      </c>
      <c r="C68" s="202"/>
      <c r="D68" s="36" t="s">
        <v>30</v>
      </c>
      <c r="E68" s="43" t="s">
        <v>8</v>
      </c>
      <c r="F68" s="45" t="s">
        <v>28</v>
      </c>
      <c r="G68" s="39" t="s">
        <v>29</v>
      </c>
      <c r="H68" s="39" t="s">
        <v>8</v>
      </c>
      <c r="I68" s="39" t="s">
        <v>9</v>
      </c>
      <c r="J68" s="38">
        <v>100</v>
      </c>
      <c r="K68" s="29">
        <f>0</f>
        <v>0</v>
      </c>
      <c r="L68" s="158">
        <f t="shared" si="0"/>
        <v>0</v>
      </c>
      <c r="M68" s="158">
        <f t="shared" si="1"/>
        <v>0</v>
      </c>
      <c r="N68" s="159"/>
      <c r="O68" s="160">
        <f t="shared" si="2"/>
        <v>0</v>
      </c>
      <c r="P68" s="159"/>
      <c r="Q68" s="159"/>
      <c r="R68" s="159"/>
      <c r="S68" s="28">
        <f t="shared" si="3"/>
        <v>0</v>
      </c>
      <c r="T68" s="27" t="str">
        <f t="shared" si="4"/>
        <v>OK</v>
      </c>
      <c r="U68" s="173"/>
      <c r="V68" s="24"/>
      <c r="W68" s="24"/>
      <c r="X68" s="24"/>
      <c r="Y68" s="26"/>
      <c r="Z68" s="26"/>
      <c r="AA68" s="26"/>
      <c r="AB68" s="24"/>
      <c r="AC68" s="24"/>
      <c r="AD68" s="24"/>
      <c r="AE68" s="24"/>
      <c r="AF68" s="24"/>
      <c r="AG68" s="24"/>
      <c r="AH68" s="24"/>
    </row>
    <row r="69" spans="1:34" ht="30.2" customHeight="1" x14ac:dyDescent="0.25">
      <c r="A69" s="213" t="s">
        <v>164</v>
      </c>
      <c r="B69" s="46">
        <v>66</v>
      </c>
      <c r="C69" s="210" t="s">
        <v>92</v>
      </c>
      <c r="D69" s="48" t="s">
        <v>27</v>
      </c>
      <c r="E69" s="50" t="s">
        <v>8</v>
      </c>
      <c r="F69" s="52" t="s">
        <v>28</v>
      </c>
      <c r="G69" s="46" t="s">
        <v>29</v>
      </c>
      <c r="H69" s="46" t="s">
        <v>8</v>
      </c>
      <c r="I69" s="46" t="s">
        <v>9</v>
      </c>
      <c r="J69" s="49">
        <v>140</v>
      </c>
      <c r="K69" s="29">
        <f>0</f>
        <v>0</v>
      </c>
      <c r="L69" s="158">
        <f t="shared" ref="L69:L81" si="5">IF(SUM(U69:AL69)&gt;K69,K69,SUM(U69:AL69))</f>
        <v>0</v>
      </c>
      <c r="M69" s="158">
        <f t="shared" ref="M69:M81" si="6">(SUM(U69:AL69))</f>
        <v>0</v>
      </c>
      <c r="N69" s="159"/>
      <c r="O69" s="160">
        <f t="shared" ref="O69:O82" si="7">ROUND(IF(K69*0.25-0.5&lt;0,0,K69*0.25-0.5),0)-R69-P69</f>
        <v>0</v>
      </c>
      <c r="P69" s="159"/>
      <c r="Q69" s="159"/>
      <c r="R69" s="159"/>
      <c r="S69" s="28">
        <f t="shared" ref="S69:S81" si="8">K69-SUM(U69:AH69)+N69</f>
        <v>0</v>
      </c>
      <c r="T69" s="27" t="str">
        <f t="shared" ref="T69:T82" si="9">IF(S69&lt;0,"ATENÇÃO","OK")</f>
        <v>OK</v>
      </c>
      <c r="U69" s="173"/>
      <c r="V69" s="24"/>
      <c r="W69" s="24"/>
      <c r="X69" s="24"/>
      <c r="Y69" s="26"/>
      <c r="Z69" s="26"/>
      <c r="AA69" s="26"/>
      <c r="AB69" s="24"/>
      <c r="AC69" s="24"/>
      <c r="AD69" s="24"/>
      <c r="AE69" s="24"/>
      <c r="AF69" s="24"/>
      <c r="AG69" s="24"/>
      <c r="AH69" s="24"/>
    </row>
    <row r="70" spans="1:34" ht="30.2" customHeight="1" x14ac:dyDescent="0.25">
      <c r="A70" s="214"/>
      <c r="B70" s="46">
        <v>67</v>
      </c>
      <c r="C70" s="211"/>
      <c r="D70" s="48" t="s">
        <v>7</v>
      </c>
      <c r="E70" s="50" t="s">
        <v>8</v>
      </c>
      <c r="F70" s="52" t="s">
        <v>28</v>
      </c>
      <c r="G70" s="46" t="s">
        <v>29</v>
      </c>
      <c r="H70" s="46" t="s">
        <v>8</v>
      </c>
      <c r="I70" s="46" t="s">
        <v>9</v>
      </c>
      <c r="J70" s="49">
        <v>530</v>
      </c>
      <c r="K70" s="29">
        <f>0</f>
        <v>0</v>
      </c>
      <c r="L70" s="158">
        <f t="shared" si="5"/>
        <v>0</v>
      </c>
      <c r="M70" s="158">
        <f t="shared" si="6"/>
        <v>0</v>
      </c>
      <c r="N70" s="159"/>
      <c r="O70" s="160">
        <f t="shared" si="7"/>
        <v>0</v>
      </c>
      <c r="P70" s="159"/>
      <c r="Q70" s="159"/>
      <c r="R70" s="159"/>
      <c r="S70" s="28">
        <f t="shared" si="8"/>
        <v>0</v>
      </c>
      <c r="T70" s="27" t="str">
        <f t="shared" si="9"/>
        <v>OK</v>
      </c>
      <c r="U70" s="173"/>
      <c r="V70" s="24"/>
      <c r="W70" s="24"/>
      <c r="X70" s="24"/>
      <c r="Y70" s="26"/>
      <c r="Z70" s="26"/>
      <c r="AA70" s="26"/>
      <c r="AB70" s="24"/>
      <c r="AC70" s="24"/>
      <c r="AD70" s="24"/>
      <c r="AE70" s="24"/>
      <c r="AF70" s="24"/>
      <c r="AG70" s="24"/>
      <c r="AH70" s="24"/>
    </row>
    <row r="71" spans="1:34" ht="30.2" customHeight="1" x14ac:dyDescent="0.25">
      <c r="A71" s="214"/>
      <c r="B71" s="46">
        <v>68</v>
      </c>
      <c r="C71" s="211"/>
      <c r="D71" s="48" t="s">
        <v>10</v>
      </c>
      <c r="E71" s="50" t="s">
        <v>8</v>
      </c>
      <c r="F71" s="52" t="s">
        <v>28</v>
      </c>
      <c r="G71" s="46" t="s">
        <v>29</v>
      </c>
      <c r="H71" s="46" t="s">
        <v>8</v>
      </c>
      <c r="I71" s="46" t="s">
        <v>9</v>
      </c>
      <c r="J71" s="49">
        <v>660</v>
      </c>
      <c r="K71" s="29">
        <f>0</f>
        <v>0</v>
      </c>
      <c r="L71" s="158">
        <f t="shared" si="5"/>
        <v>0</v>
      </c>
      <c r="M71" s="158">
        <f t="shared" si="6"/>
        <v>0</v>
      </c>
      <c r="N71" s="159"/>
      <c r="O71" s="160">
        <f t="shared" si="7"/>
        <v>0</v>
      </c>
      <c r="P71" s="159"/>
      <c r="Q71" s="159"/>
      <c r="R71" s="159"/>
      <c r="S71" s="28">
        <f t="shared" si="8"/>
        <v>0</v>
      </c>
      <c r="T71" s="27" t="str">
        <f t="shared" si="9"/>
        <v>OK</v>
      </c>
      <c r="U71" s="173"/>
      <c r="V71" s="24"/>
      <c r="W71" s="24"/>
      <c r="X71" s="24"/>
      <c r="Y71" s="26"/>
      <c r="Z71" s="26"/>
      <c r="AA71" s="26"/>
      <c r="AB71" s="24"/>
      <c r="AC71" s="24"/>
      <c r="AD71" s="24"/>
      <c r="AE71" s="24"/>
      <c r="AF71" s="24"/>
      <c r="AG71" s="24"/>
      <c r="AH71" s="24"/>
    </row>
    <row r="72" spans="1:34" ht="30.2" customHeight="1" x14ac:dyDescent="0.25">
      <c r="A72" s="214"/>
      <c r="B72" s="46">
        <v>69</v>
      </c>
      <c r="C72" s="211"/>
      <c r="D72" s="48" t="s">
        <v>11</v>
      </c>
      <c r="E72" s="50" t="s">
        <v>8</v>
      </c>
      <c r="F72" s="52" t="s">
        <v>28</v>
      </c>
      <c r="G72" s="46" t="s">
        <v>29</v>
      </c>
      <c r="H72" s="46" t="s">
        <v>8</v>
      </c>
      <c r="I72" s="46" t="s">
        <v>9</v>
      </c>
      <c r="J72" s="49">
        <v>760</v>
      </c>
      <c r="K72" s="29">
        <f>0</f>
        <v>0</v>
      </c>
      <c r="L72" s="158">
        <f t="shared" si="5"/>
        <v>0</v>
      </c>
      <c r="M72" s="158">
        <f t="shared" si="6"/>
        <v>0</v>
      </c>
      <c r="N72" s="159"/>
      <c r="O72" s="160">
        <f t="shared" si="7"/>
        <v>0</v>
      </c>
      <c r="P72" s="159"/>
      <c r="Q72" s="159"/>
      <c r="R72" s="159"/>
      <c r="S72" s="28">
        <f t="shared" si="8"/>
        <v>0</v>
      </c>
      <c r="T72" s="27" t="str">
        <f t="shared" si="9"/>
        <v>OK</v>
      </c>
      <c r="U72" s="173"/>
      <c r="V72" s="24"/>
      <c r="W72" s="24"/>
      <c r="X72" s="24"/>
      <c r="Y72" s="26"/>
      <c r="Z72" s="26"/>
      <c r="AA72" s="26"/>
      <c r="AB72" s="24"/>
      <c r="AC72" s="24"/>
      <c r="AD72" s="24"/>
      <c r="AE72" s="24"/>
      <c r="AF72" s="24"/>
      <c r="AG72" s="24"/>
      <c r="AH72" s="24"/>
    </row>
    <row r="73" spans="1:34" ht="30.2" customHeight="1" x14ac:dyDescent="0.25">
      <c r="A73" s="214"/>
      <c r="B73" s="46">
        <v>70</v>
      </c>
      <c r="C73" s="211"/>
      <c r="D73" s="48" t="s">
        <v>12</v>
      </c>
      <c r="E73" s="50" t="s">
        <v>8</v>
      </c>
      <c r="F73" s="52" t="s">
        <v>28</v>
      </c>
      <c r="G73" s="46" t="s">
        <v>29</v>
      </c>
      <c r="H73" s="46" t="s">
        <v>34</v>
      </c>
      <c r="I73" s="46" t="s">
        <v>9</v>
      </c>
      <c r="J73" s="49">
        <v>70</v>
      </c>
      <c r="K73" s="29">
        <f>0</f>
        <v>0</v>
      </c>
      <c r="L73" s="158">
        <f t="shared" si="5"/>
        <v>0</v>
      </c>
      <c r="M73" s="158">
        <f t="shared" si="6"/>
        <v>0</v>
      </c>
      <c r="N73" s="159"/>
      <c r="O73" s="160">
        <f t="shared" si="7"/>
        <v>0</v>
      </c>
      <c r="P73" s="159"/>
      <c r="Q73" s="159"/>
      <c r="R73" s="159"/>
      <c r="S73" s="28">
        <f t="shared" si="8"/>
        <v>0</v>
      </c>
      <c r="T73" s="27" t="str">
        <f t="shared" si="9"/>
        <v>OK</v>
      </c>
      <c r="U73" s="173"/>
      <c r="V73" s="24"/>
      <c r="W73" s="24"/>
      <c r="X73" s="24"/>
      <c r="Y73" s="26"/>
      <c r="Z73" s="26"/>
      <c r="AA73" s="26"/>
      <c r="AB73" s="24"/>
      <c r="AC73" s="24"/>
      <c r="AD73" s="24"/>
      <c r="AE73" s="24"/>
      <c r="AF73" s="24"/>
      <c r="AG73" s="24"/>
      <c r="AH73" s="24"/>
    </row>
    <row r="74" spans="1:34" ht="30.2" customHeight="1" x14ac:dyDescent="0.25">
      <c r="A74" s="214"/>
      <c r="B74" s="46">
        <v>71</v>
      </c>
      <c r="C74" s="211"/>
      <c r="D74" s="48" t="s">
        <v>156</v>
      </c>
      <c r="E74" s="50" t="s">
        <v>8</v>
      </c>
      <c r="F74" s="52" t="s">
        <v>28</v>
      </c>
      <c r="G74" s="46" t="s">
        <v>29</v>
      </c>
      <c r="H74" s="46" t="s">
        <v>34</v>
      </c>
      <c r="I74" s="46" t="s">
        <v>9</v>
      </c>
      <c r="J74" s="49">
        <v>75</v>
      </c>
      <c r="K74" s="29">
        <f>0</f>
        <v>0</v>
      </c>
      <c r="L74" s="158">
        <f t="shared" si="5"/>
        <v>0</v>
      </c>
      <c r="M74" s="158">
        <f t="shared" si="6"/>
        <v>0</v>
      </c>
      <c r="N74" s="159"/>
      <c r="O74" s="160">
        <f t="shared" si="7"/>
        <v>0</v>
      </c>
      <c r="P74" s="159"/>
      <c r="Q74" s="159"/>
      <c r="R74" s="159"/>
      <c r="S74" s="28">
        <f t="shared" si="8"/>
        <v>0</v>
      </c>
      <c r="T74" s="27" t="str">
        <f t="shared" si="9"/>
        <v>OK</v>
      </c>
      <c r="U74" s="173"/>
      <c r="V74" s="24"/>
      <c r="W74" s="24"/>
      <c r="X74" s="24"/>
      <c r="Y74" s="26"/>
      <c r="Z74" s="26"/>
      <c r="AA74" s="26"/>
      <c r="AB74" s="24"/>
      <c r="AC74" s="24"/>
      <c r="AD74" s="24"/>
      <c r="AE74" s="24"/>
      <c r="AF74" s="24"/>
      <c r="AG74" s="24"/>
      <c r="AH74" s="24"/>
    </row>
    <row r="75" spans="1:34" ht="30.2" customHeight="1" x14ac:dyDescent="0.25">
      <c r="A75" s="214"/>
      <c r="B75" s="46">
        <v>72</v>
      </c>
      <c r="C75" s="211"/>
      <c r="D75" s="48" t="s">
        <v>13</v>
      </c>
      <c r="E75" s="50" t="s">
        <v>8</v>
      </c>
      <c r="F75" s="52" t="s">
        <v>28</v>
      </c>
      <c r="G75" s="46" t="s">
        <v>29</v>
      </c>
      <c r="H75" s="46" t="s">
        <v>34</v>
      </c>
      <c r="I75" s="46" t="s">
        <v>9</v>
      </c>
      <c r="J75" s="49">
        <v>80</v>
      </c>
      <c r="K75" s="29">
        <f>0</f>
        <v>0</v>
      </c>
      <c r="L75" s="158">
        <f t="shared" si="5"/>
        <v>0</v>
      </c>
      <c r="M75" s="158">
        <f t="shared" si="6"/>
        <v>0</v>
      </c>
      <c r="N75" s="159"/>
      <c r="O75" s="160">
        <f t="shared" si="7"/>
        <v>0</v>
      </c>
      <c r="P75" s="159"/>
      <c r="Q75" s="159"/>
      <c r="R75" s="159"/>
      <c r="S75" s="28">
        <f t="shared" si="8"/>
        <v>0</v>
      </c>
      <c r="T75" s="27" t="str">
        <f t="shared" si="9"/>
        <v>OK</v>
      </c>
      <c r="U75" s="173"/>
      <c r="V75" s="24"/>
      <c r="W75" s="24"/>
      <c r="X75" s="24"/>
      <c r="Y75" s="26"/>
      <c r="Z75" s="26"/>
      <c r="AA75" s="26"/>
      <c r="AB75" s="24"/>
      <c r="AC75" s="24"/>
      <c r="AD75" s="24"/>
      <c r="AE75" s="24"/>
      <c r="AF75" s="24"/>
      <c r="AG75" s="24"/>
      <c r="AH75" s="24"/>
    </row>
    <row r="76" spans="1:34" ht="30.2" customHeight="1" x14ac:dyDescent="0.25">
      <c r="A76" s="214"/>
      <c r="B76" s="46">
        <v>73</v>
      </c>
      <c r="C76" s="211"/>
      <c r="D76" s="48" t="s">
        <v>157</v>
      </c>
      <c r="E76" s="50" t="s">
        <v>8</v>
      </c>
      <c r="F76" s="52" t="s">
        <v>28</v>
      </c>
      <c r="G76" s="46" t="s">
        <v>29</v>
      </c>
      <c r="H76" s="46" t="s">
        <v>8</v>
      </c>
      <c r="I76" s="46" t="s">
        <v>9</v>
      </c>
      <c r="J76" s="49">
        <v>150</v>
      </c>
      <c r="K76" s="29">
        <f>0</f>
        <v>0</v>
      </c>
      <c r="L76" s="158">
        <f t="shared" si="5"/>
        <v>0</v>
      </c>
      <c r="M76" s="158">
        <f t="shared" si="6"/>
        <v>0</v>
      </c>
      <c r="N76" s="159"/>
      <c r="O76" s="160">
        <f t="shared" si="7"/>
        <v>0</v>
      </c>
      <c r="P76" s="159"/>
      <c r="Q76" s="159"/>
      <c r="R76" s="159"/>
      <c r="S76" s="28">
        <f t="shared" si="8"/>
        <v>0</v>
      </c>
      <c r="T76" s="27" t="str">
        <f t="shared" si="9"/>
        <v>OK</v>
      </c>
      <c r="U76" s="173"/>
      <c r="V76" s="24"/>
      <c r="W76" s="24"/>
      <c r="X76" s="24"/>
      <c r="Y76" s="26"/>
      <c r="Z76" s="26"/>
      <c r="AA76" s="26"/>
      <c r="AB76" s="24"/>
      <c r="AC76" s="24"/>
      <c r="AD76" s="24"/>
      <c r="AE76" s="24"/>
      <c r="AF76" s="24"/>
      <c r="AG76" s="24"/>
      <c r="AH76" s="24"/>
    </row>
    <row r="77" spans="1:34" ht="30.2" customHeight="1" x14ac:dyDescent="0.25">
      <c r="A77" s="214"/>
      <c r="B77" s="46">
        <v>74</v>
      </c>
      <c r="C77" s="211"/>
      <c r="D77" s="48" t="s">
        <v>30</v>
      </c>
      <c r="E77" s="50" t="s">
        <v>8</v>
      </c>
      <c r="F77" s="52" t="s">
        <v>28</v>
      </c>
      <c r="G77" s="46" t="s">
        <v>29</v>
      </c>
      <c r="H77" s="46" t="s">
        <v>8</v>
      </c>
      <c r="I77" s="46" t="s">
        <v>9</v>
      </c>
      <c r="J77" s="49">
        <v>150</v>
      </c>
      <c r="K77" s="29">
        <f>0</f>
        <v>0</v>
      </c>
      <c r="L77" s="158">
        <f t="shared" si="5"/>
        <v>0</v>
      </c>
      <c r="M77" s="158">
        <f t="shared" si="6"/>
        <v>0</v>
      </c>
      <c r="N77" s="159"/>
      <c r="O77" s="160">
        <f t="shared" si="7"/>
        <v>0</v>
      </c>
      <c r="P77" s="159"/>
      <c r="Q77" s="159"/>
      <c r="R77" s="159"/>
      <c r="S77" s="28">
        <f t="shared" si="8"/>
        <v>0</v>
      </c>
      <c r="T77" s="27" t="str">
        <f t="shared" si="9"/>
        <v>OK</v>
      </c>
      <c r="U77" s="173"/>
      <c r="V77" s="24"/>
      <c r="W77" s="24"/>
      <c r="X77" s="24"/>
      <c r="Y77" s="26"/>
      <c r="Z77" s="26"/>
      <c r="AA77" s="26"/>
      <c r="AB77" s="24"/>
      <c r="AC77" s="24"/>
      <c r="AD77" s="24"/>
      <c r="AE77" s="24"/>
      <c r="AF77" s="24"/>
      <c r="AG77" s="24"/>
      <c r="AH77" s="24"/>
    </row>
    <row r="78" spans="1:34" ht="30.2" customHeight="1" x14ac:dyDescent="0.25">
      <c r="A78" s="215"/>
      <c r="B78" s="46">
        <v>75</v>
      </c>
      <c r="C78" s="212"/>
      <c r="D78" s="48" t="s">
        <v>165</v>
      </c>
      <c r="E78" s="50" t="s">
        <v>8</v>
      </c>
      <c r="F78" s="52" t="s">
        <v>28</v>
      </c>
      <c r="G78" s="46" t="s">
        <v>29</v>
      </c>
      <c r="H78" s="46" t="s">
        <v>8</v>
      </c>
      <c r="I78" s="46" t="s">
        <v>9</v>
      </c>
      <c r="J78" s="49">
        <v>300</v>
      </c>
      <c r="K78" s="29">
        <f>0</f>
        <v>0</v>
      </c>
      <c r="L78" s="158">
        <f t="shared" si="5"/>
        <v>0</v>
      </c>
      <c r="M78" s="158">
        <f t="shared" si="6"/>
        <v>0</v>
      </c>
      <c r="N78" s="159"/>
      <c r="O78" s="160">
        <f t="shared" si="7"/>
        <v>0</v>
      </c>
      <c r="P78" s="159"/>
      <c r="Q78" s="159"/>
      <c r="R78" s="159"/>
      <c r="S78" s="28">
        <f t="shared" si="8"/>
        <v>0</v>
      </c>
      <c r="T78" s="27" t="str">
        <f t="shared" si="9"/>
        <v>OK</v>
      </c>
      <c r="U78" s="173"/>
      <c r="V78" s="24"/>
      <c r="W78" s="24"/>
      <c r="X78" s="24"/>
      <c r="Y78" s="26"/>
      <c r="Z78" s="26"/>
      <c r="AA78" s="26"/>
      <c r="AB78" s="24"/>
      <c r="AC78" s="24"/>
      <c r="AD78" s="24"/>
      <c r="AE78" s="24"/>
      <c r="AF78" s="24"/>
      <c r="AG78" s="24"/>
      <c r="AH78" s="24"/>
    </row>
    <row r="79" spans="1:34" ht="30.2" customHeight="1" x14ac:dyDescent="0.25">
      <c r="A79" s="203" t="s">
        <v>166</v>
      </c>
      <c r="B79" s="39">
        <v>76</v>
      </c>
      <c r="C79" s="200" t="s">
        <v>33</v>
      </c>
      <c r="D79" s="36" t="s">
        <v>7</v>
      </c>
      <c r="E79" s="43" t="s">
        <v>8</v>
      </c>
      <c r="F79" s="45" t="s">
        <v>28</v>
      </c>
      <c r="G79" s="39" t="s">
        <v>29</v>
      </c>
      <c r="H79" s="39" t="s">
        <v>8</v>
      </c>
      <c r="I79" s="39" t="s">
        <v>9</v>
      </c>
      <c r="J79" s="38">
        <v>1001</v>
      </c>
      <c r="K79" s="29">
        <f>0</f>
        <v>0</v>
      </c>
      <c r="L79" s="158">
        <f t="shared" si="5"/>
        <v>0</v>
      </c>
      <c r="M79" s="158">
        <f t="shared" si="6"/>
        <v>0</v>
      </c>
      <c r="N79" s="159"/>
      <c r="O79" s="160">
        <f t="shared" si="7"/>
        <v>0</v>
      </c>
      <c r="P79" s="159"/>
      <c r="Q79" s="159"/>
      <c r="R79" s="159"/>
      <c r="S79" s="28">
        <f t="shared" si="8"/>
        <v>0</v>
      </c>
      <c r="T79" s="27" t="str">
        <f t="shared" si="9"/>
        <v>OK</v>
      </c>
      <c r="U79" s="173"/>
      <c r="V79" s="24"/>
      <c r="W79" s="24"/>
      <c r="X79" s="24"/>
      <c r="Y79" s="26"/>
      <c r="Z79" s="26"/>
      <c r="AA79" s="26"/>
      <c r="AB79" s="24"/>
      <c r="AC79" s="24"/>
      <c r="AD79" s="24"/>
      <c r="AE79" s="24"/>
      <c r="AF79" s="24"/>
      <c r="AG79" s="24"/>
      <c r="AH79" s="24"/>
    </row>
    <row r="80" spans="1:34" ht="30.2" customHeight="1" x14ac:dyDescent="0.25">
      <c r="A80" s="204"/>
      <c r="B80" s="39">
        <v>77</v>
      </c>
      <c r="C80" s="201"/>
      <c r="D80" s="36" t="s">
        <v>12</v>
      </c>
      <c r="E80" s="43" t="s">
        <v>8</v>
      </c>
      <c r="F80" s="45" t="s">
        <v>28</v>
      </c>
      <c r="G80" s="39" t="s">
        <v>29</v>
      </c>
      <c r="H80" s="39" t="s">
        <v>34</v>
      </c>
      <c r="I80" s="39" t="s">
        <v>9</v>
      </c>
      <c r="J80" s="38">
        <v>130</v>
      </c>
      <c r="K80" s="29">
        <f>0</f>
        <v>0</v>
      </c>
      <c r="L80" s="158">
        <f t="shared" si="5"/>
        <v>0</v>
      </c>
      <c r="M80" s="158">
        <f t="shared" si="6"/>
        <v>0</v>
      </c>
      <c r="N80" s="159"/>
      <c r="O80" s="160">
        <f t="shared" si="7"/>
        <v>0</v>
      </c>
      <c r="P80" s="159"/>
      <c r="Q80" s="159"/>
      <c r="R80" s="159"/>
      <c r="S80" s="28">
        <f t="shared" si="8"/>
        <v>0</v>
      </c>
      <c r="T80" s="27" t="str">
        <f t="shared" si="9"/>
        <v>OK</v>
      </c>
      <c r="U80" s="173"/>
      <c r="V80" s="24"/>
      <c r="W80" s="24"/>
      <c r="X80" s="24"/>
      <c r="Y80" s="26"/>
      <c r="Z80" s="26"/>
      <c r="AA80" s="26"/>
      <c r="AB80" s="24"/>
      <c r="AC80" s="24"/>
      <c r="AD80" s="24"/>
      <c r="AE80" s="24"/>
      <c r="AF80" s="24"/>
      <c r="AG80" s="24"/>
      <c r="AH80" s="24"/>
    </row>
    <row r="81" spans="1:34" ht="30.2" customHeight="1" x14ac:dyDescent="0.25">
      <c r="A81" s="205"/>
      <c r="B81" s="39">
        <v>78</v>
      </c>
      <c r="C81" s="202"/>
      <c r="D81" s="36" t="s">
        <v>157</v>
      </c>
      <c r="E81" s="43" t="s">
        <v>8</v>
      </c>
      <c r="F81" s="45" t="s">
        <v>28</v>
      </c>
      <c r="G81" s="39" t="s">
        <v>29</v>
      </c>
      <c r="H81" s="39" t="s">
        <v>8</v>
      </c>
      <c r="I81" s="39" t="s">
        <v>9</v>
      </c>
      <c r="J81" s="38">
        <v>200</v>
      </c>
      <c r="K81" s="29">
        <f>0</f>
        <v>0</v>
      </c>
      <c r="L81" s="158">
        <f t="shared" si="5"/>
        <v>0</v>
      </c>
      <c r="M81" s="158">
        <f t="shared" si="6"/>
        <v>0</v>
      </c>
      <c r="N81" s="159"/>
      <c r="O81" s="160">
        <f t="shared" si="7"/>
        <v>0</v>
      </c>
      <c r="P81" s="159"/>
      <c r="Q81" s="159"/>
      <c r="R81" s="159"/>
      <c r="S81" s="28">
        <f t="shared" si="8"/>
        <v>0</v>
      </c>
      <c r="T81" s="27" t="str">
        <f t="shared" si="9"/>
        <v>OK</v>
      </c>
      <c r="U81" s="173"/>
      <c r="V81" s="24"/>
      <c r="W81" s="24"/>
      <c r="X81" s="24"/>
      <c r="Y81" s="26"/>
      <c r="Z81" s="26"/>
      <c r="AA81" s="26"/>
      <c r="AB81" s="24"/>
      <c r="AC81" s="24"/>
      <c r="AD81" s="24"/>
      <c r="AE81" s="24"/>
      <c r="AF81" s="24"/>
      <c r="AG81" s="24"/>
      <c r="AH81" s="24"/>
    </row>
    <row r="82" spans="1:34" ht="15.75" thickBot="1" x14ac:dyDescent="0.3">
      <c r="K82" s="4">
        <f>SUM(K4:K81)</f>
        <v>76</v>
      </c>
      <c r="N82" s="163"/>
      <c r="O82" s="163">
        <f t="shared" si="7"/>
        <v>19</v>
      </c>
      <c r="P82" s="163"/>
      <c r="Q82" s="163"/>
      <c r="R82" s="163"/>
      <c r="S82" s="12">
        <f>SUM(S4:S81)</f>
        <v>72</v>
      </c>
      <c r="T82" s="5" t="str">
        <f t="shared" si="9"/>
        <v>OK</v>
      </c>
      <c r="U82" s="32">
        <f t="shared" ref="U82:AH82" si="10">SUMPRODUCT($J$4:$J$81,U4:U81)</f>
        <v>1750</v>
      </c>
      <c r="V82" s="32">
        <f t="shared" si="10"/>
        <v>0</v>
      </c>
      <c r="W82" s="32">
        <f t="shared" si="10"/>
        <v>0</v>
      </c>
      <c r="X82" s="32">
        <f t="shared" si="10"/>
        <v>0</v>
      </c>
      <c r="Y82" s="32">
        <f t="shared" si="10"/>
        <v>0</v>
      </c>
      <c r="Z82" s="32">
        <f t="shared" si="10"/>
        <v>0</v>
      </c>
      <c r="AA82" s="32">
        <f t="shared" si="10"/>
        <v>0</v>
      </c>
      <c r="AB82" s="32">
        <f t="shared" si="10"/>
        <v>0</v>
      </c>
      <c r="AC82" s="32">
        <f t="shared" si="10"/>
        <v>0</v>
      </c>
      <c r="AD82" s="32">
        <f t="shared" si="10"/>
        <v>0</v>
      </c>
      <c r="AE82" s="32">
        <f t="shared" si="10"/>
        <v>0</v>
      </c>
      <c r="AF82" s="32">
        <f t="shared" si="10"/>
        <v>0</v>
      </c>
      <c r="AG82" s="32">
        <f t="shared" si="10"/>
        <v>0</v>
      </c>
      <c r="AH82" s="32">
        <f t="shared" si="10"/>
        <v>0</v>
      </c>
    </row>
    <row r="83" spans="1:34" ht="15" x14ac:dyDescent="0.25">
      <c r="D83" s="33" t="s">
        <v>53</v>
      </c>
      <c r="K83" s="163">
        <f>SUMPRODUCT($J$4:$J$81,K4:K81)</f>
        <v>125120.94</v>
      </c>
      <c r="L83" s="163">
        <f>SUMPRODUCT($J$4:$J$81,L4:L81)</f>
        <v>1750</v>
      </c>
      <c r="M83" s="163">
        <f>SUMPRODUCT($J$4:$J$81,M4:M81)</f>
        <v>1750</v>
      </c>
      <c r="R83" s="157"/>
      <c r="U83" s="177"/>
    </row>
    <row r="84" spans="1:34" ht="30" x14ac:dyDescent="0.25">
      <c r="D84" s="34" t="s">
        <v>54</v>
      </c>
      <c r="R84" s="156"/>
      <c r="U84" s="177"/>
    </row>
    <row r="85" spans="1:34" ht="15.75" customHeight="1" thickBot="1" x14ac:dyDescent="0.3">
      <c r="D85" s="35" t="s">
        <v>55</v>
      </c>
      <c r="R85" s="156"/>
      <c r="U85" s="177"/>
    </row>
    <row r="86" spans="1:34" ht="15" x14ac:dyDescent="0.25">
      <c r="U86" s="177"/>
    </row>
    <row r="87" spans="1:34" ht="15" x14ac:dyDescent="0.25">
      <c r="U87" s="177"/>
    </row>
    <row r="88" spans="1:34" ht="15" x14ac:dyDescent="0.25">
      <c r="U88" s="177"/>
    </row>
    <row r="89" spans="1:34" ht="15" x14ac:dyDescent="0.25">
      <c r="U89" s="177"/>
    </row>
    <row r="90" spans="1:34" ht="15" x14ac:dyDescent="0.25">
      <c r="U90" s="177"/>
    </row>
    <row r="91" spans="1:34" ht="15" x14ac:dyDescent="0.25">
      <c r="U91" s="177"/>
    </row>
    <row r="92" spans="1:34" ht="15" x14ac:dyDescent="0.25">
      <c r="U92" s="177"/>
    </row>
  </sheetData>
  <mergeCells count="29">
    <mergeCell ref="A69:A78"/>
    <mergeCell ref="C69:C78"/>
    <mergeCell ref="A79:A81"/>
    <mergeCell ref="C79:C81"/>
    <mergeCell ref="A38:A48"/>
    <mergeCell ref="C38:C48"/>
    <mergeCell ref="A49:A59"/>
    <mergeCell ref="C49:C59"/>
    <mergeCell ref="A60:A68"/>
    <mergeCell ref="C60:C68"/>
    <mergeCell ref="AD1:AD2"/>
    <mergeCell ref="AE1:AE2"/>
    <mergeCell ref="AF1:AF2"/>
    <mergeCell ref="AG1:AG2"/>
    <mergeCell ref="AH1:AH2"/>
    <mergeCell ref="AA1:AA2"/>
    <mergeCell ref="AB1:AB2"/>
    <mergeCell ref="AC1:AC2"/>
    <mergeCell ref="A1:C1"/>
    <mergeCell ref="D1:J1"/>
    <mergeCell ref="K1:T1"/>
    <mergeCell ref="U1:U2"/>
    <mergeCell ref="V1:V2"/>
    <mergeCell ref="W1:W2"/>
    <mergeCell ref="A2:J2"/>
    <mergeCell ref="K2:T2"/>
    <mergeCell ref="X1:X2"/>
    <mergeCell ref="Y1:Y2"/>
    <mergeCell ref="Z1:Z2"/>
  </mergeCells>
  <conditionalFormatting sqref="T1 T3:T1048576">
    <cfRule type="cellIs" dxfId="29" priority="2" operator="equal">
      <formula>"ATENÇÃO"</formula>
    </cfRule>
  </conditionalFormatting>
  <conditionalFormatting sqref="V4:AH81">
    <cfRule type="cellIs" dxfId="28"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46852-4C23-4AE0-AAA9-7594E00A9CA3}">
  <dimension ref="A1:AH92"/>
  <sheetViews>
    <sheetView zoomScale="80" zoomScaleNormal="80" workbookViewId="0">
      <selection activeCell="N14" sqref="N14"/>
    </sheetView>
  </sheetViews>
  <sheetFormatPr defaultColWidth="9.7109375" defaultRowHeight="30.2" customHeight="1" x14ac:dyDescent="0.25"/>
  <cols>
    <col min="1" max="1" width="6.140625" style="1" customWidth="1"/>
    <col min="2" max="2" width="6.42578125" style="1" customWidth="1"/>
    <col min="3" max="3" width="16" style="1" customWidth="1"/>
    <col min="4" max="4" width="17.7109375" style="3" customWidth="1"/>
    <col min="5" max="5" width="16.140625" style="1" customWidth="1"/>
    <col min="6" max="6" width="8.5703125" style="1" customWidth="1"/>
    <col min="7" max="7" width="8.42578125" style="1" customWidth="1"/>
    <col min="8" max="8" width="8.28515625" style="1" customWidth="1"/>
    <col min="9" max="9" width="12.7109375" style="1" customWidth="1"/>
    <col min="10" max="10" width="12.140625" style="3" customWidth="1"/>
    <col min="11" max="11" width="12.5703125" style="4" bestFit="1" customWidth="1"/>
    <col min="12" max="14" width="12.42578125" style="4" customWidth="1"/>
    <col min="15" max="15" width="18.140625" style="4" customWidth="1"/>
    <col min="16" max="17" width="12.42578125" style="4" customWidth="1"/>
    <col min="18" max="18" width="16.42578125" style="4" bestFit="1" customWidth="1"/>
    <col min="19" max="19" width="13.28515625" style="12" customWidth="1"/>
    <col min="20" max="20" width="12.42578125" style="5" customWidth="1"/>
    <col min="21" max="21" width="13.42578125" style="6" customWidth="1"/>
    <col min="22" max="22" width="14.5703125" style="6" customWidth="1"/>
    <col min="23" max="23" width="13.42578125" style="6" customWidth="1"/>
    <col min="24" max="25" width="14.140625" style="6" customWidth="1"/>
    <col min="26" max="26" width="12.42578125" style="6" customWidth="1"/>
    <col min="27" max="27" width="13.28515625" style="6" customWidth="1"/>
    <col min="28" max="28" width="12.7109375" style="6" customWidth="1"/>
    <col min="29" max="29" width="12" style="6" customWidth="1"/>
    <col min="30" max="30" width="12.7109375" style="6" customWidth="1"/>
    <col min="31" max="31" width="13.85546875" style="6" customWidth="1"/>
    <col min="32" max="32" width="13.42578125" style="6" customWidth="1"/>
    <col min="33" max="33" width="12.42578125" style="2" customWidth="1"/>
    <col min="34" max="34" width="13.7109375" style="2" customWidth="1"/>
    <col min="35" max="16384" width="9.7109375" style="2"/>
  </cols>
  <sheetData>
    <row r="1" spans="1:34" ht="40.15" customHeight="1" x14ac:dyDescent="0.25">
      <c r="A1" s="207" t="s">
        <v>52</v>
      </c>
      <c r="B1" s="208"/>
      <c r="C1" s="209"/>
      <c r="D1" s="194" t="s">
        <v>48</v>
      </c>
      <c r="E1" s="195"/>
      <c r="F1" s="195"/>
      <c r="G1" s="195"/>
      <c r="H1" s="195"/>
      <c r="I1" s="195"/>
      <c r="J1" s="196"/>
      <c r="K1" s="206" t="s">
        <v>49</v>
      </c>
      <c r="L1" s="206"/>
      <c r="M1" s="206"/>
      <c r="N1" s="206"/>
      <c r="O1" s="206"/>
      <c r="P1" s="206"/>
      <c r="Q1" s="206"/>
      <c r="R1" s="206"/>
      <c r="S1" s="206"/>
      <c r="T1" s="206"/>
      <c r="U1" s="218" t="s">
        <v>315</v>
      </c>
      <c r="V1" s="218" t="s">
        <v>316</v>
      </c>
      <c r="W1" s="192" t="s">
        <v>51</v>
      </c>
      <c r="X1" s="192" t="s">
        <v>51</v>
      </c>
      <c r="Y1" s="192" t="s">
        <v>51</v>
      </c>
      <c r="Z1" s="192" t="s">
        <v>51</v>
      </c>
      <c r="AA1" s="192" t="s">
        <v>51</v>
      </c>
      <c r="AB1" s="192" t="s">
        <v>51</v>
      </c>
      <c r="AC1" s="192" t="s">
        <v>51</v>
      </c>
      <c r="AD1" s="192" t="s">
        <v>51</v>
      </c>
      <c r="AE1" s="192" t="s">
        <v>51</v>
      </c>
      <c r="AF1" s="192" t="s">
        <v>51</v>
      </c>
      <c r="AG1" s="192" t="s">
        <v>51</v>
      </c>
      <c r="AH1" s="192" t="s">
        <v>51</v>
      </c>
    </row>
    <row r="2" spans="1:34" ht="24.95" customHeight="1" x14ac:dyDescent="0.25">
      <c r="A2" s="194" t="s">
        <v>169</v>
      </c>
      <c r="B2" s="195"/>
      <c r="C2" s="195"/>
      <c r="D2" s="195"/>
      <c r="E2" s="195"/>
      <c r="F2" s="195"/>
      <c r="G2" s="195"/>
      <c r="H2" s="195"/>
      <c r="I2" s="195"/>
      <c r="J2" s="196"/>
      <c r="K2" s="197" t="s">
        <v>62</v>
      </c>
      <c r="L2" s="198"/>
      <c r="M2" s="198"/>
      <c r="N2" s="198"/>
      <c r="O2" s="198"/>
      <c r="P2" s="198"/>
      <c r="Q2" s="198"/>
      <c r="R2" s="198"/>
      <c r="S2" s="198"/>
      <c r="T2" s="199"/>
      <c r="U2" s="219"/>
      <c r="V2" s="219"/>
      <c r="W2" s="193"/>
      <c r="X2" s="193"/>
      <c r="Y2" s="193"/>
      <c r="Z2" s="193"/>
      <c r="AA2" s="193"/>
      <c r="AB2" s="193"/>
      <c r="AC2" s="193"/>
      <c r="AD2" s="193"/>
      <c r="AE2" s="193"/>
      <c r="AF2" s="193"/>
      <c r="AG2" s="193"/>
      <c r="AH2" s="193"/>
    </row>
    <row r="3" spans="1:34" s="3" customFormat="1" ht="30.2" customHeight="1" x14ac:dyDescent="0.2">
      <c r="A3" s="7" t="s">
        <v>3</v>
      </c>
      <c r="B3" s="7" t="s">
        <v>56</v>
      </c>
      <c r="C3" s="7" t="s">
        <v>57</v>
      </c>
      <c r="D3" s="8" t="s">
        <v>58</v>
      </c>
      <c r="E3" s="8" t="s">
        <v>59</v>
      </c>
      <c r="F3" s="8" t="s">
        <v>18</v>
      </c>
      <c r="G3" s="8" t="s">
        <v>19</v>
      </c>
      <c r="H3" s="8" t="s">
        <v>60</v>
      </c>
      <c r="I3" s="8" t="s">
        <v>61</v>
      </c>
      <c r="J3" s="9" t="s">
        <v>50</v>
      </c>
      <c r="K3" s="10" t="s">
        <v>4</v>
      </c>
      <c r="L3" s="57" t="s">
        <v>218</v>
      </c>
      <c r="M3" s="57" t="s">
        <v>219</v>
      </c>
      <c r="N3" s="57" t="s">
        <v>220</v>
      </c>
      <c r="O3" s="57" t="s">
        <v>221</v>
      </c>
      <c r="P3" s="57" t="s">
        <v>222</v>
      </c>
      <c r="Q3" s="57" t="s">
        <v>224</v>
      </c>
      <c r="R3" s="57" t="s">
        <v>225</v>
      </c>
      <c r="S3" s="11" t="s">
        <v>0</v>
      </c>
      <c r="T3" s="7" t="s">
        <v>2</v>
      </c>
      <c r="U3" s="184" t="s">
        <v>1</v>
      </c>
      <c r="V3" s="184" t="s">
        <v>1</v>
      </c>
      <c r="W3" s="25" t="s">
        <v>1</v>
      </c>
      <c r="X3" s="25" t="s">
        <v>1</v>
      </c>
      <c r="Y3" s="25" t="s">
        <v>1</v>
      </c>
      <c r="Z3" s="25" t="s">
        <v>1</v>
      </c>
      <c r="AA3" s="25" t="s">
        <v>1</v>
      </c>
      <c r="AB3" s="25" t="s">
        <v>1</v>
      </c>
      <c r="AC3" s="25" t="s">
        <v>1</v>
      </c>
      <c r="AD3" s="25" t="s">
        <v>1</v>
      </c>
      <c r="AE3" s="25" t="s">
        <v>1</v>
      </c>
      <c r="AF3" s="25" t="s">
        <v>1</v>
      </c>
      <c r="AG3" s="25" t="s">
        <v>1</v>
      </c>
      <c r="AH3" s="25" t="s">
        <v>1</v>
      </c>
    </row>
    <row r="4" spans="1:34" ht="30.2" customHeight="1" x14ac:dyDescent="0.25">
      <c r="A4" s="39">
        <v>1</v>
      </c>
      <c r="B4" s="39">
        <v>1</v>
      </c>
      <c r="C4" s="37" t="s">
        <v>63</v>
      </c>
      <c r="D4" s="36" t="s">
        <v>64</v>
      </c>
      <c r="E4" s="37" t="s">
        <v>65</v>
      </c>
      <c r="F4" s="37" t="s">
        <v>20</v>
      </c>
      <c r="G4" s="37" t="s">
        <v>66</v>
      </c>
      <c r="H4" s="37" t="s">
        <v>5</v>
      </c>
      <c r="I4" s="37" t="s">
        <v>6</v>
      </c>
      <c r="J4" s="38">
        <v>1670</v>
      </c>
      <c r="K4" s="29">
        <f>0</f>
        <v>0</v>
      </c>
      <c r="L4" s="158">
        <f>IF(SUM(U4:AL4)&gt;K4,K4,SUM(U4:AL4))</f>
        <v>0</v>
      </c>
      <c r="M4" s="158">
        <f>(SUM(U4:AL4))</f>
        <v>0</v>
      </c>
      <c r="N4" s="159"/>
      <c r="O4" s="160">
        <f>ROUND(IF(K4*0.25-0.5&lt;0,0,K4*0.25-0.5),0)-R4-P4</f>
        <v>0</v>
      </c>
      <c r="P4" s="159"/>
      <c r="Q4" s="159"/>
      <c r="R4" s="159"/>
      <c r="S4" s="28">
        <f>K4-SUM(U4:AH4)+N4</f>
        <v>0</v>
      </c>
      <c r="T4" s="27" t="str">
        <f>IF(S4&lt;0,"ATENÇÃO","OK")</f>
        <v>OK</v>
      </c>
      <c r="U4" s="173"/>
      <c r="V4" s="174"/>
      <c r="W4" s="24"/>
      <c r="X4" s="24"/>
      <c r="Y4" s="26"/>
      <c r="Z4" s="26"/>
      <c r="AA4" s="26"/>
      <c r="AB4" s="24"/>
      <c r="AC4" s="24"/>
      <c r="AD4" s="24"/>
      <c r="AE4" s="24"/>
      <c r="AF4" s="24"/>
      <c r="AG4" s="24"/>
      <c r="AH4" s="24"/>
    </row>
    <row r="5" spans="1:34" ht="30.2" customHeight="1" x14ac:dyDescent="0.25">
      <c r="A5" s="46">
        <v>2</v>
      </c>
      <c r="B5" s="46">
        <v>2</v>
      </c>
      <c r="C5" s="47" t="s">
        <v>67</v>
      </c>
      <c r="D5" s="48" t="s">
        <v>68</v>
      </c>
      <c r="E5" s="47" t="s">
        <v>69</v>
      </c>
      <c r="F5" s="47" t="s">
        <v>20</v>
      </c>
      <c r="G5" s="47" t="s">
        <v>66</v>
      </c>
      <c r="H5" s="47" t="s">
        <v>5</v>
      </c>
      <c r="I5" s="47" t="s">
        <v>6</v>
      </c>
      <c r="J5" s="49">
        <v>1651.67</v>
      </c>
      <c r="K5" s="29">
        <f>0</f>
        <v>0</v>
      </c>
      <c r="L5" s="158">
        <f t="shared" ref="L5:L68" si="0">IF(SUM(U5:AL5)&gt;K5,K5,SUM(U5:AL5))</f>
        <v>0</v>
      </c>
      <c r="M5" s="158">
        <f t="shared" ref="M5:M68" si="1">(SUM(U5:AL5))</f>
        <v>0</v>
      </c>
      <c r="N5" s="159"/>
      <c r="O5" s="160">
        <f t="shared" ref="O5:O68" si="2">ROUND(IF(K5*0.25-0.5&lt;0,0,K5*0.25-0.5),0)-R5-P5</f>
        <v>0</v>
      </c>
      <c r="P5" s="159"/>
      <c r="Q5" s="159"/>
      <c r="R5" s="159"/>
      <c r="S5" s="28">
        <f t="shared" ref="S5:S68" si="3">K5-SUM(U5:AH5)+N5</f>
        <v>0</v>
      </c>
      <c r="T5" s="27" t="str">
        <f t="shared" ref="T5:T68" si="4">IF(S5&lt;0,"ATENÇÃO","OK")</f>
        <v>OK</v>
      </c>
      <c r="U5" s="173"/>
      <c r="V5" s="174"/>
      <c r="W5" s="24"/>
      <c r="X5" s="24"/>
      <c r="Y5" s="26"/>
      <c r="Z5" s="26"/>
      <c r="AA5" s="26"/>
      <c r="AB5" s="24"/>
      <c r="AC5" s="24"/>
      <c r="AD5" s="24"/>
      <c r="AE5" s="24"/>
      <c r="AF5" s="24"/>
      <c r="AG5" s="24"/>
      <c r="AH5" s="24"/>
    </row>
    <row r="6" spans="1:34" ht="30.2" customHeight="1" x14ac:dyDescent="0.25">
      <c r="A6" s="39">
        <v>3</v>
      </c>
      <c r="B6" s="39">
        <v>3</v>
      </c>
      <c r="C6" s="37" t="s">
        <v>63</v>
      </c>
      <c r="D6" s="36" t="s">
        <v>70</v>
      </c>
      <c r="E6" s="37" t="s">
        <v>71</v>
      </c>
      <c r="F6" s="37" t="s">
        <v>20</v>
      </c>
      <c r="G6" s="37" t="s">
        <v>72</v>
      </c>
      <c r="H6" s="37" t="s">
        <v>5</v>
      </c>
      <c r="I6" s="37" t="s">
        <v>6</v>
      </c>
      <c r="J6" s="38">
        <v>1802</v>
      </c>
      <c r="K6" s="29">
        <f>0</f>
        <v>0</v>
      </c>
      <c r="L6" s="158">
        <f t="shared" si="0"/>
        <v>0</v>
      </c>
      <c r="M6" s="158">
        <f t="shared" si="1"/>
        <v>0</v>
      </c>
      <c r="N6" s="159"/>
      <c r="O6" s="160">
        <f t="shared" si="2"/>
        <v>0</v>
      </c>
      <c r="P6" s="159"/>
      <c r="Q6" s="159"/>
      <c r="R6" s="159"/>
      <c r="S6" s="28">
        <f t="shared" si="3"/>
        <v>0</v>
      </c>
      <c r="T6" s="27" t="str">
        <f t="shared" si="4"/>
        <v>OK</v>
      </c>
      <c r="U6" s="173"/>
      <c r="V6" s="174"/>
      <c r="W6" s="24"/>
      <c r="X6" s="24"/>
      <c r="Y6" s="26"/>
      <c r="Z6" s="26"/>
      <c r="AA6" s="26"/>
      <c r="AB6" s="24"/>
      <c r="AC6" s="24"/>
      <c r="AD6" s="24"/>
      <c r="AE6" s="24"/>
      <c r="AF6" s="24"/>
      <c r="AG6" s="24"/>
      <c r="AH6" s="24"/>
    </row>
    <row r="7" spans="1:34" ht="30.2" customHeight="1" x14ac:dyDescent="0.25">
      <c r="A7" s="46">
        <v>4</v>
      </c>
      <c r="B7" s="46">
        <v>4</v>
      </c>
      <c r="C7" s="47" t="s">
        <v>67</v>
      </c>
      <c r="D7" s="48" t="s">
        <v>73</v>
      </c>
      <c r="E7" s="47" t="s">
        <v>74</v>
      </c>
      <c r="F7" s="47" t="s">
        <v>20</v>
      </c>
      <c r="G7" s="47" t="s">
        <v>75</v>
      </c>
      <c r="H7" s="47" t="s">
        <v>5</v>
      </c>
      <c r="I7" s="47" t="s">
        <v>6</v>
      </c>
      <c r="J7" s="49">
        <v>1800</v>
      </c>
      <c r="K7" s="29">
        <f>2</f>
        <v>2</v>
      </c>
      <c r="L7" s="158">
        <f t="shared" si="0"/>
        <v>2</v>
      </c>
      <c r="M7" s="158">
        <f t="shared" si="1"/>
        <v>2</v>
      </c>
      <c r="N7" s="159"/>
      <c r="O7" s="160">
        <f t="shared" si="2"/>
        <v>0</v>
      </c>
      <c r="P7" s="159"/>
      <c r="Q7" s="159"/>
      <c r="R7" s="159"/>
      <c r="S7" s="28">
        <f t="shared" si="3"/>
        <v>0</v>
      </c>
      <c r="T7" s="27" t="str">
        <f t="shared" si="4"/>
        <v>OK</v>
      </c>
      <c r="U7" s="175">
        <v>2</v>
      </c>
      <c r="V7" s="174"/>
      <c r="W7" s="24"/>
      <c r="X7" s="24"/>
      <c r="Y7" s="26"/>
      <c r="Z7" s="26"/>
      <c r="AA7" s="26"/>
      <c r="AB7" s="24"/>
      <c r="AC7" s="24"/>
      <c r="AD7" s="24"/>
      <c r="AE7" s="24"/>
      <c r="AF7" s="24"/>
      <c r="AG7" s="24"/>
      <c r="AH7" s="24"/>
    </row>
    <row r="8" spans="1:34" ht="30.2" customHeight="1" x14ac:dyDescent="0.25">
      <c r="A8" s="39">
        <v>5</v>
      </c>
      <c r="B8" s="39">
        <v>5</v>
      </c>
      <c r="C8" s="37" t="s">
        <v>63</v>
      </c>
      <c r="D8" s="36" t="s">
        <v>76</v>
      </c>
      <c r="E8" s="37" t="s">
        <v>77</v>
      </c>
      <c r="F8" s="37" t="s">
        <v>20</v>
      </c>
      <c r="G8" s="37" t="s">
        <v>78</v>
      </c>
      <c r="H8" s="37" t="s">
        <v>5</v>
      </c>
      <c r="I8" s="37" t="s">
        <v>6</v>
      </c>
      <c r="J8" s="38">
        <v>2686</v>
      </c>
      <c r="K8" s="29">
        <f>0</f>
        <v>0</v>
      </c>
      <c r="L8" s="158">
        <f t="shared" si="0"/>
        <v>0</v>
      </c>
      <c r="M8" s="158">
        <f t="shared" si="1"/>
        <v>0</v>
      </c>
      <c r="N8" s="159"/>
      <c r="O8" s="160">
        <f t="shared" si="2"/>
        <v>0</v>
      </c>
      <c r="P8" s="159"/>
      <c r="Q8" s="159"/>
      <c r="R8" s="159"/>
      <c r="S8" s="28">
        <f t="shared" si="3"/>
        <v>0</v>
      </c>
      <c r="T8" s="27" t="str">
        <f t="shared" si="4"/>
        <v>OK</v>
      </c>
      <c r="U8" s="173"/>
      <c r="V8" s="174"/>
      <c r="W8" s="24"/>
      <c r="X8" s="24"/>
      <c r="Y8" s="26"/>
      <c r="Z8" s="26"/>
      <c r="AA8" s="26"/>
      <c r="AB8" s="24"/>
      <c r="AC8" s="24"/>
      <c r="AD8" s="24"/>
      <c r="AE8" s="24"/>
      <c r="AF8" s="24"/>
      <c r="AG8" s="24"/>
      <c r="AH8" s="24"/>
    </row>
    <row r="9" spans="1:34" ht="55.7" customHeight="1" x14ac:dyDescent="0.25">
      <c r="A9" s="91">
        <v>6</v>
      </c>
      <c r="B9" s="91">
        <v>6</v>
      </c>
      <c r="C9" s="92" t="s">
        <v>67</v>
      </c>
      <c r="D9" s="93" t="s">
        <v>79</v>
      </c>
      <c r="E9" s="98" t="s">
        <v>188</v>
      </c>
      <c r="F9" s="92" t="s">
        <v>20</v>
      </c>
      <c r="G9" s="92" t="s">
        <v>21</v>
      </c>
      <c r="H9" s="92" t="s">
        <v>5</v>
      </c>
      <c r="I9" s="92" t="s">
        <v>6</v>
      </c>
      <c r="J9" s="94">
        <v>2821.51</v>
      </c>
      <c r="K9" s="29">
        <f>0</f>
        <v>0</v>
      </c>
      <c r="L9" s="158">
        <f t="shared" si="0"/>
        <v>0</v>
      </c>
      <c r="M9" s="158">
        <f t="shared" si="1"/>
        <v>0</v>
      </c>
      <c r="N9" s="159"/>
      <c r="O9" s="160">
        <f t="shared" si="2"/>
        <v>0</v>
      </c>
      <c r="P9" s="159"/>
      <c r="Q9" s="159"/>
      <c r="R9" s="159"/>
      <c r="S9" s="28">
        <f t="shared" si="3"/>
        <v>0</v>
      </c>
      <c r="T9" s="27" t="str">
        <f t="shared" si="4"/>
        <v>OK</v>
      </c>
      <c r="U9" s="173"/>
      <c r="V9" s="174"/>
      <c r="W9" s="24"/>
      <c r="X9" s="24"/>
      <c r="Y9" s="26"/>
      <c r="Z9" s="26"/>
      <c r="AA9" s="26"/>
      <c r="AB9" s="24"/>
      <c r="AC9" s="24"/>
      <c r="AD9" s="24"/>
      <c r="AE9" s="24"/>
      <c r="AF9" s="24"/>
      <c r="AG9" s="24"/>
      <c r="AH9" s="24"/>
    </row>
    <row r="10" spans="1:34" ht="30.2" customHeight="1" x14ac:dyDescent="0.25">
      <c r="A10" s="39">
        <v>7</v>
      </c>
      <c r="B10" s="39">
        <v>7</v>
      </c>
      <c r="C10" s="37" t="s">
        <v>63</v>
      </c>
      <c r="D10" s="36" t="s">
        <v>80</v>
      </c>
      <c r="E10" s="37" t="s">
        <v>81</v>
      </c>
      <c r="F10" s="37" t="s">
        <v>20</v>
      </c>
      <c r="G10" s="37" t="s">
        <v>21</v>
      </c>
      <c r="H10" s="37" t="s">
        <v>5</v>
      </c>
      <c r="I10" s="37" t="s">
        <v>6</v>
      </c>
      <c r="J10" s="38">
        <v>7446</v>
      </c>
      <c r="K10" s="29">
        <f>0</f>
        <v>0</v>
      </c>
      <c r="L10" s="158">
        <f t="shared" si="0"/>
        <v>0</v>
      </c>
      <c r="M10" s="158">
        <f t="shared" si="1"/>
        <v>0</v>
      </c>
      <c r="N10" s="159"/>
      <c r="O10" s="160">
        <f t="shared" si="2"/>
        <v>0</v>
      </c>
      <c r="P10" s="159"/>
      <c r="Q10" s="159"/>
      <c r="R10" s="159"/>
      <c r="S10" s="28">
        <f t="shared" si="3"/>
        <v>0</v>
      </c>
      <c r="T10" s="27" t="str">
        <f t="shared" si="4"/>
        <v>OK</v>
      </c>
      <c r="U10" s="173"/>
      <c r="V10" s="174"/>
      <c r="W10" s="24"/>
      <c r="X10" s="24"/>
      <c r="Y10" s="26"/>
      <c r="Z10" s="26"/>
      <c r="AA10" s="26"/>
      <c r="AB10" s="24"/>
      <c r="AC10" s="24"/>
      <c r="AD10" s="24"/>
      <c r="AE10" s="24"/>
      <c r="AF10" s="24"/>
      <c r="AG10" s="24"/>
      <c r="AH10" s="24"/>
    </row>
    <row r="11" spans="1:34" ht="30.2" customHeight="1" x14ac:dyDescent="0.25">
      <c r="A11" s="46">
        <v>8</v>
      </c>
      <c r="B11" s="46">
        <v>8</v>
      </c>
      <c r="C11" s="47" t="s">
        <v>63</v>
      </c>
      <c r="D11" s="48" t="s">
        <v>82</v>
      </c>
      <c r="E11" s="47" t="s">
        <v>81</v>
      </c>
      <c r="F11" s="47" t="s">
        <v>20</v>
      </c>
      <c r="G11" s="47" t="s">
        <v>21</v>
      </c>
      <c r="H11" s="47" t="s">
        <v>5</v>
      </c>
      <c r="I11" s="47" t="s">
        <v>6</v>
      </c>
      <c r="J11" s="49">
        <v>7375</v>
      </c>
      <c r="K11" s="29">
        <f>0</f>
        <v>0</v>
      </c>
      <c r="L11" s="158">
        <f t="shared" si="0"/>
        <v>0</v>
      </c>
      <c r="M11" s="158">
        <f t="shared" si="1"/>
        <v>0</v>
      </c>
      <c r="N11" s="159"/>
      <c r="O11" s="160">
        <f t="shared" si="2"/>
        <v>0</v>
      </c>
      <c r="P11" s="159"/>
      <c r="Q11" s="159"/>
      <c r="R11" s="159"/>
      <c r="S11" s="28">
        <f t="shared" si="3"/>
        <v>0</v>
      </c>
      <c r="T11" s="27" t="str">
        <f t="shared" si="4"/>
        <v>OK</v>
      </c>
      <c r="U11" s="173"/>
      <c r="V11" s="174"/>
      <c r="W11" s="24"/>
      <c r="X11" s="24"/>
      <c r="Y11" s="26"/>
      <c r="Z11" s="26"/>
      <c r="AA11" s="26"/>
      <c r="AB11" s="24"/>
      <c r="AC11" s="24"/>
      <c r="AD11" s="24"/>
      <c r="AE11" s="24"/>
      <c r="AF11" s="24"/>
      <c r="AG11" s="24"/>
      <c r="AH11" s="24"/>
    </row>
    <row r="12" spans="1:34" ht="30.2" customHeight="1" x14ac:dyDescent="0.25">
      <c r="A12" s="39">
        <v>9</v>
      </c>
      <c r="B12" s="39">
        <v>9</v>
      </c>
      <c r="C12" s="37" t="s">
        <v>83</v>
      </c>
      <c r="D12" s="36" t="s">
        <v>84</v>
      </c>
      <c r="E12" s="37" t="s">
        <v>85</v>
      </c>
      <c r="F12" s="37" t="s">
        <v>20</v>
      </c>
      <c r="G12" s="37" t="s">
        <v>22</v>
      </c>
      <c r="H12" s="37" t="s">
        <v>5</v>
      </c>
      <c r="I12" s="37" t="s">
        <v>6</v>
      </c>
      <c r="J12" s="38">
        <v>6213.51</v>
      </c>
      <c r="K12" s="29">
        <f>0</f>
        <v>0</v>
      </c>
      <c r="L12" s="158">
        <f t="shared" si="0"/>
        <v>0</v>
      </c>
      <c r="M12" s="158">
        <f t="shared" si="1"/>
        <v>0</v>
      </c>
      <c r="N12" s="159"/>
      <c r="O12" s="160">
        <f t="shared" si="2"/>
        <v>0</v>
      </c>
      <c r="P12" s="159"/>
      <c r="Q12" s="159"/>
      <c r="R12" s="159"/>
      <c r="S12" s="28">
        <f t="shared" si="3"/>
        <v>0</v>
      </c>
      <c r="T12" s="27" t="str">
        <f t="shared" si="4"/>
        <v>OK</v>
      </c>
      <c r="U12" s="173"/>
      <c r="V12" s="174"/>
      <c r="W12" s="24"/>
      <c r="X12" s="24"/>
      <c r="Y12" s="30"/>
      <c r="Z12" s="26"/>
      <c r="AA12" s="26"/>
      <c r="AB12" s="24"/>
      <c r="AC12" s="24"/>
      <c r="AD12" s="24"/>
      <c r="AE12" s="24"/>
      <c r="AF12" s="24"/>
      <c r="AG12" s="24"/>
      <c r="AH12" s="24"/>
    </row>
    <row r="13" spans="1:34" ht="30.2" customHeight="1" x14ac:dyDescent="0.25">
      <c r="A13" s="46">
        <v>10</v>
      </c>
      <c r="B13" s="46">
        <v>10</v>
      </c>
      <c r="C13" s="47" t="s">
        <v>63</v>
      </c>
      <c r="D13" s="48" t="s">
        <v>86</v>
      </c>
      <c r="E13" s="47" t="s">
        <v>87</v>
      </c>
      <c r="F13" s="47" t="s">
        <v>20</v>
      </c>
      <c r="G13" s="47" t="s">
        <v>22</v>
      </c>
      <c r="H13" s="47" t="s">
        <v>5</v>
      </c>
      <c r="I13" s="47" t="s">
        <v>6</v>
      </c>
      <c r="J13" s="49">
        <v>6689.61</v>
      </c>
      <c r="K13" s="29">
        <f>0</f>
        <v>0</v>
      </c>
      <c r="L13" s="158">
        <f t="shared" si="0"/>
        <v>0</v>
      </c>
      <c r="M13" s="158">
        <f t="shared" si="1"/>
        <v>0</v>
      </c>
      <c r="N13" s="159"/>
      <c r="O13" s="160">
        <f t="shared" si="2"/>
        <v>0</v>
      </c>
      <c r="P13" s="159"/>
      <c r="Q13" s="159"/>
      <c r="R13" s="159"/>
      <c r="S13" s="28">
        <f t="shared" si="3"/>
        <v>0</v>
      </c>
      <c r="T13" s="27" t="str">
        <f t="shared" si="4"/>
        <v>OK</v>
      </c>
      <c r="U13" s="173"/>
      <c r="V13" s="174"/>
      <c r="W13" s="24"/>
      <c r="X13" s="24"/>
      <c r="Y13" s="26"/>
      <c r="Z13" s="26"/>
      <c r="AA13" s="26"/>
      <c r="AB13" s="24"/>
      <c r="AC13" s="24"/>
      <c r="AD13" s="24"/>
      <c r="AE13" s="24"/>
      <c r="AF13" s="24"/>
      <c r="AG13" s="24"/>
      <c r="AH13" s="24"/>
    </row>
    <row r="14" spans="1:34" ht="30.2" customHeight="1" x14ac:dyDescent="0.25">
      <c r="A14" s="95">
        <v>11</v>
      </c>
      <c r="B14" s="95">
        <v>11</v>
      </c>
      <c r="C14" s="65" t="s">
        <v>83</v>
      </c>
      <c r="D14" s="96" t="s">
        <v>88</v>
      </c>
      <c r="E14" s="65" t="s">
        <v>89</v>
      </c>
      <c r="F14" s="95" t="s">
        <v>20</v>
      </c>
      <c r="G14" s="65" t="s">
        <v>22</v>
      </c>
      <c r="H14" s="95" t="s">
        <v>5</v>
      </c>
      <c r="I14" s="65" t="s">
        <v>6</v>
      </c>
      <c r="J14" s="97">
        <v>3445.06</v>
      </c>
      <c r="K14" s="29">
        <f>8</f>
        <v>8</v>
      </c>
      <c r="L14" s="158">
        <f t="shared" si="0"/>
        <v>1</v>
      </c>
      <c r="M14" s="158">
        <f t="shared" si="1"/>
        <v>1</v>
      </c>
      <c r="N14" s="159">
        <f>-3-1-3</f>
        <v>-7</v>
      </c>
      <c r="O14" s="160">
        <f t="shared" si="2"/>
        <v>2</v>
      </c>
      <c r="P14" s="159"/>
      <c r="Q14" s="159"/>
      <c r="R14" s="159"/>
      <c r="S14" s="28">
        <f t="shared" si="3"/>
        <v>0</v>
      </c>
      <c r="T14" s="27" t="str">
        <f t="shared" si="4"/>
        <v>OK</v>
      </c>
      <c r="U14" s="177"/>
      <c r="V14" s="176">
        <v>1</v>
      </c>
      <c r="W14" s="24"/>
      <c r="X14" s="24"/>
      <c r="Y14" s="26"/>
      <c r="Z14" s="26"/>
      <c r="AA14" s="26"/>
      <c r="AB14" s="24"/>
      <c r="AC14" s="24"/>
      <c r="AD14" s="24"/>
      <c r="AE14" s="24"/>
      <c r="AF14" s="24"/>
      <c r="AG14" s="24"/>
      <c r="AH14" s="24"/>
    </row>
    <row r="15" spans="1:34" ht="30.2" customHeight="1" x14ac:dyDescent="0.25">
      <c r="A15" s="46">
        <v>12</v>
      </c>
      <c r="B15" s="46">
        <v>12</v>
      </c>
      <c r="C15" s="47" t="s">
        <v>83</v>
      </c>
      <c r="D15" s="48" t="s">
        <v>90</v>
      </c>
      <c r="E15" s="47" t="s">
        <v>91</v>
      </c>
      <c r="F15" s="46" t="s">
        <v>20</v>
      </c>
      <c r="G15" s="46" t="s">
        <v>22</v>
      </c>
      <c r="H15" s="46" t="s">
        <v>5</v>
      </c>
      <c r="I15" s="47" t="s">
        <v>6</v>
      </c>
      <c r="J15" s="49">
        <v>3617.48</v>
      </c>
      <c r="K15" s="29">
        <f>0</f>
        <v>0</v>
      </c>
      <c r="L15" s="158">
        <f t="shared" si="0"/>
        <v>0</v>
      </c>
      <c r="M15" s="158">
        <f t="shared" si="1"/>
        <v>7</v>
      </c>
      <c r="N15" s="159">
        <f>3+1+3</f>
        <v>7</v>
      </c>
      <c r="O15" s="160">
        <f t="shared" si="2"/>
        <v>0</v>
      </c>
      <c r="P15" s="159"/>
      <c r="Q15" s="159"/>
      <c r="R15" s="159"/>
      <c r="S15" s="28">
        <f t="shared" si="3"/>
        <v>0</v>
      </c>
      <c r="T15" s="27" t="str">
        <f t="shared" si="4"/>
        <v>OK</v>
      </c>
      <c r="U15" s="173"/>
      <c r="V15" s="176">
        <v>7</v>
      </c>
      <c r="W15" s="24"/>
      <c r="X15" s="24"/>
      <c r="Y15" s="26"/>
      <c r="Z15" s="26"/>
      <c r="AA15" s="26"/>
      <c r="AB15" s="24"/>
      <c r="AC15" s="24"/>
      <c r="AD15" s="24"/>
      <c r="AE15" s="24"/>
      <c r="AF15" s="24"/>
      <c r="AG15" s="24"/>
      <c r="AH15" s="24"/>
    </row>
    <row r="16" spans="1:34" ht="30.2" customHeight="1" x14ac:dyDescent="0.25">
      <c r="A16" s="39">
        <v>13</v>
      </c>
      <c r="B16" s="39">
        <v>13</v>
      </c>
      <c r="C16" s="37" t="s">
        <v>92</v>
      </c>
      <c r="D16" s="36" t="s">
        <v>93</v>
      </c>
      <c r="E16" s="37" t="s">
        <v>94</v>
      </c>
      <c r="F16" s="39" t="s">
        <v>20</v>
      </c>
      <c r="G16" s="39" t="s">
        <v>22</v>
      </c>
      <c r="H16" s="39" t="s">
        <v>5</v>
      </c>
      <c r="I16" s="37" t="s">
        <v>6</v>
      </c>
      <c r="J16" s="38">
        <v>7453.33</v>
      </c>
      <c r="K16" s="29">
        <f>0</f>
        <v>0</v>
      </c>
      <c r="L16" s="158">
        <f t="shared" si="0"/>
        <v>0</v>
      </c>
      <c r="M16" s="158">
        <f t="shared" si="1"/>
        <v>0</v>
      </c>
      <c r="N16" s="159"/>
      <c r="O16" s="160">
        <f t="shared" si="2"/>
        <v>0</v>
      </c>
      <c r="P16" s="159"/>
      <c r="Q16" s="159"/>
      <c r="R16" s="159"/>
      <c r="S16" s="28">
        <f t="shared" si="3"/>
        <v>0</v>
      </c>
      <c r="T16" s="27" t="str">
        <f t="shared" si="4"/>
        <v>OK</v>
      </c>
      <c r="U16" s="173"/>
      <c r="V16" s="174"/>
      <c r="W16" s="24"/>
      <c r="X16" s="24"/>
      <c r="Y16" s="26"/>
      <c r="Z16" s="26"/>
      <c r="AA16" s="26"/>
      <c r="AB16" s="24"/>
      <c r="AC16" s="24"/>
      <c r="AD16" s="24"/>
      <c r="AE16" s="24"/>
      <c r="AF16" s="24"/>
      <c r="AG16" s="24"/>
      <c r="AH16" s="24"/>
    </row>
    <row r="17" spans="1:34" ht="30.2" customHeight="1" x14ac:dyDescent="0.25">
      <c r="A17" s="46">
        <v>14</v>
      </c>
      <c r="B17" s="46">
        <v>14</v>
      </c>
      <c r="C17" s="47" t="s">
        <v>92</v>
      </c>
      <c r="D17" s="48" t="s">
        <v>95</v>
      </c>
      <c r="E17" s="47" t="s">
        <v>94</v>
      </c>
      <c r="F17" s="47" t="s">
        <v>20</v>
      </c>
      <c r="G17" s="47" t="s">
        <v>22</v>
      </c>
      <c r="H17" s="47" t="s">
        <v>5</v>
      </c>
      <c r="I17" s="47" t="s">
        <v>6</v>
      </c>
      <c r="J17" s="49">
        <v>9561.2000000000007</v>
      </c>
      <c r="K17" s="29">
        <f>0</f>
        <v>0</v>
      </c>
      <c r="L17" s="158">
        <f t="shared" si="0"/>
        <v>0</v>
      </c>
      <c r="M17" s="158">
        <f t="shared" si="1"/>
        <v>0</v>
      </c>
      <c r="N17" s="159"/>
      <c r="O17" s="160">
        <f t="shared" si="2"/>
        <v>0</v>
      </c>
      <c r="P17" s="159"/>
      <c r="Q17" s="159"/>
      <c r="R17" s="159"/>
      <c r="S17" s="28">
        <f t="shared" si="3"/>
        <v>0</v>
      </c>
      <c r="T17" s="27" t="str">
        <f t="shared" si="4"/>
        <v>OK</v>
      </c>
      <c r="U17" s="173"/>
      <c r="V17" s="174"/>
      <c r="W17" s="24"/>
      <c r="X17" s="24"/>
      <c r="Y17" s="26"/>
      <c r="Z17" s="26"/>
      <c r="AA17" s="26"/>
      <c r="AB17" s="24"/>
      <c r="AC17" s="24"/>
      <c r="AD17" s="24"/>
      <c r="AE17" s="24"/>
      <c r="AF17" s="24"/>
      <c r="AG17" s="24"/>
      <c r="AH17" s="24"/>
    </row>
    <row r="18" spans="1:34" ht="30.2" customHeight="1" x14ac:dyDescent="0.25">
      <c r="A18" s="39">
        <v>15</v>
      </c>
      <c r="B18" s="39">
        <v>15</v>
      </c>
      <c r="C18" s="37" t="s">
        <v>63</v>
      </c>
      <c r="D18" s="36" t="s">
        <v>96</v>
      </c>
      <c r="E18" s="37" t="s">
        <v>97</v>
      </c>
      <c r="F18" s="37" t="s">
        <v>20</v>
      </c>
      <c r="G18" s="37" t="s">
        <v>31</v>
      </c>
      <c r="H18" s="37" t="s">
        <v>5</v>
      </c>
      <c r="I18" s="37" t="s">
        <v>6</v>
      </c>
      <c r="J18" s="38">
        <v>7598</v>
      </c>
      <c r="K18" s="29">
        <f>0</f>
        <v>0</v>
      </c>
      <c r="L18" s="158">
        <f t="shared" si="0"/>
        <v>0</v>
      </c>
      <c r="M18" s="158">
        <f t="shared" si="1"/>
        <v>0</v>
      </c>
      <c r="N18" s="159"/>
      <c r="O18" s="160">
        <f t="shared" si="2"/>
        <v>0</v>
      </c>
      <c r="P18" s="159"/>
      <c r="Q18" s="159"/>
      <c r="R18" s="159"/>
      <c r="S18" s="28">
        <f t="shared" si="3"/>
        <v>0</v>
      </c>
      <c r="T18" s="27" t="str">
        <f t="shared" si="4"/>
        <v>OK</v>
      </c>
      <c r="U18" s="173"/>
      <c r="V18" s="174"/>
      <c r="W18" s="24"/>
      <c r="X18" s="24"/>
      <c r="Y18" s="26"/>
      <c r="Z18" s="26"/>
      <c r="AA18" s="26"/>
      <c r="AB18" s="24"/>
      <c r="AC18" s="24"/>
      <c r="AD18" s="24"/>
      <c r="AE18" s="24"/>
      <c r="AF18" s="24"/>
      <c r="AG18" s="24"/>
      <c r="AH18" s="24"/>
    </row>
    <row r="19" spans="1:34" ht="30.2" customHeight="1" x14ac:dyDescent="0.25">
      <c r="A19" s="46">
        <v>16</v>
      </c>
      <c r="B19" s="46">
        <v>16</v>
      </c>
      <c r="C19" s="47" t="s">
        <v>83</v>
      </c>
      <c r="D19" s="48" t="s">
        <v>98</v>
      </c>
      <c r="E19" s="47" t="s">
        <v>99</v>
      </c>
      <c r="F19" s="47" t="s">
        <v>20</v>
      </c>
      <c r="G19" s="47" t="s">
        <v>100</v>
      </c>
      <c r="H19" s="47" t="s">
        <v>5</v>
      </c>
      <c r="I19" s="47" t="s">
        <v>6</v>
      </c>
      <c r="J19" s="49">
        <v>4540.34</v>
      </c>
      <c r="K19" s="29">
        <f>0</f>
        <v>0</v>
      </c>
      <c r="L19" s="158">
        <f t="shared" si="0"/>
        <v>0</v>
      </c>
      <c r="M19" s="158">
        <f t="shared" si="1"/>
        <v>0</v>
      </c>
      <c r="N19" s="159"/>
      <c r="O19" s="160">
        <f t="shared" si="2"/>
        <v>0</v>
      </c>
      <c r="P19" s="159"/>
      <c r="Q19" s="159"/>
      <c r="R19" s="159"/>
      <c r="S19" s="28">
        <f t="shared" si="3"/>
        <v>0</v>
      </c>
      <c r="T19" s="27" t="str">
        <f t="shared" si="4"/>
        <v>OK</v>
      </c>
      <c r="U19" s="173"/>
      <c r="V19" s="174"/>
      <c r="W19" s="24"/>
      <c r="X19" s="24"/>
      <c r="Y19" s="26"/>
      <c r="Z19" s="26"/>
      <c r="AA19" s="26"/>
      <c r="AB19" s="24"/>
      <c r="AC19" s="24"/>
      <c r="AD19" s="24"/>
      <c r="AE19" s="24"/>
      <c r="AF19" s="24"/>
      <c r="AG19" s="24"/>
      <c r="AH19" s="24"/>
    </row>
    <row r="20" spans="1:34" ht="30.2" customHeight="1" x14ac:dyDescent="0.25">
      <c r="A20" s="39">
        <v>17</v>
      </c>
      <c r="B20" s="39">
        <v>17</v>
      </c>
      <c r="C20" s="37" t="s">
        <v>63</v>
      </c>
      <c r="D20" s="40" t="s">
        <v>101</v>
      </c>
      <c r="E20" s="41" t="s">
        <v>102</v>
      </c>
      <c r="F20" s="42" t="s">
        <v>20</v>
      </c>
      <c r="G20" s="42" t="s">
        <v>103</v>
      </c>
      <c r="H20" s="42" t="s">
        <v>5</v>
      </c>
      <c r="I20" s="42" t="s">
        <v>6</v>
      </c>
      <c r="J20" s="38">
        <v>7499</v>
      </c>
      <c r="K20" s="29">
        <f>0</f>
        <v>0</v>
      </c>
      <c r="L20" s="158">
        <f t="shared" si="0"/>
        <v>0</v>
      </c>
      <c r="M20" s="158">
        <f t="shared" si="1"/>
        <v>0</v>
      </c>
      <c r="N20" s="159"/>
      <c r="O20" s="160">
        <f t="shared" si="2"/>
        <v>0</v>
      </c>
      <c r="P20" s="159"/>
      <c r="Q20" s="159"/>
      <c r="R20" s="159"/>
      <c r="S20" s="28">
        <f t="shared" si="3"/>
        <v>0</v>
      </c>
      <c r="T20" s="27" t="str">
        <f t="shared" si="4"/>
        <v>OK</v>
      </c>
      <c r="U20" s="173"/>
      <c r="V20" s="174"/>
      <c r="W20" s="24"/>
      <c r="X20" s="24"/>
      <c r="Y20" s="26"/>
      <c r="Z20" s="26"/>
      <c r="AA20" s="26"/>
      <c r="AB20" s="24"/>
      <c r="AC20" s="24"/>
      <c r="AD20" s="24"/>
      <c r="AE20" s="24"/>
      <c r="AF20" s="24"/>
      <c r="AG20" s="24"/>
      <c r="AH20" s="24"/>
    </row>
    <row r="21" spans="1:34" ht="30.2" customHeight="1" x14ac:dyDescent="0.25">
      <c r="A21" s="46">
        <v>18</v>
      </c>
      <c r="B21" s="46">
        <v>18</v>
      </c>
      <c r="C21" s="47" t="s">
        <v>104</v>
      </c>
      <c r="D21" s="48" t="s">
        <v>105</v>
      </c>
      <c r="E21" s="50" t="s">
        <v>106</v>
      </c>
      <c r="F21" s="51" t="s">
        <v>20</v>
      </c>
      <c r="G21" s="46" t="s">
        <v>107</v>
      </c>
      <c r="H21" s="46" t="s">
        <v>5</v>
      </c>
      <c r="I21" s="46" t="s">
        <v>6</v>
      </c>
      <c r="J21" s="49">
        <v>9553.2000000000007</v>
      </c>
      <c r="K21" s="29">
        <f>0</f>
        <v>0</v>
      </c>
      <c r="L21" s="158">
        <f t="shared" si="0"/>
        <v>0</v>
      </c>
      <c r="M21" s="158">
        <f t="shared" si="1"/>
        <v>0</v>
      </c>
      <c r="N21" s="159"/>
      <c r="O21" s="160">
        <f t="shared" si="2"/>
        <v>0</v>
      </c>
      <c r="P21" s="159"/>
      <c r="Q21" s="159"/>
      <c r="R21" s="159"/>
      <c r="S21" s="28">
        <f t="shared" si="3"/>
        <v>0</v>
      </c>
      <c r="T21" s="27" t="str">
        <f t="shared" si="4"/>
        <v>OK</v>
      </c>
      <c r="U21" s="173"/>
      <c r="V21" s="174"/>
      <c r="W21" s="24"/>
      <c r="X21" s="24"/>
      <c r="Y21" s="26"/>
      <c r="Z21" s="26"/>
      <c r="AA21" s="26"/>
      <c r="AB21" s="24"/>
      <c r="AC21" s="24"/>
      <c r="AD21" s="24"/>
      <c r="AE21" s="24"/>
      <c r="AF21" s="24"/>
      <c r="AG21" s="24"/>
      <c r="AH21" s="24"/>
    </row>
    <row r="22" spans="1:34" ht="30.2" customHeight="1" x14ac:dyDescent="0.25">
      <c r="A22" s="39">
        <v>19</v>
      </c>
      <c r="B22" s="39">
        <v>19</v>
      </c>
      <c r="C22" s="37" t="s">
        <v>63</v>
      </c>
      <c r="D22" s="36" t="s">
        <v>108</v>
      </c>
      <c r="E22" s="43" t="s">
        <v>109</v>
      </c>
      <c r="F22" s="45" t="s">
        <v>20</v>
      </c>
      <c r="G22" s="39" t="s">
        <v>107</v>
      </c>
      <c r="H22" s="39" t="s">
        <v>5</v>
      </c>
      <c r="I22" s="39" t="s">
        <v>6</v>
      </c>
      <c r="J22" s="38">
        <v>8608</v>
      </c>
      <c r="K22" s="29">
        <f>0</f>
        <v>0</v>
      </c>
      <c r="L22" s="158">
        <f t="shared" si="0"/>
        <v>0</v>
      </c>
      <c r="M22" s="158">
        <f t="shared" si="1"/>
        <v>0</v>
      </c>
      <c r="N22" s="159"/>
      <c r="O22" s="160">
        <f t="shared" si="2"/>
        <v>0</v>
      </c>
      <c r="P22" s="159"/>
      <c r="Q22" s="159"/>
      <c r="R22" s="159"/>
      <c r="S22" s="28">
        <f t="shared" si="3"/>
        <v>0</v>
      </c>
      <c r="T22" s="27" t="str">
        <f t="shared" si="4"/>
        <v>OK</v>
      </c>
      <c r="U22" s="173"/>
      <c r="V22" s="174"/>
      <c r="W22" s="24"/>
      <c r="X22" s="31"/>
      <c r="Y22" s="26"/>
      <c r="Z22" s="26"/>
      <c r="AA22" s="26"/>
      <c r="AB22" s="24"/>
      <c r="AC22" s="24"/>
      <c r="AD22" s="24"/>
      <c r="AE22" s="24"/>
      <c r="AF22" s="24"/>
      <c r="AG22" s="24"/>
      <c r="AH22" s="24"/>
    </row>
    <row r="23" spans="1:34" ht="30.2" customHeight="1" x14ac:dyDescent="0.25">
      <c r="A23" s="46">
        <v>20</v>
      </c>
      <c r="B23" s="46">
        <v>20</v>
      </c>
      <c r="C23" s="47" t="s">
        <v>63</v>
      </c>
      <c r="D23" s="48" t="s">
        <v>110</v>
      </c>
      <c r="E23" s="50" t="s">
        <v>111</v>
      </c>
      <c r="F23" s="52" t="s">
        <v>20</v>
      </c>
      <c r="G23" s="46" t="s">
        <v>112</v>
      </c>
      <c r="H23" s="46" t="s">
        <v>5</v>
      </c>
      <c r="I23" s="46" t="s">
        <v>6</v>
      </c>
      <c r="J23" s="49">
        <v>10488</v>
      </c>
      <c r="K23" s="29">
        <f>0</f>
        <v>0</v>
      </c>
      <c r="L23" s="158">
        <f t="shared" si="0"/>
        <v>0</v>
      </c>
      <c r="M23" s="158">
        <f t="shared" si="1"/>
        <v>0</v>
      </c>
      <c r="N23" s="159"/>
      <c r="O23" s="160">
        <f t="shared" si="2"/>
        <v>0</v>
      </c>
      <c r="P23" s="159"/>
      <c r="Q23" s="159"/>
      <c r="R23" s="159"/>
      <c r="S23" s="28">
        <f t="shared" si="3"/>
        <v>0</v>
      </c>
      <c r="T23" s="27" t="str">
        <f t="shared" si="4"/>
        <v>OK</v>
      </c>
      <c r="U23" s="173"/>
      <c r="V23" s="174"/>
      <c r="W23" s="24"/>
      <c r="X23" s="31"/>
      <c r="Y23" s="26"/>
      <c r="Z23" s="26"/>
      <c r="AA23" s="26"/>
      <c r="AB23" s="24"/>
      <c r="AC23" s="24"/>
      <c r="AD23" s="24"/>
      <c r="AE23" s="24"/>
      <c r="AF23" s="24"/>
      <c r="AG23" s="24"/>
      <c r="AH23" s="24"/>
    </row>
    <row r="24" spans="1:34" ht="30.2" customHeight="1" x14ac:dyDescent="0.25">
      <c r="A24" s="39">
        <v>21</v>
      </c>
      <c r="B24" s="39">
        <v>21</v>
      </c>
      <c r="C24" s="37" t="s">
        <v>63</v>
      </c>
      <c r="D24" s="36" t="s">
        <v>113</v>
      </c>
      <c r="E24" s="43" t="s">
        <v>114</v>
      </c>
      <c r="F24" s="45" t="s">
        <v>20</v>
      </c>
      <c r="G24" s="39" t="s">
        <v>115</v>
      </c>
      <c r="H24" s="39" t="s">
        <v>5</v>
      </c>
      <c r="I24" s="39" t="s">
        <v>6</v>
      </c>
      <c r="J24" s="38">
        <v>10968</v>
      </c>
      <c r="K24" s="29">
        <f>0</f>
        <v>0</v>
      </c>
      <c r="L24" s="158">
        <f t="shared" si="0"/>
        <v>0</v>
      </c>
      <c r="M24" s="158">
        <f t="shared" si="1"/>
        <v>0</v>
      </c>
      <c r="N24" s="159"/>
      <c r="O24" s="160">
        <f t="shared" si="2"/>
        <v>0</v>
      </c>
      <c r="P24" s="159"/>
      <c r="Q24" s="159"/>
      <c r="R24" s="159"/>
      <c r="S24" s="28">
        <f t="shared" si="3"/>
        <v>0</v>
      </c>
      <c r="T24" s="27" t="str">
        <f t="shared" si="4"/>
        <v>OK</v>
      </c>
      <c r="U24" s="173"/>
      <c r="V24" s="174"/>
      <c r="W24" s="24"/>
      <c r="X24" s="31"/>
      <c r="Y24" s="26"/>
      <c r="Z24" s="26"/>
      <c r="AA24" s="26"/>
      <c r="AB24" s="24"/>
      <c r="AC24" s="24"/>
      <c r="AD24" s="24"/>
      <c r="AE24" s="24"/>
      <c r="AF24" s="24"/>
      <c r="AG24" s="24"/>
      <c r="AH24" s="24"/>
    </row>
    <row r="25" spans="1:34" ht="30.2" customHeight="1" x14ac:dyDescent="0.25">
      <c r="A25" s="46">
        <v>22</v>
      </c>
      <c r="B25" s="46">
        <v>22</v>
      </c>
      <c r="C25" s="47" t="s">
        <v>32</v>
      </c>
      <c r="D25" s="48" t="s">
        <v>116</v>
      </c>
      <c r="E25" s="50" t="s">
        <v>117</v>
      </c>
      <c r="F25" s="52" t="s">
        <v>20</v>
      </c>
      <c r="G25" s="46" t="s">
        <v>118</v>
      </c>
      <c r="H25" s="46" t="s">
        <v>5</v>
      </c>
      <c r="I25" s="46" t="s">
        <v>6</v>
      </c>
      <c r="J25" s="49">
        <v>13446</v>
      </c>
      <c r="K25" s="29">
        <f>0</f>
        <v>0</v>
      </c>
      <c r="L25" s="158">
        <f t="shared" si="0"/>
        <v>0</v>
      </c>
      <c r="M25" s="158">
        <f t="shared" si="1"/>
        <v>0</v>
      </c>
      <c r="N25" s="159"/>
      <c r="O25" s="160">
        <f t="shared" si="2"/>
        <v>0</v>
      </c>
      <c r="P25" s="159"/>
      <c r="Q25" s="159"/>
      <c r="R25" s="159"/>
      <c r="S25" s="28">
        <f t="shared" si="3"/>
        <v>0</v>
      </c>
      <c r="T25" s="27" t="str">
        <f t="shared" si="4"/>
        <v>OK</v>
      </c>
      <c r="U25" s="173"/>
      <c r="V25" s="174"/>
      <c r="W25" s="24"/>
      <c r="X25" s="31"/>
      <c r="Y25" s="26"/>
      <c r="Z25" s="26"/>
      <c r="AA25" s="26"/>
      <c r="AB25" s="24"/>
      <c r="AC25" s="24"/>
      <c r="AD25" s="24"/>
      <c r="AE25" s="24"/>
      <c r="AF25" s="24"/>
      <c r="AG25" s="24"/>
      <c r="AH25" s="24"/>
    </row>
    <row r="26" spans="1:34" ht="30.2" customHeight="1" x14ac:dyDescent="0.25">
      <c r="A26" s="39">
        <v>23</v>
      </c>
      <c r="B26" s="39">
        <v>23</v>
      </c>
      <c r="C26" s="37" t="s">
        <v>119</v>
      </c>
      <c r="D26" s="36" t="s">
        <v>120</v>
      </c>
      <c r="E26" s="43" t="s">
        <v>121</v>
      </c>
      <c r="F26" s="45" t="s">
        <v>20</v>
      </c>
      <c r="G26" s="39" t="s">
        <v>115</v>
      </c>
      <c r="H26" s="39" t="s">
        <v>5</v>
      </c>
      <c r="I26" s="39" t="s">
        <v>6</v>
      </c>
      <c r="J26" s="38">
        <v>11764.7</v>
      </c>
      <c r="K26" s="29">
        <f>0</f>
        <v>0</v>
      </c>
      <c r="L26" s="158">
        <f t="shared" si="0"/>
        <v>0</v>
      </c>
      <c r="M26" s="158">
        <f t="shared" si="1"/>
        <v>0</v>
      </c>
      <c r="N26" s="159"/>
      <c r="O26" s="160">
        <f t="shared" si="2"/>
        <v>0</v>
      </c>
      <c r="P26" s="159"/>
      <c r="Q26" s="159"/>
      <c r="R26" s="159"/>
      <c r="S26" s="28">
        <f t="shared" si="3"/>
        <v>0</v>
      </c>
      <c r="T26" s="27" t="str">
        <f t="shared" si="4"/>
        <v>OK</v>
      </c>
      <c r="U26" s="173"/>
      <c r="V26" s="174"/>
      <c r="W26" s="24"/>
      <c r="X26" s="31"/>
      <c r="Y26" s="26"/>
      <c r="Z26" s="26"/>
      <c r="AA26" s="26"/>
      <c r="AB26" s="24"/>
      <c r="AC26" s="24"/>
      <c r="AD26" s="24"/>
      <c r="AE26" s="24"/>
      <c r="AF26" s="24"/>
      <c r="AG26" s="24"/>
      <c r="AH26" s="24"/>
    </row>
    <row r="27" spans="1:34" ht="30.2" customHeight="1" x14ac:dyDescent="0.25">
      <c r="A27" s="46">
        <v>24</v>
      </c>
      <c r="B27" s="46">
        <v>24</v>
      </c>
      <c r="C27" s="47" t="s">
        <v>32</v>
      </c>
      <c r="D27" s="48" t="s">
        <v>122</v>
      </c>
      <c r="E27" s="50" t="s">
        <v>123</v>
      </c>
      <c r="F27" s="52" t="s">
        <v>20</v>
      </c>
      <c r="G27" s="46" t="s">
        <v>124</v>
      </c>
      <c r="H27" s="46" t="s">
        <v>60</v>
      </c>
      <c r="I27" s="46" t="s">
        <v>6</v>
      </c>
      <c r="J27" s="49">
        <v>13333.33</v>
      </c>
      <c r="K27" s="29">
        <f>0</f>
        <v>0</v>
      </c>
      <c r="L27" s="158">
        <f t="shared" si="0"/>
        <v>0</v>
      </c>
      <c r="M27" s="158">
        <f t="shared" si="1"/>
        <v>0</v>
      </c>
      <c r="N27" s="159"/>
      <c r="O27" s="160">
        <f t="shared" si="2"/>
        <v>0</v>
      </c>
      <c r="P27" s="159"/>
      <c r="Q27" s="159"/>
      <c r="R27" s="159"/>
      <c r="S27" s="28">
        <f t="shared" si="3"/>
        <v>0</v>
      </c>
      <c r="T27" s="27" t="str">
        <f t="shared" si="4"/>
        <v>OK</v>
      </c>
      <c r="U27" s="173"/>
      <c r="V27" s="174"/>
      <c r="W27" s="24"/>
      <c r="X27" s="31"/>
      <c r="Y27" s="26"/>
      <c r="Z27" s="26"/>
      <c r="AA27" s="26"/>
      <c r="AB27" s="24"/>
      <c r="AC27" s="24"/>
      <c r="AD27" s="24"/>
      <c r="AE27" s="24"/>
      <c r="AF27" s="24"/>
      <c r="AG27" s="24"/>
      <c r="AH27" s="24"/>
    </row>
    <row r="28" spans="1:34" ht="30.2" customHeight="1" x14ac:dyDescent="0.25">
      <c r="A28" s="39">
        <v>25</v>
      </c>
      <c r="B28" s="39">
        <v>25</v>
      </c>
      <c r="C28" s="37" t="s">
        <v>125</v>
      </c>
      <c r="D28" s="36" t="s">
        <v>126</v>
      </c>
      <c r="E28" s="43" t="s">
        <v>127</v>
      </c>
      <c r="F28" s="45" t="s">
        <v>24</v>
      </c>
      <c r="G28" s="39" t="s">
        <v>25</v>
      </c>
      <c r="H28" s="39" t="s">
        <v>5</v>
      </c>
      <c r="I28" s="39" t="s">
        <v>26</v>
      </c>
      <c r="J28" s="38">
        <v>1320</v>
      </c>
      <c r="K28" s="29">
        <f>0</f>
        <v>0</v>
      </c>
      <c r="L28" s="158">
        <f t="shared" si="0"/>
        <v>0</v>
      </c>
      <c r="M28" s="158">
        <f t="shared" si="1"/>
        <v>0</v>
      </c>
      <c r="N28" s="159"/>
      <c r="O28" s="160">
        <f t="shared" si="2"/>
        <v>0</v>
      </c>
      <c r="P28" s="159"/>
      <c r="Q28" s="159"/>
      <c r="R28" s="159"/>
      <c r="S28" s="28">
        <f t="shared" si="3"/>
        <v>0</v>
      </c>
      <c r="T28" s="27" t="str">
        <f t="shared" si="4"/>
        <v>OK</v>
      </c>
      <c r="U28" s="173"/>
      <c r="V28" s="174"/>
      <c r="W28" s="24"/>
      <c r="X28" s="31"/>
      <c r="Y28" s="26"/>
      <c r="Z28" s="26"/>
      <c r="AA28" s="26"/>
      <c r="AB28" s="24"/>
      <c r="AC28" s="24"/>
      <c r="AD28" s="24"/>
      <c r="AE28" s="24"/>
      <c r="AF28" s="24"/>
      <c r="AG28" s="24"/>
      <c r="AH28" s="24"/>
    </row>
    <row r="29" spans="1:34" ht="30.2" customHeight="1" x14ac:dyDescent="0.25">
      <c r="A29" s="46">
        <v>26</v>
      </c>
      <c r="B29" s="46">
        <v>26</v>
      </c>
      <c r="C29" s="47" t="s">
        <v>119</v>
      </c>
      <c r="D29" s="48" t="s">
        <v>14</v>
      </c>
      <c r="E29" s="50" t="s">
        <v>128</v>
      </c>
      <c r="F29" s="52" t="s">
        <v>23</v>
      </c>
      <c r="G29" s="46" t="s">
        <v>129</v>
      </c>
      <c r="H29" s="46" t="s">
        <v>5</v>
      </c>
      <c r="I29" s="46" t="s">
        <v>6</v>
      </c>
      <c r="J29" s="49">
        <v>650</v>
      </c>
      <c r="K29" s="29">
        <f>0</f>
        <v>0</v>
      </c>
      <c r="L29" s="158">
        <f t="shared" si="0"/>
        <v>0</v>
      </c>
      <c r="M29" s="158">
        <f t="shared" si="1"/>
        <v>0</v>
      </c>
      <c r="N29" s="159"/>
      <c r="O29" s="160">
        <f t="shared" si="2"/>
        <v>0</v>
      </c>
      <c r="P29" s="159"/>
      <c r="Q29" s="159"/>
      <c r="R29" s="159"/>
      <c r="S29" s="28">
        <f t="shared" si="3"/>
        <v>0</v>
      </c>
      <c r="T29" s="27" t="str">
        <f t="shared" si="4"/>
        <v>OK</v>
      </c>
      <c r="U29" s="173"/>
      <c r="V29" s="174"/>
      <c r="W29" s="24"/>
      <c r="X29" s="24"/>
      <c r="Y29" s="26"/>
      <c r="Z29" s="26"/>
      <c r="AA29" s="26"/>
      <c r="AB29" s="24"/>
      <c r="AC29" s="24"/>
      <c r="AD29" s="24"/>
      <c r="AE29" s="24"/>
      <c r="AF29" s="24"/>
      <c r="AG29" s="24"/>
      <c r="AH29" s="24"/>
    </row>
    <row r="30" spans="1:34" ht="30.2" customHeight="1" x14ac:dyDescent="0.25">
      <c r="A30" s="39">
        <v>27</v>
      </c>
      <c r="B30" s="39">
        <v>27</v>
      </c>
      <c r="C30" s="37" t="s">
        <v>130</v>
      </c>
      <c r="D30" s="36" t="s">
        <v>131</v>
      </c>
      <c r="E30" s="43" t="s">
        <v>132</v>
      </c>
      <c r="F30" s="45" t="s">
        <v>28</v>
      </c>
      <c r="G30" s="39" t="s">
        <v>29</v>
      </c>
      <c r="H30" s="39" t="s">
        <v>8</v>
      </c>
      <c r="I30" s="39" t="s">
        <v>26</v>
      </c>
      <c r="J30" s="38">
        <v>39.78</v>
      </c>
      <c r="K30" s="29">
        <f>0</f>
        <v>0</v>
      </c>
      <c r="L30" s="158">
        <f t="shared" si="0"/>
        <v>0</v>
      </c>
      <c r="M30" s="158">
        <f t="shared" si="1"/>
        <v>0</v>
      </c>
      <c r="N30" s="159"/>
      <c r="O30" s="160">
        <f t="shared" si="2"/>
        <v>0</v>
      </c>
      <c r="P30" s="159"/>
      <c r="Q30" s="159"/>
      <c r="R30" s="159"/>
      <c r="S30" s="28">
        <f t="shared" si="3"/>
        <v>0</v>
      </c>
      <c r="T30" s="27" t="str">
        <f t="shared" si="4"/>
        <v>OK</v>
      </c>
      <c r="U30" s="173"/>
      <c r="V30" s="174"/>
      <c r="W30" s="24"/>
      <c r="X30" s="24"/>
      <c r="Y30" s="26"/>
      <c r="Z30" s="26"/>
      <c r="AA30" s="26"/>
      <c r="AB30" s="24"/>
      <c r="AC30" s="24"/>
      <c r="AD30" s="24"/>
      <c r="AE30" s="24"/>
      <c r="AF30" s="24"/>
      <c r="AG30" s="24"/>
      <c r="AH30" s="24"/>
    </row>
    <row r="31" spans="1:34" ht="30.2" customHeight="1" x14ac:dyDescent="0.25">
      <c r="A31" s="46">
        <v>28</v>
      </c>
      <c r="B31" s="46">
        <v>28</v>
      </c>
      <c r="C31" s="47" t="s">
        <v>133</v>
      </c>
      <c r="D31" s="48" t="s">
        <v>134</v>
      </c>
      <c r="E31" s="50" t="s">
        <v>135</v>
      </c>
      <c r="F31" s="52" t="s">
        <v>136</v>
      </c>
      <c r="G31" s="46" t="s">
        <v>137</v>
      </c>
      <c r="H31" s="46" t="s">
        <v>5</v>
      </c>
      <c r="I31" s="46" t="s">
        <v>6</v>
      </c>
      <c r="J31" s="49">
        <v>2259.91</v>
      </c>
      <c r="K31" s="29">
        <f>0</f>
        <v>0</v>
      </c>
      <c r="L31" s="158">
        <f t="shared" si="0"/>
        <v>0</v>
      </c>
      <c r="M31" s="158">
        <f t="shared" si="1"/>
        <v>0</v>
      </c>
      <c r="N31" s="159"/>
      <c r="O31" s="160">
        <f t="shared" si="2"/>
        <v>0</v>
      </c>
      <c r="P31" s="159"/>
      <c r="Q31" s="159"/>
      <c r="R31" s="159"/>
      <c r="S31" s="28">
        <f t="shared" si="3"/>
        <v>0</v>
      </c>
      <c r="T31" s="27" t="str">
        <f t="shared" si="4"/>
        <v>OK</v>
      </c>
      <c r="U31" s="173"/>
      <c r="V31" s="174"/>
      <c r="W31" s="24"/>
      <c r="X31" s="24"/>
      <c r="Y31" s="26"/>
      <c r="Z31" s="26"/>
      <c r="AA31" s="26"/>
      <c r="AB31" s="24"/>
      <c r="AC31" s="24"/>
      <c r="AD31" s="24"/>
      <c r="AE31" s="24"/>
      <c r="AF31" s="24"/>
      <c r="AG31" s="24"/>
      <c r="AH31" s="24"/>
    </row>
    <row r="32" spans="1:34" ht="30.2" customHeight="1" x14ac:dyDescent="0.25">
      <c r="A32" s="39">
        <v>29</v>
      </c>
      <c r="B32" s="39">
        <v>29</v>
      </c>
      <c r="C32" s="37" t="s">
        <v>138</v>
      </c>
      <c r="D32" s="36" t="s">
        <v>139</v>
      </c>
      <c r="E32" s="43" t="s">
        <v>140</v>
      </c>
      <c r="F32" s="45" t="s">
        <v>136</v>
      </c>
      <c r="G32" s="39" t="s">
        <v>137</v>
      </c>
      <c r="H32" s="39" t="s">
        <v>5</v>
      </c>
      <c r="I32" s="39" t="s">
        <v>6</v>
      </c>
      <c r="J32" s="38">
        <v>3391.3</v>
      </c>
      <c r="K32" s="29">
        <f>0</f>
        <v>0</v>
      </c>
      <c r="L32" s="158">
        <f t="shared" si="0"/>
        <v>0</v>
      </c>
      <c r="M32" s="158">
        <f t="shared" si="1"/>
        <v>0</v>
      </c>
      <c r="N32" s="159"/>
      <c r="O32" s="160">
        <f t="shared" si="2"/>
        <v>0</v>
      </c>
      <c r="P32" s="159"/>
      <c r="Q32" s="159"/>
      <c r="R32" s="159"/>
      <c r="S32" s="28">
        <f t="shared" si="3"/>
        <v>0</v>
      </c>
      <c r="T32" s="27" t="str">
        <f t="shared" si="4"/>
        <v>OK</v>
      </c>
      <c r="U32" s="173"/>
      <c r="V32" s="174"/>
      <c r="W32" s="24"/>
      <c r="X32" s="24"/>
      <c r="Y32" s="26"/>
      <c r="Z32" s="26"/>
      <c r="AA32" s="26"/>
      <c r="AB32" s="24"/>
      <c r="AC32" s="24"/>
      <c r="AD32" s="24"/>
      <c r="AE32" s="24"/>
      <c r="AF32" s="24"/>
      <c r="AG32" s="24"/>
      <c r="AH32" s="24"/>
    </row>
    <row r="33" spans="1:34" ht="30.2" customHeight="1" x14ac:dyDescent="0.25">
      <c r="A33" s="46">
        <v>30</v>
      </c>
      <c r="B33" s="46">
        <v>30</v>
      </c>
      <c r="C33" s="47" t="s">
        <v>141</v>
      </c>
      <c r="D33" s="48" t="s">
        <v>142</v>
      </c>
      <c r="E33" s="50" t="s">
        <v>143</v>
      </c>
      <c r="F33" s="52" t="s">
        <v>136</v>
      </c>
      <c r="G33" s="46" t="s">
        <v>137</v>
      </c>
      <c r="H33" s="46" t="s">
        <v>5</v>
      </c>
      <c r="I33" s="46" t="s">
        <v>6</v>
      </c>
      <c r="J33" s="49">
        <v>9961.5300000000007</v>
      </c>
      <c r="K33" s="29">
        <f>0</f>
        <v>0</v>
      </c>
      <c r="L33" s="158">
        <f t="shared" si="0"/>
        <v>0</v>
      </c>
      <c r="M33" s="158">
        <f t="shared" si="1"/>
        <v>0</v>
      </c>
      <c r="N33" s="159"/>
      <c r="O33" s="160">
        <f t="shared" si="2"/>
        <v>0</v>
      </c>
      <c r="P33" s="159"/>
      <c r="Q33" s="159"/>
      <c r="R33" s="159"/>
      <c r="S33" s="28">
        <f t="shared" si="3"/>
        <v>0</v>
      </c>
      <c r="T33" s="27" t="str">
        <f t="shared" si="4"/>
        <v>OK</v>
      </c>
      <c r="U33" s="173"/>
      <c r="V33" s="174"/>
      <c r="W33" s="24"/>
      <c r="X33" s="24"/>
      <c r="Y33" s="26"/>
      <c r="Z33" s="26"/>
      <c r="AA33" s="26"/>
      <c r="AB33" s="24"/>
      <c r="AC33" s="24"/>
      <c r="AD33" s="24"/>
      <c r="AE33" s="24"/>
      <c r="AF33" s="24"/>
      <c r="AG33" s="24"/>
      <c r="AH33" s="24"/>
    </row>
    <row r="34" spans="1:34" ht="30.2" customHeight="1" x14ac:dyDescent="0.25">
      <c r="A34" s="39">
        <v>31</v>
      </c>
      <c r="B34" s="39">
        <v>31</v>
      </c>
      <c r="C34" s="37" t="s">
        <v>144</v>
      </c>
      <c r="D34" s="36" t="s">
        <v>145</v>
      </c>
      <c r="E34" s="43" t="s">
        <v>146</v>
      </c>
      <c r="F34" s="45" t="s">
        <v>20</v>
      </c>
      <c r="G34" s="39" t="s">
        <v>147</v>
      </c>
      <c r="H34" s="39" t="s">
        <v>60</v>
      </c>
      <c r="I34" s="39">
        <v>44905212</v>
      </c>
      <c r="J34" s="38">
        <v>630</v>
      </c>
      <c r="K34" s="29">
        <f>0</f>
        <v>0</v>
      </c>
      <c r="L34" s="158">
        <f t="shared" si="0"/>
        <v>0</v>
      </c>
      <c r="M34" s="158">
        <f t="shared" si="1"/>
        <v>0</v>
      </c>
      <c r="N34" s="159"/>
      <c r="O34" s="160">
        <f t="shared" si="2"/>
        <v>0</v>
      </c>
      <c r="P34" s="159"/>
      <c r="Q34" s="159"/>
      <c r="R34" s="159"/>
      <c r="S34" s="28">
        <f t="shared" si="3"/>
        <v>0</v>
      </c>
      <c r="T34" s="27" t="str">
        <f t="shared" si="4"/>
        <v>OK</v>
      </c>
      <c r="U34" s="173"/>
      <c r="V34" s="174"/>
      <c r="W34" s="24"/>
      <c r="X34" s="24"/>
      <c r="Y34" s="26"/>
      <c r="Z34" s="26"/>
      <c r="AA34" s="26"/>
      <c r="AB34" s="24"/>
      <c r="AC34" s="24"/>
      <c r="AD34" s="24"/>
      <c r="AE34" s="24"/>
      <c r="AF34" s="24"/>
      <c r="AG34" s="24"/>
      <c r="AH34" s="24"/>
    </row>
    <row r="35" spans="1:34" ht="30.2" customHeight="1" x14ac:dyDescent="0.25">
      <c r="A35" s="46">
        <v>32</v>
      </c>
      <c r="B35" s="46">
        <v>32</v>
      </c>
      <c r="C35" s="47" t="s">
        <v>144</v>
      </c>
      <c r="D35" s="48" t="s">
        <v>148</v>
      </c>
      <c r="E35" s="50" t="s">
        <v>149</v>
      </c>
      <c r="F35" s="52" t="s">
        <v>20</v>
      </c>
      <c r="G35" s="46" t="s">
        <v>147</v>
      </c>
      <c r="H35" s="46" t="s">
        <v>60</v>
      </c>
      <c r="I35" s="46">
        <v>44905212</v>
      </c>
      <c r="J35" s="49">
        <v>1550</v>
      </c>
      <c r="K35" s="29">
        <f>0</f>
        <v>0</v>
      </c>
      <c r="L35" s="158">
        <f t="shared" si="0"/>
        <v>0</v>
      </c>
      <c r="M35" s="158">
        <f t="shared" si="1"/>
        <v>0</v>
      </c>
      <c r="N35" s="159"/>
      <c r="O35" s="160">
        <f t="shared" si="2"/>
        <v>0</v>
      </c>
      <c r="P35" s="159"/>
      <c r="Q35" s="159"/>
      <c r="R35" s="159"/>
      <c r="S35" s="28">
        <f t="shared" si="3"/>
        <v>0</v>
      </c>
      <c r="T35" s="27" t="str">
        <f t="shared" si="4"/>
        <v>OK</v>
      </c>
      <c r="U35" s="173"/>
      <c r="V35" s="174"/>
      <c r="W35" s="24"/>
      <c r="X35" s="24"/>
      <c r="Y35" s="26"/>
      <c r="Z35" s="26"/>
      <c r="AA35" s="26"/>
      <c r="AB35" s="24"/>
      <c r="AC35" s="24"/>
      <c r="AD35" s="24"/>
      <c r="AE35" s="24"/>
      <c r="AF35" s="24"/>
      <c r="AG35" s="24"/>
      <c r="AH35" s="24"/>
    </row>
    <row r="36" spans="1:34" ht="30.2" customHeight="1" x14ac:dyDescent="0.25">
      <c r="A36" s="39">
        <v>33</v>
      </c>
      <c r="B36" s="39">
        <v>33</v>
      </c>
      <c r="C36" s="37" t="s">
        <v>150</v>
      </c>
      <c r="D36" s="36" t="s">
        <v>151</v>
      </c>
      <c r="E36" s="43" t="s">
        <v>152</v>
      </c>
      <c r="F36" s="45" t="s">
        <v>20</v>
      </c>
      <c r="G36" s="39" t="s">
        <v>147</v>
      </c>
      <c r="H36" s="39" t="s">
        <v>60</v>
      </c>
      <c r="I36" s="39">
        <v>44905212</v>
      </c>
      <c r="J36" s="38">
        <v>930</v>
      </c>
      <c r="K36" s="29">
        <f>0</f>
        <v>0</v>
      </c>
      <c r="L36" s="158">
        <f t="shared" si="0"/>
        <v>0</v>
      </c>
      <c r="M36" s="158">
        <f t="shared" si="1"/>
        <v>0</v>
      </c>
      <c r="N36" s="159"/>
      <c r="O36" s="160">
        <f t="shared" si="2"/>
        <v>0</v>
      </c>
      <c r="P36" s="159"/>
      <c r="Q36" s="159"/>
      <c r="R36" s="159"/>
      <c r="S36" s="28">
        <f t="shared" si="3"/>
        <v>0</v>
      </c>
      <c r="T36" s="27" t="str">
        <f t="shared" si="4"/>
        <v>OK</v>
      </c>
      <c r="U36" s="173"/>
      <c r="V36" s="174"/>
      <c r="W36" s="24"/>
      <c r="X36" s="24"/>
      <c r="Y36" s="26"/>
      <c r="Z36" s="26"/>
      <c r="AA36" s="26"/>
      <c r="AB36" s="24"/>
      <c r="AC36" s="24"/>
      <c r="AD36" s="24"/>
      <c r="AE36" s="24"/>
      <c r="AF36" s="24"/>
      <c r="AG36" s="24"/>
      <c r="AH36" s="24"/>
    </row>
    <row r="37" spans="1:34" ht="30.2" customHeight="1" x14ac:dyDescent="0.25">
      <c r="A37" s="46">
        <v>34</v>
      </c>
      <c r="B37" s="46">
        <v>34</v>
      </c>
      <c r="C37" s="47" t="s">
        <v>150</v>
      </c>
      <c r="D37" s="48" t="s">
        <v>153</v>
      </c>
      <c r="E37" s="50" t="s">
        <v>154</v>
      </c>
      <c r="F37" s="52" t="s">
        <v>20</v>
      </c>
      <c r="G37" s="46" t="s">
        <v>147</v>
      </c>
      <c r="H37" s="46" t="s">
        <v>60</v>
      </c>
      <c r="I37" s="46">
        <v>44905212</v>
      </c>
      <c r="J37" s="49">
        <v>2560</v>
      </c>
      <c r="K37" s="29">
        <f>0</f>
        <v>0</v>
      </c>
      <c r="L37" s="158">
        <f t="shared" si="0"/>
        <v>0</v>
      </c>
      <c r="M37" s="158">
        <f t="shared" si="1"/>
        <v>0</v>
      </c>
      <c r="N37" s="159"/>
      <c r="O37" s="160">
        <f t="shared" si="2"/>
        <v>0</v>
      </c>
      <c r="P37" s="159"/>
      <c r="Q37" s="159"/>
      <c r="R37" s="159"/>
      <c r="S37" s="28">
        <f t="shared" si="3"/>
        <v>0</v>
      </c>
      <c r="T37" s="27" t="str">
        <f t="shared" si="4"/>
        <v>OK</v>
      </c>
      <c r="U37" s="173"/>
      <c r="V37" s="174"/>
      <c r="W37" s="24"/>
      <c r="X37" s="24"/>
      <c r="Y37" s="26"/>
      <c r="Z37" s="26"/>
      <c r="AA37" s="26"/>
      <c r="AB37" s="24"/>
      <c r="AC37" s="24"/>
      <c r="AD37" s="24"/>
      <c r="AE37" s="24"/>
      <c r="AF37" s="24"/>
      <c r="AG37" s="24"/>
      <c r="AH37" s="24"/>
    </row>
    <row r="38" spans="1:34" ht="30.2" customHeight="1" x14ac:dyDescent="0.25">
      <c r="A38" s="203" t="s">
        <v>155</v>
      </c>
      <c r="B38" s="39">
        <v>35</v>
      </c>
      <c r="C38" s="200" t="s">
        <v>33</v>
      </c>
      <c r="D38" s="36" t="s">
        <v>27</v>
      </c>
      <c r="E38" s="43" t="s">
        <v>8</v>
      </c>
      <c r="F38" s="44" t="s">
        <v>28</v>
      </c>
      <c r="G38" s="39" t="s">
        <v>29</v>
      </c>
      <c r="H38" s="39" t="s">
        <v>8</v>
      </c>
      <c r="I38" s="39" t="s">
        <v>9</v>
      </c>
      <c r="J38" s="38">
        <v>150.13999999999999</v>
      </c>
      <c r="K38" s="29">
        <f>0</f>
        <v>0</v>
      </c>
      <c r="L38" s="158">
        <f t="shared" si="0"/>
        <v>0</v>
      </c>
      <c r="M38" s="158">
        <f t="shared" si="1"/>
        <v>0</v>
      </c>
      <c r="N38" s="159"/>
      <c r="O38" s="160">
        <f t="shared" si="2"/>
        <v>0</v>
      </c>
      <c r="P38" s="159"/>
      <c r="Q38" s="159"/>
      <c r="R38" s="159"/>
      <c r="S38" s="28">
        <f t="shared" si="3"/>
        <v>0</v>
      </c>
      <c r="T38" s="27" t="str">
        <f t="shared" si="4"/>
        <v>OK</v>
      </c>
      <c r="U38" s="173"/>
      <c r="V38" s="174"/>
      <c r="W38" s="24"/>
      <c r="X38" s="24"/>
      <c r="Y38" s="26"/>
      <c r="Z38" s="26"/>
      <c r="AA38" s="26"/>
      <c r="AB38" s="24"/>
      <c r="AC38" s="24"/>
      <c r="AD38" s="24"/>
      <c r="AE38" s="24"/>
      <c r="AF38" s="24"/>
      <c r="AG38" s="24"/>
      <c r="AH38" s="24"/>
    </row>
    <row r="39" spans="1:34" ht="30.2" customHeight="1" x14ac:dyDescent="0.25">
      <c r="A39" s="204"/>
      <c r="B39" s="39">
        <v>36</v>
      </c>
      <c r="C39" s="201"/>
      <c r="D39" s="36" t="s">
        <v>7</v>
      </c>
      <c r="E39" s="43" t="s">
        <v>8</v>
      </c>
      <c r="F39" s="45" t="s">
        <v>28</v>
      </c>
      <c r="G39" s="39" t="s">
        <v>29</v>
      </c>
      <c r="H39" s="39" t="s">
        <v>8</v>
      </c>
      <c r="I39" s="39" t="s">
        <v>9</v>
      </c>
      <c r="J39" s="38">
        <v>1076</v>
      </c>
      <c r="K39" s="29">
        <f>0</f>
        <v>0</v>
      </c>
      <c r="L39" s="158">
        <f t="shared" si="0"/>
        <v>0</v>
      </c>
      <c r="M39" s="158">
        <f t="shared" si="1"/>
        <v>0</v>
      </c>
      <c r="N39" s="159"/>
      <c r="O39" s="160">
        <f t="shared" si="2"/>
        <v>0</v>
      </c>
      <c r="P39" s="159"/>
      <c r="Q39" s="159"/>
      <c r="R39" s="159"/>
      <c r="S39" s="28">
        <f t="shared" si="3"/>
        <v>0</v>
      </c>
      <c r="T39" s="27" t="str">
        <f t="shared" si="4"/>
        <v>OK</v>
      </c>
      <c r="U39" s="173"/>
      <c r="V39" s="174"/>
      <c r="W39" s="24"/>
      <c r="X39" s="24"/>
      <c r="Y39" s="26"/>
      <c r="Z39" s="26"/>
      <c r="AA39" s="26"/>
      <c r="AB39" s="24"/>
      <c r="AC39" s="24"/>
      <c r="AD39" s="24"/>
      <c r="AE39" s="24"/>
      <c r="AF39" s="24"/>
      <c r="AG39" s="24"/>
      <c r="AH39" s="24"/>
    </row>
    <row r="40" spans="1:34" ht="30.2" customHeight="1" x14ac:dyDescent="0.25">
      <c r="A40" s="204"/>
      <c r="B40" s="39">
        <v>37</v>
      </c>
      <c r="C40" s="201"/>
      <c r="D40" s="36" t="s">
        <v>156</v>
      </c>
      <c r="E40" s="43" t="s">
        <v>8</v>
      </c>
      <c r="F40" s="45" t="s">
        <v>28</v>
      </c>
      <c r="G40" s="39" t="s">
        <v>29</v>
      </c>
      <c r="H40" s="39" t="s">
        <v>34</v>
      </c>
      <c r="I40" s="39" t="s">
        <v>9</v>
      </c>
      <c r="J40" s="38">
        <v>75</v>
      </c>
      <c r="K40" s="29">
        <f>0</f>
        <v>0</v>
      </c>
      <c r="L40" s="158">
        <f t="shared" si="0"/>
        <v>0</v>
      </c>
      <c r="M40" s="158">
        <f t="shared" si="1"/>
        <v>0</v>
      </c>
      <c r="N40" s="159"/>
      <c r="O40" s="160">
        <f t="shared" si="2"/>
        <v>0</v>
      </c>
      <c r="P40" s="159"/>
      <c r="Q40" s="159"/>
      <c r="R40" s="159"/>
      <c r="S40" s="28">
        <f t="shared" si="3"/>
        <v>0</v>
      </c>
      <c r="T40" s="27" t="str">
        <f t="shared" si="4"/>
        <v>OK</v>
      </c>
      <c r="U40" s="173"/>
      <c r="V40" s="174"/>
      <c r="W40" s="24"/>
      <c r="X40" s="24"/>
      <c r="Y40" s="26"/>
      <c r="Z40" s="26"/>
      <c r="AA40" s="26"/>
      <c r="AB40" s="24"/>
      <c r="AC40" s="24"/>
      <c r="AD40" s="24"/>
      <c r="AE40" s="24"/>
      <c r="AF40" s="24"/>
      <c r="AG40" s="24"/>
      <c r="AH40" s="24"/>
    </row>
    <row r="41" spans="1:34" ht="30.2" customHeight="1" x14ac:dyDescent="0.25">
      <c r="A41" s="204"/>
      <c r="B41" s="39">
        <v>38</v>
      </c>
      <c r="C41" s="201"/>
      <c r="D41" s="36" t="s">
        <v>11</v>
      </c>
      <c r="E41" s="43" t="s">
        <v>8</v>
      </c>
      <c r="F41" s="45" t="s">
        <v>28</v>
      </c>
      <c r="G41" s="39" t="s">
        <v>29</v>
      </c>
      <c r="H41" s="39" t="s">
        <v>8</v>
      </c>
      <c r="I41" s="39" t="s">
        <v>9</v>
      </c>
      <c r="J41" s="38">
        <v>1400</v>
      </c>
      <c r="K41" s="29">
        <f>0</f>
        <v>0</v>
      </c>
      <c r="L41" s="158">
        <f t="shared" si="0"/>
        <v>0</v>
      </c>
      <c r="M41" s="158">
        <f t="shared" si="1"/>
        <v>0</v>
      </c>
      <c r="N41" s="159"/>
      <c r="O41" s="160">
        <f t="shared" si="2"/>
        <v>0</v>
      </c>
      <c r="P41" s="159"/>
      <c r="Q41" s="159"/>
      <c r="R41" s="159"/>
      <c r="S41" s="28">
        <f t="shared" si="3"/>
        <v>0</v>
      </c>
      <c r="T41" s="27" t="str">
        <f t="shared" si="4"/>
        <v>OK</v>
      </c>
      <c r="U41" s="173"/>
      <c r="V41" s="174"/>
      <c r="W41" s="24"/>
      <c r="X41" s="24"/>
      <c r="Y41" s="26"/>
      <c r="Z41" s="26"/>
      <c r="AA41" s="26"/>
      <c r="AB41" s="24"/>
      <c r="AC41" s="24"/>
      <c r="AD41" s="24"/>
      <c r="AE41" s="24"/>
      <c r="AF41" s="24"/>
      <c r="AG41" s="24"/>
      <c r="AH41" s="24"/>
    </row>
    <row r="42" spans="1:34" ht="30.2" customHeight="1" x14ac:dyDescent="0.25">
      <c r="A42" s="204"/>
      <c r="B42" s="39">
        <v>39</v>
      </c>
      <c r="C42" s="201"/>
      <c r="D42" s="36" t="s">
        <v>12</v>
      </c>
      <c r="E42" s="43" t="s">
        <v>8</v>
      </c>
      <c r="F42" s="45" t="s">
        <v>28</v>
      </c>
      <c r="G42" s="39" t="s">
        <v>29</v>
      </c>
      <c r="H42" s="39" t="s">
        <v>34</v>
      </c>
      <c r="I42" s="39" t="s">
        <v>9</v>
      </c>
      <c r="J42" s="38">
        <v>75.5</v>
      </c>
      <c r="K42" s="29">
        <f>0</f>
        <v>0</v>
      </c>
      <c r="L42" s="158">
        <f t="shared" si="0"/>
        <v>0</v>
      </c>
      <c r="M42" s="158">
        <f t="shared" si="1"/>
        <v>0</v>
      </c>
      <c r="N42" s="159"/>
      <c r="O42" s="160">
        <f t="shared" si="2"/>
        <v>0</v>
      </c>
      <c r="P42" s="159"/>
      <c r="Q42" s="159"/>
      <c r="R42" s="159"/>
      <c r="S42" s="28">
        <f t="shared" si="3"/>
        <v>0</v>
      </c>
      <c r="T42" s="27" t="str">
        <f t="shared" si="4"/>
        <v>OK</v>
      </c>
      <c r="U42" s="173"/>
      <c r="V42" s="174"/>
      <c r="W42" s="24"/>
      <c r="X42" s="24"/>
      <c r="Y42" s="26"/>
      <c r="Z42" s="26"/>
      <c r="AA42" s="26"/>
      <c r="AB42" s="24"/>
      <c r="AC42" s="24"/>
      <c r="AD42" s="24"/>
      <c r="AE42" s="24"/>
      <c r="AF42" s="24"/>
      <c r="AG42" s="24"/>
      <c r="AH42" s="24"/>
    </row>
    <row r="43" spans="1:34" ht="30.2" customHeight="1" x14ac:dyDescent="0.25">
      <c r="A43" s="204"/>
      <c r="B43" s="39">
        <v>40</v>
      </c>
      <c r="C43" s="201"/>
      <c r="D43" s="36" t="s">
        <v>10</v>
      </c>
      <c r="E43" s="43" t="s">
        <v>8</v>
      </c>
      <c r="F43" s="45" t="s">
        <v>28</v>
      </c>
      <c r="G43" s="39" t="s">
        <v>29</v>
      </c>
      <c r="H43" s="39" t="s">
        <v>8</v>
      </c>
      <c r="I43" s="39" t="s">
        <v>9</v>
      </c>
      <c r="J43" s="38">
        <v>1600</v>
      </c>
      <c r="K43" s="29">
        <f>0</f>
        <v>0</v>
      </c>
      <c r="L43" s="158">
        <f t="shared" si="0"/>
        <v>0</v>
      </c>
      <c r="M43" s="158">
        <f t="shared" si="1"/>
        <v>0</v>
      </c>
      <c r="N43" s="159"/>
      <c r="O43" s="160">
        <f t="shared" si="2"/>
        <v>0</v>
      </c>
      <c r="P43" s="159"/>
      <c r="Q43" s="159"/>
      <c r="R43" s="159"/>
      <c r="S43" s="28">
        <f t="shared" si="3"/>
        <v>0</v>
      </c>
      <c r="T43" s="27" t="str">
        <f t="shared" si="4"/>
        <v>OK</v>
      </c>
      <c r="U43" s="173"/>
      <c r="V43" s="174"/>
      <c r="W43" s="24"/>
      <c r="X43" s="24"/>
      <c r="Y43" s="26"/>
      <c r="Z43" s="26"/>
      <c r="AA43" s="26"/>
      <c r="AB43" s="24"/>
      <c r="AC43" s="24"/>
      <c r="AD43" s="24"/>
      <c r="AE43" s="24"/>
      <c r="AF43" s="24"/>
      <c r="AG43" s="24"/>
      <c r="AH43" s="24"/>
    </row>
    <row r="44" spans="1:34" ht="30.2" customHeight="1" x14ac:dyDescent="0.25">
      <c r="A44" s="204"/>
      <c r="B44" s="39">
        <v>41</v>
      </c>
      <c r="C44" s="201"/>
      <c r="D44" s="36" t="s">
        <v>13</v>
      </c>
      <c r="E44" s="43" t="s">
        <v>8</v>
      </c>
      <c r="F44" s="45" t="s">
        <v>28</v>
      </c>
      <c r="G44" s="39" t="s">
        <v>29</v>
      </c>
      <c r="H44" s="39" t="s">
        <v>34</v>
      </c>
      <c r="I44" s="39" t="s">
        <v>9</v>
      </c>
      <c r="J44" s="38">
        <v>75</v>
      </c>
      <c r="K44" s="29">
        <f>0</f>
        <v>0</v>
      </c>
      <c r="L44" s="158">
        <f t="shared" si="0"/>
        <v>0</v>
      </c>
      <c r="M44" s="158">
        <f t="shared" si="1"/>
        <v>0</v>
      </c>
      <c r="N44" s="159"/>
      <c r="O44" s="160">
        <f t="shared" si="2"/>
        <v>0</v>
      </c>
      <c r="P44" s="159"/>
      <c r="Q44" s="159"/>
      <c r="R44" s="159"/>
      <c r="S44" s="28">
        <f t="shared" si="3"/>
        <v>0</v>
      </c>
      <c r="T44" s="27" t="str">
        <f t="shared" si="4"/>
        <v>OK</v>
      </c>
      <c r="U44" s="173"/>
      <c r="V44" s="174"/>
      <c r="W44" s="24"/>
      <c r="X44" s="24"/>
      <c r="Y44" s="26"/>
      <c r="Z44" s="26"/>
      <c r="AA44" s="26"/>
      <c r="AB44" s="24"/>
      <c r="AC44" s="24"/>
      <c r="AD44" s="24"/>
      <c r="AE44" s="24"/>
      <c r="AF44" s="24"/>
      <c r="AG44" s="24"/>
      <c r="AH44" s="24"/>
    </row>
    <row r="45" spans="1:34" ht="30.2" customHeight="1" x14ac:dyDescent="0.25">
      <c r="A45" s="204"/>
      <c r="B45" s="39">
        <v>42</v>
      </c>
      <c r="C45" s="201"/>
      <c r="D45" s="36" t="s">
        <v>157</v>
      </c>
      <c r="E45" s="43" t="s">
        <v>8</v>
      </c>
      <c r="F45" s="45" t="s">
        <v>28</v>
      </c>
      <c r="G45" s="39" t="s">
        <v>29</v>
      </c>
      <c r="H45" s="39" t="s">
        <v>8</v>
      </c>
      <c r="I45" s="39" t="s">
        <v>9</v>
      </c>
      <c r="J45" s="38">
        <v>350</v>
      </c>
      <c r="K45" s="29">
        <f>0</f>
        <v>0</v>
      </c>
      <c r="L45" s="158">
        <f t="shared" si="0"/>
        <v>0</v>
      </c>
      <c r="M45" s="158">
        <f t="shared" si="1"/>
        <v>0</v>
      </c>
      <c r="N45" s="159"/>
      <c r="O45" s="160">
        <f t="shared" si="2"/>
        <v>0</v>
      </c>
      <c r="P45" s="159"/>
      <c r="Q45" s="159"/>
      <c r="R45" s="159"/>
      <c r="S45" s="28">
        <f t="shared" si="3"/>
        <v>0</v>
      </c>
      <c r="T45" s="27" t="str">
        <f t="shared" si="4"/>
        <v>OK</v>
      </c>
      <c r="U45" s="173"/>
      <c r="V45" s="174"/>
      <c r="W45" s="24"/>
      <c r="X45" s="24"/>
      <c r="Y45" s="26"/>
      <c r="Z45" s="26"/>
      <c r="AA45" s="26"/>
      <c r="AB45" s="24"/>
      <c r="AC45" s="24"/>
      <c r="AD45" s="24"/>
      <c r="AE45" s="24"/>
      <c r="AF45" s="24"/>
      <c r="AG45" s="24"/>
      <c r="AH45" s="24"/>
    </row>
    <row r="46" spans="1:34" ht="30.2" customHeight="1" x14ac:dyDescent="0.25">
      <c r="A46" s="204"/>
      <c r="B46" s="39">
        <v>43</v>
      </c>
      <c r="C46" s="201"/>
      <c r="D46" s="36" t="s">
        <v>30</v>
      </c>
      <c r="E46" s="43" t="s">
        <v>8</v>
      </c>
      <c r="F46" s="45" t="s">
        <v>28</v>
      </c>
      <c r="G46" s="39" t="s">
        <v>29</v>
      </c>
      <c r="H46" s="39" t="s">
        <v>8</v>
      </c>
      <c r="I46" s="39" t="s">
        <v>9</v>
      </c>
      <c r="J46" s="38">
        <v>100.25</v>
      </c>
      <c r="K46" s="29">
        <f>0</f>
        <v>0</v>
      </c>
      <c r="L46" s="158">
        <f t="shared" si="0"/>
        <v>0</v>
      </c>
      <c r="M46" s="158">
        <f t="shared" si="1"/>
        <v>0</v>
      </c>
      <c r="N46" s="159"/>
      <c r="O46" s="160">
        <f t="shared" si="2"/>
        <v>0</v>
      </c>
      <c r="P46" s="159"/>
      <c r="Q46" s="159"/>
      <c r="R46" s="159"/>
      <c r="S46" s="28">
        <f t="shared" si="3"/>
        <v>0</v>
      </c>
      <c r="T46" s="27" t="str">
        <f t="shared" si="4"/>
        <v>OK</v>
      </c>
      <c r="U46" s="173"/>
      <c r="V46" s="174"/>
      <c r="W46" s="24"/>
      <c r="X46" s="24"/>
      <c r="Y46" s="26"/>
      <c r="Z46" s="26"/>
      <c r="AA46" s="26"/>
      <c r="AB46" s="24"/>
      <c r="AC46" s="24"/>
      <c r="AD46" s="24"/>
      <c r="AE46" s="24"/>
      <c r="AF46" s="24"/>
      <c r="AG46" s="24"/>
      <c r="AH46" s="24"/>
    </row>
    <row r="47" spans="1:34" ht="30.2" customHeight="1" x14ac:dyDescent="0.25">
      <c r="A47" s="204"/>
      <c r="B47" s="39">
        <v>44</v>
      </c>
      <c r="C47" s="201"/>
      <c r="D47" s="36" t="s">
        <v>158</v>
      </c>
      <c r="E47" s="43" t="s">
        <v>8</v>
      </c>
      <c r="F47" s="44" t="s">
        <v>28</v>
      </c>
      <c r="G47" s="39" t="s">
        <v>159</v>
      </c>
      <c r="H47" s="39" t="s">
        <v>8</v>
      </c>
      <c r="I47" s="39" t="s">
        <v>9</v>
      </c>
      <c r="J47" s="38">
        <v>1424</v>
      </c>
      <c r="K47" s="29">
        <f>0</f>
        <v>0</v>
      </c>
      <c r="L47" s="158">
        <f t="shared" si="0"/>
        <v>0</v>
      </c>
      <c r="M47" s="158">
        <f t="shared" si="1"/>
        <v>0</v>
      </c>
      <c r="N47" s="159"/>
      <c r="O47" s="160">
        <f t="shared" si="2"/>
        <v>0</v>
      </c>
      <c r="P47" s="159"/>
      <c r="Q47" s="159"/>
      <c r="R47" s="159"/>
      <c r="S47" s="28">
        <f t="shared" si="3"/>
        <v>0</v>
      </c>
      <c r="T47" s="27" t="str">
        <f t="shared" si="4"/>
        <v>OK</v>
      </c>
      <c r="U47" s="173"/>
      <c r="V47" s="174"/>
      <c r="W47" s="24"/>
      <c r="X47" s="24"/>
      <c r="Y47" s="26"/>
      <c r="Z47" s="26"/>
      <c r="AA47" s="26"/>
      <c r="AB47" s="24"/>
      <c r="AC47" s="24"/>
      <c r="AD47" s="24"/>
      <c r="AE47" s="24"/>
      <c r="AF47" s="24"/>
      <c r="AG47" s="24"/>
      <c r="AH47" s="24"/>
    </row>
    <row r="48" spans="1:34" ht="30.2" customHeight="1" x14ac:dyDescent="0.25">
      <c r="A48" s="205"/>
      <c r="B48" s="39">
        <v>45</v>
      </c>
      <c r="C48" s="202"/>
      <c r="D48" s="36" t="s">
        <v>160</v>
      </c>
      <c r="E48" s="43" t="s">
        <v>8</v>
      </c>
      <c r="F48" s="45" t="s">
        <v>28</v>
      </c>
      <c r="G48" s="39" t="s">
        <v>29</v>
      </c>
      <c r="H48" s="39" t="s">
        <v>8</v>
      </c>
      <c r="I48" s="39" t="s">
        <v>9</v>
      </c>
      <c r="J48" s="38">
        <v>2503.0100000000002</v>
      </c>
      <c r="K48" s="29">
        <f>0</f>
        <v>0</v>
      </c>
      <c r="L48" s="158">
        <f t="shared" si="0"/>
        <v>0</v>
      </c>
      <c r="M48" s="158">
        <f t="shared" si="1"/>
        <v>0</v>
      </c>
      <c r="N48" s="159"/>
      <c r="O48" s="160">
        <f t="shared" si="2"/>
        <v>0</v>
      </c>
      <c r="P48" s="159"/>
      <c r="Q48" s="159"/>
      <c r="R48" s="159"/>
      <c r="S48" s="28">
        <f t="shared" si="3"/>
        <v>0</v>
      </c>
      <c r="T48" s="27" t="str">
        <f t="shared" si="4"/>
        <v>OK</v>
      </c>
      <c r="U48" s="173"/>
      <c r="V48" s="174"/>
      <c r="W48" s="24"/>
      <c r="X48" s="24"/>
      <c r="Y48" s="26"/>
      <c r="Z48" s="26"/>
      <c r="AA48" s="26"/>
      <c r="AB48" s="24"/>
      <c r="AC48" s="24"/>
      <c r="AD48" s="24"/>
      <c r="AE48" s="24"/>
      <c r="AF48" s="24"/>
      <c r="AG48" s="24"/>
      <c r="AH48" s="24"/>
    </row>
    <row r="49" spans="1:34" ht="30.2" customHeight="1" x14ac:dyDescent="0.25">
      <c r="A49" s="213" t="s">
        <v>161</v>
      </c>
      <c r="B49" s="46">
        <v>46</v>
      </c>
      <c r="C49" s="210" t="s">
        <v>33</v>
      </c>
      <c r="D49" s="48" t="s">
        <v>27</v>
      </c>
      <c r="E49" s="50" t="s">
        <v>8</v>
      </c>
      <c r="F49" s="52" t="s">
        <v>28</v>
      </c>
      <c r="G49" s="46" t="s">
        <v>29</v>
      </c>
      <c r="H49" s="46" t="s">
        <v>8</v>
      </c>
      <c r="I49" s="46" t="s">
        <v>9</v>
      </c>
      <c r="J49" s="49">
        <v>80</v>
      </c>
      <c r="K49" s="29">
        <f>0</f>
        <v>0</v>
      </c>
      <c r="L49" s="158">
        <f t="shared" si="0"/>
        <v>0</v>
      </c>
      <c r="M49" s="158">
        <f t="shared" si="1"/>
        <v>0</v>
      </c>
      <c r="N49" s="159"/>
      <c r="O49" s="160">
        <f t="shared" si="2"/>
        <v>0</v>
      </c>
      <c r="P49" s="159"/>
      <c r="Q49" s="159"/>
      <c r="R49" s="159"/>
      <c r="S49" s="28">
        <f t="shared" si="3"/>
        <v>0</v>
      </c>
      <c r="T49" s="27" t="str">
        <f t="shared" si="4"/>
        <v>OK</v>
      </c>
      <c r="U49" s="173"/>
      <c r="V49" s="174"/>
      <c r="W49" s="24"/>
      <c r="X49" s="24"/>
      <c r="Y49" s="26"/>
      <c r="Z49" s="26"/>
      <c r="AA49" s="26"/>
      <c r="AB49" s="24"/>
      <c r="AC49" s="24"/>
      <c r="AD49" s="24"/>
      <c r="AE49" s="24"/>
      <c r="AF49" s="24"/>
      <c r="AG49" s="24"/>
      <c r="AH49" s="24"/>
    </row>
    <row r="50" spans="1:34" ht="30.2" customHeight="1" x14ac:dyDescent="0.25">
      <c r="A50" s="214"/>
      <c r="B50" s="46">
        <v>47</v>
      </c>
      <c r="C50" s="211"/>
      <c r="D50" s="48" t="s">
        <v>7</v>
      </c>
      <c r="E50" s="50" t="s">
        <v>8</v>
      </c>
      <c r="F50" s="52" t="s">
        <v>28</v>
      </c>
      <c r="G50" s="46" t="s">
        <v>29</v>
      </c>
      <c r="H50" s="46" t="s">
        <v>8</v>
      </c>
      <c r="I50" s="46" t="s">
        <v>9</v>
      </c>
      <c r="J50" s="49">
        <v>550</v>
      </c>
      <c r="K50" s="29">
        <f>0</f>
        <v>0</v>
      </c>
      <c r="L50" s="158">
        <f t="shared" si="0"/>
        <v>0</v>
      </c>
      <c r="M50" s="158">
        <f t="shared" si="1"/>
        <v>0</v>
      </c>
      <c r="N50" s="159"/>
      <c r="O50" s="160">
        <f t="shared" si="2"/>
        <v>0</v>
      </c>
      <c r="P50" s="159"/>
      <c r="Q50" s="159"/>
      <c r="R50" s="159"/>
      <c r="S50" s="28">
        <f t="shared" si="3"/>
        <v>0</v>
      </c>
      <c r="T50" s="27" t="str">
        <f t="shared" si="4"/>
        <v>OK</v>
      </c>
      <c r="U50" s="173"/>
      <c r="V50" s="174"/>
      <c r="W50" s="24"/>
      <c r="X50" s="24"/>
      <c r="Y50" s="26"/>
      <c r="Z50" s="26"/>
      <c r="AA50" s="26"/>
      <c r="AB50" s="24"/>
      <c r="AC50" s="24"/>
      <c r="AD50" s="24"/>
      <c r="AE50" s="24"/>
      <c r="AF50" s="24"/>
      <c r="AG50" s="24"/>
      <c r="AH50" s="24"/>
    </row>
    <row r="51" spans="1:34" ht="30.2" customHeight="1" x14ac:dyDescent="0.25">
      <c r="A51" s="214"/>
      <c r="B51" s="46">
        <v>48</v>
      </c>
      <c r="C51" s="211"/>
      <c r="D51" s="48" t="s">
        <v>10</v>
      </c>
      <c r="E51" s="50" t="s">
        <v>8</v>
      </c>
      <c r="F51" s="52" t="s">
        <v>28</v>
      </c>
      <c r="G51" s="46" t="s">
        <v>29</v>
      </c>
      <c r="H51" s="46" t="s">
        <v>8</v>
      </c>
      <c r="I51" s="46" t="s">
        <v>9</v>
      </c>
      <c r="J51" s="49">
        <v>850</v>
      </c>
      <c r="K51" s="29">
        <f>0</f>
        <v>0</v>
      </c>
      <c r="L51" s="158">
        <f t="shared" si="0"/>
        <v>0</v>
      </c>
      <c r="M51" s="158">
        <f t="shared" si="1"/>
        <v>0</v>
      </c>
      <c r="N51" s="159"/>
      <c r="O51" s="160">
        <f t="shared" si="2"/>
        <v>0</v>
      </c>
      <c r="P51" s="159"/>
      <c r="Q51" s="159"/>
      <c r="R51" s="159"/>
      <c r="S51" s="28">
        <f t="shared" si="3"/>
        <v>0</v>
      </c>
      <c r="T51" s="27" t="str">
        <f t="shared" si="4"/>
        <v>OK</v>
      </c>
      <c r="U51" s="173"/>
      <c r="V51" s="174"/>
      <c r="W51" s="24"/>
      <c r="X51" s="24"/>
      <c r="Y51" s="26"/>
      <c r="Z51" s="26"/>
      <c r="AA51" s="26"/>
      <c r="AB51" s="24"/>
      <c r="AC51" s="24"/>
      <c r="AD51" s="24"/>
      <c r="AE51" s="24"/>
      <c r="AF51" s="24"/>
      <c r="AG51" s="24"/>
      <c r="AH51" s="24"/>
    </row>
    <row r="52" spans="1:34" ht="30.2" customHeight="1" x14ac:dyDescent="0.25">
      <c r="A52" s="214"/>
      <c r="B52" s="46">
        <v>49</v>
      </c>
      <c r="C52" s="211"/>
      <c r="D52" s="48" t="s">
        <v>11</v>
      </c>
      <c r="E52" s="50" t="s">
        <v>8</v>
      </c>
      <c r="F52" s="52" t="s">
        <v>28</v>
      </c>
      <c r="G52" s="46" t="s">
        <v>29</v>
      </c>
      <c r="H52" s="46" t="s">
        <v>8</v>
      </c>
      <c r="I52" s="46" t="s">
        <v>9</v>
      </c>
      <c r="J52" s="49">
        <v>800</v>
      </c>
      <c r="K52" s="29">
        <f>0</f>
        <v>0</v>
      </c>
      <c r="L52" s="158">
        <f t="shared" si="0"/>
        <v>0</v>
      </c>
      <c r="M52" s="158">
        <f t="shared" si="1"/>
        <v>0</v>
      </c>
      <c r="N52" s="159"/>
      <c r="O52" s="160">
        <f t="shared" si="2"/>
        <v>0</v>
      </c>
      <c r="P52" s="159"/>
      <c r="Q52" s="159"/>
      <c r="R52" s="159"/>
      <c r="S52" s="28">
        <f t="shared" si="3"/>
        <v>0</v>
      </c>
      <c r="T52" s="27" t="str">
        <f t="shared" si="4"/>
        <v>OK</v>
      </c>
      <c r="U52" s="173"/>
      <c r="V52" s="174"/>
      <c r="W52" s="24"/>
      <c r="X52" s="24"/>
      <c r="Y52" s="26"/>
      <c r="Z52" s="26"/>
      <c r="AA52" s="26"/>
      <c r="AB52" s="24"/>
      <c r="AC52" s="24"/>
      <c r="AD52" s="24"/>
      <c r="AE52" s="24"/>
      <c r="AF52" s="24"/>
      <c r="AG52" s="24"/>
      <c r="AH52" s="24"/>
    </row>
    <row r="53" spans="1:34" ht="30.2" customHeight="1" x14ac:dyDescent="0.25">
      <c r="A53" s="214"/>
      <c r="B53" s="46">
        <v>50</v>
      </c>
      <c r="C53" s="211"/>
      <c r="D53" s="48" t="s">
        <v>12</v>
      </c>
      <c r="E53" s="50" t="s">
        <v>8</v>
      </c>
      <c r="F53" s="52" t="s">
        <v>28</v>
      </c>
      <c r="G53" s="46" t="s">
        <v>29</v>
      </c>
      <c r="H53" s="46" t="s">
        <v>34</v>
      </c>
      <c r="I53" s="46" t="s">
        <v>9</v>
      </c>
      <c r="J53" s="49">
        <v>50</v>
      </c>
      <c r="K53" s="29">
        <f>0</f>
        <v>0</v>
      </c>
      <c r="L53" s="158">
        <f t="shared" si="0"/>
        <v>0</v>
      </c>
      <c r="M53" s="158">
        <f t="shared" si="1"/>
        <v>0</v>
      </c>
      <c r="N53" s="159"/>
      <c r="O53" s="160">
        <f t="shared" si="2"/>
        <v>0</v>
      </c>
      <c r="P53" s="159"/>
      <c r="Q53" s="159"/>
      <c r="R53" s="159"/>
      <c r="S53" s="28">
        <f t="shared" si="3"/>
        <v>0</v>
      </c>
      <c r="T53" s="27" t="str">
        <f t="shared" si="4"/>
        <v>OK</v>
      </c>
      <c r="U53" s="173"/>
      <c r="V53" s="174"/>
      <c r="W53" s="24"/>
      <c r="X53" s="24"/>
      <c r="Y53" s="26"/>
      <c r="Z53" s="26"/>
      <c r="AA53" s="26"/>
      <c r="AB53" s="24"/>
      <c r="AC53" s="24"/>
      <c r="AD53" s="24"/>
      <c r="AE53" s="24"/>
      <c r="AF53" s="24"/>
      <c r="AG53" s="24"/>
      <c r="AH53" s="24"/>
    </row>
    <row r="54" spans="1:34" ht="30.2" customHeight="1" x14ac:dyDescent="0.25">
      <c r="A54" s="214"/>
      <c r="B54" s="46">
        <v>51</v>
      </c>
      <c r="C54" s="211"/>
      <c r="D54" s="48" t="s">
        <v>156</v>
      </c>
      <c r="E54" s="50" t="s">
        <v>8</v>
      </c>
      <c r="F54" s="52" t="s">
        <v>28</v>
      </c>
      <c r="G54" s="46" t="s">
        <v>29</v>
      </c>
      <c r="H54" s="46" t="s">
        <v>34</v>
      </c>
      <c r="I54" s="46" t="s">
        <v>9</v>
      </c>
      <c r="J54" s="49">
        <v>50</v>
      </c>
      <c r="K54" s="29">
        <f>0</f>
        <v>0</v>
      </c>
      <c r="L54" s="158">
        <f t="shared" si="0"/>
        <v>0</v>
      </c>
      <c r="M54" s="158">
        <f t="shared" si="1"/>
        <v>0</v>
      </c>
      <c r="N54" s="159"/>
      <c r="O54" s="160">
        <f t="shared" si="2"/>
        <v>0</v>
      </c>
      <c r="P54" s="159"/>
      <c r="Q54" s="159"/>
      <c r="R54" s="159"/>
      <c r="S54" s="28">
        <f t="shared" si="3"/>
        <v>0</v>
      </c>
      <c r="T54" s="27" t="str">
        <f t="shared" si="4"/>
        <v>OK</v>
      </c>
      <c r="U54" s="173"/>
      <c r="V54" s="174"/>
      <c r="W54" s="24"/>
      <c r="X54" s="24"/>
      <c r="Y54" s="26"/>
      <c r="Z54" s="26"/>
      <c r="AA54" s="26"/>
      <c r="AB54" s="24"/>
      <c r="AC54" s="24"/>
      <c r="AD54" s="24"/>
      <c r="AE54" s="24"/>
      <c r="AF54" s="24"/>
      <c r="AG54" s="24"/>
      <c r="AH54" s="24"/>
    </row>
    <row r="55" spans="1:34" ht="30.2" customHeight="1" x14ac:dyDescent="0.25">
      <c r="A55" s="214"/>
      <c r="B55" s="46">
        <v>52</v>
      </c>
      <c r="C55" s="211"/>
      <c r="D55" s="48" t="s">
        <v>13</v>
      </c>
      <c r="E55" s="50" t="s">
        <v>8</v>
      </c>
      <c r="F55" s="52" t="s">
        <v>28</v>
      </c>
      <c r="G55" s="46" t="s">
        <v>29</v>
      </c>
      <c r="H55" s="46" t="s">
        <v>34</v>
      </c>
      <c r="I55" s="46" t="s">
        <v>9</v>
      </c>
      <c r="J55" s="49">
        <v>50</v>
      </c>
      <c r="K55" s="29">
        <f>0</f>
        <v>0</v>
      </c>
      <c r="L55" s="158">
        <f t="shared" si="0"/>
        <v>0</v>
      </c>
      <c r="M55" s="158">
        <f t="shared" si="1"/>
        <v>0</v>
      </c>
      <c r="N55" s="159"/>
      <c r="O55" s="160">
        <f t="shared" si="2"/>
        <v>0</v>
      </c>
      <c r="P55" s="159"/>
      <c r="Q55" s="159"/>
      <c r="R55" s="159"/>
      <c r="S55" s="28">
        <f t="shared" si="3"/>
        <v>0</v>
      </c>
      <c r="T55" s="27" t="str">
        <f t="shared" si="4"/>
        <v>OK</v>
      </c>
      <c r="U55" s="173"/>
      <c r="V55" s="174"/>
      <c r="W55" s="24"/>
      <c r="X55" s="24"/>
      <c r="Y55" s="26"/>
      <c r="Z55" s="26"/>
      <c r="AA55" s="26"/>
      <c r="AB55" s="24"/>
      <c r="AC55" s="24"/>
      <c r="AD55" s="24"/>
      <c r="AE55" s="24"/>
      <c r="AF55" s="24"/>
      <c r="AG55" s="24"/>
      <c r="AH55" s="24"/>
    </row>
    <row r="56" spans="1:34" ht="30.2" customHeight="1" x14ac:dyDescent="0.25">
      <c r="A56" s="214"/>
      <c r="B56" s="46">
        <v>53</v>
      </c>
      <c r="C56" s="211"/>
      <c r="D56" s="48" t="s">
        <v>157</v>
      </c>
      <c r="E56" s="50" t="s">
        <v>8</v>
      </c>
      <c r="F56" s="52" t="s">
        <v>28</v>
      </c>
      <c r="G56" s="46" t="s">
        <v>29</v>
      </c>
      <c r="H56" s="46" t="s">
        <v>8</v>
      </c>
      <c r="I56" s="46" t="s">
        <v>9</v>
      </c>
      <c r="J56" s="49">
        <v>50</v>
      </c>
      <c r="K56" s="29">
        <f>0</f>
        <v>0</v>
      </c>
      <c r="L56" s="158">
        <f t="shared" si="0"/>
        <v>0</v>
      </c>
      <c r="M56" s="158">
        <f t="shared" si="1"/>
        <v>0</v>
      </c>
      <c r="N56" s="159"/>
      <c r="O56" s="160">
        <f t="shared" si="2"/>
        <v>0</v>
      </c>
      <c r="P56" s="159"/>
      <c r="Q56" s="159"/>
      <c r="R56" s="159"/>
      <c r="S56" s="28">
        <f t="shared" si="3"/>
        <v>0</v>
      </c>
      <c r="T56" s="27" t="str">
        <f t="shared" si="4"/>
        <v>OK</v>
      </c>
      <c r="U56" s="173"/>
      <c r="V56" s="174"/>
      <c r="W56" s="24"/>
      <c r="X56" s="24"/>
      <c r="Y56" s="26"/>
      <c r="Z56" s="26"/>
      <c r="AA56" s="26"/>
      <c r="AB56" s="24"/>
      <c r="AC56" s="24"/>
      <c r="AD56" s="24"/>
      <c r="AE56" s="24"/>
      <c r="AF56" s="24"/>
      <c r="AG56" s="24"/>
      <c r="AH56" s="24"/>
    </row>
    <row r="57" spans="1:34" ht="30.2" customHeight="1" x14ac:dyDescent="0.25">
      <c r="A57" s="214"/>
      <c r="B57" s="46">
        <v>54</v>
      </c>
      <c r="C57" s="211"/>
      <c r="D57" s="48" t="s">
        <v>30</v>
      </c>
      <c r="E57" s="50" t="s">
        <v>8</v>
      </c>
      <c r="F57" s="52" t="s">
        <v>28</v>
      </c>
      <c r="G57" s="46" t="s">
        <v>29</v>
      </c>
      <c r="H57" s="46" t="s">
        <v>8</v>
      </c>
      <c r="I57" s="46" t="s">
        <v>9</v>
      </c>
      <c r="J57" s="49">
        <v>80</v>
      </c>
      <c r="K57" s="29">
        <f>0</f>
        <v>0</v>
      </c>
      <c r="L57" s="158">
        <f t="shared" si="0"/>
        <v>0</v>
      </c>
      <c r="M57" s="158">
        <f t="shared" si="1"/>
        <v>0</v>
      </c>
      <c r="N57" s="159"/>
      <c r="O57" s="160">
        <f t="shared" si="2"/>
        <v>0</v>
      </c>
      <c r="P57" s="159"/>
      <c r="Q57" s="159"/>
      <c r="R57" s="159"/>
      <c r="S57" s="28">
        <f t="shared" si="3"/>
        <v>0</v>
      </c>
      <c r="T57" s="27" t="str">
        <f t="shared" si="4"/>
        <v>OK</v>
      </c>
      <c r="U57" s="173"/>
      <c r="V57" s="174"/>
      <c r="W57" s="24"/>
      <c r="X57" s="24"/>
      <c r="Y57" s="26"/>
      <c r="Z57" s="26"/>
      <c r="AA57" s="26"/>
      <c r="AB57" s="24"/>
      <c r="AC57" s="24"/>
      <c r="AD57" s="24"/>
      <c r="AE57" s="24"/>
      <c r="AF57" s="24"/>
      <c r="AG57" s="24"/>
      <c r="AH57" s="24"/>
    </row>
    <row r="58" spans="1:34" ht="30.2" customHeight="1" x14ac:dyDescent="0.25">
      <c r="A58" s="214"/>
      <c r="B58" s="46">
        <v>55</v>
      </c>
      <c r="C58" s="211"/>
      <c r="D58" s="48" t="s">
        <v>162</v>
      </c>
      <c r="E58" s="50" t="s">
        <v>8</v>
      </c>
      <c r="F58" s="52" t="s">
        <v>28</v>
      </c>
      <c r="G58" s="46" t="s">
        <v>159</v>
      </c>
      <c r="H58" s="46" t="s">
        <v>8</v>
      </c>
      <c r="I58" s="46" t="s">
        <v>9</v>
      </c>
      <c r="J58" s="49">
        <v>1114</v>
      </c>
      <c r="K58" s="29">
        <f>0</f>
        <v>0</v>
      </c>
      <c r="L58" s="158">
        <f t="shared" si="0"/>
        <v>0</v>
      </c>
      <c r="M58" s="158">
        <f t="shared" si="1"/>
        <v>0</v>
      </c>
      <c r="N58" s="159"/>
      <c r="O58" s="160">
        <f t="shared" si="2"/>
        <v>0</v>
      </c>
      <c r="P58" s="159"/>
      <c r="Q58" s="159"/>
      <c r="R58" s="159"/>
      <c r="S58" s="28">
        <f t="shared" si="3"/>
        <v>0</v>
      </c>
      <c r="T58" s="27" t="str">
        <f t="shared" si="4"/>
        <v>OK</v>
      </c>
      <c r="U58" s="173"/>
      <c r="V58" s="174"/>
      <c r="W58" s="24"/>
      <c r="X58" s="24"/>
      <c r="Y58" s="26"/>
      <c r="Z58" s="26"/>
      <c r="AA58" s="26"/>
      <c r="AB58" s="24"/>
      <c r="AC58" s="24"/>
      <c r="AD58" s="24"/>
      <c r="AE58" s="24"/>
      <c r="AF58" s="24"/>
      <c r="AG58" s="24"/>
      <c r="AH58" s="24"/>
    </row>
    <row r="59" spans="1:34" ht="30.2" customHeight="1" x14ac:dyDescent="0.25">
      <c r="A59" s="215"/>
      <c r="B59" s="46">
        <v>56</v>
      </c>
      <c r="C59" s="212"/>
      <c r="D59" s="48" t="s">
        <v>160</v>
      </c>
      <c r="E59" s="50" t="s">
        <v>8</v>
      </c>
      <c r="F59" s="52" t="s">
        <v>28</v>
      </c>
      <c r="G59" s="46" t="s">
        <v>29</v>
      </c>
      <c r="H59" s="46" t="s">
        <v>8</v>
      </c>
      <c r="I59" s="46" t="s">
        <v>9</v>
      </c>
      <c r="J59" s="49">
        <v>2000</v>
      </c>
      <c r="K59" s="29">
        <f>0</f>
        <v>0</v>
      </c>
      <c r="L59" s="158">
        <f t="shared" si="0"/>
        <v>0</v>
      </c>
      <c r="M59" s="158">
        <f t="shared" si="1"/>
        <v>0</v>
      </c>
      <c r="N59" s="159"/>
      <c r="O59" s="160">
        <f t="shared" si="2"/>
        <v>0</v>
      </c>
      <c r="P59" s="159"/>
      <c r="Q59" s="159"/>
      <c r="R59" s="159"/>
      <c r="S59" s="28">
        <f t="shared" si="3"/>
        <v>0</v>
      </c>
      <c r="T59" s="27" t="str">
        <f t="shared" si="4"/>
        <v>OK</v>
      </c>
      <c r="U59" s="173"/>
      <c r="V59" s="174"/>
      <c r="W59" s="24"/>
      <c r="X59" s="24"/>
      <c r="Y59" s="26"/>
      <c r="Z59" s="26"/>
      <c r="AA59" s="26"/>
      <c r="AB59" s="24"/>
      <c r="AC59" s="24"/>
      <c r="AD59" s="24"/>
      <c r="AE59" s="24"/>
      <c r="AF59" s="24"/>
      <c r="AG59" s="24"/>
      <c r="AH59" s="24"/>
    </row>
    <row r="60" spans="1:34" ht="30.2" customHeight="1" x14ac:dyDescent="0.25">
      <c r="A60" s="203" t="s">
        <v>163</v>
      </c>
      <c r="B60" s="39">
        <v>57</v>
      </c>
      <c r="C60" s="200" t="s">
        <v>33</v>
      </c>
      <c r="D60" s="36" t="s">
        <v>27</v>
      </c>
      <c r="E60" s="43" t="s">
        <v>8</v>
      </c>
      <c r="F60" s="45" t="s">
        <v>28</v>
      </c>
      <c r="G60" s="39" t="s">
        <v>29</v>
      </c>
      <c r="H60" s="39" t="s">
        <v>8</v>
      </c>
      <c r="I60" s="39" t="s">
        <v>9</v>
      </c>
      <c r="J60" s="38">
        <v>250.5</v>
      </c>
      <c r="K60" s="29">
        <f>0</f>
        <v>0</v>
      </c>
      <c r="L60" s="158">
        <f t="shared" si="0"/>
        <v>0</v>
      </c>
      <c r="M60" s="158">
        <f t="shared" si="1"/>
        <v>0</v>
      </c>
      <c r="N60" s="159"/>
      <c r="O60" s="160">
        <f t="shared" si="2"/>
        <v>0</v>
      </c>
      <c r="P60" s="159"/>
      <c r="Q60" s="159"/>
      <c r="R60" s="159"/>
      <c r="S60" s="28">
        <f t="shared" si="3"/>
        <v>0</v>
      </c>
      <c r="T60" s="27" t="str">
        <f t="shared" si="4"/>
        <v>OK</v>
      </c>
      <c r="U60" s="173"/>
      <c r="V60" s="174"/>
      <c r="W60" s="24"/>
      <c r="X60" s="24"/>
      <c r="Y60" s="26"/>
      <c r="Z60" s="26"/>
      <c r="AA60" s="26"/>
      <c r="AB60" s="24"/>
      <c r="AC60" s="24"/>
      <c r="AD60" s="24"/>
      <c r="AE60" s="24"/>
      <c r="AF60" s="24"/>
      <c r="AG60" s="24"/>
      <c r="AH60" s="24"/>
    </row>
    <row r="61" spans="1:34" ht="30.2" customHeight="1" x14ac:dyDescent="0.25">
      <c r="A61" s="204"/>
      <c r="B61" s="39">
        <v>58</v>
      </c>
      <c r="C61" s="201"/>
      <c r="D61" s="36" t="s">
        <v>7</v>
      </c>
      <c r="E61" s="43" t="s">
        <v>8</v>
      </c>
      <c r="F61" s="45" t="s">
        <v>28</v>
      </c>
      <c r="G61" s="39" t="s">
        <v>29</v>
      </c>
      <c r="H61" s="39" t="s">
        <v>8</v>
      </c>
      <c r="I61" s="39" t="s">
        <v>9</v>
      </c>
      <c r="J61" s="38">
        <v>1000</v>
      </c>
      <c r="K61" s="29">
        <f>0</f>
        <v>0</v>
      </c>
      <c r="L61" s="158">
        <f t="shared" si="0"/>
        <v>0</v>
      </c>
      <c r="M61" s="158">
        <f t="shared" si="1"/>
        <v>0</v>
      </c>
      <c r="N61" s="159"/>
      <c r="O61" s="160">
        <f t="shared" si="2"/>
        <v>0</v>
      </c>
      <c r="P61" s="159"/>
      <c r="Q61" s="159"/>
      <c r="R61" s="159"/>
      <c r="S61" s="28">
        <f t="shared" si="3"/>
        <v>0</v>
      </c>
      <c r="T61" s="27" t="str">
        <f t="shared" si="4"/>
        <v>OK</v>
      </c>
      <c r="U61" s="173"/>
      <c r="V61" s="174"/>
      <c r="W61" s="24"/>
      <c r="X61" s="24"/>
      <c r="Y61" s="26"/>
      <c r="Z61" s="26"/>
      <c r="AA61" s="26"/>
      <c r="AB61" s="24"/>
      <c r="AC61" s="24"/>
      <c r="AD61" s="24"/>
      <c r="AE61" s="24"/>
      <c r="AF61" s="24"/>
      <c r="AG61" s="24"/>
      <c r="AH61" s="24"/>
    </row>
    <row r="62" spans="1:34" ht="30.2" customHeight="1" x14ac:dyDescent="0.25">
      <c r="A62" s="204"/>
      <c r="B62" s="39">
        <v>59</v>
      </c>
      <c r="C62" s="201"/>
      <c r="D62" s="36" t="s">
        <v>10</v>
      </c>
      <c r="E62" s="43" t="s">
        <v>8</v>
      </c>
      <c r="F62" s="45" t="s">
        <v>28</v>
      </c>
      <c r="G62" s="39" t="s">
        <v>29</v>
      </c>
      <c r="H62" s="39" t="s">
        <v>8</v>
      </c>
      <c r="I62" s="39" t="s">
        <v>9</v>
      </c>
      <c r="J62" s="38">
        <v>1500</v>
      </c>
      <c r="K62" s="29">
        <f>0</f>
        <v>0</v>
      </c>
      <c r="L62" s="158">
        <f t="shared" si="0"/>
        <v>0</v>
      </c>
      <c r="M62" s="158">
        <f t="shared" si="1"/>
        <v>0</v>
      </c>
      <c r="N62" s="159"/>
      <c r="O62" s="160">
        <f t="shared" si="2"/>
        <v>0</v>
      </c>
      <c r="P62" s="159"/>
      <c r="Q62" s="159"/>
      <c r="R62" s="159"/>
      <c r="S62" s="28">
        <f t="shared" si="3"/>
        <v>0</v>
      </c>
      <c r="T62" s="27" t="str">
        <f t="shared" si="4"/>
        <v>OK</v>
      </c>
      <c r="U62" s="173"/>
      <c r="V62" s="174"/>
      <c r="W62" s="24"/>
      <c r="X62" s="24"/>
      <c r="Y62" s="26"/>
      <c r="Z62" s="26"/>
      <c r="AA62" s="26"/>
      <c r="AB62" s="24"/>
      <c r="AC62" s="24"/>
      <c r="AD62" s="24"/>
      <c r="AE62" s="24"/>
      <c r="AF62" s="24"/>
      <c r="AG62" s="24"/>
      <c r="AH62" s="24"/>
    </row>
    <row r="63" spans="1:34" ht="30.2" customHeight="1" x14ac:dyDescent="0.25">
      <c r="A63" s="204"/>
      <c r="B63" s="39">
        <v>60</v>
      </c>
      <c r="C63" s="201"/>
      <c r="D63" s="36" t="s">
        <v>11</v>
      </c>
      <c r="E63" s="43" t="s">
        <v>8</v>
      </c>
      <c r="F63" s="45" t="s">
        <v>28</v>
      </c>
      <c r="G63" s="39" t="s">
        <v>29</v>
      </c>
      <c r="H63" s="39" t="s">
        <v>8</v>
      </c>
      <c r="I63" s="39" t="s">
        <v>9</v>
      </c>
      <c r="J63" s="38">
        <v>1731</v>
      </c>
      <c r="K63" s="29">
        <f>0</f>
        <v>0</v>
      </c>
      <c r="L63" s="158">
        <f t="shared" si="0"/>
        <v>0</v>
      </c>
      <c r="M63" s="158">
        <f t="shared" si="1"/>
        <v>0</v>
      </c>
      <c r="N63" s="159"/>
      <c r="O63" s="160">
        <f t="shared" si="2"/>
        <v>0</v>
      </c>
      <c r="P63" s="159"/>
      <c r="Q63" s="159"/>
      <c r="R63" s="159"/>
      <c r="S63" s="28">
        <f t="shared" si="3"/>
        <v>0</v>
      </c>
      <c r="T63" s="27" t="str">
        <f t="shared" si="4"/>
        <v>OK</v>
      </c>
      <c r="U63" s="173"/>
      <c r="V63" s="174"/>
      <c r="W63" s="24"/>
      <c r="X63" s="24"/>
      <c r="Y63" s="26"/>
      <c r="Z63" s="26"/>
      <c r="AA63" s="26"/>
      <c r="AB63" s="24"/>
      <c r="AC63" s="24"/>
      <c r="AD63" s="24"/>
      <c r="AE63" s="24"/>
      <c r="AF63" s="24"/>
      <c r="AG63" s="24"/>
      <c r="AH63" s="24"/>
    </row>
    <row r="64" spans="1:34" ht="30.2" customHeight="1" x14ac:dyDescent="0.25">
      <c r="A64" s="204"/>
      <c r="B64" s="39">
        <v>61</v>
      </c>
      <c r="C64" s="201"/>
      <c r="D64" s="36" t="s">
        <v>12</v>
      </c>
      <c r="E64" s="43" t="s">
        <v>8</v>
      </c>
      <c r="F64" s="45" t="s">
        <v>28</v>
      </c>
      <c r="G64" s="39" t="s">
        <v>29</v>
      </c>
      <c r="H64" s="39" t="s">
        <v>34</v>
      </c>
      <c r="I64" s="39" t="s">
        <v>9</v>
      </c>
      <c r="J64" s="38">
        <v>160</v>
      </c>
      <c r="K64" s="29">
        <f>0</f>
        <v>0</v>
      </c>
      <c r="L64" s="158">
        <f t="shared" si="0"/>
        <v>0</v>
      </c>
      <c r="M64" s="158">
        <f t="shared" si="1"/>
        <v>0</v>
      </c>
      <c r="N64" s="159"/>
      <c r="O64" s="160">
        <f t="shared" si="2"/>
        <v>0</v>
      </c>
      <c r="P64" s="159"/>
      <c r="Q64" s="159"/>
      <c r="R64" s="159"/>
      <c r="S64" s="28">
        <f t="shared" si="3"/>
        <v>0</v>
      </c>
      <c r="T64" s="27" t="str">
        <f t="shared" si="4"/>
        <v>OK</v>
      </c>
      <c r="U64" s="173"/>
      <c r="V64" s="174"/>
      <c r="W64" s="24"/>
      <c r="X64" s="24"/>
      <c r="Y64" s="26"/>
      <c r="Z64" s="26"/>
      <c r="AA64" s="26"/>
      <c r="AB64" s="24"/>
      <c r="AC64" s="24"/>
      <c r="AD64" s="24"/>
      <c r="AE64" s="24"/>
      <c r="AF64" s="24"/>
      <c r="AG64" s="24"/>
      <c r="AH64" s="24"/>
    </row>
    <row r="65" spans="1:34" ht="30.2" customHeight="1" x14ac:dyDescent="0.25">
      <c r="A65" s="204"/>
      <c r="B65" s="39">
        <v>62</v>
      </c>
      <c r="C65" s="201"/>
      <c r="D65" s="36" t="s">
        <v>156</v>
      </c>
      <c r="E65" s="43" t="s">
        <v>8</v>
      </c>
      <c r="F65" s="45" t="s">
        <v>28</v>
      </c>
      <c r="G65" s="39" t="s">
        <v>29</v>
      </c>
      <c r="H65" s="39" t="s">
        <v>34</v>
      </c>
      <c r="I65" s="39" t="s">
        <v>9</v>
      </c>
      <c r="J65" s="38">
        <v>135</v>
      </c>
      <c r="K65" s="29">
        <f>0</f>
        <v>0</v>
      </c>
      <c r="L65" s="158">
        <f t="shared" si="0"/>
        <v>0</v>
      </c>
      <c r="M65" s="158">
        <f t="shared" si="1"/>
        <v>0</v>
      </c>
      <c r="N65" s="159"/>
      <c r="O65" s="160">
        <f t="shared" si="2"/>
        <v>0</v>
      </c>
      <c r="P65" s="159"/>
      <c r="Q65" s="159"/>
      <c r="R65" s="159"/>
      <c r="S65" s="28">
        <f t="shared" si="3"/>
        <v>0</v>
      </c>
      <c r="T65" s="27" t="str">
        <f t="shared" si="4"/>
        <v>OK</v>
      </c>
      <c r="U65" s="173"/>
      <c r="V65" s="174"/>
      <c r="W65" s="24"/>
      <c r="X65" s="24"/>
      <c r="Y65" s="26"/>
      <c r="Z65" s="26"/>
      <c r="AA65" s="26"/>
      <c r="AB65" s="24"/>
      <c r="AC65" s="24"/>
      <c r="AD65" s="24"/>
      <c r="AE65" s="24"/>
      <c r="AF65" s="24"/>
      <c r="AG65" s="24"/>
      <c r="AH65" s="24"/>
    </row>
    <row r="66" spans="1:34" ht="30.2" customHeight="1" x14ac:dyDescent="0.25">
      <c r="A66" s="204"/>
      <c r="B66" s="39">
        <v>63</v>
      </c>
      <c r="C66" s="201"/>
      <c r="D66" s="36" t="s">
        <v>13</v>
      </c>
      <c r="E66" s="43" t="s">
        <v>8</v>
      </c>
      <c r="F66" s="45" t="s">
        <v>28</v>
      </c>
      <c r="G66" s="39" t="s">
        <v>29</v>
      </c>
      <c r="H66" s="39" t="s">
        <v>34</v>
      </c>
      <c r="I66" s="39" t="s">
        <v>9</v>
      </c>
      <c r="J66" s="38">
        <v>135</v>
      </c>
      <c r="K66" s="29">
        <f>0</f>
        <v>0</v>
      </c>
      <c r="L66" s="158">
        <f t="shared" si="0"/>
        <v>0</v>
      </c>
      <c r="M66" s="158">
        <f t="shared" si="1"/>
        <v>0</v>
      </c>
      <c r="N66" s="159"/>
      <c r="O66" s="160">
        <f t="shared" si="2"/>
        <v>0</v>
      </c>
      <c r="P66" s="159"/>
      <c r="Q66" s="159"/>
      <c r="R66" s="159"/>
      <c r="S66" s="28">
        <f t="shared" si="3"/>
        <v>0</v>
      </c>
      <c r="T66" s="27" t="str">
        <f t="shared" si="4"/>
        <v>OK</v>
      </c>
      <c r="U66" s="173"/>
      <c r="V66" s="174"/>
      <c r="W66" s="24"/>
      <c r="X66" s="24"/>
      <c r="Y66" s="26"/>
      <c r="Z66" s="26"/>
      <c r="AA66" s="26"/>
      <c r="AB66" s="24"/>
      <c r="AC66" s="24"/>
      <c r="AD66" s="24"/>
      <c r="AE66" s="24"/>
      <c r="AF66" s="24"/>
      <c r="AG66" s="24"/>
      <c r="AH66" s="24"/>
    </row>
    <row r="67" spans="1:34" ht="30.2" customHeight="1" x14ac:dyDescent="0.25">
      <c r="A67" s="204"/>
      <c r="B67" s="39">
        <v>64</v>
      </c>
      <c r="C67" s="201"/>
      <c r="D67" s="36" t="s">
        <v>157</v>
      </c>
      <c r="E67" s="43" t="s">
        <v>8</v>
      </c>
      <c r="F67" s="45" t="s">
        <v>28</v>
      </c>
      <c r="G67" s="39" t="s">
        <v>29</v>
      </c>
      <c r="H67" s="39" t="s">
        <v>8</v>
      </c>
      <c r="I67" s="39" t="s">
        <v>9</v>
      </c>
      <c r="J67" s="38">
        <v>365</v>
      </c>
      <c r="K67" s="29">
        <f>0</f>
        <v>0</v>
      </c>
      <c r="L67" s="158">
        <f t="shared" si="0"/>
        <v>0</v>
      </c>
      <c r="M67" s="158">
        <f t="shared" si="1"/>
        <v>0</v>
      </c>
      <c r="N67" s="159"/>
      <c r="O67" s="160">
        <f t="shared" si="2"/>
        <v>0</v>
      </c>
      <c r="P67" s="159"/>
      <c r="Q67" s="159"/>
      <c r="R67" s="159"/>
      <c r="S67" s="28">
        <f t="shared" si="3"/>
        <v>0</v>
      </c>
      <c r="T67" s="27" t="str">
        <f t="shared" si="4"/>
        <v>OK</v>
      </c>
      <c r="U67" s="173"/>
      <c r="V67" s="174"/>
      <c r="W67" s="24"/>
      <c r="X67" s="24"/>
      <c r="Y67" s="26"/>
      <c r="Z67" s="26"/>
      <c r="AA67" s="26"/>
      <c r="AB67" s="24"/>
      <c r="AC67" s="24"/>
      <c r="AD67" s="24"/>
      <c r="AE67" s="24"/>
      <c r="AF67" s="24"/>
      <c r="AG67" s="24"/>
      <c r="AH67" s="24"/>
    </row>
    <row r="68" spans="1:34" ht="30.2" customHeight="1" x14ac:dyDescent="0.25">
      <c r="A68" s="205"/>
      <c r="B68" s="39">
        <v>65</v>
      </c>
      <c r="C68" s="202"/>
      <c r="D68" s="36" t="s">
        <v>30</v>
      </c>
      <c r="E68" s="43" t="s">
        <v>8</v>
      </c>
      <c r="F68" s="45" t="s">
        <v>28</v>
      </c>
      <c r="G68" s="39" t="s">
        <v>29</v>
      </c>
      <c r="H68" s="39" t="s">
        <v>8</v>
      </c>
      <c r="I68" s="39" t="s">
        <v>9</v>
      </c>
      <c r="J68" s="38">
        <v>100</v>
      </c>
      <c r="K68" s="29">
        <f>0</f>
        <v>0</v>
      </c>
      <c r="L68" s="158">
        <f t="shared" si="0"/>
        <v>0</v>
      </c>
      <c r="M68" s="158">
        <f t="shared" si="1"/>
        <v>0</v>
      </c>
      <c r="N68" s="159"/>
      <c r="O68" s="160">
        <f t="shared" si="2"/>
        <v>0</v>
      </c>
      <c r="P68" s="159"/>
      <c r="Q68" s="159"/>
      <c r="R68" s="159"/>
      <c r="S68" s="28">
        <f t="shared" si="3"/>
        <v>0</v>
      </c>
      <c r="T68" s="27" t="str">
        <f t="shared" si="4"/>
        <v>OK</v>
      </c>
      <c r="U68" s="173"/>
      <c r="V68" s="174"/>
      <c r="W68" s="24"/>
      <c r="X68" s="24"/>
      <c r="Y68" s="26"/>
      <c r="Z68" s="26"/>
      <c r="AA68" s="26"/>
      <c r="AB68" s="24"/>
      <c r="AC68" s="24"/>
      <c r="AD68" s="24"/>
      <c r="AE68" s="24"/>
      <c r="AF68" s="24"/>
      <c r="AG68" s="24"/>
      <c r="AH68" s="24"/>
    </row>
    <row r="69" spans="1:34" ht="30.2" customHeight="1" x14ac:dyDescent="0.25">
      <c r="A69" s="213" t="s">
        <v>164</v>
      </c>
      <c r="B69" s="46">
        <v>66</v>
      </c>
      <c r="C69" s="210" t="s">
        <v>92</v>
      </c>
      <c r="D69" s="48" t="s">
        <v>27</v>
      </c>
      <c r="E69" s="50" t="s">
        <v>8</v>
      </c>
      <c r="F69" s="52" t="s">
        <v>28</v>
      </c>
      <c r="G69" s="46" t="s">
        <v>29</v>
      </c>
      <c r="H69" s="46" t="s">
        <v>8</v>
      </c>
      <c r="I69" s="46" t="s">
        <v>9</v>
      </c>
      <c r="J69" s="49">
        <v>140</v>
      </c>
      <c r="K69" s="29">
        <f>0</f>
        <v>0</v>
      </c>
      <c r="L69" s="158">
        <f t="shared" ref="L69:L81" si="5">IF(SUM(U69:AL69)&gt;K69,K69,SUM(U69:AL69))</f>
        <v>0</v>
      </c>
      <c r="M69" s="158">
        <f t="shared" ref="M69:M81" si="6">(SUM(U69:AL69))</f>
        <v>0</v>
      </c>
      <c r="N69" s="159"/>
      <c r="O69" s="160">
        <f t="shared" ref="O69:O81" si="7">ROUND(IF(K69*0.25-0.5&lt;0,0,K69*0.25-0.5),0)-R69-P69</f>
        <v>0</v>
      </c>
      <c r="P69" s="159"/>
      <c r="Q69" s="159"/>
      <c r="R69" s="159"/>
      <c r="S69" s="28">
        <f t="shared" ref="S69:S81" si="8">K69-SUM(U69:AH69)+N69</f>
        <v>0</v>
      </c>
      <c r="T69" s="27" t="str">
        <f t="shared" ref="T69:T82" si="9">IF(S69&lt;0,"ATENÇÃO","OK")</f>
        <v>OK</v>
      </c>
      <c r="U69" s="173"/>
      <c r="V69" s="174"/>
      <c r="W69" s="24"/>
      <c r="X69" s="24"/>
      <c r="Y69" s="26"/>
      <c r="Z69" s="26"/>
      <c r="AA69" s="26"/>
      <c r="AB69" s="24"/>
      <c r="AC69" s="24"/>
      <c r="AD69" s="24"/>
      <c r="AE69" s="24"/>
      <c r="AF69" s="24"/>
      <c r="AG69" s="24"/>
      <c r="AH69" s="24"/>
    </row>
    <row r="70" spans="1:34" ht="30.2" customHeight="1" x14ac:dyDescent="0.25">
      <c r="A70" s="214"/>
      <c r="B70" s="46">
        <v>67</v>
      </c>
      <c r="C70" s="211"/>
      <c r="D70" s="48" t="s">
        <v>7</v>
      </c>
      <c r="E70" s="50" t="s">
        <v>8</v>
      </c>
      <c r="F70" s="52" t="s">
        <v>28</v>
      </c>
      <c r="G70" s="46" t="s">
        <v>29</v>
      </c>
      <c r="H70" s="46" t="s">
        <v>8</v>
      </c>
      <c r="I70" s="46" t="s">
        <v>9</v>
      </c>
      <c r="J70" s="49">
        <v>530</v>
      </c>
      <c r="K70" s="29">
        <f>0</f>
        <v>0</v>
      </c>
      <c r="L70" s="158">
        <f t="shared" si="5"/>
        <v>0</v>
      </c>
      <c r="M70" s="158">
        <f t="shared" si="6"/>
        <v>0</v>
      </c>
      <c r="N70" s="159"/>
      <c r="O70" s="160">
        <f t="shared" si="7"/>
        <v>0</v>
      </c>
      <c r="P70" s="159"/>
      <c r="Q70" s="159"/>
      <c r="R70" s="159"/>
      <c r="S70" s="28">
        <f t="shared" si="8"/>
        <v>0</v>
      </c>
      <c r="T70" s="27" t="str">
        <f t="shared" si="9"/>
        <v>OK</v>
      </c>
      <c r="U70" s="173"/>
      <c r="V70" s="174"/>
      <c r="W70" s="24"/>
      <c r="X70" s="24"/>
      <c r="Y70" s="26"/>
      <c r="Z70" s="26"/>
      <c r="AA70" s="26"/>
      <c r="AB70" s="24"/>
      <c r="AC70" s="24"/>
      <c r="AD70" s="24"/>
      <c r="AE70" s="24"/>
      <c r="AF70" s="24"/>
      <c r="AG70" s="24"/>
      <c r="AH70" s="24"/>
    </row>
    <row r="71" spans="1:34" ht="30.2" customHeight="1" x14ac:dyDescent="0.25">
      <c r="A71" s="214"/>
      <c r="B71" s="46">
        <v>68</v>
      </c>
      <c r="C71" s="211"/>
      <c r="D71" s="48" t="s">
        <v>10</v>
      </c>
      <c r="E71" s="50" t="s">
        <v>8</v>
      </c>
      <c r="F71" s="52" t="s">
        <v>28</v>
      </c>
      <c r="G71" s="46" t="s">
        <v>29</v>
      </c>
      <c r="H71" s="46" t="s">
        <v>8</v>
      </c>
      <c r="I71" s="46" t="s">
        <v>9</v>
      </c>
      <c r="J71" s="49">
        <v>660</v>
      </c>
      <c r="K71" s="29">
        <f>0</f>
        <v>0</v>
      </c>
      <c r="L71" s="158">
        <f t="shared" si="5"/>
        <v>0</v>
      </c>
      <c r="M71" s="158">
        <f t="shared" si="6"/>
        <v>0</v>
      </c>
      <c r="N71" s="159"/>
      <c r="O71" s="160">
        <f t="shared" si="7"/>
        <v>0</v>
      </c>
      <c r="P71" s="159"/>
      <c r="Q71" s="159"/>
      <c r="R71" s="159"/>
      <c r="S71" s="28">
        <f t="shared" si="8"/>
        <v>0</v>
      </c>
      <c r="T71" s="27" t="str">
        <f t="shared" si="9"/>
        <v>OK</v>
      </c>
      <c r="U71" s="173"/>
      <c r="V71" s="174"/>
      <c r="W71" s="24"/>
      <c r="X71" s="24"/>
      <c r="Y71" s="26"/>
      <c r="Z71" s="26"/>
      <c r="AA71" s="26"/>
      <c r="AB71" s="24"/>
      <c r="AC71" s="24"/>
      <c r="AD71" s="24"/>
      <c r="AE71" s="24"/>
      <c r="AF71" s="24"/>
      <c r="AG71" s="24"/>
      <c r="AH71" s="24"/>
    </row>
    <row r="72" spans="1:34" ht="30.2" customHeight="1" x14ac:dyDescent="0.25">
      <c r="A72" s="214"/>
      <c r="B72" s="46">
        <v>69</v>
      </c>
      <c r="C72" s="211"/>
      <c r="D72" s="48" t="s">
        <v>11</v>
      </c>
      <c r="E72" s="50" t="s">
        <v>8</v>
      </c>
      <c r="F72" s="52" t="s">
        <v>28</v>
      </c>
      <c r="G72" s="46" t="s">
        <v>29</v>
      </c>
      <c r="H72" s="46" t="s">
        <v>8</v>
      </c>
      <c r="I72" s="46" t="s">
        <v>9</v>
      </c>
      <c r="J72" s="49">
        <v>760</v>
      </c>
      <c r="K72" s="29">
        <f>0</f>
        <v>0</v>
      </c>
      <c r="L72" s="158">
        <f t="shared" si="5"/>
        <v>0</v>
      </c>
      <c r="M72" s="158">
        <f t="shared" si="6"/>
        <v>0</v>
      </c>
      <c r="N72" s="159"/>
      <c r="O72" s="160">
        <f t="shared" si="7"/>
        <v>0</v>
      </c>
      <c r="P72" s="159"/>
      <c r="Q72" s="159"/>
      <c r="R72" s="159"/>
      <c r="S72" s="28">
        <f t="shared" si="8"/>
        <v>0</v>
      </c>
      <c r="T72" s="27" t="str">
        <f t="shared" si="9"/>
        <v>OK</v>
      </c>
      <c r="U72" s="173"/>
      <c r="V72" s="174"/>
      <c r="W72" s="24"/>
      <c r="X72" s="24"/>
      <c r="Y72" s="26"/>
      <c r="Z72" s="26"/>
      <c r="AA72" s="26"/>
      <c r="AB72" s="24"/>
      <c r="AC72" s="24"/>
      <c r="AD72" s="24"/>
      <c r="AE72" s="24"/>
      <c r="AF72" s="24"/>
      <c r="AG72" s="24"/>
      <c r="AH72" s="24"/>
    </row>
    <row r="73" spans="1:34" ht="30.2" customHeight="1" x14ac:dyDescent="0.25">
      <c r="A73" s="214"/>
      <c r="B73" s="46">
        <v>70</v>
      </c>
      <c r="C73" s="211"/>
      <c r="D73" s="48" t="s">
        <v>12</v>
      </c>
      <c r="E73" s="50" t="s">
        <v>8</v>
      </c>
      <c r="F73" s="52" t="s">
        <v>28</v>
      </c>
      <c r="G73" s="46" t="s">
        <v>29</v>
      </c>
      <c r="H73" s="46" t="s">
        <v>34</v>
      </c>
      <c r="I73" s="46" t="s">
        <v>9</v>
      </c>
      <c r="J73" s="49">
        <v>70</v>
      </c>
      <c r="K73" s="29">
        <f>0</f>
        <v>0</v>
      </c>
      <c r="L73" s="158">
        <f t="shared" si="5"/>
        <v>0</v>
      </c>
      <c r="M73" s="158">
        <f t="shared" si="6"/>
        <v>0</v>
      </c>
      <c r="N73" s="159"/>
      <c r="O73" s="160">
        <f t="shared" si="7"/>
        <v>0</v>
      </c>
      <c r="P73" s="159"/>
      <c r="Q73" s="159"/>
      <c r="R73" s="159"/>
      <c r="S73" s="28">
        <f t="shared" si="8"/>
        <v>0</v>
      </c>
      <c r="T73" s="27" t="str">
        <f t="shared" si="9"/>
        <v>OK</v>
      </c>
      <c r="U73" s="173"/>
      <c r="V73" s="174"/>
      <c r="W73" s="24"/>
      <c r="X73" s="24"/>
      <c r="Y73" s="26"/>
      <c r="Z73" s="26"/>
      <c r="AA73" s="26"/>
      <c r="AB73" s="24"/>
      <c r="AC73" s="24"/>
      <c r="AD73" s="24"/>
      <c r="AE73" s="24"/>
      <c r="AF73" s="24"/>
      <c r="AG73" s="24"/>
      <c r="AH73" s="24"/>
    </row>
    <row r="74" spans="1:34" ht="30.2" customHeight="1" x14ac:dyDescent="0.25">
      <c r="A74" s="214"/>
      <c r="B74" s="46">
        <v>71</v>
      </c>
      <c r="C74" s="211"/>
      <c r="D74" s="48" t="s">
        <v>156</v>
      </c>
      <c r="E74" s="50" t="s">
        <v>8</v>
      </c>
      <c r="F74" s="52" t="s">
        <v>28</v>
      </c>
      <c r="G74" s="46" t="s">
        <v>29</v>
      </c>
      <c r="H74" s="46" t="s">
        <v>34</v>
      </c>
      <c r="I74" s="46" t="s">
        <v>9</v>
      </c>
      <c r="J74" s="49">
        <v>75</v>
      </c>
      <c r="K74" s="29">
        <f>0</f>
        <v>0</v>
      </c>
      <c r="L74" s="158">
        <f t="shared" si="5"/>
        <v>0</v>
      </c>
      <c r="M74" s="158">
        <f t="shared" si="6"/>
        <v>0</v>
      </c>
      <c r="N74" s="159"/>
      <c r="O74" s="160">
        <f t="shared" si="7"/>
        <v>0</v>
      </c>
      <c r="P74" s="159"/>
      <c r="Q74" s="159"/>
      <c r="R74" s="159"/>
      <c r="S74" s="28">
        <f t="shared" si="8"/>
        <v>0</v>
      </c>
      <c r="T74" s="27" t="str">
        <f t="shared" si="9"/>
        <v>OK</v>
      </c>
      <c r="U74" s="173"/>
      <c r="V74" s="174"/>
      <c r="W74" s="24"/>
      <c r="X74" s="24"/>
      <c r="Y74" s="26"/>
      <c r="Z74" s="26"/>
      <c r="AA74" s="26"/>
      <c r="AB74" s="24"/>
      <c r="AC74" s="24"/>
      <c r="AD74" s="24"/>
      <c r="AE74" s="24"/>
      <c r="AF74" s="24"/>
      <c r="AG74" s="24"/>
      <c r="AH74" s="24"/>
    </row>
    <row r="75" spans="1:34" ht="30.2" customHeight="1" x14ac:dyDescent="0.25">
      <c r="A75" s="214"/>
      <c r="B75" s="46">
        <v>72</v>
      </c>
      <c r="C75" s="211"/>
      <c r="D75" s="48" t="s">
        <v>13</v>
      </c>
      <c r="E75" s="50" t="s">
        <v>8</v>
      </c>
      <c r="F75" s="52" t="s">
        <v>28</v>
      </c>
      <c r="G75" s="46" t="s">
        <v>29</v>
      </c>
      <c r="H75" s="46" t="s">
        <v>34</v>
      </c>
      <c r="I75" s="46" t="s">
        <v>9</v>
      </c>
      <c r="J75" s="49">
        <v>80</v>
      </c>
      <c r="K75" s="29">
        <f>0</f>
        <v>0</v>
      </c>
      <c r="L75" s="158">
        <f t="shared" si="5"/>
        <v>0</v>
      </c>
      <c r="M75" s="158">
        <f t="shared" si="6"/>
        <v>0</v>
      </c>
      <c r="N75" s="159"/>
      <c r="O75" s="160">
        <f t="shared" si="7"/>
        <v>0</v>
      </c>
      <c r="P75" s="159"/>
      <c r="Q75" s="159"/>
      <c r="R75" s="159"/>
      <c r="S75" s="28">
        <f t="shared" si="8"/>
        <v>0</v>
      </c>
      <c r="T75" s="27" t="str">
        <f t="shared" si="9"/>
        <v>OK</v>
      </c>
      <c r="U75" s="173"/>
      <c r="V75" s="174"/>
      <c r="W75" s="24"/>
      <c r="X75" s="24"/>
      <c r="Y75" s="26"/>
      <c r="Z75" s="26"/>
      <c r="AA75" s="26"/>
      <c r="AB75" s="24"/>
      <c r="AC75" s="24"/>
      <c r="AD75" s="24"/>
      <c r="AE75" s="24"/>
      <c r="AF75" s="24"/>
      <c r="AG75" s="24"/>
      <c r="AH75" s="24"/>
    </row>
    <row r="76" spans="1:34" ht="30.2" customHeight="1" x14ac:dyDescent="0.25">
      <c r="A76" s="214"/>
      <c r="B76" s="46">
        <v>73</v>
      </c>
      <c r="C76" s="211"/>
      <c r="D76" s="48" t="s">
        <v>157</v>
      </c>
      <c r="E76" s="50" t="s">
        <v>8</v>
      </c>
      <c r="F76" s="52" t="s">
        <v>28</v>
      </c>
      <c r="G76" s="46" t="s">
        <v>29</v>
      </c>
      <c r="H76" s="46" t="s">
        <v>8</v>
      </c>
      <c r="I76" s="46" t="s">
        <v>9</v>
      </c>
      <c r="J76" s="49">
        <v>150</v>
      </c>
      <c r="K76" s="29">
        <f>0</f>
        <v>0</v>
      </c>
      <c r="L76" s="158">
        <f t="shared" si="5"/>
        <v>0</v>
      </c>
      <c r="M76" s="158">
        <f t="shared" si="6"/>
        <v>0</v>
      </c>
      <c r="N76" s="159"/>
      <c r="O76" s="160">
        <f t="shared" si="7"/>
        <v>0</v>
      </c>
      <c r="P76" s="159"/>
      <c r="Q76" s="159"/>
      <c r="R76" s="159"/>
      <c r="S76" s="28">
        <f t="shared" si="8"/>
        <v>0</v>
      </c>
      <c r="T76" s="27" t="str">
        <f t="shared" si="9"/>
        <v>OK</v>
      </c>
      <c r="U76" s="173"/>
      <c r="V76" s="174"/>
      <c r="W76" s="24"/>
      <c r="X76" s="24"/>
      <c r="Y76" s="26"/>
      <c r="Z76" s="26"/>
      <c r="AA76" s="26"/>
      <c r="AB76" s="24"/>
      <c r="AC76" s="24"/>
      <c r="AD76" s="24"/>
      <c r="AE76" s="24"/>
      <c r="AF76" s="24"/>
      <c r="AG76" s="24"/>
      <c r="AH76" s="24"/>
    </row>
    <row r="77" spans="1:34" ht="30.2" customHeight="1" x14ac:dyDescent="0.25">
      <c r="A77" s="214"/>
      <c r="B77" s="46">
        <v>74</v>
      </c>
      <c r="C77" s="211"/>
      <c r="D77" s="48" t="s">
        <v>30</v>
      </c>
      <c r="E77" s="50" t="s">
        <v>8</v>
      </c>
      <c r="F77" s="52" t="s">
        <v>28</v>
      </c>
      <c r="G77" s="46" t="s">
        <v>29</v>
      </c>
      <c r="H77" s="46" t="s">
        <v>8</v>
      </c>
      <c r="I77" s="46" t="s">
        <v>9</v>
      </c>
      <c r="J77" s="49">
        <v>150</v>
      </c>
      <c r="K77" s="29">
        <f>0</f>
        <v>0</v>
      </c>
      <c r="L77" s="158">
        <f t="shared" si="5"/>
        <v>0</v>
      </c>
      <c r="M77" s="158">
        <f t="shared" si="6"/>
        <v>0</v>
      </c>
      <c r="N77" s="159"/>
      <c r="O77" s="160">
        <f t="shared" si="7"/>
        <v>0</v>
      </c>
      <c r="P77" s="159"/>
      <c r="Q77" s="159"/>
      <c r="R77" s="159"/>
      <c r="S77" s="28">
        <f t="shared" si="8"/>
        <v>0</v>
      </c>
      <c r="T77" s="27" t="str">
        <f t="shared" si="9"/>
        <v>OK</v>
      </c>
      <c r="U77" s="173"/>
      <c r="V77" s="174"/>
      <c r="W77" s="24"/>
      <c r="X77" s="24"/>
      <c r="Y77" s="26"/>
      <c r="Z77" s="26"/>
      <c r="AA77" s="26"/>
      <c r="AB77" s="24"/>
      <c r="AC77" s="24"/>
      <c r="AD77" s="24"/>
      <c r="AE77" s="24"/>
      <c r="AF77" s="24"/>
      <c r="AG77" s="24"/>
      <c r="AH77" s="24"/>
    </row>
    <row r="78" spans="1:34" ht="30.2" customHeight="1" x14ac:dyDescent="0.25">
      <c r="A78" s="215"/>
      <c r="B78" s="46">
        <v>75</v>
      </c>
      <c r="C78" s="212"/>
      <c r="D78" s="48" t="s">
        <v>165</v>
      </c>
      <c r="E78" s="50" t="s">
        <v>8</v>
      </c>
      <c r="F78" s="52" t="s">
        <v>28</v>
      </c>
      <c r="G78" s="46" t="s">
        <v>29</v>
      </c>
      <c r="H78" s="46" t="s">
        <v>8</v>
      </c>
      <c r="I78" s="46" t="s">
        <v>9</v>
      </c>
      <c r="J78" s="49">
        <v>300</v>
      </c>
      <c r="K78" s="29">
        <f>0</f>
        <v>0</v>
      </c>
      <c r="L78" s="158">
        <f t="shared" si="5"/>
        <v>0</v>
      </c>
      <c r="M78" s="158">
        <f t="shared" si="6"/>
        <v>0</v>
      </c>
      <c r="N78" s="159"/>
      <c r="O78" s="160">
        <f t="shared" si="7"/>
        <v>0</v>
      </c>
      <c r="P78" s="159"/>
      <c r="Q78" s="159"/>
      <c r="R78" s="159"/>
      <c r="S78" s="28">
        <f t="shared" si="8"/>
        <v>0</v>
      </c>
      <c r="T78" s="27" t="str">
        <f t="shared" si="9"/>
        <v>OK</v>
      </c>
      <c r="U78" s="173"/>
      <c r="V78" s="174"/>
      <c r="W78" s="24"/>
      <c r="X78" s="24"/>
      <c r="Y78" s="26"/>
      <c r="Z78" s="26"/>
      <c r="AA78" s="26"/>
      <c r="AB78" s="24"/>
      <c r="AC78" s="24"/>
      <c r="AD78" s="24"/>
      <c r="AE78" s="24"/>
      <c r="AF78" s="24"/>
      <c r="AG78" s="24"/>
      <c r="AH78" s="24"/>
    </row>
    <row r="79" spans="1:34" ht="30.2" customHeight="1" x14ac:dyDescent="0.25">
      <c r="A79" s="203" t="s">
        <v>166</v>
      </c>
      <c r="B79" s="39">
        <v>76</v>
      </c>
      <c r="C79" s="200" t="s">
        <v>33</v>
      </c>
      <c r="D79" s="36" t="s">
        <v>7</v>
      </c>
      <c r="E79" s="43" t="s">
        <v>8</v>
      </c>
      <c r="F79" s="45" t="s">
        <v>28</v>
      </c>
      <c r="G79" s="39" t="s">
        <v>29</v>
      </c>
      <c r="H79" s="39" t="s">
        <v>8</v>
      </c>
      <c r="I79" s="39" t="s">
        <v>9</v>
      </c>
      <c r="J79" s="38">
        <v>1001</v>
      </c>
      <c r="K79" s="29">
        <f>10</f>
        <v>10</v>
      </c>
      <c r="L79" s="158">
        <f t="shared" si="5"/>
        <v>0</v>
      </c>
      <c r="M79" s="158">
        <f t="shared" si="6"/>
        <v>0</v>
      </c>
      <c r="N79" s="159"/>
      <c r="O79" s="160">
        <f t="shared" si="7"/>
        <v>2</v>
      </c>
      <c r="P79" s="159"/>
      <c r="Q79" s="159"/>
      <c r="R79" s="159"/>
      <c r="S79" s="28">
        <f t="shared" si="8"/>
        <v>10</v>
      </c>
      <c r="T79" s="27" t="str">
        <f t="shared" si="9"/>
        <v>OK</v>
      </c>
      <c r="U79" s="173"/>
      <c r="V79" s="174"/>
      <c r="W79" s="24"/>
      <c r="X79" s="24"/>
      <c r="Y79" s="26"/>
      <c r="Z79" s="26"/>
      <c r="AA79" s="26"/>
      <c r="AB79" s="24"/>
      <c r="AC79" s="24"/>
      <c r="AD79" s="24"/>
      <c r="AE79" s="24"/>
      <c r="AF79" s="24"/>
      <c r="AG79" s="24"/>
      <c r="AH79" s="24"/>
    </row>
    <row r="80" spans="1:34" ht="30.2" customHeight="1" x14ac:dyDescent="0.25">
      <c r="A80" s="204"/>
      <c r="B80" s="39">
        <v>77</v>
      </c>
      <c r="C80" s="201"/>
      <c r="D80" s="36" t="s">
        <v>12</v>
      </c>
      <c r="E80" s="43" t="s">
        <v>8</v>
      </c>
      <c r="F80" s="45" t="s">
        <v>28</v>
      </c>
      <c r="G80" s="39" t="s">
        <v>29</v>
      </c>
      <c r="H80" s="39" t="s">
        <v>34</v>
      </c>
      <c r="I80" s="39" t="s">
        <v>9</v>
      </c>
      <c r="J80" s="38">
        <v>130</v>
      </c>
      <c r="K80" s="29">
        <f>10</f>
        <v>10</v>
      </c>
      <c r="L80" s="158">
        <f t="shared" si="5"/>
        <v>0</v>
      </c>
      <c r="M80" s="158">
        <f t="shared" si="6"/>
        <v>0</v>
      </c>
      <c r="N80" s="159"/>
      <c r="O80" s="160">
        <f t="shared" si="7"/>
        <v>2</v>
      </c>
      <c r="P80" s="159"/>
      <c r="Q80" s="159"/>
      <c r="R80" s="159"/>
      <c r="S80" s="28">
        <f t="shared" si="8"/>
        <v>10</v>
      </c>
      <c r="T80" s="27" t="str">
        <f t="shared" si="9"/>
        <v>OK</v>
      </c>
      <c r="U80" s="173"/>
      <c r="V80" s="174"/>
      <c r="W80" s="24"/>
      <c r="X80" s="24"/>
      <c r="Y80" s="26"/>
      <c r="Z80" s="26"/>
      <c r="AA80" s="26"/>
      <c r="AB80" s="24"/>
      <c r="AC80" s="24"/>
      <c r="AD80" s="24"/>
      <c r="AE80" s="24"/>
      <c r="AF80" s="24"/>
      <c r="AG80" s="24"/>
      <c r="AH80" s="24"/>
    </row>
    <row r="81" spans="1:34" ht="30.2" customHeight="1" x14ac:dyDescent="0.25">
      <c r="A81" s="205"/>
      <c r="B81" s="39">
        <v>78</v>
      </c>
      <c r="C81" s="202"/>
      <c r="D81" s="36" t="s">
        <v>157</v>
      </c>
      <c r="E81" s="43" t="s">
        <v>8</v>
      </c>
      <c r="F81" s="45" t="s">
        <v>28</v>
      </c>
      <c r="G81" s="39" t="s">
        <v>29</v>
      </c>
      <c r="H81" s="39" t="s">
        <v>8</v>
      </c>
      <c r="I81" s="39" t="s">
        <v>9</v>
      </c>
      <c r="J81" s="38">
        <v>200</v>
      </c>
      <c r="K81" s="29">
        <f>5</f>
        <v>5</v>
      </c>
      <c r="L81" s="158">
        <f t="shared" si="5"/>
        <v>0</v>
      </c>
      <c r="M81" s="158">
        <f t="shared" si="6"/>
        <v>0</v>
      </c>
      <c r="N81" s="159"/>
      <c r="O81" s="160">
        <f t="shared" si="7"/>
        <v>1</v>
      </c>
      <c r="P81" s="159"/>
      <c r="Q81" s="159"/>
      <c r="R81" s="159"/>
      <c r="S81" s="28">
        <f t="shared" si="8"/>
        <v>5</v>
      </c>
      <c r="T81" s="27" t="str">
        <f t="shared" si="9"/>
        <v>OK</v>
      </c>
      <c r="U81" s="173"/>
      <c r="V81" s="174"/>
      <c r="W81" s="24"/>
      <c r="X81" s="24"/>
      <c r="Y81" s="26"/>
      <c r="Z81" s="26"/>
      <c r="AA81" s="26"/>
      <c r="AB81" s="24"/>
      <c r="AC81" s="24"/>
      <c r="AD81" s="24"/>
      <c r="AE81" s="24"/>
      <c r="AF81" s="24"/>
      <c r="AG81" s="24"/>
      <c r="AH81" s="24"/>
    </row>
    <row r="82" spans="1:34" ht="15.75" thickBot="1" x14ac:dyDescent="0.3">
      <c r="K82" s="4">
        <f>SUM(K4:K81)</f>
        <v>35</v>
      </c>
      <c r="N82" s="163"/>
      <c r="O82" s="163"/>
      <c r="P82" s="163"/>
      <c r="Q82" s="163"/>
      <c r="R82" s="163"/>
      <c r="S82" s="12">
        <f>SUM(S4:S81)</f>
        <v>25</v>
      </c>
      <c r="T82" s="5" t="str">
        <f t="shared" si="9"/>
        <v>OK</v>
      </c>
      <c r="U82" s="32">
        <f t="shared" ref="U82:AH82" si="10">SUMPRODUCT($J$4:$J$81,U4:U81)</f>
        <v>3600</v>
      </c>
      <c r="V82" s="32">
        <f t="shared" si="10"/>
        <v>28767.420000000002</v>
      </c>
      <c r="W82" s="32">
        <f t="shared" si="10"/>
        <v>0</v>
      </c>
      <c r="X82" s="32">
        <f t="shared" si="10"/>
        <v>0</v>
      </c>
      <c r="Y82" s="32">
        <f t="shared" si="10"/>
        <v>0</v>
      </c>
      <c r="Z82" s="32">
        <f t="shared" si="10"/>
        <v>0</v>
      </c>
      <c r="AA82" s="32">
        <f t="shared" si="10"/>
        <v>0</v>
      </c>
      <c r="AB82" s="32">
        <f t="shared" si="10"/>
        <v>0</v>
      </c>
      <c r="AC82" s="32">
        <f t="shared" si="10"/>
        <v>0</v>
      </c>
      <c r="AD82" s="32">
        <f t="shared" si="10"/>
        <v>0</v>
      </c>
      <c r="AE82" s="32">
        <f t="shared" si="10"/>
        <v>0</v>
      </c>
      <c r="AF82" s="32">
        <f t="shared" si="10"/>
        <v>0</v>
      </c>
      <c r="AG82" s="32">
        <f t="shared" si="10"/>
        <v>0</v>
      </c>
      <c r="AH82" s="32">
        <f t="shared" si="10"/>
        <v>0</v>
      </c>
    </row>
    <row r="83" spans="1:34" ht="15" x14ac:dyDescent="0.25">
      <c r="D83" s="33" t="s">
        <v>53</v>
      </c>
      <c r="K83" s="163">
        <f>SUMPRODUCT($J$4:$J$81,K4:K81)</f>
        <v>43470.479999999996</v>
      </c>
      <c r="L83" s="163">
        <f>SUMPRODUCT($J$4:$J$81,L4:L81)</f>
        <v>7045.0599999999995</v>
      </c>
      <c r="M83" s="163">
        <f>SUMPRODUCT($J$4:$J$81,M4:M81)</f>
        <v>32367.42</v>
      </c>
      <c r="R83" s="157"/>
      <c r="U83" s="177"/>
      <c r="V83" s="177"/>
    </row>
    <row r="84" spans="1:34" ht="30" x14ac:dyDescent="0.25">
      <c r="D84" s="34" t="s">
        <v>54</v>
      </c>
      <c r="R84" s="156"/>
      <c r="U84" s="177"/>
      <c r="V84" s="177"/>
    </row>
    <row r="85" spans="1:34" ht="15.75" customHeight="1" thickBot="1" x14ac:dyDescent="0.3">
      <c r="D85" s="35" t="s">
        <v>55</v>
      </c>
      <c r="R85" s="156"/>
      <c r="U85" s="177"/>
      <c r="V85" s="177"/>
    </row>
    <row r="86" spans="1:34" ht="15" x14ac:dyDescent="0.25">
      <c r="U86" s="177"/>
      <c r="V86" s="177"/>
    </row>
    <row r="87" spans="1:34" ht="15" x14ac:dyDescent="0.25">
      <c r="U87" s="177"/>
      <c r="V87" s="177"/>
    </row>
    <row r="88" spans="1:34" ht="15" x14ac:dyDescent="0.25">
      <c r="U88" s="177"/>
      <c r="V88" s="177"/>
    </row>
    <row r="89" spans="1:34" ht="15" x14ac:dyDescent="0.25">
      <c r="U89" s="177"/>
      <c r="V89" s="177"/>
    </row>
    <row r="90" spans="1:34" ht="15" x14ac:dyDescent="0.25">
      <c r="U90" s="177"/>
      <c r="V90" s="177"/>
    </row>
    <row r="91" spans="1:34" ht="15" x14ac:dyDescent="0.25">
      <c r="U91" s="177"/>
      <c r="V91" s="177"/>
    </row>
    <row r="92" spans="1:34" ht="15" x14ac:dyDescent="0.25">
      <c r="U92" s="177"/>
      <c r="V92" s="177"/>
    </row>
  </sheetData>
  <mergeCells count="29">
    <mergeCell ref="A69:A78"/>
    <mergeCell ref="C69:C78"/>
    <mergeCell ref="A79:A81"/>
    <mergeCell ref="C79:C81"/>
    <mergeCell ref="A38:A48"/>
    <mergeCell ref="C38:C48"/>
    <mergeCell ref="A49:A59"/>
    <mergeCell ref="C49:C59"/>
    <mergeCell ref="A60:A68"/>
    <mergeCell ref="C60:C68"/>
    <mergeCell ref="AD1:AD2"/>
    <mergeCell ref="AE1:AE2"/>
    <mergeCell ref="AF1:AF2"/>
    <mergeCell ref="AG1:AG2"/>
    <mergeCell ref="AH1:AH2"/>
    <mergeCell ref="AA1:AA2"/>
    <mergeCell ref="AB1:AB2"/>
    <mergeCell ref="AC1:AC2"/>
    <mergeCell ref="A1:C1"/>
    <mergeCell ref="D1:J1"/>
    <mergeCell ref="K1:T1"/>
    <mergeCell ref="U1:U2"/>
    <mergeCell ref="V1:V2"/>
    <mergeCell ref="W1:W2"/>
    <mergeCell ref="A2:J2"/>
    <mergeCell ref="K2:T2"/>
    <mergeCell ref="X1:X2"/>
    <mergeCell ref="Y1:Y2"/>
    <mergeCell ref="Z1:Z2"/>
  </mergeCells>
  <conditionalFormatting sqref="T1 T3:T1048576">
    <cfRule type="cellIs" dxfId="27" priority="2" operator="equal">
      <formula>"ATENÇÃO"</formula>
    </cfRule>
  </conditionalFormatting>
  <conditionalFormatting sqref="W4:AH81">
    <cfRule type="cellIs" dxfId="26"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F8582-1FD4-4453-B599-2E3FCCE185F1}">
  <dimension ref="A1:AH92"/>
  <sheetViews>
    <sheetView zoomScale="80" zoomScaleNormal="80" workbookViewId="0">
      <selection sqref="A1:XFD1048576"/>
    </sheetView>
  </sheetViews>
  <sheetFormatPr defaultColWidth="9.7109375" defaultRowHeight="30.2" customHeight="1" x14ac:dyDescent="0.25"/>
  <cols>
    <col min="1" max="1" width="6.140625" style="1" customWidth="1"/>
    <col min="2" max="2" width="6.42578125" style="1" customWidth="1"/>
    <col min="3" max="3" width="13.28515625" style="1" customWidth="1"/>
    <col min="4" max="4" width="17.85546875" style="3" customWidth="1"/>
    <col min="5" max="5" width="16.140625" style="1" customWidth="1"/>
    <col min="6" max="6" width="8.5703125" style="1" customWidth="1"/>
    <col min="7" max="7" width="8.42578125" style="1" customWidth="1"/>
    <col min="8" max="8" width="8.28515625" style="1" customWidth="1"/>
    <col min="9" max="9" width="12.7109375" style="1" customWidth="1"/>
    <col min="10" max="10" width="13.5703125" style="3" customWidth="1"/>
    <col min="11" max="11" width="13.7109375" style="4" bestFit="1" customWidth="1"/>
    <col min="12" max="14" width="12.42578125" style="4" customWidth="1"/>
    <col min="15" max="15" width="18.140625" style="4" customWidth="1"/>
    <col min="16" max="17" width="12.42578125" style="4" customWidth="1"/>
    <col min="18" max="18" width="16.42578125" style="4" bestFit="1" customWidth="1"/>
    <col min="19" max="19" width="13.28515625" style="12" customWidth="1"/>
    <col min="20" max="20" width="12.42578125" style="5" customWidth="1"/>
    <col min="21" max="21" width="13.42578125" style="6" customWidth="1"/>
    <col min="22" max="22" width="13" style="6" customWidth="1"/>
    <col min="23" max="23" width="13.42578125" style="6" customWidth="1"/>
    <col min="24" max="25" width="14.140625" style="6" customWidth="1"/>
    <col min="26" max="26" width="12.42578125" style="6" customWidth="1"/>
    <col min="27" max="27" width="14.140625" style="6" customWidth="1"/>
    <col min="28" max="28" width="12.7109375" style="6" customWidth="1"/>
    <col min="29" max="29" width="12" style="6" customWidth="1"/>
    <col min="30" max="30" width="12.7109375" style="6" customWidth="1"/>
    <col min="31" max="31" width="13.85546875" style="6" customWidth="1"/>
    <col min="32" max="32" width="13.42578125" style="6" customWidth="1"/>
    <col min="33" max="33" width="12.42578125" style="2" customWidth="1"/>
    <col min="34" max="34" width="13.7109375" style="2" customWidth="1"/>
    <col min="35" max="16384" width="9.7109375" style="2"/>
  </cols>
  <sheetData>
    <row r="1" spans="1:34" ht="40.15" customHeight="1" x14ac:dyDescent="0.25">
      <c r="A1" s="207" t="s">
        <v>52</v>
      </c>
      <c r="B1" s="208"/>
      <c r="C1" s="209"/>
      <c r="D1" s="194" t="s">
        <v>48</v>
      </c>
      <c r="E1" s="195"/>
      <c r="F1" s="195"/>
      <c r="G1" s="195"/>
      <c r="H1" s="195"/>
      <c r="I1" s="195"/>
      <c r="J1" s="196"/>
      <c r="K1" s="206" t="s">
        <v>49</v>
      </c>
      <c r="L1" s="206"/>
      <c r="M1" s="206"/>
      <c r="N1" s="206"/>
      <c r="O1" s="206"/>
      <c r="P1" s="206"/>
      <c r="Q1" s="206"/>
      <c r="R1" s="206"/>
      <c r="S1" s="206"/>
      <c r="T1" s="206"/>
      <c r="U1" s="170" t="s">
        <v>234</v>
      </c>
      <c r="V1" s="170" t="s">
        <v>236</v>
      </c>
      <c r="W1" s="216" t="s">
        <v>238</v>
      </c>
      <c r="X1" s="216" t="s">
        <v>239</v>
      </c>
      <c r="Y1" s="170" t="s">
        <v>240</v>
      </c>
      <c r="Z1" s="216" t="s">
        <v>242</v>
      </c>
      <c r="AA1" s="216" t="s">
        <v>243</v>
      </c>
      <c r="AB1" s="216" t="s">
        <v>244</v>
      </c>
      <c r="AC1" s="192" t="s">
        <v>51</v>
      </c>
      <c r="AD1" s="192" t="s">
        <v>51</v>
      </c>
      <c r="AE1" s="192" t="s">
        <v>51</v>
      </c>
      <c r="AF1" s="192" t="s">
        <v>51</v>
      </c>
      <c r="AG1" s="192" t="s">
        <v>51</v>
      </c>
      <c r="AH1" s="192" t="s">
        <v>51</v>
      </c>
    </row>
    <row r="2" spans="1:34" ht="24.95" customHeight="1" x14ac:dyDescent="0.25">
      <c r="A2" s="194" t="s">
        <v>44</v>
      </c>
      <c r="B2" s="195"/>
      <c r="C2" s="195"/>
      <c r="D2" s="195"/>
      <c r="E2" s="195"/>
      <c r="F2" s="195"/>
      <c r="G2" s="195"/>
      <c r="H2" s="195"/>
      <c r="I2" s="195"/>
      <c r="J2" s="196"/>
      <c r="K2" s="197" t="s">
        <v>62</v>
      </c>
      <c r="L2" s="198"/>
      <c r="M2" s="198"/>
      <c r="N2" s="198"/>
      <c r="O2" s="198"/>
      <c r="P2" s="198"/>
      <c r="Q2" s="198"/>
      <c r="R2" s="198"/>
      <c r="S2" s="198"/>
      <c r="T2" s="199"/>
      <c r="U2" s="171" t="s">
        <v>235</v>
      </c>
      <c r="V2" s="171" t="s">
        <v>237</v>
      </c>
      <c r="W2" s="217"/>
      <c r="X2" s="217"/>
      <c r="Y2" s="171" t="s">
        <v>241</v>
      </c>
      <c r="Z2" s="217"/>
      <c r="AA2" s="217"/>
      <c r="AB2" s="217"/>
      <c r="AC2" s="193"/>
      <c r="AD2" s="193"/>
      <c r="AE2" s="193"/>
      <c r="AF2" s="193"/>
      <c r="AG2" s="193"/>
      <c r="AH2" s="193"/>
    </row>
    <row r="3" spans="1:34" s="3" customFormat="1" ht="30.2" customHeight="1" x14ac:dyDescent="0.2">
      <c r="A3" s="7" t="s">
        <v>3</v>
      </c>
      <c r="B3" s="7" t="s">
        <v>56</v>
      </c>
      <c r="C3" s="7" t="s">
        <v>57</v>
      </c>
      <c r="D3" s="8" t="s">
        <v>58</v>
      </c>
      <c r="E3" s="8" t="s">
        <v>59</v>
      </c>
      <c r="F3" s="8" t="s">
        <v>18</v>
      </c>
      <c r="G3" s="8" t="s">
        <v>19</v>
      </c>
      <c r="H3" s="8" t="s">
        <v>60</v>
      </c>
      <c r="I3" s="8" t="s">
        <v>61</v>
      </c>
      <c r="J3" s="9" t="s">
        <v>50</v>
      </c>
      <c r="K3" s="10" t="s">
        <v>4</v>
      </c>
      <c r="L3" s="57" t="s">
        <v>218</v>
      </c>
      <c r="M3" s="57" t="s">
        <v>219</v>
      </c>
      <c r="N3" s="57" t="s">
        <v>220</v>
      </c>
      <c r="O3" s="57" t="s">
        <v>221</v>
      </c>
      <c r="P3" s="57" t="s">
        <v>222</v>
      </c>
      <c r="Q3" s="57" t="s">
        <v>224</v>
      </c>
      <c r="R3" s="57" t="s">
        <v>225</v>
      </c>
      <c r="S3" s="11" t="s">
        <v>0</v>
      </c>
      <c r="T3" s="7" t="s">
        <v>2</v>
      </c>
      <c r="U3" s="172">
        <v>45526</v>
      </c>
      <c r="V3" s="172">
        <v>45533</v>
      </c>
      <c r="W3" s="172">
        <v>45533</v>
      </c>
      <c r="X3" s="172">
        <v>45533</v>
      </c>
      <c r="Y3" s="172">
        <v>45552</v>
      </c>
      <c r="Z3" s="172">
        <v>45566</v>
      </c>
      <c r="AA3" s="172">
        <v>45567</v>
      </c>
      <c r="AB3" s="172">
        <v>45586</v>
      </c>
      <c r="AC3" s="25" t="s">
        <v>1</v>
      </c>
      <c r="AD3" s="25" t="s">
        <v>1</v>
      </c>
      <c r="AE3" s="25" t="s">
        <v>1</v>
      </c>
      <c r="AF3" s="25" t="s">
        <v>1</v>
      </c>
      <c r="AG3" s="25" t="s">
        <v>1</v>
      </c>
      <c r="AH3" s="25" t="s">
        <v>1</v>
      </c>
    </row>
    <row r="4" spans="1:34" ht="30.2" customHeight="1" x14ac:dyDescent="0.25">
      <c r="A4" s="39">
        <v>1</v>
      </c>
      <c r="B4" s="39">
        <v>1</v>
      </c>
      <c r="C4" s="37" t="s">
        <v>63</v>
      </c>
      <c r="D4" s="36" t="s">
        <v>64</v>
      </c>
      <c r="E4" s="37" t="s">
        <v>65</v>
      </c>
      <c r="F4" s="37" t="s">
        <v>20</v>
      </c>
      <c r="G4" s="37" t="s">
        <v>66</v>
      </c>
      <c r="H4" s="37" t="s">
        <v>5</v>
      </c>
      <c r="I4" s="37" t="s">
        <v>6</v>
      </c>
      <c r="J4" s="38">
        <v>1670</v>
      </c>
      <c r="K4" s="29">
        <f>0</f>
        <v>0</v>
      </c>
      <c r="L4" s="158">
        <f>IF(SUM(U4:AL4)&gt;K4,K4,SUM(U4:AL4))</f>
        <v>0</v>
      </c>
      <c r="M4" s="158">
        <f>(SUM(U4:AL4))</f>
        <v>0</v>
      </c>
      <c r="N4" s="159"/>
      <c r="O4" s="160">
        <f>ROUND(IF(K4*0.25-0.5&lt;0,0,K4*0.25-0.5),0)-R4-P4</f>
        <v>0</v>
      </c>
      <c r="P4" s="159"/>
      <c r="Q4" s="159"/>
      <c r="R4" s="159"/>
      <c r="S4" s="28">
        <f>K4-SUM(U4:AH4)+N4</f>
        <v>0</v>
      </c>
      <c r="T4" s="27" t="str">
        <f>IF(S4&lt;0,"ATENÇÃO","OK")</f>
        <v>OK</v>
      </c>
      <c r="U4" s="173"/>
      <c r="V4" s="173"/>
      <c r="W4" s="173"/>
      <c r="X4" s="173"/>
      <c r="Y4" s="174"/>
      <c r="Z4" s="174"/>
      <c r="AA4" s="174"/>
      <c r="AB4" s="173"/>
      <c r="AC4" s="24"/>
      <c r="AD4" s="24"/>
      <c r="AE4" s="24"/>
      <c r="AF4" s="24"/>
      <c r="AG4" s="24"/>
      <c r="AH4" s="24"/>
    </row>
    <row r="5" spans="1:34" ht="30.2" customHeight="1" x14ac:dyDescent="0.25">
      <c r="A5" s="46">
        <v>2</v>
      </c>
      <c r="B5" s="46">
        <v>2</v>
      </c>
      <c r="C5" s="47" t="s">
        <v>67</v>
      </c>
      <c r="D5" s="48" t="s">
        <v>68</v>
      </c>
      <c r="E5" s="47" t="s">
        <v>69</v>
      </c>
      <c r="F5" s="47" t="s">
        <v>20</v>
      </c>
      <c r="G5" s="47" t="s">
        <v>66</v>
      </c>
      <c r="H5" s="47" t="s">
        <v>5</v>
      </c>
      <c r="I5" s="47" t="s">
        <v>6</v>
      </c>
      <c r="J5" s="49">
        <v>1651.67</v>
      </c>
      <c r="K5" s="29">
        <f>4</f>
        <v>4</v>
      </c>
      <c r="L5" s="158">
        <f t="shared" ref="L5:L68" si="0">IF(SUM(U5:AL5)&gt;K5,K5,SUM(U5:AL5))</f>
        <v>0</v>
      </c>
      <c r="M5" s="158">
        <f t="shared" ref="M5:M68" si="1">(SUM(U5:AL5))</f>
        <v>0</v>
      </c>
      <c r="N5" s="159"/>
      <c r="O5" s="160">
        <f t="shared" ref="O5:O68" si="2">ROUND(IF(K5*0.25-0.5&lt;0,0,K5*0.25-0.5),0)-R5-P5</f>
        <v>1</v>
      </c>
      <c r="P5" s="159"/>
      <c r="Q5" s="159"/>
      <c r="R5" s="159"/>
      <c r="S5" s="28">
        <f t="shared" ref="S5:S68" si="3">K5-SUM(U5:AH5)+N5</f>
        <v>4</v>
      </c>
      <c r="T5" s="27" t="str">
        <f t="shared" ref="T5:T68" si="4">IF(S5&lt;0,"ATENÇÃO","OK")</f>
        <v>OK</v>
      </c>
      <c r="U5" s="173"/>
      <c r="V5" s="173"/>
      <c r="W5" s="173"/>
      <c r="X5" s="173"/>
      <c r="Y5" s="174"/>
      <c r="Z5" s="174"/>
      <c r="AA5" s="174"/>
      <c r="AB5" s="173"/>
      <c r="AC5" s="24"/>
      <c r="AD5" s="24"/>
      <c r="AE5" s="24"/>
      <c r="AF5" s="24"/>
      <c r="AG5" s="24"/>
      <c r="AH5" s="24"/>
    </row>
    <row r="6" spans="1:34" ht="30.2" customHeight="1" x14ac:dyDescent="0.25">
      <c r="A6" s="39">
        <v>3</v>
      </c>
      <c r="B6" s="39">
        <v>3</v>
      </c>
      <c r="C6" s="37" t="s">
        <v>63</v>
      </c>
      <c r="D6" s="36" t="s">
        <v>70</v>
      </c>
      <c r="E6" s="37" t="s">
        <v>71</v>
      </c>
      <c r="F6" s="37" t="s">
        <v>20</v>
      </c>
      <c r="G6" s="37" t="s">
        <v>72</v>
      </c>
      <c r="H6" s="37" t="s">
        <v>5</v>
      </c>
      <c r="I6" s="37" t="s">
        <v>6</v>
      </c>
      <c r="J6" s="38">
        <v>1802</v>
      </c>
      <c r="K6" s="29">
        <f>0</f>
        <v>0</v>
      </c>
      <c r="L6" s="158">
        <f t="shared" si="0"/>
        <v>0</v>
      </c>
      <c r="M6" s="158">
        <f t="shared" si="1"/>
        <v>0</v>
      </c>
      <c r="N6" s="159"/>
      <c r="O6" s="160">
        <f t="shared" si="2"/>
        <v>0</v>
      </c>
      <c r="P6" s="159"/>
      <c r="Q6" s="159"/>
      <c r="R6" s="159"/>
      <c r="S6" s="28">
        <f t="shared" si="3"/>
        <v>0</v>
      </c>
      <c r="T6" s="27" t="str">
        <f t="shared" si="4"/>
        <v>OK</v>
      </c>
      <c r="U6" s="173"/>
      <c r="V6" s="173"/>
      <c r="W6" s="173"/>
      <c r="X6" s="173"/>
      <c r="Y6" s="174"/>
      <c r="Z6" s="174"/>
      <c r="AA6" s="174"/>
      <c r="AB6" s="173"/>
      <c r="AC6" s="24"/>
      <c r="AD6" s="24"/>
      <c r="AE6" s="24"/>
      <c r="AF6" s="24"/>
      <c r="AG6" s="24"/>
      <c r="AH6" s="24"/>
    </row>
    <row r="7" spans="1:34" ht="30.2" customHeight="1" x14ac:dyDescent="0.25">
      <c r="A7" s="46">
        <v>4</v>
      </c>
      <c r="B7" s="46">
        <v>4</v>
      </c>
      <c r="C7" s="47" t="s">
        <v>67</v>
      </c>
      <c r="D7" s="48" t="s">
        <v>73</v>
      </c>
      <c r="E7" s="47" t="s">
        <v>74</v>
      </c>
      <c r="F7" s="47" t="s">
        <v>20</v>
      </c>
      <c r="G7" s="47" t="s">
        <v>75</v>
      </c>
      <c r="H7" s="47" t="s">
        <v>5</v>
      </c>
      <c r="I7" s="47" t="s">
        <v>6</v>
      </c>
      <c r="J7" s="49">
        <v>1800</v>
      </c>
      <c r="K7" s="29">
        <f>0</f>
        <v>0</v>
      </c>
      <c r="L7" s="158">
        <f t="shared" si="0"/>
        <v>0</v>
      </c>
      <c r="M7" s="158">
        <f t="shared" si="1"/>
        <v>0</v>
      </c>
      <c r="N7" s="159"/>
      <c r="O7" s="160">
        <f t="shared" si="2"/>
        <v>0</v>
      </c>
      <c r="P7" s="159"/>
      <c r="Q7" s="159"/>
      <c r="R7" s="159"/>
      <c r="S7" s="28">
        <f t="shared" si="3"/>
        <v>0</v>
      </c>
      <c r="T7" s="27" t="str">
        <f t="shared" si="4"/>
        <v>OK</v>
      </c>
      <c r="U7" s="173"/>
      <c r="V7" s="173"/>
      <c r="W7" s="173"/>
      <c r="X7" s="173"/>
      <c r="Y7" s="174"/>
      <c r="Z7" s="174"/>
      <c r="AA7" s="174"/>
      <c r="AB7" s="173"/>
      <c r="AC7" s="24"/>
      <c r="AD7" s="24"/>
      <c r="AE7" s="24"/>
      <c r="AF7" s="24"/>
      <c r="AG7" s="24"/>
      <c r="AH7" s="24"/>
    </row>
    <row r="8" spans="1:34" ht="30.2" customHeight="1" x14ac:dyDescent="0.25">
      <c r="A8" s="39">
        <v>5</v>
      </c>
      <c r="B8" s="39">
        <v>5</v>
      </c>
      <c r="C8" s="37" t="s">
        <v>63</v>
      </c>
      <c r="D8" s="36" t="s">
        <v>76</v>
      </c>
      <c r="E8" s="37" t="s">
        <v>77</v>
      </c>
      <c r="F8" s="37" t="s">
        <v>20</v>
      </c>
      <c r="G8" s="37" t="s">
        <v>78</v>
      </c>
      <c r="H8" s="37" t="s">
        <v>5</v>
      </c>
      <c r="I8" s="37" t="s">
        <v>6</v>
      </c>
      <c r="J8" s="38">
        <v>2686</v>
      </c>
      <c r="K8" s="29">
        <f>0</f>
        <v>0</v>
      </c>
      <c r="L8" s="158">
        <f t="shared" si="0"/>
        <v>0</v>
      </c>
      <c r="M8" s="158">
        <f t="shared" si="1"/>
        <v>0</v>
      </c>
      <c r="N8" s="159"/>
      <c r="O8" s="160">
        <f t="shared" si="2"/>
        <v>0</v>
      </c>
      <c r="P8" s="159"/>
      <c r="Q8" s="159"/>
      <c r="R8" s="159"/>
      <c r="S8" s="28">
        <f t="shared" si="3"/>
        <v>0</v>
      </c>
      <c r="T8" s="27" t="str">
        <f t="shared" si="4"/>
        <v>OK</v>
      </c>
      <c r="U8" s="173"/>
      <c r="V8" s="173"/>
      <c r="W8" s="173"/>
      <c r="X8" s="173"/>
      <c r="Y8" s="174"/>
      <c r="Z8" s="174"/>
      <c r="AA8" s="174"/>
      <c r="AB8" s="173"/>
      <c r="AC8" s="24"/>
      <c r="AD8" s="24"/>
      <c r="AE8" s="24"/>
      <c r="AF8" s="24"/>
      <c r="AG8" s="24"/>
      <c r="AH8" s="24"/>
    </row>
    <row r="9" spans="1:34" ht="59.85" customHeight="1" x14ac:dyDescent="0.25">
      <c r="A9" s="91">
        <v>6</v>
      </c>
      <c r="B9" s="91">
        <v>6</v>
      </c>
      <c r="C9" s="92" t="s">
        <v>67</v>
      </c>
      <c r="D9" s="93" t="s">
        <v>79</v>
      </c>
      <c r="E9" s="98" t="s">
        <v>188</v>
      </c>
      <c r="F9" s="92" t="s">
        <v>20</v>
      </c>
      <c r="G9" s="92" t="s">
        <v>21</v>
      </c>
      <c r="H9" s="92" t="s">
        <v>5</v>
      </c>
      <c r="I9" s="92" t="s">
        <v>6</v>
      </c>
      <c r="J9" s="94">
        <v>2821.51</v>
      </c>
      <c r="K9" s="29">
        <f>8</f>
        <v>8</v>
      </c>
      <c r="L9" s="158">
        <f t="shared" si="0"/>
        <v>3</v>
      </c>
      <c r="M9" s="158">
        <f t="shared" si="1"/>
        <v>3</v>
      </c>
      <c r="N9" s="159"/>
      <c r="O9" s="160">
        <f t="shared" si="2"/>
        <v>2</v>
      </c>
      <c r="P9" s="159"/>
      <c r="Q9" s="159"/>
      <c r="R9" s="159"/>
      <c r="S9" s="28">
        <f t="shared" si="3"/>
        <v>5</v>
      </c>
      <c r="T9" s="27" t="str">
        <f t="shared" si="4"/>
        <v>OK</v>
      </c>
      <c r="U9" s="173"/>
      <c r="V9" s="175">
        <v>3</v>
      </c>
      <c r="W9" s="173"/>
      <c r="X9" s="173"/>
      <c r="Y9" s="174"/>
      <c r="Z9" s="174"/>
      <c r="AA9" s="174"/>
      <c r="AB9" s="173"/>
      <c r="AC9" s="24"/>
      <c r="AD9" s="24"/>
      <c r="AE9" s="24"/>
      <c r="AF9" s="24"/>
      <c r="AG9" s="24"/>
      <c r="AH9" s="24"/>
    </row>
    <row r="10" spans="1:34" ht="30.2" customHeight="1" x14ac:dyDescent="0.25">
      <c r="A10" s="39">
        <v>7</v>
      </c>
      <c r="B10" s="39">
        <v>7</v>
      </c>
      <c r="C10" s="37" t="s">
        <v>63</v>
      </c>
      <c r="D10" s="36" t="s">
        <v>80</v>
      </c>
      <c r="E10" s="37" t="s">
        <v>81</v>
      </c>
      <c r="F10" s="37" t="s">
        <v>20</v>
      </c>
      <c r="G10" s="37" t="s">
        <v>21</v>
      </c>
      <c r="H10" s="37" t="s">
        <v>5</v>
      </c>
      <c r="I10" s="37" t="s">
        <v>6</v>
      </c>
      <c r="J10" s="38">
        <v>7446</v>
      </c>
      <c r="K10" s="29">
        <f>0</f>
        <v>0</v>
      </c>
      <c r="L10" s="158">
        <f t="shared" si="0"/>
        <v>0</v>
      </c>
      <c r="M10" s="158">
        <f t="shared" si="1"/>
        <v>0</v>
      </c>
      <c r="N10" s="159"/>
      <c r="O10" s="160">
        <f t="shared" si="2"/>
        <v>0</v>
      </c>
      <c r="P10" s="159"/>
      <c r="Q10" s="159"/>
      <c r="R10" s="159"/>
      <c r="S10" s="28">
        <f t="shared" si="3"/>
        <v>0</v>
      </c>
      <c r="T10" s="27" t="str">
        <f t="shared" si="4"/>
        <v>OK</v>
      </c>
      <c r="U10" s="173"/>
      <c r="V10" s="173"/>
      <c r="W10" s="173"/>
      <c r="X10" s="173"/>
      <c r="Y10" s="174"/>
      <c r="Z10" s="174"/>
      <c r="AA10" s="174"/>
      <c r="AB10" s="173"/>
      <c r="AC10" s="24"/>
      <c r="AD10" s="24"/>
      <c r="AE10" s="24"/>
      <c r="AF10" s="24"/>
      <c r="AG10" s="24"/>
      <c r="AH10" s="24"/>
    </row>
    <row r="11" spans="1:34" ht="30.2" customHeight="1" x14ac:dyDescent="0.25">
      <c r="A11" s="46">
        <v>8</v>
      </c>
      <c r="B11" s="46">
        <v>8</v>
      </c>
      <c r="C11" s="47" t="s">
        <v>63</v>
      </c>
      <c r="D11" s="48" t="s">
        <v>82</v>
      </c>
      <c r="E11" s="47" t="s">
        <v>81</v>
      </c>
      <c r="F11" s="47" t="s">
        <v>20</v>
      </c>
      <c r="G11" s="47" t="s">
        <v>21</v>
      </c>
      <c r="H11" s="47" t="s">
        <v>5</v>
      </c>
      <c r="I11" s="47" t="s">
        <v>6</v>
      </c>
      <c r="J11" s="49">
        <v>7375</v>
      </c>
      <c r="K11" s="29">
        <f>0</f>
        <v>0</v>
      </c>
      <c r="L11" s="158">
        <f t="shared" si="0"/>
        <v>0</v>
      </c>
      <c r="M11" s="158">
        <f t="shared" si="1"/>
        <v>0</v>
      </c>
      <c r="N11" s="159"/>
      <c r="O11" s="160">
        <f t="shared" si="2"/>
        <v>0</v>
      </c>
      <c r="P11" s="159"/>
      <c r="Q11" s="159"/>
      <c r="R11" s="159"/>
      <c r="S11" s="28">
        <f t="shared" si="3"/>
        <v>0</v>
      </c>
      <c r="T11" s="27" t="str">
        <f t="shared" si="4"/>
        <v>OK</v>
      </c>
      <c r="U11" s="173"/>
      <c r="V11" s="173"/>
      <c r="W11" s="173"/>
      <c r="X11" s="173"/>
      <c r="Y11" s="174"/>
      <c r="Z11" s="174"/>
      <c r="AA11" s="174"/>
      <c r="AB11" s="173"/>
      <c r="AC11" s="24"/>
      <c r="AD11" s="24"/>
      <c r="AE11" s="24"/>
      <c r="AF11" s="24"/>
      <c r="AG11" s="24"/>
      <c r="AH11" s="24"/>
    </row>
    <row r="12" spans="1:34" ht="30.2" customHeight="1" x14ac:dyDescent="0.25">
      <c r="A12" s="39">
        <v>9</v>
      </c>
      <c r="B12" s="39">
        <v>9</v>
      </c>
      <c r="C12" s="37" t="s">
        <v>83</v>
      </c>
      <c r="D12" s="36" t="s">
        <v>84</v>
      </c>
      <c r="E12" s="37" t="s">
        <v>85</v>
      </c>
      <c r="F12" s="37" t="s">
        <v>20</v>
      </c>
      <c r="G12" s="37" t="s">
        <v>22</v>
      </c>
      <c r="H12" s="37" t="s">
        <v>5</v>
      </c>
      <c r="I12" s="37" t="s">
        <v>6</v>
      </c>
      <c r="J12" s="38">
        <v>6213.51</v>
      </c>
      <c r="K12" s="29">
        <f>0</f>
        <v>0</v>
      </c>
      <c r="L12" s="158">
        <f t="shared" si="0"/>
        <v>0</v>
      </c>
      <c r="M12" s="158">
        <f t="shared" si="1"/>
        <v>0</v>
      </c>
      <c r="N12" s="159"/>
      <c r="O12" s="160">
        <f t="shared" si="2"/>
        <v>0</v>
      </c>
      <c r="P12" s="159"/>
      <c r="Q12" s="159"/>
      <c r="R12" s="159"/>
      <c r="S12" s="28">
        <f t="shared" si="3"/>
        <v>0</v>
      </c>
      <c r="T12" s="27" t="str">
        <f t="shared" si="4"/>
        <v>OK</v>
      </c>
      <c r="U12" s="173"/>
      <c r="V12" s="173"/>
      <c r="W12" s="173"/>
      <c r="X12" s="173"/>
      <c r="Y12" s="174"/>
      <c r="Z12" s="174"/>
      <c r="AA12" s="174"/>
      <c r="AB12" s="173"/>
      <c r="AC12" s="24"/>
      <c r="AD12" s="24"/>
      <c r="AE12" s="24"/>
      <c r="AF12" s="24"/>
      <c r="AG12" s="24"/>
      <c r="AH12" s="24"/>
    </row>
    <row r="13" spans="1:34" ht="30.2" customHeight="1" x14ac:dyDescent="0.25">
      <c r="A13" s="46">
        <v>10</v>
      </c>
      <c r="B13" s="46">
        <v>10</v>
      </c>
      <c r="C13" s="47" t="s">
        <v>63</v>
      </c>
      <c r="D13" s="48" t="s">
        <v>86</v>
      </c>
      <c r="E13" s="47" t="s">
        <v>87</v>
      </c>
      <c r="F13" s="47" t="s">
        <v>20</v>
      </c>
      <c r="G13" s="47" t="s">
        <v>22</v>
      </c>
      <c r="H13" s="47" t="s">
        <v>5</v>
      </c>
      <c r="I13" s="47" t="s">
        <v>6</v>
      </c>
      <c r="J13" s="49">
        <v>6689.61</v>
      </c>
      <c r="K13" s="29">
        <f>0</f>
        <v>0</v>
      </c>
      <c r="L13" s="158">
        <f t="shared" si="0"/>
        <v>0</v>
      </c>
      <c r="M13" s="158">
        <f t="shared" si="1"/>
        <v>0</v>
      </c>
      <c r="N13" s="159"/>
      <c r="O13" s="160">
        <f t="shared" si="2"/>
        <v>0</v>
      </c>
      <c r="P13" s="159"/>
      <c r="Q13" s="159"/>
      <c r="R13" s="159"/>
      <c r="S13" s="28">
        <f t="shared" si="3"/>
        <v>0</v>
      </c>
      <c r="T13" s="27" t="str">
        <f t="shared" si="4"/>
        <v>OK</v>
      </c>
      <c r="U13" s="173"/>
      <c r="V13" s="173"/>
      <c r="W13" s="173"/>
      <c r="X13" s="173"/>
      <c r="Y13" s="174"/>
      <c r="Z13" s="174"/>
      <c r="AA13" s="174"/>
      <c r="AB13" s="173"/>
      <c r="AC13" s="24"/>
      <c r="AD13" s="24"/>
      <c r="AE13" s="24"/>
      <c r="AF13" s="24"/>
      <c r="AG13" s="24"/>
      <c r="AH13" s="24"/>
    </row>
    <row r="14" spans="1:34" ht="30.2" customHeight="1" x14ac:dyDescent="0.25">
      <c r="A14" s="39">
        <v>11</v>
      </c>
      <c r="B14" s="39">
        <v>11</v>
      </c>
      <c r="C14" s="37" t="s">
        <v>83</v>
      </c>
      <c r="D14" s="36" t="s">
        <v>88</v>
      </c>
      <c r="E14" s="37" t="s">
        <v>89</v>
      </c>
      <c r="F14" s="39" t="s">
        <v>20</v>
      </c>
      <c r="G14" s="37" t="s">
        <v>22</v>
      </c>
      <c r="H14" s="39" t="s">
        <v>5</v>
      </c>
      <c r="I14" s="37" t="s">
        <v>6</v>
      </c>
      <c r="J14" s="38">
        <v>3445.06</v>
      </c>
      <c r="K14" s="29">
        <f>0</f>
        <v>0</v>
      </c>
      <c r="L14" s="158">
        <f t="shared" si="0"/>
        <v>0</v>
      </c>
      <c r="M14" s="158">
        <f t="shared" si="1"/>
        <v>0</v>
      </c>
      <c r="N14" s="159"/>
      <c r="O14" s="160">
        <f t="shared" si="2"/>
        <v>0</v>
      </c>
      <c r="P14" s="159"/>
      <c r="Q14" s="159"/>
      <c r="R14" s="159"/>
      <c r="S14" s="28">
        <f t="shared" si="3"/>
        <v>0</v>
      </c>
      <c r="T14" s="27" t="str">
        <f t="shared" si="4"/>
        <v>OK</v>
      </c>
      <c r="U14" s="173"/>
      <c r="V14" s="173"/>
      <c r="W14" s="173"/>
      <c r="X14" s="173"/>
      <c r="Y14" s="174"/>
      <c r="Z14" s="174"/>
      <c r="AA14" s="174"/>
      <c r="AB14" s="173"/>
      <c r="AC14" s="24"/>
      <c r="AD14" s="24"/>
      <c r="AE14" s="24"/>
      <c r="AF14" s="24"/>
      <c r="AG14" s="24"/>
      <c r="AH14" s="24"/>
    </row>
    <row r="15" spans="1:34" ht="30.2" customHeight="1" x14ac:dyDescent="0.25">
      <c r="A15" s="46">
        <v>12</v>
      </c>
      <c r="B15" s="46">
        <v>12</v>
      </c>
      <c r="C15" s="47" t="s">
        <v>83</v>
      </c>
      <c r="D15" s="48" t="s">
        <v>90</v>
      </c>
      <c r="E15" s="47" t="s">
        <v>91</v>
      </c>
      <c r="F15" s="46" t="s">
        <v>20</v>
      </c>
      <c r="G15" s="46" t="s">
        <v>22</v>
      </c>
      <c r="H15" s="46" t="s">
        <v>5</v>
      </c>
      <c r="I15" s="47" t="s">
        <v>6</v>
      </c>
      <c r="J15" s="49">
        <v>3617.48</v>
      </c>
      <c r="K15" s="29">
        <f>4</f>
        <v>4</v>
      </c>
      <c r="L15" s="158">
        <f t="shared" si="0"/>
        <v>2</v>
      </c>
      <c r="M15" s="158">
        <f t="shared" si="1"/>
        <v>2</v>
      </c>
      <c r="N15" s="159"/>
      <c r="O15" s="160">
        <f t="shared" si="2"/>
        <v>1</v>
      </c>
      <c r="P15" s="159"/>
      <c r="Q15" s="159"/>
      <c r="R15" s="159"/>
      <c r="S15" s="28">
        <f t="shared" si="3"/>
        <v>2</v>
      </c>
      <c r="T15" s="27" t="str">
        <f t="shared" si="4"/>
        <v>OK</v>
      </c>
      <c r="U15" s="173"/>
      <c r="V15" s="173"/>
      <c r="W15" s="175">
        <v>2</v>
      </c>
      <c r="X15" s="173"/>
      <c r="Y15" s="174"/>
      <c r="Z15" s="174"/>
      <c r="AA15" s="174"/>
      <c r="AB15" s="173"/>
      <c r="AC15" s="24"/>
      <c r="AD15" s="24"/>
      <c r="AE15" s="24"/>
      <c r="AF15" s="24"/>
      <c r="AG15" s="24"/>
      <c r="AH15" s="24"/>
    </row>
    <row r="16" spans="1:34" ht="30.2" customHeight="1" x14ac:dyDescent="0.25">
      <c r="A16" s="39">
        <v>13</v>
      </c>
      <c r="B16" s="39">
        <v>13</v>
      </c>
      <c r="C16" s="37" t="s">
        <v>92</v>
      </c>
      <c r="D16" s="36" t="s">
        <v>93</v>
      </c>
      <c r="E16" s="37" t="s">
        <v>94</v>
      </c>
      <c r="F16" s="39" t="s">
        <v>20</v>
      </c>
      <c r="G16" s="39" t="s">
        <v>22</v>
      </c>
      <c r="H16" s="39" t="s">
        <v>5</v>
      </c>
      <c r="I16" s="37" t="s">
        <v>6</v>
      </c>
      <c r="J16" s="38">
        <v>7453.33</v>
      </c>
      <c r="K16" s="29">
        <f>0</f>
        <v>0</v>
      </c>
      <c r="L16" s="158">
        <f t="shared" si="0"/>
        <v>0</v>
      </c>
      <c r="M16" s="158">
        <f t="shared" si="1"/>
        <v>0</v>
      </c>
      <c r="N16" s="159"/>
      <c r="O16" s="160">
        <f t="shared" si="2"/>
        <v>0</v>
      </c>
      <c r="P16" s="159"/>
      <c r="Q16" s="159"/>
      <c r="R16" s="159"/>
      <c r="S16" s="28">
        <f t="shared" si="3"/>
        <v>0</v>
      </c>
      <c r="T16" s="27" t="str">
        <f t="shared" si="4"/>
        <v>OK</v>
      </c>
      <c r="U16" s="173"/>
      <c r="V16" s="173"/>
      <c r="W16" s="173"/>
      <c r="X16" s="173"/>
      <c r="Y16" s="174"/>
      <c r="Z16" s="174"/>
      <c r="AA16" s="174"/>
      <c r="AB16" s="173"/>
      <c r="AC16" s="24"/>
      <c r="AD16" s="24"/>
      <c r="AE16" s="24"/>
      <c r="AF16" s="24"/>
      <c r="AG16" s="24"/>
      <c r="AH16" s="24"/>
    </row>
    <row r="17" spans="1:34" ht="30.2" customHeight="1" x14ac:dyDescent="0.25">
      <c r="A17" s="46">
        <v>14</v>
      </c>
      <c r="B17" s="46">
        <v>14</v>
      </c>
      <c r="C17" s="47" t="s">
        <v>92</v>
      </c>
      <c r="D17" s="48" t="s">
        <v>95</v>
      </c>
      <c r="E17" s="47" t="s">
        <v>94</v>
      </c>
      <c r="F17" s="47" t="s">
        <v>20</v>
      </c>
      <c r="G17" s="47" t="s">
        <v>22</v>
      </c>
      <c r="H17" s="47" t="s">
        <v>5</v>
      </c>
      <c r="I17" s="47" t="s">
        <v>6</v>
      </c>
      <c r="J17" s="49">
        <v>9561.2000000000007</v>
      </c>
      <c r="K17" s="29">
        <f>0</f>
        <v>0</v>
      </c>
      <c r="L17" s="158">
        <f t="shared" si="0"/>
        <v>0</v>
      </c>
      <c r="M17" s="158">
        <f t="shared" si="1"/>
        <v>0</v>
      </c>
      <c r="N17" s="159"/>
      <c r="O17" s="160">
        <f t="shared" si="2"/>
        <v>0</v>
      </c>
      <c r="P17" s="159"/>
      <c r="Q17" s="159"/>
      <c r="R17" s="159"/>
      <c r="S17" s="28">
        <f t="shared" si="3"/>
        <v>0</v>
      </c>
      <c r="T17" s="27" t="str">
        <f t="shared" si="4"/>
        <v>OK</v>
      </c>
      <c r="U17" s="173"/>
      <c r="V17" s="173"/>
      <c r="W17" s="173"/>
      <c r="X17" s="173"/>
      <c r="Y17" s="174"/>
      <c r="Z17" s="174"/>
      <c r="AA17" s="174"/>
      <c r="AB17" s="173"/>
      <c r="AC17" s="24"/>
      <c r="AD17" s="24"/>
      <c r="AE17" s="24"/>
      <c r="AF17" s="24"/>
      <c r="AG17" s="24"/>
      <c r="AH17" s="24"/>
    </row>
    <row r="18" spans="1:34" ht="30.2" customHeight="1" x14ac:dyDescent="0.25">
      <c r="A18" s="39">
        <v>15</v>
      </c>
      <c r="B18" s="39">
        <v>15</v>
      </c>
      <c r="C18" s="37" t="s">
        <v>63</v>
      </c>
      <c r="D18" s="36" t="s">
        <v>96</v>
      </c>
      <c r="E18" s="37" t="s">
        <v>97</v>
      </c>
      <c r="F18" s="37" t="s">
        <v>20</v>
      </c>
      <c r="G18" s="37" t="s">
        <v>31</v>
      </c>
      <c r="H18" s="37" t="s">
        <v>5</v>
      </c>
      <c r="I18" s="37" t="s">
        <v>6</v>
      </c>
      <c r="J18" s="38">
        <v>7598</v>
      </c>
      <c r="K18" s="29">
        <f>0</f>
        <v>0</v>
      </c>
      <c r="L18" s="158">
        <f t="shared" si="0"/>
        <v>0</v>
      </c>
      <c r="M18" s="158">
        <f t="shared" si="1"/>
        <v>0</v>
      </c>
      <c r="N18" s="159"/>
      <c r="O18" s="160">
        <f t="shared" si="2"/>
        <v>0</v>
      </c>
      <c r="P18" s="159"/>
      <c r="Q18" s="159"/>
      <c r="R18" s="159"/>
      <c r="S18" s="28">
        <f t="shared" si="3"/>
        <v>0</v>
      </c>
      <c r="T18" s="27" t="str">
        <f t="shared" si="4"/>
        <v>OK</v>
      </c>
      <c r="U18" s="173"/>
      <c r="V18" s="173"/>
      <c r="W18" s="173"/>
      <c r="X18" s="173"/>
      <c r="Y18" s="174"/>
      <c r="Z18" s="174"/>
      <c r="AA18" s="174"/>
      <c r="AB18" s="173"/>
      <c r="AC18" s="24"/>
      <c r="AD18" s="24"/>
      <c r="AE18" s="24"/>
      <c r="AF18" s="24"/>
      <c r="AG18" s="24"/>
      <c r="AH18" s="24"/>
    </row>
    <row r="19" spans="1:34" ht="30.2" customHeight="1" x14ac:dyDescent="0.25">
      <c r="A19" s="46">
        <v>16</v>
      </c>
      <c r="B19" s="46">
        <v>16</v>
      </c>
      <c r="C19" s="47" t="s">
        <v>83</v>
      </c>
      <c r="D19" s="48" t="s">
        <v>98</v>
      </c>
      <c r="E19" s="47" t="s">
        <v>99</v>
      </c>
      <c r="F19" s="47" t="s">
        <v>20</v>
      </c>
      <c r="G19" s="47" t="s">
        <v>100</v>
      </c>
      <c r="H19" s="47" t="s">
        <v>5</v>
      </c>
      <c r="I19" s="47" t="s">
        <v>6</v>
      </c>
      <c r="J19" s="49">
        <v>4540.34</v>
      </c>
      <c r="K19" s="29">
        <f>4</f>
        <v>4</v>
      </c>
      <c r="L19" s="158">
        <f t="shared" si="0"/>
        <v>0</v>
      </c>
      <c r="M19" s="158">
        <f t="shared" si="1"/>
        <v>0</v>
      </c>
      <c r="N19" s="159"/>
      <c r="O19" s="160">
        <f t="shared" si="2"/>
        <v>1</v>
      </c>
      <c r="P19" s="159"/>
      <c r="Q19" s="159"/>
      <c r="R19" s="159"/>
      <c r="S19" s="28">
        <f t="shared" si="3"/>
        <v>4</v>
      </c>
      <c r="T19" s="27" t="str">
        <f t="shared" si="4"/>
        <v>OK</v>
      </c>
      <c r="U19" s="173"/>
      <c r="V19" s="173"/>
      <c r="W19" s="173"/>
      <c r="X19" s="173"/>
      <c r="Y19" s="174"/>
      <c r="Z19" s="174"/>
      <c r="AA19" s="174"/>
      <c r="AB19" s="173"/>
      <c r="AC19" s="24"/>
      <c r="AD19" s="24"/>
      <c r="AE19" s="24"/>
      <c r="AF19" s="24"/>
      <c r="AG19" s="24"/>
      <c r="AH19" s="24"/>
    </row>
    <row r="20" spans="1:34" ht="30.2" customHeight="1" x14ac:dyDescent="0.25">
      <c r="A20" s="39">
        <v>17</v>
      </c>
      <c r="B20" s="39">
        <v>17</v>
      </c>
      <c r="C20" s="37" t="s">
        <v>63</v>
      </c>
      <c r="D20" s="40" t="s">
        <v>101</v>
      </c>
      <c r="E20" s="41" t="s">
        <v>102</v>
      </c>
      <c r="F20" s="42" t="s">
        <v>20</v>
      </c>
      <c r="G20" s="42" t="s">
        <v>103</v>
      </c>
      <c r="H20" s="42" t="s">
        <v>5</v>
      </c>
      <c r="I20" s="42" t="s">
        <v>6</v>
      </c>
      <c r="J20" s="38">
        <v>7499</v>
      </c>
      <c r="K20" s="29">
        <f>0</f>
        <v>0</v>
      </c>
      <c r="L20" s="158">
        <f t="shared" si="0"/>
        <v>0</v>
      </c>
      <c r="M20" s="158">
        <f t="shared" si="1"/>
        <v>0</v>
      </c>
      <c r="N20" s="159"/>
      <c r="O20" s="160">
        <f t="shared" si="2"/>
        <v>0</v>
      </c>
      <c r="P20" s="159"/>
      <c r="Q20" s="159"/>
      <c r="R20" s="159"/>
      <c r="S20" s="28">
        <f t="shared" si="3"/>
        <v>0</v>
      </c>
      <c r="T20" s="27" t="str">
        <f t="shared" si="4"/>
        <v>OK</v>
      </c>
      <c r="U20" s="173"/>
      <c r="V20" s="173"/>
      <c r="W20" s="173"/>
      <c r="X20" s="173"/>
      <c r="Y20" s="174"/>
      <c r="Z20" s="174"/>
      <c r="AA20" s="174"/>
      <c r="AB20" s="173"/>
      <c r="AC20" s="24"/>
      <c r="AD20" s="24"/>
      <c r="AE20" s="24"/>
      <c r="AF20" s="24"/>
      <c r="AG20" s="24"/>
      <c r="AH20" s="24"/>
    </row>
    <row r="21" spans="1:34" ht="30.2" customHeight="1" x14ac:dyDescent="0.25">
      <c r="A21" s="46">
        <v>18</v>
      </c>
      <c r="B21" s="46">
        <v>18</v>
      </c>
      <c r="C21" s="47" t="s">
        <v>104</v>
      </c>
      <c r="D21" s="48" t="s">
        <v>105</v>
      </c>
      <c r="E21" s="50" t="s">
        <v>106</v>
      </c>
      <c r="F21" s="51" t="s">
        <v>20</v>
      </c>
      <c r="G21" s="46" t="s">
        <v>107</v>
      </c>
      <c r="H21" s="46" t="s">
        <v>5</v>
      </c>
      <c r="I21" s="46" t="s">
        <v>6</v>
      </c>
      <c r="J21" s="49">
        <v>9553.2000000000007</v>
      </c>
      <c r="K21" s="29">
        <f>2</f>
        <v>2</v>
      </c>
      <c r="L21" s="158">
        <f t="shared" si="0"/>
        <v>1</v>
      </c>
      <c r="M21" s="158">
        <f t="shared" si="1"/>
        <v>1</v>
      </c>
      <c r="N21" s="159"/>
      <c r="O21" s="160">
        <f t="shared" si="2"/>
        <v>0</v>
      </c>
      <c r="P21" s="159"/>
      <c r="Q21" s="159"/>
      <c r="R21" s="159"/>
      <c r="S21" s="28">
        <f t="shared" si="3"/>
        <v>1</v>
      </c>
      <c r="T21" s="27" t="str">
        <f t="shared" si="4"/>
        <v>OK</v>
      </c>
      <c r="U21" s="173"/>
      <c r="V21" s="173"/>
      <c r="W21" s="175">
        <v>1</v>
      </c>
      <c r="X21" s="173"/>
      <c r="Y21" s="174"/>
      <c r="Z21" s="174"/>
      <c r="AA21" s="174"/>
      <c r="AB21" s="173"/>
      <c r="AC21" s="24"/>
      <c r="AD21" s="24"/>
      <c r="AE21" s="24"/>
      <c r="AF21" s="24"/>
      <c r="AG21" s="24"/>
      <c r="AH21" s="24"/>
    </row>
    <row r="22" spans="1:34" ht="30.2" customHeight="1" x14ac:dyDescent="0.25">
      <c r="A22" s="39">
        <v>19</v>
      </c>
      <c r="B22" s="39">
        <v>19</v>
      </c>
      <c r="C22" s="37" t="s">
        <v>63</v>
      </c>
      <c r="D22" s="36" t="s">
        <v>108</v>
      </c>
      <c r="E22" s="43" t="s">
        <v>109</v>
      </c>
      <c r="F22" s="45" t="s">
        <v>20</v>
      </c>
      <c r="G22" s="39" t="s">
        <v>107</v>
      </c>
      <c r="H22" s="39" t="s">
        <v>5</v>
      </c>
      <c r="I22" s="39" t="s">
        <v>6</v>
      </c>
      <c r="J22" s="38">
        <v>8608</v>
      </c>
      <c r="K22" s="29">
        <f>0</f>
        <v>0</v>
      </c>
      <c r="L22" s="158">
        <f t="shared" si="0"/>
        <v>0</v>
      </c>
      <c r="M22" s="158">
        <f t="shared" si="1"/>
        <v>0</v>
      </c>
      <c r="N22" s="159"/>
      <c r="O22" s="160">
        <f t="shared" si="2"/>
        <v>0</v>
      </c>
      <c r="P22" s="159"/>
      <c r="Q22" s="159"/>
      <c r="R22" s="159"/>
      <c r="S22" s="28">
        <f t="shared" si="3"/>
        <v>0</v>
      </c>
      <c r="T22" s="27" t="str">
        <f t="shared" si="4"/>
        <v>OK</v>
      </c>
      <c r="U22" s="173"/>
      <c r="V22" s="173"/>
      <c r="W22" s="173"/>
      <c r="X22" s="173"/>
      <c r="Y22" s="174"/>
      <c r="Z22" s="174"/>
      <c r="AA22" s="174"/>
      <c r="AB22" s="173"/>
      <c r="AC22" s="24"/>
      <c r="AD22" s="24"/>
      <c r="AE22" s="24"/>
      <c r="AF22" s="24"/>
      <c r="AG22" s="24"/>
      <c r="AH22" s="24"/>
    </row>
    <row r="23" spans="1:34" ht="30.2" customHeight="1" x14ac:dyDescent="0.25">
      <c r="A23" s="46">
        <v>20</v>
      </c>
      <c r="B23" s="46">
        <v>20</v>
      </c>
      <c r="C23" s="47" t="s">
        <v>63</v>
      </c>
      <c r="D23" s="48" t="s">
        <v>110</v>
      </c>
      <c r="E23" s="50" t="s">
        <v>111</v>
      </c>
      <c r="F23" s="52" t="s">
        <v>20</v>
      </c>
      <c r="G23" s="46" t="s">
        <v>112</v>
      </c>
      <c r="H23" s="46" t="s">
        <v>5</v>
      </c>
      <c r="I23" s="46" t="s">
        <v>6</v>
      </c>
      <c r="J23" s="49">
        <v>10488</v>
      </c>
      <c r="K23" s="29">
        <f>0</f>
        <v>0</v>
      </c>
      <c r="L23" s="158">
        <f t="shared" si="0"/>
        <v>0</v>
      </c>
      <c r="M23" s="158">
        <f t="shared" si="1"/>
        <v>0</v>
      </c>
      <c r="N23" s="159"/>
      <c r="O23" s="160">
        <f t="shared" si="2"/>
        <v>0</v>
      </c>
      <c r="P23" s="159"/>
      <c r="Q23" s="159"/>
      <c r="R23" s="159"/>
      <c r="S23" s="28">
        <f t="shared" si="3"/>
        <v>0</v>
      </c>
      <c r="T23" s="27" t="str">
        <f t="shared" si="4"/>
        <v>OK</v>
      </c>
      <c r="U23" s="173"/>
      <c r="V23" s="173"/>
      <c r="W23" s="173"/>
      <c r="X23" s="173"/>
      <c r="Y23" s="174"/>
      <c r="Z23" s="174"/>
      <c r="AA23" s="174"/>
      <c r="AB23" s="173"/>
      <c r="AC23" s="24"/>
      <c r="AD23" s="24"/>
      <c r="AE23" s="24"/>
      <c r="AF23" s="24"/>
      <c r="AG23" s="24"/>
      <c r="AH23" s="24"/>
    </row>
    <row r="24" spans="1:34" ht="30.2" customHeight="1" x14ac:dyDescent="0.25">
      <c r="A24" s="39">
        <v>21</v>
      </c>
      <c r="B24" s="39">
        <v>21</v>
      </c>
      <c r="C24" s="37" t="s">
        <v>63</v>
      </c>
      <c r="D24" s="36" t="s">
        <v>113</v>
      </c>
      <c r="E24" s="43" t="s">
        <v>114</v>
      </c>
      <c r="F24" s="45" t="s">
        <v>20</v>
      </c>
      <c r="G24" s="39" t="s">
        <v>115</v>
      </c>
      <c r="H24" s="39" t="s">
        <v>5</v>
      </c>
      <c r="I24" s="39" t="s">
        <v>6</v>
      </c>
      <c r="J24" s="38">
        <v>10968</v>
      </c>
      <c r="K24" s="29">
        <f>0</f>
        <v>0</v>
      </c>
      <c r="L24" s="158">
        <f t="shared" si="0"/>
        <v>0</v>
      </c>
      <c r="M24" s="158">
        <f t="shared" si="1"/>
        <v>0</v>
      </c>
      <c r="N24" s="159"/>
      <c r="O24" s="160">
        <f t="shared" si="2"/>
        <v>0</v>
      </c>
      <c r="P24" s="159"/>
      <c r="Q24" s="159"/>
      <c r="R24" s="159"/>
      <c r="S24" s="28">
        <f t="shared" si="3"/>
        <v>0</v>
      </c>
      <c r="T24" s="27" t="str">
        <f t="shared" si="4"/>
        <v>OK</v>
      </c>
      <c r="U24" s="173"/>
      <c r="V24" s="173"/>
      <c r="W24" s="173"/>
      <c r="X24" s="173"/>
      <c r="Y24" s="174"/>
      <c r="Z24" s="174"/>
      <c r="AA24" s="174"/>
      <c r="AB24" s="173"/>
      <c r="AC24" s="24"/>
      <c r="AD24" s="24"/>
      <c r="AE24" s="24"/>
      <c r="AF24" s="24"/>
      <c r="AG24" s="24"/>
      <c r="AH24" s="24"/>
    </row>
    <row r="25" spans="1:34" ht="30.2" customHeight="1" x14ac:dyDescent="0.25">
      <c r="A25" s="46">
        <v>22</v>
      </c>
      <c r="B25" s="46">
        <v>22</v>
      </c>
      <c r="C25" s="47" t="s">
        <v>32</v>
      </c>
      <c r="D25" s="48" t="s">
        <v>116</v>
      </c>
      <c r="E25" s="50" t="s">
        <v>117</v>
      </c>
      <c r="F25" s="52" t="s">
        <v>20</v>
      </c>
      <c r="G25" s="46" t="s">
        <v>118</v>
      </c>
      <c r="H25" s="46" t="s">
        <v>5</v>
      </c>
      <c r="I25" s="46" t="s">
        <v>6</v>
      </c>
      <c r="J25" s="49">
        <v>13446</v>
      </c>
      <c r="K25" s="29">
        <f>10</f>
        <v>10</v>
      </c>
      <c r="L25" s="158">
        <f t="shared" si="0"/>
        <v>1</v>
      </c>
      <c r="M25" s="158">
        <f t="shared" si="1"/>
        <v>1</v>
      </c>
      <c r="N25" s="159"/>
      <c r="O25" s="160">
        <f t="shared" si="2"/>
        <v>2</v>
      </c>
      <c r="P25" s="159"/>
      <c r="Q25" s="159"/>
      <c r="R25" s="159"/>
      <c r="S25" s="28">
        <f t="shared" si="3"/>
        <v>9</v>
      </c>
      <c r="T25" s="27" t="str">
        <f t="shared" si="4"/>
        <v>OK</v>
      </c>
      <c r="U25" s="173"/>
      <c r="V25" s="173"/>
      <c r="W25" s="173"/>
      <c r="X25" s="173"/>
      <c r="Y25" s="176">
        <v>1</v>
      </c>
      <c r="Z25" s="174"/>
      <c r="AA25" s="174"/>
      <c r="AB25" s="173"/>
      <c r="AC25" s="24"/>
      <c r="AD25" s="24"/>
      <c r="AE25" s="24"/>
      <c r="AF25" s="24"/>
      <c r="AG25" s="24"/>
      <c r="AH25" s="24"/>
    </row>
    <row r="26" spans="1:34" ht="30.2" customHeight="1" x14ac:dyDescent="0.25">
      <c r="A26" s="39">
        <v>23</v>
      </c>
      <c r="B26" s="39">
        <v>23</v>
      </c>
      <c r="C26" s="37" t="s">
        <v>119</v>
      </c>
      <c r="D26" s="36" t="s">
        <v>120</v>
      </c>
      <c r="E26" s="43" t="s">
        <v>121</v>
      </c>
      <c r="F26" s="45" t="s">
        <v>20</v>
      </c>
      <c r="G26" s="39" t="s">
        <v>115</v>
      </c>
      <c r="H26" s="39" t="s">
        <v>5</v>
      </c>
      <c r="I26" s="39" t="s">
        <v>6</v>
      </c>
      <c r="J26" s="38">
        <v>11764.7</v>
      </c>
      <c r="K26" s="29">
        <f>6</f>
        <v>6</v>
      </c>
      <c r="L26" s="158">
        <f t="shared" si="0"/>
        <v>1</v>
      </c>
      <c r="M26" s="158">
        <f t="shared" si="1"/>
        <v>1</v>
      </c>
      <c r="N26" s="159"/>
      <c r="O26" s="160">
        <f t="shared" si="2"/>
        <v>1</v>
      </c>
      <c r="P26" s="159"/>
      <c r="Q26" s="159"/>
      <c r="R26" s="159"/>
      <c r="S26" s="28">
        <f t="shared" si="3"/>
        <v>5</v>
      </c>
      <c r="T26" s="27" t="str">
        <f t="shared" si="4"/>
        <v>OK</v>
      </c>
      <c r="U26" s="173"/>
      <c r="V26" s="173"/>
      <c r="W26" s="173"/>
      <c r="X26" s="175">
        <v>1</v>
      </c>
      <c r="Y26" s="174"/>
      <c r="Z26" s="174"/>
      <c r="AA26" s="174"/>
      <c r="AB26" s="173"/>
      <c r="AC26" s="24"/>
      <c r="AD26" s="24"/>
      <c r="AE26" s="24"/>
      <c r="AF26" s="24"/>
      <c r="AG26" s="24"/>
      <c r="AH26" s="24"/>
    </row>
    <row r="27" spans="1:34" ht="30.2" customHeight="1" x14ac:dyDescent="0.25">
      <c r="A27" s="46">
        <v>24</v>
      </c>
      <c r="B27" s="46">
        <v>24</v>
      </c>
      <c r="C27" s="47" t="s">
        <v>32</v>
      </c>
      <c r="D27" s="48" t="s">
        <v>122</v>
      </c>
      <c r="E27" s="50" t="s">
        <v>123</v>
      </c>
      <c r="F27" s="52" t="s">
        <v>20</v>
      </c>
      <c r="G27" s="46" t="s">
        <v>124</v>
      </c>
      <c r="H27" s="46" t="s">
        <v>60</v>
      </c>
      <c r="I27" s="46" t="s">
        <v>6</v>
      </c>
      <c r="J27" s="49">
        <v>13333.33</v>
      </c>
      <c r="K27" s="29">
        <f>0</f>
        <v>0</v>
      </c>
      <c r="L27" s="158">
        <f t="shared" si="0"/>
        <v>0</v>
      </c>
      <c r="M27" s="158">
        <f t="shared" si="1"/>
        <v>0</v>
      </c>
      <c r="N27" s="159"/>
      <c r="O27" s="160">
        <f t="shared" si="2"/>
        <v>0</v>
      </c>
      <c r="P27" s="159"/>
      <c r="Q27" s="159"/>
      <c r="R27" s="159"/>
      <c r="S27" s="28">
        <f t="shared" si="3"/>
        <v>0</v>
      </c>
      <c r="T27" s="27" t="str">
        <f t="shared" si="4"/>
        <v>OK</v>
      </c>
      <c r="U27" s="173"/>
      <c r="V27" s="173"/>
      <c r="W27" s="173"/>
      <c r="X27" s="173"/>
      <c r="Y27" s="174"/>
      <c r="Z27" s="174"/>
      <c r="AA27" s="174"/>
      <c r="AB27" s="173"/>
      <c r="AC27" s="24"/>
      <c r="AD27" s="24"/>
      <c r="AE27" s="24"/>
      <c r="AF27" s="24"/>
      <c r="AG27" s="24"/>
      <c r="AH27" s="24"/>
    </row>
    <row r="28" spans="1:34" ht="30.2" customHeight="1" x14ac:dyDescent="0.25">
      <c r="A28" s="39">
        <v>25</v>
      </c>
      <c r="B28" s="39">
        <v>25</v>
      </c>
      <c r="C28" s="37" t="s">
        <v>125</v>
      </c>
      <c r="D28" s="36" t="s">
        <v>126</v>
      </c>
      <c r="E28" s="43" t="s">
        <v>127</v>
      </c>
      <c r="F28" s="45" t="s">
        <v>24</v>
      </c>
      <c r="G28" s="39" t="s">
        <v>25</v>
      </c>
      <c r="H28" s="39" t="s">
        <v>5</v>
      </c>
      <c r="I28" s="39" t="s">
        <v>26</v>
      </c>
      <c r="J28" s="38">
        <v>1320</v>
      </c>
      <c r="K28" s="29">
        <f>0</f>
        <v>0</v>
      </c>
      <c r="L28" s="158">
        <f t="shared" si="0"/>
        <v>0</v>
      </c>
      <c r="M28" s="158">
        <f t="shared" si="1"/>
        <v>3</v>
      </c>
      <c r="N28" s="159">
        <f>5+5</f>
        <v>10</v>
      </c>
      <c r="O28" s="160">
        <f t="shared" si="2"/>
        <v>0</v>
      </c>
      <c r="P28" s="159"/>
      <c r="Q28" s="159"/>
      <c r="R28" s="159"/>
      <c r="S28" s="28">
        <f t="shared" si="3"/>
        <v>7</v>
      </c>
      <c r="T28" s="27" t="str">
        <f t="shared" si="4"/>
        <v>OK</v>
      </c>
      <c r="U28" s="173"/>
      <c r="V28" s="173"/>
      <c r="W28" s="173"/>
      <c r="X28" s="173"/>
      <c r="Y28" s="174"/>
      <c r="Z28" s="176">
        <v>3</v>
      </c>
      <c r="AA28" s="174"/>
      <c r="AB28" s="173"/>
      <c r="AC28" s="24"/>
      <c r="AD28" s="24"/>
      <c r="AE28" s="24"/>
      <c r="AF28" s="24"/>
      <c r="AG28" s="24"/>
      <c r="AH28" s="24"/>
    </row>
    <row r="29" spans="1:34" ht="30.2" customHeight="1" x14ac:dyDescent="0.25">
      <c r="A29" s="46">
        <v>26</v>
      </c>
      <c r="B29" s="46">
        <v>26</v>
      </c>
      <c r="C29" s="47" t="s">
        <v>119</v>
      </c>
      <c r="D29" s="48" t="s">
        <v>14</v>
      </c>
      <c r="E29" s="50" t="s">
        <v>128</v>
      </c>
      <c r="F29" s="52" t="s">
        <v>23</v>
      </c>
      <c r="G29" s="46" t="s">
        <v>129</v>
      </c>
      <c r="H29" s="46" t="s">
        <v>5</v>
      </c>
      <c r="I29" s="46" t="s">
        <v>6</v>
      </c>
      <c r="J29" s="49">
        <v>650</v>
      </c>
      <c r="K29" s="29">
        <f>6</f>
        <v>6</v>
      </c>
      <c r="L29" s="158">
        <f t="shared" si="0"/>
        <v>0</v>
      </c>
      <c r="M29" s="158">
        <f t="shared" si="1"/>
        <v>0</v>
      </c>
      <c r="N29" s="159"/>
      <c r="O29" s="160">
        <f t="shared" si="2"/>
        <v>1</v>
      </c>
      <c r="P29" s="159"/>
      <c r="Q29" s="159"/>
      <c r="R29" s="159"/>
      <c r="S29" s="28">
        <f t="shared" si="3"/>
        <v>6</v>
      </c>
      <c r="T29" s="27" t="str">
        <f t="shared" si="4"/>
        <v>OK</v>
      </c>
      <c r="U29" s="173"/>
      <c r="V29" s="173"/>
      <c r="W29" s="173"/>
      <c r="X29" s="173"/>
      <c r="Y29" s="174"/>
      <c r="Z29" s="174"/>
      <c r="AA29" s="174"/>
      <c r="AB29" s="173"/>
      <c r="AC29" s="24"/>
      <c r="AD29" s="24"/>
      <c r="AE29" s="24"/>
      <c r="AF29" s="24"/>
      <c r="AG29" s="24"/>
      <c r="AH29" s="24"/>
    </row>
    <row r="30" spans="1:34" ht="30.2" customHeight="1" x14ac:dyDescent="0.25">
      <c r="A30" s="39">
        <v>27</v>
      </c>
      <c r="B30" s="39">
        <v>27</v>
      </c>
      <c r="C30" s="37" t="s">
        <v>130</v>
      </c>
      <c r="D30" s="36" t="s">
        <v>131</v>
      </c>
      <c r="E30" s="43" t="s">
        <v>132</v>
      </c>
      <c r="F30" s="45" t="s">
        <v>28</v>
      </c>
      <c r="G30" s="39" t="s">
        <v>29</v>
      </c>
      <c r="H30" s="39" t="s">
        <v>8</v>
      </c>
      <c r="I30" s="39" t="s">
        <v>26</v>
      </c>
      <c r="J30" s="38">
        <v>39.78</v>
      </c>
      <c r="K30" s="29">
        <f>0</f>
        <v>0</v>
      </c>
      <c r="L30" s="158">
        <f t="shared" si="0"/>
        <v>0</v>
      </c>
      <c r="M30" s="158">
        <f t="shared" si="1"/>
        <v>0</v>
      </c>
      <c r="N30" s="159"/>
      <c r="O30" s="160">
        <f t="shared" si="2"/>
        <v>0</v>
      </c>
      <c r="P30" s="159"/>
      <c r="Q30" s="159"/>
      <c r="R30" s="159"/>
      <c r="S30" s="28">
        <f t="shared" si="3"/>
        <v>0</v>
      </c>
      <c r="T30" s="27" t="str">
        <f t="shared" si="4"/>
        <v>OK</v>
      </c>
      <c r="U30" s="173"/>
      <c r="V30" s="173"/>
      <c r="W30" s="173"/>
      <c r="X30" s="173"/>
      <c r="Y30" s="174"/>
      <c r="Z30" s="174"/>
      <c r="AA30" s="174"/>
      <c r="AB30" s="173"/>
      <c r="AC30" s="24"/>
      <c r="AD30" s="24"/>
      <c r="AE30" s="24"/>
      <c r="AF30" s="24"/>
      <c r="AG30" s="24"/>
      <c r="AH30" s="24"/>
    </row>
    <row r="31" spans="1:34" ht="30.2" customHeight="1" x14ac:dyDescent="0.25">
      <c r="A31" s="46">
        <v>28</v>
      </c>
      <c r="B31" s="46">
        <v>28</v>
      </c>
      <c r="C31" s="47" t="s">
        <v>133</v>
      </c>
      <c r="D31" s="48" t="s">
        <v>134</v>
      </c>
      <c r="E31" s="50" t="s">
        <v>135</v>
      </c>
      <c r="F31" s="52" t="s">
        <v>136</v>
      </c>
      <c r="G31" s="46" t="s">
        <v>137</v>
      </c>
      <c r="H31" s="46" t="s">
        <v>5</v>
      </c>
      <c r="I31" s="46" t="s">
        <v>6</v>
      </c>
      <c r="J31" s="49">
        <v>2259.91</v>
      </c>
      <c r="K31" s="29">
        <f>0</f>
        <v>0</v>
      </c>
      <c r="L31" s="158">
        <f t="shared" si="0"/>
        <v>0</v>
      </c>
      <c r="M31" s="158">
        <f t="shared" si="1"/>
        <v>0</v>
      </c>
      <c r="N31" s="159"/>
      <c r="O31" s="160">
        <f t="shared" si="2"/>
        <v>0</v>
      </c>
      <c r="P31" s="159"/>
      <c r="Q31" s="159"/>
      <c r="R31" s="159"/>
      <c r="S31" s="28">
        <f t="shared" si="3"/>
        <v>0</v>
      </c>
      <c r="T31" s="27" t="str">
        <f t="shared" si="4"/>
        <v>OK</v>
      </c>
      <c r="U31" s="173"/>
      <c r="V31" s="173"/>
      <c r="W31" s="173"/>
      <c r="X31" s="173"/>
      <c r="Y31" s="174"/>
      <c r="Z31" s="174"/>
      <c r="AA31" s="174"/>
      <c r="AB31" s="173"/>
      <c r="AC31" s="24"/>
      <c r="AD31" s="24"/>
      <c r="AE31" s="24"/>
      <c r="AF31" s="24"/>
      <c r="AG31" s="24"/>
      <c r="AH31" s="24"/>
    </row>
    <row r="32" spans="1:34" ht="30.2" customHeight="1" x14ac:dyDescent="0.25">
      <c r="A32" s="39">
        <v>29</v>
      </c>
      <c r="B32" s="39">
        <v>29</v>
      </c>
      <c r="C32" s="37" t="s">
        <v>138</v>
      </c>
      <c r="D32" s="36" t="s">
        <v>139</v>
      </c>
      <c r="E32" s="43" t="s">
        <v>140</v>
      </c>
      <c r="F32" s="45" t="s">
        <v>136</v>
      </c>
      <c r="G32" s="39" t="s">
        <v>137</v>
      </c>
      <c r="H32" s="39" t="s">
        <v>5</v>
      </c>
      <c r="I32" s="39" t="s">
        <v>6</v>
      </c>
      <c r="J32" s="38">
        <v>3391.3</v>
      </c>
      <c r="K32" s="29">
        <f>0</f>
        <v>0</v>
      </c>
      <c r="L32" s="158">
        <f t="shared" si="0"/>
        <v>0</v>
      </c>
      <c r="M32" s="158">
        <f t="shared" si="1"/>
        <v>0</v>
      </c>
      <c r="N32" s="159"/>
      <c r="O32" s="160">
        <f t="shared" si="2"/>
        <v>0</v>
      </c>
      <c r="P32" s="159"/>
      <c r="Q32" s="159"/>
      <c r="R32" s="159"/>
      <c r="S32" s="28">
        <f t="shared" si="3"/>
        <v>0</v>
      </c>
      <c r="T32" s="27" t="str">
        <f t="shared" si="4"/>
        <v>OK</v>
      </c>
      <c r="U32" s="173"/>
      <c r="V32" s="173"/>
      <c r="W32" s="173"/>
      <c r="X32" s="173"/>
      <c r="Y32" s="174"/>
      <c r="Z32" s="174"/>
      <c r="AA32" s="174"/>
      <c r="AB32" s="173"/>
      <c r="AC32" s="24"/>
      <c r="AD32" s="24"/>
      <c r="AE32" s="24"/>
      <c r="AF32" s="24"/>
      <c r="AG32" s="24"/>
      <c r="AH32" s="24"/>
    </row>
    <row r="33" spans="1:34" ht="30.2" customHeight="1" x14ac:dyDescent="0.25">
      <c r="A33" s="46">
        <v>30</v>
      </c>
      <c r="B33" s="46">
        <v>30</v>
      </c>
      <c r="C33" s="47" t="s">
        <v>141</v>
      </c>
      <c r="D33" s="48" t="s">
        <v>142</v>
      </c>
      <c r="E33" s="50" t="s">
        <v>143</v>
      </c>
      <c r="F33" s="52" t="s">
        <v>136</v>
      </c>
      <c r="G33" s="46" t="s">
        <v>137</v>
      </c>
      <c r="H33" s="46" t="s">
        <v>5</v>
      </c>
      <c r="I33" s="46" t="s">
        <v>6</v>
      </c>
      <c r="J33" s="49">
        <v>9961.5300000000007</v>
      </c>
      <c r="K33" s="29">
        <f>0</f>
        <v>0</v>
      </c>
      <c r="L33" s="158">
        <f t="shared" si="0"/>
        <v>0</v>
      </c>
      <c r="M33" s="158">
        <f t="shared" si="1"/>
        <v>0</v>
      </c>
      <c r="N33" s="159"/>
      <c r="O33" s="160">
        <f t="shared" si="2"/>
        <v>0</v>
      </c>
      <c r="P33" s="159"/>
      <c r="Q33" s="159"/>
      <c r="R33" s="159"/>
      <c r="S33" s="28">
        <f t="shared" si="3"/>
        <v>0</v>
      </c>
      <c r="T33" s="27" t="str">
        <f t="shared" si="4"/>
        <v>OK</v>
      </c>
      <c r="U33" s="173"/>
      <c r="V33" s="173"/>
      <c r="W33" s="173"/>
      <c r="X33" s="173"/>
      <c r="Y33" s="174"/>
      <c r="Z33" s="174"/>
      <c r="AA33" s="174"/>
      <c r="AB33" s="173"/>
      <c r="AC33" s="24"/>
      <c r="AD33" s="24"/>
      <c r="AE33" s="24"/>
      <c r="AF33" s="24"/>
      <c r="AG33" s="24"/>
      <c r="AH33" s="24"/>
    </row>
    <row r="34" spans="1:34" ht="30.2" customHeight="1" x14ac:dyDescent="0.25">
      <c r="A34" s="39">
        <v>31</v>
      </c>
      <c r="B34" s="39">
        <v>31</v>
      </c>
      <c r="C34" s="37" t="s">
        <v>144</v>
      </c>
      <c r="D34" s="36" t="s">
        <v>145</v>
      </c>
      <c r="E34" s="43" t="s">
        <v>146</v>
      </c>
      <c r="F34" s="45" t="s">
        <v>20</v>
      </c>
      <c r="G34" s="39" t="s">
        <v>147</v>
      </c>
      <c r="H34" s="39" t="s">
        <v>60</v>
      </c>
      <c r="I34" s="39">
        <v>44905212</v>
      </c>
      <c r="J34" s="38">
        <v>630</v>
      </c>
      <c r="K34" s="29">
        <f>0</f>
        <v>0</v>
      </c>
      <c r="L34" s="158">
        <f t="shared" si="0"/>
        <v>0</v>
      </c>
      <c r="M34" s="158">
        <f t="shared" si="1"/>
        <v>0</v>
      </c>
      <c r="N34" s="159"/>
      <c r="O34" s="160">
        <f t="shared" si="2"/>
        <v>0</v>
      </c>
      <c r="P34" s="159"/>
      <c r="Q34" s="159"/>
      <c r="R34" s="159"/>
      <c r="S34" s="28">
        <f t="shared" si="3"/>
        <v>0</v>
      </c>
      <c r="T34" s="27" t="str">
        <f t="shared" si="4"/>
        <v>OK</v>
      </c>
      <c r="U34" s="173"/>
      <c r="V34" s="173"/>
      <c r="W34" s="173"/>
      <c r="X34" s="173"/>
      <c r="Y34" s="174"/>
      <c r="Z34" s="174"/>
      <c r="AA34" s="174"/>
      <c r="AB34" s="173"/>
      <c r="AC34" s="24"/>
      <c r="AD34" s="24"/>
      <c r="AE34" s="24"/>
      <c r="AF34" s="24"/>
      <c r="AG34" s="24"/>
      <c r="AH34" s="24"/>
    </row>
    <row r="35" spans="1:34" ht="30.2" customHeight="1" x14ac:dyDescent="0.25">
      <c r="A35" s="46">
        <v>32</v>
      </c>
      <c r="B35" s="46">
        <v>32</v>
      </c>
      <c r="C35" s="47" t="s">
        <v>144</v>
      </c>
      <c r="D35" s="48" t="s">
        <v>148</v>
      </c>
      <c r="E35" s="50" t="s">
        <v>149</v>
      </c>
      <c r="F35" s="52" t="s">
        <v>20</v>
      </c>
      <c r="G35" s="46" t="s">
        <v>147</v>
      </c>
      <c r="H35" s="46" t="s">
        <v>60</v>
      </c>
      <c r="I35" s="46">
        <v>44905212</v>
      </c>
      <c r="J35" s="49">
        <v>1550</v>
      </c>
      <c r="K35" s="29">
        <f>0</f>
        <v>0</v>
      </c>
      <c r="L35" s="158">
        <f t="shared" si="0"/>
        <v>0</v>
      </c>
      <c r="M35" s="158">
        <f t="shared" si="1"/>
        <v>0</v>
      </c>
      <c r="N35" s="159"/>
      <c r="O35" s="160">
        <f t="shared" si="2"/>
        <v>0</v>
      </c>
      <c r="P35" s="159"/>
      <c r="Q35" s="159"/>
      <c r="R35" s="159"/>
      <c r="S35" s="28">
        <f t="shared" si="3"/>
        <v>0</v>
      </c>
      <c r="T35" s="27" t="str">
        <f t="shared" si="4"/>
        <v>OK</v>
      </c>
      <c r="U35" s="173"/>
      <c r="V35" s="173"/>
      <c r="W35" s="173"/>
      <c r="X35" s="173"/>
      <c r="Y35" s="174"/>
      <c r="Z35" s="174"/>
      <c r="AA35" s="174"/>
      <c r="AB35" s="173"/>
      <c r="AC35" s="24"/>
      <c r="AD35" s="24"/>
      <c r="AE35" s="24"/>
      <c r="AF35" s="24"/>
      <c r="AG35" s="24"/>
      <c r="AH35" s="24"/>
    </row>
    <row r="36" spans="1:34" ht="30.2" customHeight="1" x14ac:dyDescent="0.25">
      <c r="A36" s="39">
        <v>33</v>
      </c>
      <c r="B36" s="39">
        <v>33</v>
      </c>
      <c r="C36" s="37" t="s">
        <v>150</v>
      </c>
      <c r="D36" s="36" t="s">
        <v>151</v>
      </c>
      <c r="E36" s="43" t="s">
        <v>152</v>
      </c>
      <c r="F36" s="45" t="s">
        <v>20</v>
      </c>
      <c r="G36" s="39" t="s">
        <v>147</v>
      </c>
      <c r="H36" s="39" t="s">
        <v>60</v>
      </c>
      <c r="I36" s="39">
        <v>44905212</v>
      </c>
      <c r="J36" s="38">
        <v>930</v>
      </c>
      <c r="K36" s="29">
        <f>0</f>
        <v>0</v>
      </c>
      <c r="L36" s="158">
        <f t="shared" si="0"/>
        <v>0</v>
      </c>
      <c r="M36" s="158">
        <f t="shared" si="1"/>
        <v>0</v>
      </c>
      <c r="N36" s="159"/>
      <c r="O36" s="160">
        <f t="shared" si="2"/>
        <v>0</v>
      </c>
      <c r="P36" s="159"/>
      <c r="Q36" s="159"/>
      <c r="R36" s="159"/>
      <c r="S36" s="28">
        <f t="shared" si="3"/>
        <v>0</v>
      </c>
      <c r="T36" s="27" t="str">
        <f t="shared" si="4"/>
        <v>OK</v>
      </c>
      <c r="U36" s="173"/>
      <c r="V36" s="173"/>
      <c r="W36" s="173"/>
      <c r="X36" s="173"/>
      <c r="Y36" s="174"/>
      <c r="Z36" s="174"/>
      <c r="AA36" s="174"/>
      <c r="AB36" s="173"/>
      <c r="AC36" s="24"/>
      <c r="AD36" s="24"/>
      <c r="AE36" s="24"/>
      <c r="AF36" s="24"/>
      <c r="AG36" s="24"/>
      <c r="AH36" s="24"/>
    </row>
    <row r="37" spans="1:34" ht="30.2" customHeight="1" x14ac:dyDescent="0.25">
      <c r="A37" s="46">
        <v>34</v>
      </c>
      <c r="B37" s="46">
        <v>34</v>
      </c>
      <c r="C37" s="47" t="s">
        <v>150</v>
      </c>
      <c r="D37" s="48" t="s">
        <v>153</v>
      </c>
      <c r="E37" s="50" t="s">
        <v>154</v>
      </c>
      <c r="F37" s="52" t="s">
        <v>20</v>
      </c>
      <c r="G37" s="46" t="s">
        <v>147</v>
      </c>
      <c r="H37" s="46" t="s">
        <v>60</v>
      </c>
      <c r="I37" s="46">
        <v>44905212</v>
      </c>
      <c r="J37" s="49">
        <v>2560</v>
      </c>
      <c r="K37" s="29">
        <f>0</f>
        <v>0</v>
      </c>
      <c r="L37" s="158">
        <f t="shared" si="0"/>
        <v>0</v>
      </c>
      <c r="M37" s="158">
        <f t="shared" si="1"/>
        <v>0</v>
      </c>
      <c r="N37" s="159"/>
      <c r="O37" s="160">
        <f t="shared" si="2"/>
        <v>0</v>
      </c>
      <c r="P37" s="159"/>
      <c r="Q37" s="159"/>
      <c r="R37" s="159"/>
      <c r="S37" s="28">
        <f t="shared" si="3"/>
        <v>0</v>
      </c>
      <c r="T37" s="27" t="str">
        <f t="shared" si="4"/>
        <v>OK</v>
      </c>
      <c r="U37" s="173"/>
      <c r="V37" s="173"/>
      <c r="W37" s="173"/>
      <c r="X37" s="173"/>
      <c r="Y37" s="174"/>
      <c r="Z37" s="174"/>
      <c r="AA37" s="174"/>
      <c r="AB37" s="173"/>
      <c r="AC37" s="24"/>
      <c r="AD37" s="24"/>
      <c r="AE37" s="24"/>
      <c r="AF37" s="24"/>
      <c r="AG37" s="24"/>
      <c r="AH37" s="24"/>
    </row>
    <row r="38" spans="1:34" ht="30.2" customHeight="1" x14ac:dyDescent="0.25">
      <c r="A38" s="203" t="s">
        <v>155</v>
      </c>
      <c r="B38" s="95">
        <v>35</v>
      </c>
      <c r="C38" s="220" t="s">
        <v>33</v>
      </c>
      <c r="D38" s="96" t="s">
        <v>27</v>
      </c>
      <c r="E38" s="138" t="s">
        <v>8</v>
      </c>
      <c r="F38" s="67" t="s">
        <v>28</v>
      </c>
      <c r="G38" s="95" t="s">
        <v>29</v>
      </c>
      <c r="H38" s="95" t="s">
        <v>8</v>
      </c>
      <c r="I38" s="95" t="s">
        <v>9</v>
      </c>
      <c r="J38" s="97">
        <v>150.13999999999999</v>
      </c>
      <c r="K38" s="29">
        <f>6</f>
        <v>6</v>
      </c>
      <c r="L38" s="158">
        <f t="shared" si="0"/>
        <v>0</v>
      </c>
      <c r="M38" s="158">
        <f t="shared" si="1"/>
        <v>0</v>
      </c>
      <c r="N38" s="159"/>
      <c r="O38" s="160">
        <f t="shared" si="2"/>
        <v>1</v>
      </c>
      <c r="P38" s="159"/>
      <c r="Q38" s="159"/>
      <c r="R38" s="159"/>
      <c r="S38" s="28">
        <f t="shared" si="3"/>
        <v>6</v>
      </c>
      <c r="T38" s="27" t="str">
        <f t="shared" si="4"/>
        <v>OK</v>
      </c>
      <c r="U38" s="173"/>
      <c r="V38" s="173"/>
      <c r="W38" s="173"/>
      <c r="X38" s="173"/>
      <c r="Y38" s="174"/>
      <c r="Z38" s="174"/>
      <c r="AA38" s="174"/>
      <c r="AB38" s="173"/>
      <c r="AC38" s="24"/>
      <c r="AD38" s="24"/>
      <c r="AE38" s="24"/>
      <c r="AF38" s="24"/>
      <c r="AG38" s="24"/>
      <c r="AH38" s="24"/>
    </row>
    <row r="39" spans="1:34" ht="30.2" customHeight="1" x14ac:dyDescent="0.25">
      <c r="A39" s="204"/>
      <c r="B39" s="95">
        <v>36</v>
      </c>
      <c r="C39" s="221"/>
      <c r="D39" s="96" t="s">
        <v>7</v>
      </c>
      <c r="E39" s="138" t="s">
        <v>8</v>
      </c>
      <c r="F39" s="139" t="s">
        <v>28</v>
      </c>
      <c r="G39" s="95" t="s">
        <v>29</v>
      </c>
      <c r="H39" s="95" t="s">
        <v>8</v>
      </c>
      <c r="I39" s="95" t="s">
        <v>9</v>
      </c>
      <c r="J39" s="97">
        <v>1076</v>
      </c>
      <c r="K39" s="29">
        <f>16</f>
        <v>16</v>
      </c>
      <c r="L39" s="158">
        <f t="shared" si="0"/>
        <v>12</v>
      </c>
      <c r="M39" s="158">
        <f t="shared" si="1"/>
        <v>12</v>
      </c>
      <c r="N39" s="159"/>
      <c r="O39" s="160">
        <f t="shared" si="2"/>
        <v>4</v>
      </c>
      <c r="P39" s="159"/>
      <c r="Q39" s="159"/>
      <c r="R39" s="159"/>
      <c r="S39" s="28">
        <f t="shared" si="3"/>
        <v>4</v>
      </c>
      <c r="T39" s="27" t="str">
        <f t="shared" si="4"/>
        <v>OK</v>
      </c>
      <c r="U39" s="175">
        <v>6</v>
      </c>
      <c r="V39" s="173"/>
      <c r="W39" s="173"/>
      <c r="X39" s="173"/>
      <c r="Y39" s="174"/>
      <c r="Z39" s="174"/>
      <c r="AA39" s="176">
        <v>6</v>
      </c>
      <c r="AB39" s="173"/>
      <c r="AC39" s="24"/>
      <c r="AD39" s="24"/>
      <c r="AE39" s="24"/>
      <c r="AF39" s="24"/>
      <c r="AG39" s="24"/>
      <c r="AH39" s="24"/>
    </row>
    <row r="40" spans="1:34" ht="30.2" customHeight="1" x14ac:dyDescent="0.25">
      <c r="A40" s="204"/>
      <c r="B40" s="95">
        <v>37</v>
      </c>
      <c r="C40" s="221"/>
      <c r="D40" s="96" t="s">
        <v>156</v>
      </c>
      <c r="E40" s="138" t="s">
        <v>8</v>
      </c>
      <c r="F40" s="139" t="s">
        <v>28</v>
      </c>
      <c r="G40" s="95" t="s">
        <v>29</v>
      </c>
      <c r="H40" s="95" t="s">
        <v>34</v>
      </c>
      <c r="I40" s="95" t="s">
        <v>9</v>
      </c>
      <c r="J40" s="97">
        <v>75</v>
      </c>
      <c r="K40" s="29">
        <f>20</f>
        <v>20</v>
      </c>
      <c r="L40" s="158">
        <f t="shared" si="0"/>
        <v>0</v>
      </c>
      <c r="M40" s="158">
        <f t="shared" si="1"/>
        <v>0</v>
      </c>
      <c r="N40" s="159">
        <v>-8</v>
      </c>
      <c r="O40" s="160">
        <f t="shared" si="2"/>
        <v>5</v>
      </c>
      <c r="P40" s="159"/>
      <c r="Q40" s="159"/>
      <c r="R40" s="159"/>
      <c r="S40" s="28">
        <f t="shared" si="3"/>
        <v>12</v>
      </c>
      <c r="T40" s="27" t="str">
        <f t="shared" si="4"/>
        <v>OK</v>
      </c>
      <c r="U40" s="173"/>
      <c r="V40" s="173"/>
      <c r="W40" s="173"/>
      <c r="X40" s="173"/>
      <c r="Y40" s="174"/>
      <c r="Z40" s="174"/>
      <c r="AA40" s="174"/>
      <c r="AB40" s="173"/>
      <c r="AC40" s="24"/>
      <c r="AD40" s="24"/>
      <c r="AE40" s="24"/>
      <c r="AF40" s="24"/>
      <c r="AG40" s="24"/>
      <c r="AH40" s="24"/>
    </row>
    <row r="41" spans="1:34" ht="30.2" customHeight="1" x14ac:dyDescent="0.25">
      <c r="A41" s="204"/>
      <c r="B41" s="95">
        <v>38</v>
      </c>
      <c r="C41" s="221"/>
      <c r="D41" s="96" t="s">
        <v>11</v>
      </c>
      <c r="E41" s="138" t="s">
        <v>8</v>
      </c>
      <c r="F41" s="139" t="s">
        <v>28</v>
      </c>
      <c r="G41" s="95" t="s">
        <v>29</v>
      </c>
      <c r="H41" s="95" t="s">
        <v>8</v>
      </c>
      <c r="I41" s="95" t="s">
        <v>9</v>
      </c>
      <c r="J41" s="97">
        <v>1400</v>
      </c>
      <c r="K41" s="29">
        <f>16</f>
        <v>16</v>
      </c>
      <c r="L41" s="158">
        <f t="shared" si="0"/>
        <v>3</v>
      </c>
      <c r="M41" s="158">
        <f t="shared" si="1"/>
        <v>3</v>
      </c>
      <c r="N41" s="159"/>
      <c r="O41" s="160">
        <f t="shared" si="2"/>
        <v>4</v>
      </c>
      <c r="P41" s="159"/>
      <c r="Q41" s="159"/>
      <c r="R41" s="159"/>
      <c r="S41" s="28">
        <f t="shared" si="3"/>
        <v>13</v>
      </c>
      <c r="T41" s="27" t="str">
        <f t="shared" si="4"/>
        <v>OK</v>
      </c>
      <c r="U41" s="173"/>
      <c r="V41" s="173"/>
      <c r="W41" s="173"/>
      <c r="X41" s="173"/>
      <c r="Y41" s="174"/>
      <c r="Z41" s="174"/>
      <c r="AA41" s="176">
        <v>3</v>
      </c>
      <c r="AB41" s="173"/>
      <c r="AC41" s="24"/>
      <c r="AD41" s="24"/>
      <c r="AE41" s="24"/>
      <c r="AF41" s="24"/>
      <c r="AG41" s="24"/>
      <c r="AH41" s="24"/>
    </row>
    <row r="42" spans="1:34" ht="30.2" customHeight="1" x14ac:dyDescent="0.25">
      <c r="A42" s="204"/>
      <c r="B42" s="95">
        <v>39</v>
      </c>
      <c r="C42" s="221"/>
      <c r="D42" s="96" t="s">
        <v>12</v>
      </c>
      <c r="E42" s="138" t="s">
        <v>8</v>
      </c>
      <c r="F42" s="139" t="s">
        <v>28</v>
      </c>
      <c r="G42" s="95" t="s">
        <v>29</v>
      </c>
      <c r="H42" s="95" t="s">
        <v>34</v>
      </c>
      <c r="I42" s="95" t="s">
        <v>9</v>
      </c>
      <c r="J42" s="97">
        <v>75.5</v>
      </c>
      <c r="K42" s="29">
        <f>20</f>
        <v>20</v>
      </c>
      <c r="L42" s="158">
        <f t="shared" si="0"/>
        <v>4</v>
      </c>
      <c r="M42" s="158">
        <f t="shared" si="1"/>
        <v>4</v>
      </c>
      <c r="N42" s="159">
        <v>-3</v>
      </c>
      <c r="O42" s="160">
        <f t="shared" si="2"/>
        <v>5</v>
      </c>
      <c r="P42" s="159"/>
      <c r="Q42" s="159"/>
      <c r="R42" s="159"/>
      <c r="S42" s="28">
        <f t="shared" si="3"/>
        <v>13</v>
      </c>
      <c r="T42" s="27" t="str">
        <f t="shared" si="4"/>
        <v>OK</v>
      </c>
      <c r="U42" s="175">
        <v>4</v>
      </c>
      <c r="V42" s="173"/>
      <c r="W42" s="173"/>
      <c r="X42" s="173"/>
      <c r="Y42" s="174"/>
      <c r="Z42" s="174"/>
      <c r="AA42" s="174"/>
      <c r="AB42" s="173"/>
      <c r="AC42" s="24"/>
      <c r="AD42" s="24"/>
      <c r="AE42" s="24"/>
      <c r="AF42" s="24"/>
      <c r="AG42" s="24"/>
      <c r="AH42" s="24"/>
    </row>
    <row r="43" spans="1:34" ht="30.2" customHeight="1" x14ac:dyDescent="0.25">
      <c r="A43" s="204"/>
      <c r="B43" s="95">
        <v>40</v>
      </c>
      <c r="C43" s="221"/>
      <c r="D43" s="96" t="s">
        <v>10</v>
      </c>
      <c r="E43" s="138" t="s">
        <v>8</v>
      </c>
      <c r="F43" s="139" t="s">
        <v>28</v>
      </c>
      <c r="G43" s="95" t="s">
        <v>29</v>
      </c>
      <c r="H43" s="95" t="s">
        <v>8</v>
      </c>
      <c r="I43" s="95" t="s">
        <v>9</v>
      </c>
      <c r="J43" s="97">
        <v>1600</v>
      </c>
      <c r="K43" s="29">
        <f>6</f>
        <v>6</v>
      </c>
      <c r="L43" s="158">
        <f t="shared" si="0"/>
        <v>1</v>
      </c>
      <c r="M43" s="158">
        <f t="shared" si="1"/>
        <v>1</v>
      </c>
      <c r="N43" s="159"/>
      <c r="O43" s="160">
        <f t="shared" si="2"/>
        <v>1</v>
      </c>
      <c r="P43" s="159"/>
      <c r="Q43" s="159"/>
      <c r="R43" s="159"/>
      <c r="S43" s="28">
        <f t="shared" si="3"/>
        <v>5</v>
      </c>
      <c r="T43" s="27" t="str">
        <f t="shared" si="4"/>
        <v>OK</v>
      </c>
      <c r="U43" s="173"/>
      <c r="V43" s="173"/>
      <c r="W43" s="173"/>
      <c r="X43" s="173"/>
      <c r="Y43" s="174"/>
      <c r="Z43" s="174"/>
      <c r="AA43" s="176">
        <v>1</v>
      </c>
      <c r="AB43" s="173"/>
      <c r="AC43" s="24"/>
      <c r="AD43" s="24"/>
      <c r="AE43" s="24"/>
      <c r="AF43" s="24"/>
      <c r="AG43" s="24"/>
      <c r="AH43" s="24"/>
    </row>
    <row r="44" spans="1:34" ht="30.2" customHeight="1" x14ac:dyDescent="0.25">
      <c r="A44" s="204"/>
      <c r="B44" s="95">
        <v>41</v>
      </c>
      <c r="C44" s="221"/>
      <c r="D44" s="96" t="s">
        <v>13</v>
      </c>
      <c r="E44" s="138" t="s">
        <v>8</v>
      </c>
      <c r="F44" s="139" t="s">
        <v>28</v>
      </c>
      <c r="G44" s="95" t="s">
        <v>29</v>
      </c>
      <c r="H44" s="95" t="s">
        <v>34</v>
      </c>
      <c r="I44" s="95" t="s">
        <v>9</v>
      </c>
      <c r="J44" s="97">
        <v>75</v>
      </c>
      <c r="K44" s="29">
        <f>30</f>
        <v>30</v>
      </c>
      <c r="L44" s="158">
        <f t="shared" si="0"/>
        <v>0</v>
      </c>
      <c r="M44" s="158">
        <f t="shared" si="1"/>
        <v>0</v>
      </c>
      <c r="N44" s="159">
        <v>-10</v>
      </c>
      <c r="O44" s="160">
        <f t="shared" si="2"/>
        <v>7</v>
      </c>
      <c r="P44" s="159"/>
      <c r="Q44" s="159"/>
      <c r="R44" s="159"/>
      <c r="S44" s="28">
        <f t="shared" si="3"/>
        <v>20</v>
      </c>
      <c r="T44" s="27" t="str">
        <f t="shared" si="4"/>
        <v>OK</v>
      </c>
      <c r="U44" s="173"/>
      <c r="V44" s="173"/>
      <c r="W44" s="173"/>
      <c r="X44" s="173"/>
      <c r="Y44" s="174"/>
      <c r="Z44" s="174"/>
      <c r="AA44" s="174"/>
      <c r="AB44" s="173"/>
      <c r="AC44" s="24"/>
      <c r="AD44" s="24"/>
      <c r="AE44" s="24"/>
      <c r="AF44" s="24"/>
      <c r="AG44" s="24"/>
      <c r="AH44" s="24"/>
    </row>
    <row r="45" spans="1:34" ht="30.2" customHeight="1" x14ac:dyDescent="0.25">
      <c r="A45" s="204"/>
      <c r="B45" s="95">
        <v>42</v>
      </c>
      <c r="C45" s="221"/>
      <c r="D45" s="96" t="s">
        <v>157</v>
      </c>
      <c r="E45" s="138" t="s">
        <v>8</v>
      </c>
      <c r="F45" s="139" t="s">
        <v>28</v>
      </c>
      <c r="G45" s="95" t="s">
        <v>29</v>
      </c>
      <c r="H45" s="95" t="s">
        <v>8</v>
      </c>
      <c r="I45" s="95" t="s">
        <v>9</v>
      </c>
      <c r="J45" s="97">
        <v>350</v>
      </c>
      <c r="K45" s="29">
        <f>38</f>
        <v>38</v>
      </c>
      <c r="L45" s="158">
        <f t="shared" si="0"/>
        <v>14</v>
      </c>
      <c r="M45" s="158">
        <f t="shared" si="1"/>
        <v>14</v>
      </c>
      <c r="N45" s="159">
        <v>-8</v>
      </c>
      <c r="O45" s="160">
        <f t="shared" si="2"/>
        <v>9</v>
      </c>
      <c r="P45" s="159"/>
      <c r="Q45" s="159"/>
      <c r="R45" s="159"/>
      <c r="S45" s="28">
        <f t="shared" si="3"/>
        <v>16</v>
      </c>
      <c r="T45" s="27" t="str">
        <f t="shared" si="4"/>
        <v>OK</v>
      </c>
      <c r="U45" s="175">
        <v>6</v>
      </c>
      <c r="V45" s="173"/>
      <c r="W45" s="173"/>
      <c r="X45" s="173"/>
      <c r="Y45" s="174"/>
      <c r="Z45" s="174"/>
      <c r="AA45" s="176">
        <v>8</v>
      </c>
      <c r="AB45" s="173"/>
      <c r="AC45" s="24"/>
      <c r="AD45" s="24"/>
      <c r="AE45" s="24"/>
      <c r="AF45" s="24"/>
      <c r="AG45" s="24"/>
      <c r="AH45" s="24"/>
    </row>
    <row r="46" spans="1:34" ht="30.2" customHeight="1" x14ac:dyDescent="0.25">
      <c r="A46" s="204"/>
      <c r="B46" s="95">
        <v>43</v>
      </c>
      <c r="C46" s="221"/>
      <c r="D46" s="96" t="s">
        <v>30</v>
      </c>
      <c r="E46" s="138" t="s">
        <v>8</v>
      </c>
      <c r="F46" s="139" t="s">
        <v>28</v>
      </c>
      <c r="G46" s="95" t="s">
        <v>29</v>
      </c>
      <c r="H46" s="95" t="s">
        <v>8</v>
      </c>
      <c r="I46" s="95" t="s">
        <v>9</v>
      </c>
      <c r="J46" s="97">
        <v>100.25</v>
      </c>
      <c r="K46" s="29">
        <f>15</f>
        <v>15</v>
      </c>
      <c r="L46" s="158">
        <f t="shared" si="0"/>
        <v>3</v>
      </c>
      <c r="M46" s="158">
        <f t="shared" si="1"/>
        <v>3</v>
      </c>
      <c r="N46" s="159">
        <v>-4</v>
      </c>
      <c r="O46" s="160">
        <f t="shared" si="2"/>
        <v>3</v>
      </c>
      <c r="P46" s="159"/>
      <c r="Q46" s="159"/>
      <c r="R46" s="159"/>
      <c r="S46" s="28">
        <f t="shared" si="3"/>
        <v>8</v>
      </c>
      <c r="T46" s="27" t="str">
        <f t="shared" si="4"/>
        <v>OK</v>
      </c>
      <c r="U46" s="173"/>
      <c r="V46" s="173"/>
      <c r="W46" s="173"/>
      <c r="X46" s="173"/>
      <c r="Y46" s="174"/>
      <c r="Z46" s="174"/>
      <c r="AA46" s="174"/>
      <c r="AB46" s="175">
        <v>3</v>
      </c>
      <c r="AC46" s="24"/>
      <c r="AD46" s="24"/>
      <c r="AE46" s="24"/>
      <c r="AF46" s="24"/>
      <c r="AG46" s="24"/>
      <c r="AH46" s="24"/>
    </row>
    <row r="47" spans="1:34" ht="30.2" customHeight="1" x14ac:dyDescent="0.25">
      <c r="A47" s="204"/>
      <c r="B47" s="95">
        <v>44</v>
      </c>
      <c r="C47" s="221"/>
      <c r="D47" s="96" t="s">
        <v>158</v>
      </c>
      <c r="E47" s="138" t="s">
        <v>8</v>
      </c>
      <c r="F47" s="67" t="s">
        <v>28</v>
      </c>
      <c r="G47" s="95" t="s">
        <v>159</v>
      </c>
      <c r="H47" s="95" t="s">
        <v>8</v>
      </c>
      <c r="I47" s="95" t="s">
        <v>9</v>
      </c>
      <c r="J47" s="97">
        <v>1424</v>
      </c>
      <c r="K47" s="29">
        <f>0</f>
        <v>0</v>
      </c>
      <c r="L47" s="158">
        <f t="shared" si="0"/>
        <v>0</v>
      </c>
      <c r="M47" s="158">
        <f t="shared" si="1"/>
        <v>0</v>
      </c>
      <c r="N47" s="159"/>
      <c r="O47" s="160">
        <f t="shared" si="2"/>
        <v>0</v>
      </c>
      <c r="P47" s="159"/>
      <c r="Q47" s="159"/>
      <c r="R47" s="159"/>
      <c r="S47" s="28">
        <f t="shared" si="3"/>
        <v>0</v>
      </c>
      <c r="T47" s="27" t="str">
        <f t="shared" si="4"/>
        <v>OK</v>
      </c>
      <c r="U47" s="173"/>
      <c r="V47" s="173"/>
      <c r="W47" s="173"/>
      <c r="X47" s="173"/>
      <c r="Y47" s="174"/>
      <c r="Z47" s="174"/>
      <c r="AA47" s="174"/>
      <c r="AB47" s="173"/>
      <c r="AC47" s="24"/>
      <c r="AD47" s="24"/>
      <c r="AE47" s="24"/>
      <c r="AF47" s="24"/>
      <c r="AG47" s="24"/>
      <c r="AH47" s="24"/>
    </row>
    <row r="48" spans="1:34" ht="30.2" customHeight="1" x14ac:dyDescent="0.25">
      <c r="A48" s="205"/>
      <c r="B48" s="95">
        <v>45</v>
      </c>
      <c r="C48" s="222"/>
      <c r="D48" s="96" t="s">
        <v>160</v>
      </c>
      <c r="E48" s="138" t="s">
        <v>8</v>
      </c>
      <c r="F48" s="139" t="s">
        <v>28</v>
      </c>
      <c r="G48" s="95" t="s">
        <v>29</v>
      </c>
      <c r="H48" s="95" t="s">
        <v>8</v>
      </c>
      <c r="I48" s="95" t="s">
        <v>9</v>
      </c>
      <c r="J48" s="97">
        <v>2503.0100000000002</v>
      </c>
      <c r="K48" s="29">
        <f>0</f>
        <v>0</v>
      </c>
      <c r="L48" s="158">
        <f t="shared" si="0"/>
        <v>0</v>
      </c>
      <c r="M48" s="158">
        <f t="shared" si="1"/>
        <v>0</v>
      </c>
      <c r="N48" s="159"/>
      <c r="O48" s="160">
        <f t="shared" si="2"/>
        <v>0</v>
      </c>
      <c r="P48" s="159"/>
      <c r="Q48" s="159"/>
      <c r="R48" s="159"/>
      <c r="S48" s="28">
        <f t="shared" si="3"/>
        <v>0</v>
      </c>
      <c r="T48" s="27" t="str">
        <f t="shared" si="4"/>
        <v>OK</v>
      </c>
      <c r="U48" s="173"/>
      <c r="V48" s="173"/>
      <c r="W48" s="173"/>
      <c r="X48" s="173"/>
      <c r="Y48" s="174"/>
      <c r="Z48" s="174"/>
      <c r="AA48" s="174"/>
      <c r="AB48" s="173"/>
      <c r="AC48" s="24"/>
      <c r="AD48" s="24"/>
      <c r="AE48" s="24"/>
      <c r="AF48" s="24"/>
      <c r="AG48" s="24"/>
      <c r="AH48" s="24"/>
    </row>
    <row r="49" spans="1:34" ht="30.2" customHeight="1" x14ac:dyDescent="0.25">
      <c r="A49" s="213" t="s">
        <v>161</v>
      </c>
      <c r="B49" s="46">
        <v>46</v>
      </c>
      <c r="C49" s="210" t="s">
        <v>33</v>
      </c>
      <c r="D49" s="48" t="s">
        <v>27</v>
      </c>
      <c r="E49" s="50" t="s">
        <v>8</v>
      </c>
      <c r="F49" s="52" t="s">
        <v>28</v>
      </c>
      <c r="G49" s="46" t="s">
        <v>29</v>
      </c>
      <c r="H49" s="46" t="s">
        <v>8</v>
      </c>
      <c r="I49" s="46" t="s">
        <v>9</v>
      </c>
      <c r="J49" s="49">
        <v>80</v>
      </c>
      <c r="K49" s="29">
        <f>0</f>
        <v>0</v>
      </c>
      <c r="L49" s="158">
        <f t="shared" si="0"/>
        <v>0</v>
      </c>
      <c r="M49" s="158">
        <f t="shared" si="1"/>
        <v>0</v>
      </c>
      <c r="N49" s="159"/>
      <c r="O49" s="160">
        <f t="shared" si="2"/>
        <v>0</v>
      </c>
      <c r="P49" s="159"/>
      <c r="Q49" s="159"/>
      <c r="R49" s="159"/>
      <c r="S49" s="28">
        <f t="shared" si="3"/>
        <v>0</v>
      </c>
      <c r="T49" s="27" t="str">
        <f t="shared" si="4"/>
        <v>OK</v>
      </c>
      <c r="U49" s="173"/>
      <c r="V49" s="173"/>
      <c r="W49" s="173"/>
      <c r="X49" s="173"/>
      <c r="Y49" s="174"/>
      <c r="Z49" s="174"/>
      <c r="AA49" s="174"/>
      <c r="AB49" s="173"/>
      <c r="AC49" s="24"/>
      <c r="AD49" s="24"/>
      <c r="AE49" s="24"/>
      <c r="AF49" s="24"/>
      <c r="AG49" s="24"/>
      <c r="AH49" s="24"/>
    </row>
    <row r="50" spans="1:34" ht="30.2" customHeight="1" x14ac:dyDescent="0.25">
      <c r="A50" s="214"/>
      <c r="B50" s="46">
        <v>47</v>
      </c>
      <c r="C50" s="211"/>
      <c r="D50" s="48" t="s">
        <v>7</v>
      </c>
      <c r="E50" s="50" t="s">
        <v>8</v>
      </c>
      <c r="F50" s="52" t="s">
        <v>28</v>
      </c>
      <c r="G50" s="46" t="s">
        <v>29</v>
      </c>
      <c r="H50" s="46" t="s">
        <v>8</v>
      </c>
      <c r="I50" s="46" t="s">
        <v>9</v>
      </c>
      <c r="J50" s="49">
        <v>550</v>
      </c>
      <c r="K50" s="29">
        <f>0</f>
        <v>0</v>
      </c>
      <c r="L50" s="158">
        <f t="shared" si="0"/>
        <v>0</v>
      </c>
      <c r="M50" s="158">
        <f t="shared" si="1"/>
        <v>0</v>
      </c>
      <c r="N50" s="159"/>
      <c r="O50" s="160">
        <f t="shared" si="2"/>
        <v>0</v>
      </c>
      <c r="P50" s="159"/>
      <c r="Q50" s="159"/>
      <c r="R50" s="159"/>
      <c r="S50" s="28">
        <f t="shared" si="3"/>
        <v>0</v>
      </c>
      <c r="T50" s="27" t="str">
        <f t="shared" si="4"/>
        <v>OK</v>
      </c>
      <c r="U50" s="173"/>
      <c r="V50" s="173"/>
      <c r="W50" s="173"/>
      <c r="X50" s="173"/>
      <c r="Y50" s="174"/>
      <c r="Z50" s="174"/>
      <c r="AA50" s="174"/>
      <c r="AB50" s="173"/>
      <c r="AC50" s="24"/>
      <c r="AD50" s="24"/>
      <c r="AE50" s="24"/>
      <c r="AF50" s="24"/>
      <c r="AG50" s="24"/>
      <c r="AH50" s="24"/>
    </row>
    <row r="51" spans="1:34" ht="30.2" customHeight="1" x14ac:dyDescent="0.25">
      <c r="A51" s="214"/>
      <c r="B51" s="46">
        <v>48</v>
      </c>
      <c r="C51" s="211"/>
      <c r="D51" s="48" t="s">
        <v>10</v>
      </c>
      <c r="E51" s="50" t="s">
        <v>8</v>
      </c>
      <c r="F51" s="52" t="s">
        <v>28</v>
      </c>
      <c r="G51" s="46" t="s">
        <v>29</v>
      </c>
      <c r="H51" s="46" t="s">
        <v>8</v>
      </c>
      <c r="I51" s="46" t="s">
        <v>9</v>
      </c>
      <c r="J51" s="49">
        <v>850</v>
      </c>
      <c r="K51" s="29">
        <f>0</f>
        <v>0</v>
      </c>
      <c r="L51" s="158">
        <f t="shared" si="0"/>
        <v>0</v>
      </c>
      <c r="M51" s="158">
        <f t="shared" si="1"/>
        <v>0</v>
      </c>
      <c r="N51" s="159"/>
      <c r="O51" s="160">
        <f t="shared" si="2"/>
        <v>0</v>
      </c>
      <c r="P51" s="159"/>
      <c r="Q51" s="159"/>
      <c r="R51" s="159"/>
      <c r="S51" s="28">
        <f t="shared" si="3"/>
        <v>0</v>
      </c>
      <c r="T51" s="27" t="str">
        <f t="shared" si="4"/>
        <v>OK</v>
      </c>
      <c r="U51" s="173"/>
      <c r="V51" s="173"/>
      <c r="W51" s="173"/>
      <c r="X51" s="173"/>
      <c r="Y51" s="174"/>
      <c r="Z51" s="174"/>
      <c r="AA51" s="174"/>
      <c r="AB51" s="173"/>
      <c r="AC51" s="24"/>
      <c r="AD51" s="24"/>
      <c r="AE51" s="24"/>
      <c r="AF51" s="24"/>
      <c r="AG51" s="24"/>
      <c r="AH51" s="24"/>
    </row>
    <row r="52" spans="1:34" ht="30.2" customHeight="1" x14ac:dyDescent="0.25">
      <c r="A52" s="214"/>
      <c r="B52" s="46">
        <v>49</v>
      </c>
      <c r="C52" s="211"/>
      <c r="D52" s="48" t="s">
        <v>11</v>
      </c>
      <c r="E52" s="50" t="s">
        <v>8</v>
      </c>
      <c r="F52" s="52" t="s">
        <v>28</v>
      </c>
      <c r="G52" s="46" t="s">
        <v>29</v>
      </c>
      <c r="H52" s="46" t="s">
        <v>8</v>
      </c>
      <c r="I52" s="46" t="s">
        <v>9</v>
      </c>
      <c r="J52" s="49">
        <v>800</v>
      </c>
      <c r="K52" s="29">
        <f>0</f>
        <v>0</v>
      </c>
      <c r="L52" s="158">
        <f t="shared" si="0"/>
        <v>0</v>
      </c>
      <c r="M52" s="158">
        <f t="shared" si="1"/>
        <v>0</v>
      </c>
      <c r="N52" s="159"/>
      <c r="O52" s="160">
        <f t="shared" si="2"/>
        <v>0</v>
      </c>
      <c r="P52" s="159"/>
      <c r="Q52" s="159"/>
      <c r="R52" s="159"/>
      <c r="S52" s="28">
        <f t="shared" si="3"/>
        <v>0</v>
      </c>
      <c r="T52" s="27" t="str">
        <f t="shared" si="4"/>
        <v>OK</v>
      </c>
      <c r="U52" s="173"/>
      <c r="V52" s="173"/>
      <c r="W52" s="173"/>
      <c r="X52" s="173"/>
      <c r="Y52" s="174"/>
      <c r="Z52" s="174"/>
      <c r="AA52" s="174"/>
      <c r="AB52" s="173"/>
      <c r="AC52" s="24"/>
      <c r="AD52" s="24"/>
      <c r="AE52" s="24"/>
      <c r="AF52" s="24"/>
      <c r="AG52" s="24"/>
      <c r="AH52" s="24"/>
    </row>
    <row r="53" spans="1:34" ht="30.2" customHeight="1" x14ac:dyDescent="0.25">
      <c r="A53" s="214"/>
      <c r="B53" s="46">
        <v>50</v>
      </c>
      <c r="C53" s="211"/>
      <c r="D53" s="48" t="s">
        <v>12</v>
      </c>
      <c r="E53" s="50" t="s">
        <v>8</v>
      </c>
      <c r="F53" s="52" t="s">
        <v>28</v>
      </c>
      <c r="G53" s="46" t="s">
        <v>29</v>
      </c>
      <c r="H53" s="46" t="s">
        <v>34</v>
      </c>
      <c r="I53" s="46" t="s">
        <v>9</v>
      </c>
      <c r="J53" s="49">
        <v>50</v>
      </c>
      <c r="K53" s="29">
        <f>0</f>
        <v>0</v>
      </c>
      <c r="L53" s="158">
        <f t="shared" si="0"/>
        <v>0</v>
      </c>
      <c r="M53" s="158">
        <f t="shared" si="1"/>
        <v>0</v>
      </c>
      <c r="N53" s="159"/>
      <c r="O53" s="160">
        <f t="shared" si="2"/>
        <v>0</v>
      </c>
      <c r="P53" s="159"/>
      <c r="Q53" s="159"/>
      <c r="R53" s="159"/>
      <c r="S53" s="28">
        <f t="shared" si="3"/>
        <v>0</v>
      </c>
      <c r="T53" s="27" t="str">
        <f t="shared" si="4"/>
        <v>OK</v>
      </c>
      <c r="U53" s="173"/>
      <c r="V53" s="173"/>
      <c r="W53" s="173"/>
      <c r="X53" s="173"/>
      <c r="Y53" s="174"/>
      <c r="Z53" s="174"/>
      <c r="AA53" s="174"/>
      <c r="AB53" s="173"/>
      <c r="AC53" s="24"/>
      <c r="AD53" s="24"/>
      <c r="AE53" s="24"/>
      <c r="AF53" s="24"/>
      <c r="AG53" s="24"/>
      <c r="AH53" s="24"/>
    </row>
    <row r="54" spans="1:34" ht="30.2" customHeight="1" x14ac:dyDescent="0.25">
      <c r="A54" s="214"/>
      <c r="B54" s="46">
        <v>51</v>
      </c>
      <c r="C54" s="211"/>
      <c r="D54" s="48" t="s">
        <v>156</v>
      </c>
      <c r="E54" s="50" t="s">
        <v>8</v>
      </c>
      <c r="F54" s="52" t="s">
        <v>28</v>
      </c>
      <c r="G54" s="46" t="s">
        <v>29</v>
      </c>
      <c r="H54" s="46" t="s">
        <v>34</v>
      </c>
      <c r="I54" s="46" t="s">
        <v>9</v>
      </c>
      <c r="J54" s="49">
        <v>50</v>
      </c>
      <c r="K54" s="29">
        <f>0</f>
        <v>0</v>
      </c>
      <c r="L54" s="158">
        <f t="shared" si="0"/>
        <v>0</v>
      </c>
      <c r="M54" s="158">
        <f t="shared" si="1"/>
        <v>0</v>
      </c>
      <c r="N54" s="159"/>
      <c r="O54" s="160">
        <f t="shared" si="2"/>
        <v>0</v>
      </c>
      <c r="P54" s="159"/>
      <c r="Q54" s="159"/>
      <c r="R54" s="159"/>
      <c r="S54" s="28">
        <f t="shared" si="3"/>
        <v>0</v>
      </c>
      <c r="T54" s="27" t="str">
        <f t="shared" si="4"/>
        <v>OK</v>
      </c>
      <c r="U54" s="173"/>
      <c r="V54" s="173"/>
      <c r="W54" s="173"/>
      <c r="X54" s="173"/>
      <c r="Y54" s="174"/>
      <c r="Z54" s="174"/>
      <c r="AA54" s="174"/>
      <c r="AB54" s="173"/>
      <c r="AC54" s="24"/>
      <c r="AD54" s="24"/>
      <c r="AE54" s="24"/>
      <c r="AF54" s="24"/>
      <c r="AG54" s="24"/>
      <c r="AH54" s="24"/>
    </row>
    <row r="55" spans="1:34" ht="30.2" customHeight="1" x14ac:dyDescent="0.25">
      <c r="A55" s="214"/>
      <c r="B55" s="46">
        <v>52</v>
      </c>
      <c r="C55" s="211"/>
      <c r="D55" s="48" t="s">
        <v>13</v>
      </c>
      <c r="E55" s="50" t="s">
        <v>8</v>
      </c>
      <c r="F55" s="52" t="s">
        <v>28</v>
      </c>
      <c r="G55" s="46" t="s">
        <v>29</v>
      </c>
      <c r="H55" s="46" t="s">
        <v>34</v>
      </c>
      <c r="I55" s="46" t="s">
        <v>9</v>
      </c>
      <c r="J55" s="49">
        <v>50</v>
      </c>
      <c r="K55" s="29">
        <f>0</f>
        <v>0</v>
      </c>
      <c r="L55" s="158">
        <f t="shared" si="0"/>
        <v>0</v>
      </c>
      <c r="M55" s="158">
        <f t="shared" si="1"/>
        <v>0</v>
      </c>
      <c r="N55" s="159"/>
      <c r="O55" s="160">
        <f t="shared" si="2"/>
        <v>0</v>
      </c>
      <c r="P55" s="159"/>
      <c r="Q55" s="159"/>
      <c r="R55" s="159"/>
      <c r="S55" s="28">
        <f t="shared" si="3"/>
        <v>0</v>
      </c>
      <c r="T55" s="27" t="str">
        <f t="shared" si="4"/>
        <v>OK</v>
      </c>
      <c r="U55" s="173"/>
      <c r="V55" s="173"/>
      <c r="W55" s="173"/>
      <c r="X55" s="173"/>
      <c r="Y55" s="174"/>
      <c r="Z55" s="174"/>
      <c r="AA55" s="174"/>
      <c r="AB55" s="173"/>
      <c r="AC55" s="24"/>
      <c r="AD55" s="24"/>
      <c r="AE55" s="24"/>
      <c r="AF55" s="24"/>
      <c r="AG55" s="24"/>
      <c r="AH55" s="24"/>
    </row>
    <row r="56" spans="1:34" ht="30.2" customHeight="1" x14ac:dyDescent="0.25">
      <c r="A56" s="214"/>
      <c r="B56" s="46">
        <v>53</v>
      </c>
      <c r="C56" s="211"/>
      <c r="D56" s="48" t="s">
        <v>157</v>
      </c>
      <c r="E56" s="50" t="s">
        <v>8</v>
      </c>
      <c r="F56" s="52" t="s">
        <v>28</v>
      </c>
      <c r="G56" s="46" t="s">
        <v>29</v>
      </c>
      <c r="H56" s="46" t="s">
        <v>8</v>
      </c>
      <c r="I56" s="46" t="s">
        <v>9</v>
      </c>
      <c r="J56" s="49">
        <v>50</v>
      </c>
      <c r="K56" s="29">
        <f>0</f>
        <v>0</v>
      </c>
      <c r="L56" s="158">
        <f t="shared" si="0"/>
        <v>0</v>
      </c>
      <c r="M56" s="158">
        <f t="shared" si="1"/>
        <v>0</v>
      </c>
      <c r="N56" s="159"/>
      <c r="O56" s="160">
        <f t="shared" si="2"/>
        <v>0</v>
      </c>
      <c r="P56" s="159"/>
      <c r="Q56" s="159"/>
      <c r="R56" s="159"/>
      <c r="S56" s="28">
        <f t="shared" si="3"/>
        <v>0</v>
      </c>
      <c r="T56" s="27" t="str">
        <f t="shared" si="4"/>
        <v>OK</v>
      </c>
      <c r="U56" s="173"/>
      <c r="V56" s="173"/>
      <c r="W56" s="173"/>
      <c r="X56" s="173"/>
      <c r="Y56" s="174"/>
      <c r="Z56" s="174"/>
      <c r="AA56" s="174"/>
      <c r="AB56" s="173"/>
      <c r="AC56" s="24"/>
      <c r="AD56" s="24"/>
      <c r="AE56" s="24"/>
      <c r="AF56" s="24"/>
      <c r="AG56" s="24"/>
      <c r="AH56" s="24"/>
    </row>
    <row r="57" spans="1:34" ht="30.2" customHeight="1" x14ac:dyDescent="0.25">
      <c r="A57" s="214"/>
      <c r="B57" s="46">
        <v>54</v>
      </c>
      <c r="C57" s="211"/>
      <c r="D57" s="48" t="s">
        <v>30</v>
      </c>
      <c r="E57" s="50" t="s">
        <v>8</v>
      </c>
      <c r="F57" s="52" t="s">
        <v>28</v>
      </c>
      <c r="G57" s="46" t="s">
        <v>29</v>
      </c>
      <c r="H57" s="46" t="s">
        <v>8</v>
      </c>
      <c r="I57" s="46" t="s">
        <v>9</v>
      </c>
      <c r="J57" s="49">
        <v>80</v>
      </c>
      <c r="K57" s="29">
        <f>0</f>
        <v>0</v>
      </c>
      <c r="L57" s="158">
        <f t="shared" si="0"/>
        <v>0</v>
      </c>
      <c r="M57" s="158">
        <f t="shared" si="1"/>
        <v>0</v>
      </c>
      <c r="N57" s="159"/>
      <c r="O57" s="160">
        <f t="shared" si="2"/>
        <v>0</v>
      </c>
      <c r="P57" s="159"/>
      <c r="Q57" s="159"/>
      <c r="R57" s="159"/>
      <c r="S57" s="28">
        <f t="shared" si="3"/>
        <v>0</v>
      </c>
      <c r="T57" s="27" t="str">
        <f t="shared" si="4"/>
        <v>OK</v>
      </c>
      <c r="U57" s="173"/>
      <c r="V57" s="173"/>
      <c r="W57" s="173"/>
      <c r="X57" s="173"/>
      <c r="Y57" s="174"/>
      <c r="Z57" s="174"/>
      <c r="AA57" s="174"/>
      <c r="AB57" s="173"/>
      <c r="AC57" s="24"/>
      <c r="AD57" s="24"/>
      <c r="AE57" s="24"/>
      <c r="AF57" s="24"/>
      <c r="AG57" s="24"/>
      <c r="AH57" s="24"/>
    </row>
    <row r="58" spans="1:34" ht="30.2" customHeight="1" x14ac:dyDescent="0.25">
      <c r="A58" s="214"/>
      <c r="B58" s="46">
        <v>55</v>
      </c>
      <c r="C58" s="211"/>
      <c r="D58" s="48" t="s">
        <v>162</v>
      </c>
      <c r="E58" s="50" t="s">
        <v>8</v>
      </c>
      <c r="F58" s="52" t="s">
        <v>28</v>
      </c>
      <c r="G58" s="46" t="s">
        <v>159</v>
      </c>
      <c r="H58" s="46" t="s">
        <v>8</v>
      </c>
      <c r="I58" s="46" t="s">
        <v>9</v>
      </c>
      <c r="J58" s="49">
        <v>1114</v>
      </c>
      <c r="K58" s="29">
        <f>0</f>
        <v>0</v>
      </c>
      <c r="L58" s="158">
        <f t="shared" si="0"/>
        <v>0</v>
      </c>
      <c r="M58" s="158">
        <f t="shared" si="1"/>
        <v>0</v>
      </c>
      <c r="N58" s="159"/>
      <c r="O58" s="160">
        <f t="shared" si="2"/>
        <v>0</v>
      </c>
      <c r="P58" s="159"/>
      <c r="Q58" s="159"/>
      <c r="R58" s="159"/>
      <c r="S58" s="28">
        <f t="shared" si="3"/>
        <v>0</v>
      </c>
      <c r="T58" s="27" t="str">
        <f t="shared" si="4"/>
        <v>OK</v>
      </c>
      <c r="U58" s="173"/>
      <c r="V58" s="173"/>
      <c r="W58" s="173"/>
      <c r="X58" s="173"/>
      <c r="Y58" s="174"/>
      <c r="Z58" s="174"/>
      <c r="AA58" s="174"/>
      <c r="AB58" s="173"/>
      <c r="AC58" s="24"/>
      <c r="AD58" s="24"/>
      <c r="AE58" s="24"/>
      <c r="AF58" s="24"/>
      <c r="AG58" s="24"/>
      <c r="AH58" s="24"/>
    </row>
    <row r="59" spans="1:34" ht="30.2" customHeight="1" x14ac:dyDescent="0.25">
      <c r="A59" s="215"/>
      <c r="B59" s="46">
        <v>56</v>
      </c>
      <c r="C59" s="212"/>
      <c r="D59" s="48" t="s">
        <v>160</v>
      </c>
      <c r="E59" s="50" t="s">
        <v>8</v>
      </c>
      <c r="F59" s="52" t="s">
        <v>28</v>
      </c>
      <c r="G59" s="46" t="s">
        <v>29</v>
      </c>
      <c r="H59" s="46" t="s">
        <v>8</v>
      </c>
      <c r="I59" s="46" t="s">
        <v>9</v>
      </c>
      <c r="J59" s="49">
        <v>2000</v>
      </c>
      <c r="K59" s="29">
        <f>0</f>
        <v>0</v>
      </c>
      <c r="L59" s="158">
        <f t="shared" si="0"/>
        <v>0</v>
      </c>
      <c r="M59" s="158">
        <f t="shared" si="1"/>
        <v>0</v>
      </c>
      <c r="N59" s="159"/>
      <c r="O59" s="160">
        <f t="shared" si="2"/>
        <v>0</v>
      </c>
      <c r="P59" s="159"/>
      <c r="Q59" s="159"/>
      <c r="R59" s="159"/>
      <c r="S59" s="28">
        <f t="shared" si="3"/>
        <v>0</v>
      </c>
      <c r="T59" s="27" t="str">
        <f t="shared" si="4"/>
        <v>OK</v>
      </c>
      <c r="U59" s="173"/>
      <c r="V59" s="173"/>
      <c r="W59" s="173"/>
      <c r="X59" s="173"/>
      <c r="Y59" s="174"/>
      <c r="Z59" s="174"/>
      <c r="AA59" s="174"/>
      <c r="AB59" s="173"/>
      <c r="AC59" s="24"/>
      <c r="AD59" s="24"/>
      <c r="AE59" s="24"/>
      <c r="AF59" s="24"/>
      <c r="AG59" s="24"/>
      <c r="AH59" s="24"/>
    </row>
    <row r="60" spans="1:34" ht="30.2" customHeight="1" x14ac:dyDescent="0.25">
      <c r="A60" s="203" t="s">
        <v>163</v>
      </c>
      <c r="B60" s="39">
        <v>57</v>
      </c>
      <c r="C60" s="200" t="s">
        <v>33</v>
      </c>
      <c r="D60" s="36" t="s">
        <v>27</v>
      </c>
      <c r="E60" s="43" t="s">
        <v>8</v>
      </c>
      <c r="F60" s="45" t="s">
        <v>28</v>
      </c>
      <c r="G60" s="39" t="s">
        <v>29</v>
      </c>
      <c r="H60" s="39" t="s">
        <v>8</v>
      </c>
      <c r="I60" s="39" t="s">
        <v>9</v>
      </c>
      <c r="J60" s="38">
        <v>250.5</v>
      </c>
      <c r="K60" s="29">
        <f>0</f>
        <v>0</v>
      </c>
      <c r="L60" s="158">
        <f t="shared" si="0"/>
        <v>0</v>
      </c>
      <c r="M60" s="158">
        <f t="shared" si="1"/>
        <v>0</v>
      </c>
      <c r="N60" s="159"/>
      <c r="O60" s="160">
        <f t="shared" si="2"/>
        <v>0</v>
      </c>
      <c r="P60" s="159"/>
      <c r="Q60" s="159"/>
      <c r="R60" s="159"/>
      <c r="S60" s="28">
        <f t="shared" si="3"/>
        <v>0</v>
      </c>
      <c r="T60" s="27" t="str">
        <f t="shared" si="4"/>
        <v>OK</v>
      </c>
      <c r="U60" s="173"/>
      <c r="V60" s="173"/>
      <c r="W60" s="173"/>
      <c r="X60" s="173"/>
      <c r="Y60" s="174"/>
      <c r="Z60" s="174"/>
      <c r="AA60" s="174"/>
      <c r="AB60" s="173"/>
      <c r="AC60" s="24"/>
      <c r="AD60" s="24"/>
      <c r="AE60" s="24"/>
      <c r="AF60" s="24"/>
      <c r="AG60" s="24"/>
      <c r="AH60" s="24"/>
    </row>
    <row r="61" spans="1:34" ht="30.2" customHeight="1" x14ac:dyDescent="0.25">
      <c r="A61" s="204"/>
      <c r="B61" s="39">
        <v>58</v>
      </c>
      <c r="C61" s="201"/>
      <c r="D61" s="36" t="s">
        <v>7</v>
      </c>
      <c r="E61" s="43" t="s">
        <v>8</v>
      </c>
      <c r="F61" s="45" t="s">
        <v>28</v>
      </c>
      <c r="G61" s="39" t="s">
        <v>29</v>
      </c>
      <c r="H61" s="39" t="s">
        <v>8</v>
      </c>
      <c r="I61" s="39" t="s">
        <v>9</v>
      </c>
      <c r="J61" s="38">
        <v>1000</v>
      </c>
      <c r="K61" s="29">
        <f>0</f>
        <v>0</v>
      </c>
      <c r="L61" s="158">
        <f t="shared" si="0"/>
        <v>0</v>
      </c>
      <c r="M61" s="158">
        <f t="shared" si="1"/>
        <v>0</v>
      </c>
      <c r="N61" s="159"/>
      <c r="O61" s="160">
        <f t="shared" si="2"/>
        <v>0</v>
      </c>
      <c r="P61" s="159"/>
      <c r="Q61" s="159"/>
      <c r="R61" s="159"/>
      <c r="S61" s="28">
        <f t="shared" si="3"/>
        <v>0</v>
      </c>
      <c r="T61" s="27" t="str">
        <f t="shared" si="4"/>
        <v>OK</v>
      </c>
      <c r="U61" s="173"/>
      <c r="V61" s="173"/>
      <c r="W61" s="173"/>
      <c r="X61" s="173"/>
      <c r="Y61" s="174"/>
      <c r="Z61" s="174"/>
      <c r="AA61" s="174"/>
      <c r="AB61" s="173"/>
      <c r="AC61" s="24"/>
      <c r="AD61" s="24"/>
      <c r="AE61" s="24"/>
      <c r="AF61" s="24"/>
      <c r="AG61" s="24"/>
      <c r="AH61" s="24"/>
    </row>
    <row r="62" spans="1:34" ht="30.2" customHeight="1" x14ac:dyDescent="0.25">
      <c r="A62" s="204"/>
      <c r="B62" s="39">
        <v>59</v>
      </c>
      <c r="C62" s="201"/>
      <c r="D62" s="36" t="s">
        <v>10</v>
      </c>
      <c r="E62" s="43" t="s">
        <v>8</v>
      </c>
      <c r="F62" s="45" t="s">
        <v>28</v>
      </c>
      <c r="G62" s="39" t="s">
        <v>29</v>
      </c>
      <c r="H62" s="39" t="s">
        <v>8</v>
      </c>
      <c r="I62" s="39" t="s">
        <v>9</v>
      </c>
      <c r="J62" s="38">
        <v>1500</v>
      </c>
      <c r="K62" s="29">
        <f>0</f>
        <v>0</v>
      </c>
      <c r="L62" s="158">
        <f t="shared" si="0"/>
        <v>0</v>
      </c>
      <c r="M62" s="158">
        <f t="shared" si="1"/>
        <v>0</v>
      </c>
      <c r="N62" s="159"/>
      <c r="O62" s="160">
        <f t="shared" si="2"/>
        <v>0</v>
      </c>
      <c r="P62" s="159"/>
      <c r="Q62" s="159"/>
      <c r="R62" s="159"/>
      <c r="S62" s="28">
        <f t="shared" si="3"/>
        <v>0</v>
      </c>
      <c r="T62" s="27" t="str">
        <f t="shared" si="4"/>
        <v>OK</v>
      </c>
      <c r="U62" s="173"/>
      <c r="V62" s="173"/>
      <c r="W62" s="173"/>
      <c r="X62" s="173"/>
      <c r="Y62" s="174"/>
      <c r="Z62" s="174"/>
      <c r="AA62" s="174"/>
      <c r="AB62" s="173"/>
      <c r="AC62" s="24"/>
      <c r="AD62" s="24"/>
      <c r="AE62" s="24"/>
      <c r="AF62" s="24"/>
      <c r="AG62" s="24"/>
      <c r="AH62" s="24"/>
    </row>
    <row r="63" spans="1:34" ht="30.2" customHeight="1" x14ac:dyDescent="0.25">
      <c r="A63" s="204"/>
      <c r="B63" s="39">
        <v>60</v>
      </c>
      <c r="C63" s="201"/>
      <c r="D63" s="36" t="s">
        <v>11</v>
      </c>
      <c r="E63" s="43" t="s">
        <v>8</v>
      </c>
      <c r="F63" s="45" t="s">
        <v>28</v>
      </c>
      <c r="G63" s="39" t="s">
        <v>29</v>
      </c>
      <c r="H63" s="39" t="s">
        <v>8</v>
      </c>
      <c r="I63" s="39" t="s">
        <v>9</v>
      </c>
      <c r="J63" s="38">
        <v>1731</v>
      </c>
      <c r="K63" s="29">
        <f>0</f>
        <v>0</v>
      </c>
      <c r="L63" s="158">
        <f t="shared" si="0"/>
        <v>0</v>
      </c>
      <c r="M63" s="158">
        <f t="shared" si="1"/>
        <v>0</v>
      </c>
      <c r="N63" s="159"/>
      <c r="O63" s="160">
        <f t="shared" si="2"/>
        <v>0</v>
      </c>
      <c r="P63" s="159"/>
      <c r="Q63" s="159"/>
      <c r="R63" s="159"/>
      <c r="S63" s="28">
        <f t="shared" si="3"/>
        <v>0</v>
      </c>
      <c r="T63" s="27" t="str">
        <f t="shared" si="4"/>
        <v>OK</v>
      </c>
      <c r="U63" s="173"/>
      <c r="V63" s="173"/>
      <c r="W63" s="173"/>
      <c r="X63" s="173"/>
      <c r="Y63" s="174"/>
      <c r="Z63" s="174"/>
      <c r="AA63" s="174"/>
      <c r="AB63" s="173"/>
      <c r="AC63" s="24"/>
      <c r="AD63" s="24"/>
      <c r="AE63" s="24"/>
      <c r="AF63" s="24"/>
      <c r="AG63" s="24"/>
      <c r="AH63" s="24"/>
    </row>
    <row r="64" spans="1:34" ht="30.2" customHeight="1" x14ac:dyDescent="0.25">
      <c r="A64" s="204"/>
      <c r="B64" s="39">
        <v>61</v>
      </c>
      <c r="C64" s="201"/>
      <c r="D64" s="36" t="s">
        <v>12</v>
      </c>
      <c r="E64" s="43" t="s">
        <v>8</v>
      </c>
      <c r="F64" s="45" t="s">
        <v>28</v>
      </c>
      <c r="G64" s="39" t="s">
        <v>29</v>
      </c>
      <c r="H64" s="39" t="s">
        <v>34</v>
      </c>
      <c r="I64" s="39" t="s">
        <v>9</v>
      </c>
      <c r="J64" s="38">
        <v>160</v>
      </c>
      <c r="K64" s="29">
        <f>0</f>
        <v>0</v>
      </c>
      <c r="L64" s="158">
        <f t="shared" si="0"/>
        <v>0</v>
      </c>
      <c r="M64" s="158">
        <f t="shared" si="1"/>
        <v>0</v>
      </c>
      <c r="N64" s="159"/>
      <c r="O64" s="160">
        <f t="shared" si="2"/>
        <v>0</v>
      </c>
      <c r="P64" s="159"/>
      <c r="Q64" s="159"/>
      <c r="R64" s="159"/>
      <c r="S64" s="28">
        <f t="shared" si="3"/>
        <v>0</v>
      </c>
      <c r="T64" s="27" t="str">
        <f t="shared" si="4"/>
        <v>OK</v>
      </c>
      <c r="U64" s="173"/>
      <c r="V64" s="173"/>
      <c r="W64" s="173"/>
      <c r="X64" s="173"/>
      <c r="Y64" s="174"/>
      <c r="Z64" s="174"/>
      <c r="AA64" s="174"/>
      <c r="AB64" s="173"/>
      <c r="AC64" s="24"/>
      <c r="AD64" s="24"/>
      <c r="AE64" s="24"/>
      <c r="AF64" s="24"/>
      <c r="AG64" s="24"/>
      <c r="AH64" s="24"/>
    </row>
    <row r="65" spans="1:34" ht="30.2" customHeight="1" x14ac:dyDescent="0.25">
      <c r="A65" s="204"/>
      <c r="B65" s="39">
        <v>62</v>
      </c>
      <c r="C65" s="201"/>
      <c r="D65" s="36" t="s">
        <v>156</v>
      </c>
      <c r="E65" s="43" t="s">
        <v>8</v>
      </c>
      <c r="F65" s="45" t="s">
        <v>28</v>
      </c>
      <c r="G65" s="39" t="s">
        <v>29</v>
      </c>
      <c r="H65" s="39" t="s">
        <v>34</v>
      </c>
      <c r="I65" s="39" t="s">
        <v>9</v>
      </c>
      <c r="J65" s="38">
        <v>135</v>
      </c>
      <c r="K65" s="29">
        <f>0</f>
        <v>0</v>
      </c>
      <c r="L65" s="158">
        <f t="shared" si="0"/>
        <v>0</v>
      </c>
      <c r="M65" s="158">
        <f t="shared" si="1"/>
        <v>0</v>
      </c>
      <c r="N65" s="159"/>
      <c r="O65" s="160">
        <f t="shared" si="2"/>
        <v>0</v>
      </c>
      <c r="P65" s="159"/>
      <c r="Q65" s="159"/>
      <c r="R65" s="159"/>
      <c r="S65" s="28">
        <f t="shared" si="3"/>
        <v>0</v>
      </c>
      <c r="T65" s="27" t="str">
        <f t="shared" si="4"/>
        <v>OK</v>
      </c>
      <c r="U65" s="173"/>
      <c r="V65" s="173"/>
      <c r="W65" s="173"/>
      <c r="X65" s="173"/>
      <c r="Y65" s="174"/>
      <c r="Z65" s="174"/>
      <c r="AA65" s="174"/>
      <c r="AB65" s="173"/>
      <c r="AC65" s="24"/>
      <c r="AD65" s="24"/>
      <c r="AE65" s="24"/>
      <c r="AF65" s="24"/>
      <c r="AG65" s="24"/>
      <c r="AH65" s="24"/>
    </row>
    <row r="66" spans="1:34" ht="30.2" customHeight="1" x14ac:dyDescent="0.25">
      <c r="A66" s="204"/>
      <c r="B66" s="39">
        <v>63</v>
      </c>
      <c r="C66" s="201"/>
      <c r="D66" s="36" t="s">
        <v>13</v>
      </c>
      <c r="E66" s="43" t="s">
        <v>8</v>
      </c>
      <c r="F66" s="45" t="s">
        <v>28</v>
      </c>
      <c r="G66" s="39" t="s">
        <v>29</v>
      </c>
      <c r="H66" s="39" t="s">
        <v>34</v>
      </c>
      <c r="I66" s="39" t="s">
        <v>9</v>
      </c>
      <c r="J66" s="38">
        <v>135</v>
      </c>
      <c r="K66" s="29">
        <f>0</f>
        <v>0</v>
      </c>
      <c r="L66" s="158">
        <f t="shared" si="0"/>
        <v>0</v>
      </c>
      <c r="M66" s="158">
        <f t="shared" si="1"/>
        <v>0</v>
      </c>
      <c r="N66" s="159"/>
      <c r="O66" s="160">
        <f t="shared" si="2"/>
        <v>0</v>
      </c>
      <c r="P66" s="159"/>
      <c r="Q66" s="159"/>
      <c r="R66" s="159"/>
      <c r="S66" s="28">
        <f t="shared" si="3"/>
        <v>0</v>
      </c>
      <c r="T66" s="27" t="str">
        <f t="shared" si="4"/>
        <v>OK</v>
      </c>
      <c r="U66" s="173"/>
      <c r="V66" s="173"/>
      <c r="W66" s="173"/>
      <c r="X66" s="173"/>
      <c r="Y66" s="174"/>
      <c r="Z66" s="174"/>
      <c r="AA66" s="174"/>
      <c r="AB66" s="173"/>
      <c r="AC66" s="24"/>
      <c r="AD66" s="24"/>
      <c r="AE66" s="24"/>
      <c r="AF66" s="24"/>
      <c r="AG66" s="24"/>
      <c r="AH66" s="24"/>
    </row>
    <row r="67" spans="1:34" ht="30.2" customHeight="1" x14ac:dyDescent="0.25">
      <c r="A67" s="204"/>
      <c r="B67" s="39">
        <v>64</v>
      </c>
      <c r="C67" s="201"/>
      <c r="D67" s="36" t="s">
        <v>157</v>
      </c>
      <c r="E67" s="43" t="s">
        <v>8</v>
      </c>
      <c r="F67" s="45" t="s">
        <v>28</v>
      </c>
      <c r="G67" s="39" t="s">
        <v>29</v>
      </c>
      <c r="H67" s="39" t="s">
        <v>8</v>
      </c>
      <c r="I67" s="39" t="s">
        <v>9</v>
      </c>
      <c r="J67" s="38">
        <v>365</v>
      </c>
      <c r="K67" s="29">
        <f>0</f>
        <v>0</v>
      </c>
      <c r="L67" s="158">
        <f t="shared" si="0"/>
        <v>0</v>
      </c>
      <c r="M67" s="158">
        <f t="shared" si="1"/>
        <v>0</v>
      </c>
      <c r="N67" s="159"/>
      <c r="O67" s="160">
        <f t="shared" si="2"/>
        <v>0</v>
      </c>
      <c r="P67" s="159"/>
      <c r="Q67" s="159"/>
      <c r="R67" s="159"/>
      <c r="S67" s="28">
        <f t="shared" si="3"/>
        <v>0</v>
      </c>
      <c r="T67" s="27" t="str">
        <f t="shared" si="4"/>
        <v>OK</v>
      </c>
      <c r="U67" s="173"/>
      <c r="V67" s="173"/>
      <c r="W67" s="173"/>
      <c r="X67" s="173"/>
      <c r="Y67" s="174"/>
      <c r="Z67" s="174"/>
      <c r="AA67" s="174"/>
      <c r="AB67" s="173"/>
      <c r="AC67" s="24"/>
      <c r="AD67" s="24"/>
      <c r="AE67" s="24"/>
      <c r="AF67" s="24"/>
      <c r="AG67" s="24"/>
      <c r="AH67" s="24"/>
    </row>
    <row r="68" spans="1:34" ht="30.2" customHeight="1" x14ac:dyDescent="0.25">
      <c r="A68" s="205"/>
      <c r="B68" s="39">
        <v>65</v>
      </c>
      <c r="C68" s="202"/>
      <c r="D68" s="36" t="s">
        <v>30</v>
      </c>
      <c r="E68" s="43" t="s">
        <v>8</v>
      </c>
      <c r="F68" s="45" t="s">
        <v>28</v>
      </c>
      <c r="G68" s="39" t="s">
        <v>29</v>
      </c>
      <c r="H68" s="39" t="s">
        <v>8</v>
      </c>
      <c r="I68" s="39" t="s">
        <v>9</v>
      </c>
      <c r="J68" s="38">
        <v>100</v>
      </c>
      <c r="K68" s="29">
        <f>0</f>
        <v>0</v>
      </c>
      <c r="L68" s="158">
        <f t="shared" si="0"/>
        <v>0</v>
      </c>
      <c r="M68" s="158">
        <f t="shared" si="1"/>
        <v>0</v>
      </c>
      <c r="N68" s="159"/>
      <c r="O68" s="160">
        <f t="shared" si="2"/>
        <v>0</v>
      </c>
      <c r="P68" s="159"/>
      <c r="Q68" s="159"/>
      <c r="R68" s="159"/>
      <c r="S68" s="28">
        <f t="shared" si="3"/>
        <v>0</v>
      </c>
      <c r="T68" s="27" t="str">
        <f t="shared" si="4"/>
        <v>OK</v>
      </c>
      <c r="U68" s="173"/>
      <c r="V68" s="173"/>
      <c r="W68" s="173"/>
      <c r="X68" s="173"/>
      <c r="Y68" s="174"/>
      <c r="Z68" s="174"/>
      <c r="AA68" s="174"/>
      <c r="AB68" s="173"/>
      <c r="AC68" s="24"/>
      <c r="AD68" s="24"/>
      <c r="AE68" s="24"/>
      <c r="AF68" s="24"/>
      <c r="AG68" s="24"/>
      <c r="AH68" s="24"/>
    </row>
    <row r="69" spans="1:34" ht="30.2" customHeight="1" x14ac:dyDescent="0.25">
      <c r="A69" s="213" t="s">
        <v>164</v>
      </c>
      <c r="B69" s="46">
        <v>66</v>
      </c>
      <c r="C69" s="210" t="s">
        <v>92</v>
      </c>
      <c r="D69" s="48" t="s">
        <v>27</v>
      </c>
      <c r="E69" s="50" t="s">
        <v>8</v>
      </c>
      <c r="F69" s="52" t="s">
        <v>28</v>
      </c>
      <c r="G69" s="46" t="s">
        <v>29</v>
      </c>
      <c r="H69" s="46" t="s">
        <v>8</v>
      </c>
      <c r="I69" s="46" t="s">
        <v>9</v>
      </c>
      <c r="J69" s="49">
        <v>140</v>
      </c>
      <c r="K69" s="29">
        <f>0</f>
        <v>0</v>
      </c>
      <c r="L69" s="158">
        <f t="shared" ref="L69:L81" si="5">IF(SUM(U69:AL69)&gt;K69,K69,SUM(U69:AL69))</f>
        <v>0</v>
      </c>
      <c r="M69" s="158">
        <f t="shared" ref="M69:M81" si="6">(SUM(U69:AL69))</f>
        <v>0</v>
      </c>
      <c r="N69" s="159"/>
      <c r="O69" s="160">
        <f t="shared" ref="O69:O82" si="7">ROUND(IF(K69*0.25-0.5&lt;0,0,K69*0.25-0.5),0)-R69-P69</f>
        <v>0</v>
      </c>
      <c r="P69" s="159"/>
      <c r="Q69" s="159"/>
      <c r="R69" s="159"/>
      <c r="S69" s="28">
        <f t="shared" ref="S69:S80" si="8">K69-SUM(U69:AH69)+N69</f>
        <v>0</v>
      </c>
      <c r="T69" s="27" t="str">
        <f t="shared" ref="T69:T81" si="9">IF(S69&lt;0,"ATENÇÃO","OK")</f>
        <v>OK</v>
      </c>
      <c r="U69" s="173"/>
      <c r="V69" s="173"/>
      <c r="W69" s="173"/>
      <c r="X69" s="173"/>
      <c r="Y69" s="174"/>
      <c r="Z69" s="174"/>
      <c r="AA69" s="174"/>
      <c r="AB69" s="173"/>
      <c r="AC69" s="24"/>
      <c r="AD69" s="24"/>
      <c r="AE69" s="24"/>
      <c r="AF69" s="24"/>
      <c r="AG69" s="24"/>
      <c r="AH69" s="24"/>
    </row>
    <row r="70" spans="1:34" ht="30.2" customHeight="1" x14ac:dyDescent="0.25">
      <c r="A70" s="214"/>
      <c r="B70" s="46">
        <v>67</v>
      </c>
      <c r="C70" s="211"/>
      <c r="D70" s="48" t="s">
        <v>7</v>
      </c>
      <c r="E70" s="50" t="s">
        <v>8</v>
      </c>
      <c r="F70" s="52" t="s">
        <v>28</v>
      </c>
      <c r="G70" s="46" t="s">
        <v>29</v>
      </c>
      <c r="H70" s="46" t="s">
        <v>8</v>
      </c>
      <c r="I70" s="46" t="s">
        <v>9</v>
      </c>
      <c r="J70" s="49">
        <v>530</v>
      </c>
      <c r="K70" s="29">
        <f>0</f>
        <v>0</v>
      </c>
      <c r="L70" s="158">
        <f t="shared" si="5"/>
        <v>0</v>
      </c>
      <c r="M70" s="158">
        <f t="shared" si="6"/>
        <v>0</v>
      </c>
      <c r="N70" s="159"/>
      <c r="O70" s="160">
        <f t="shared" si="7"/>
        <v>0</v>
      </c>
      <c r="P70" s="159"/>
      <c r="Q70" s="159"/>
      <c r="R70" s="159"/>
      <c r="S70" s="28">
        <f t="shared" si="8"/>
        <v>0</v>
      </c>
      <c r="T70" s="27" t="str">
        <f t="shared" si="9"/>
        <v>OK</v>
      </c>
      <c r="U70" s="173"/>
      <c r="V70" s="173"/>
      <c r="W70" s="173"/>
      <c r="X70" s="173"/>
      <c r="Y70" s="174"/>
      <c r="Z70" s="174"/>
      <c r="AA70" s="174"/>
      <c r="AB70" s="173"/>
      <c r="AC70" s="24"/>
      <c r="AD70" s="24"/>
      <c r="AE70" s="24"/>
      <c r="AF70" s="24"/>
      <c r="AG70" s="24"/>
      <c r="AH70" s="24"/>
    </row>
    <row r="71" spans="1:34" ht="30.2" customHeight="1" x14ac:dyDescent="0.25">
      <c r="A71" s="214"/>
      <c r="B71" s="46">
        <v>68</v>
      </c>
      <c r="C71" s="211"/>
      <c r="D71" s="48" t="s">
        <v>10</v>
      </c>
      <c r="E71" s="50" t="s">
        <v>8</v>
      </c>
      <c r="F71" s="52" t="s">
        <v>28</v>
      </c>
      <c r="G71" s="46" t="s">
        <v>29</v>
      </c>
      <c r="H71" s="46" t="s">
        <v>8</v>
      </c>
      <c r="I71" s="46" t="s">
        <v>9</v>
      </c>
      <c r="J71" s="49">
        <v>660</v>
      </c>
      <c r="K71" s="29">
        <f>0</f>
        <v>0</v>
      </c>
      <c r="L71" s="158">
        <f t="shared" si="5"/>
        <v>0</v>
      </c>
      <c r="M71" s="158">
        <f t="shared" si="6"/>
        <v>0</v>
      </c>
      <c r="N71" s="159"/>
      <c r="O71" s="160">
        <f t="shared" si="7"/>
        <v>0</v>
      </c>
      <c r="P71" s="159"/>
      <c r="Q71" s="159"/>
      <c r="R71" s="159"/>
      <c r="S71" s="28">
        <f t="shared" si="8"/>
        <v>0</v>
      </c>
      <c r="T71" s="27" t="str">
        <f t="shared" si="9"/>
        <v>OK</v>
      </c>
      <c r="U71" s="173"/>
      <c r="V71" s="173"/>
      <c r="W71" s="173"/>
      <c r="X71" s="173"/>
      <c r="Y71" s="174"/>
      <c r="Z71" s="174"/>
      <c r="AA71" s="174"/>
      <c r="AB71" s="173"/>
      <c r="AC71" s="24"/>
      <c r="AD71" s="24"/>
      <c r="AE71" s="24"/>
      <c r="AF71" s="24"/>
      <c r="AG71" s="24"/>
      <c r="AH71" s="24"/>
    </row>
    <row r="72" spans="1:34" ht="30.2" customHeight="1" x14ac:dyDescent="0.25">
      <c r="A72" s="214"/>
      <c r="B72" s="46">
        <v>69</v>
      </c>
      <c r="C72" s="211"/>
      <c r="D72" s="48" t="s">
        <v>11</v>
      </c>
      <c r="E72" s="50" t="s">
        <v>8</v>
      </c>
      <c r="F72" s="52" t="s">
        <v>28</v>
      </c>
      <c r="G72" s="46" t="s">
        <v>29</v>
      </c>
      <c r="H72" s="46" t="s">
        <v>8</v>
      </c>
      <c r="I72" s="46" t="s">
        <v>9</v>
      </c>
      <c r="J72" s="49">
        <v>760</v>
      </c>
      <c r="K72" s="29">
        <f>0</f>
        <v>0</v>
      </c>
      <c r="L72" s="158">
        <f t="shared" si="5"/>
        <v>0</v>
      </c>
      <c r="M72" s="158">
        <f t="shared" si="6"/>
        <v>0</v>
      </c>
      <c r="N72" s="159"/>
      <c r="O72" s="160">
        <f t="shared" si="7"/>
        <v>0</v>
      </c>
      <c r="P72" s="159"/>
      <c r="Q72" s="159"/>
      <c r="R72" s="159"/>
      <c r="S72" s="28">
        <f t="shared" si="8"/>
        <v>0</v>
      </c>
      <c r="T72" s="27" t="str">
        <f t="shared" si="9"/>
        <v>OK</v>
      </c>
      <c r="U72" s="173"/>
      <c r="V72" s="173"/>
      <c r="W72" s="173"/>
      <c r="X72" s="173"/>
      <c r="Y72" s="174"/>
      <c r="Z72" s="174"/>
      <c r="AA72" s="174"/>
      <c r="AB72" s="173"/>
      <c r="AC72" s="24"/>
      <c r="AD72" s="24"/>
      <c r="AE72" s="24"/>
      <c r="AF72" s="24"/>
      <c r="AG72" s="24"/>
      <c r="AH72" s="24"/>
    </row>
    <row r="73" spans="1:34" ht="30.2" customHeight="1" x14ac:dyDescent="0.25">
      <c r="A73" s="214"/>
      <c r="B73" s="46">
        <v>70</v>
      </c>
      <c r="C73" s="211"/>
      <c r="D73" s="48" t="s">
        <v>12</v>
      </c>
      <c r="E73" s="50" t="s">
        <v>8</v>
      </c>
      <c r="F73" s="52" t="s">
        <v>28</v>
      </c>
      <c r="G73" s="46" t="s">
        <v>29</v>
      </c>
      <c r="H73" s="46" t="s">
        <v>34</v>
      </c>
      <c r="I73" s="46" t="s">
        <v>9</v>
      </c>
      <c r="J73" s="49">
        <v>70</v>
      </c>
      <c r="K73" s="29">
        <f>0</f>
        <v>0</v>
      </c>
      <c r="L73" s="158">
        <f t="shared" si="5"/>
        <v>0</v>
      </c>
      <c r="M73" s="158">
        <f t="shared" si="6"/>
        <v>0</v>
      </c>
      <c r="N73" s="159"/>
      <c r="O73" s="160">
        <f t="shared" si="7"/>
        <v>0</v>
      </c>
      <c r="P73" s="159"/>
      <c r="Q73" s="159"/>
      <c r="R73" s="159"/>
      <c r="S73" s="28">
        <f t="shared" si="8"/>
        <v>0</v>
      </c>
      <c r="T73" s="27" t="str">
        <f t="shared" si="9"/>
        <v>OK</v>
      </c>
      <c r="U73" s="173"/>
      <c r="V73" s="173"/>
      <c r="W73" s="173"/>
      <c r="X73" s="173"/>
      <c r="Y73" s="174"/>
      <c r="Z73" s="174"/>
      <c r="AA73" s="174"/>
      <c r="AB73" s="173"/>
      <c r="AC73" s="24"/>
      <c r="AD73" s="24"/>
      <c r="AE73" s="24"/>
      <c r="AF73" s="24"/>
      <c r="AG73" s="24"/>
      <c r="AH73" s="24"/>
    </row>
    <row r="74" spans="1:34" ht="30.2" customHeight="1" x14ac:dyDescent="0.25">
      <c r="A74" s="214"/>
      <c r="B74" s="46">
        <v>71</v>
      </c>
      <c r="C74" s="211"/>
      <c r="D74" s="48" t="s">
        <v>156</v>
      </c>
      <c r="E74" s="50" t="s">
        <v>8</v>
      </c>
      <c r="F74" s="52" t="s">
        <v>28</v>
      </c>
      <c r="G74" s="46" t="s">
        <v>29</v>
      </c>
      <c r="H74" s="46" t="s">
        <v>34</v>
      </c>
      <c r="I74" s="46" t="s">
        <v>9</v>
      </c>
      <c r="J74" s="49">
        <v>75</v>
      </c>
      <c r="K74" s="29">
        <f>0</f>
        <v>0</v>
      </c>
      <c r="L74" s="158">
        <f t="shared" si="5"/>
        <v>0</v>
      </c>
      <c r="M74" s="158">
        <f t="shared" si="6"/>
        <v>0</v>
      </c>
      <c r="N74" s="159"/>
      <c r="O74" s="160">
        <f t="shared" si="7"/>
        <v>0</v>
      </c>
      <c r="P74" s="159"/>
      <c r="Q74" s="159"/>
      <c r="R74" s="159"/>
      <c r="S74" s="28">
        <f t="shared" si="8"/>
        <v>0</v>
      </c>
      <c r="T74" s="27" t="str">
        <f t="shared" si="9"/>
        <v>OK</v>
      </c>
      <c r="U74" s="173"/>
      <c r="V74" s="173"/>
      <c r="W74" s="173"/>
      <c r="X74" s="173"/>
      <c r="Y74" s="174"/>
      <c r="Z74" s="174"/>
      <c r="AA74" s="174"/>
      <c r="AB74" s="173"/>
      <c r="AC74" s="24"/>
      <c r="AD74" s="24"/>
      <c r="AE74" s="24"/>
      <c r="AF74" s="24"/>
      <c r="AG74" s="24"/>
      <c r="AH74" s="24"/>
    </row>
    <row r="75" spans="1:34" ht="30.2" customHeight="1" x14ac:dyDescent="0.25">
      <c r="A75" s="214"/>
      <c r="B75" s="46">
        <v>72</v>
      </c>
      <c r="C75" s="211"/>
      <c r="D75" s="48" t="s">
        <v>13</v>
      </c>
      <c r="E75" s="50" t="s">
        <v>8</v>
      </c>
      <c r="F75" s="52" t="s">
        <v>28</v>
      </c>
      <c r="G75" s="46" t="s">
        <v>29</v>
      </c>
      <c r="H75" s="46" t="s">
        <v>34</v>
      </c>
      <c r="I75" s="46" t="s">
        <v>9</v>
      </c>
      <c r="J75" s="49">
        <v>80</v>
      </c>
      <c r="K75" s="29">
        <f>0</f>
        <v>0</v>
      </c>
      <c r="L75" s="158">
        <f t="shared" si="5"/>
        <v>0</v>
      </c>
      <c r="M75" s="158">
        <f t="shared" si="6"/>
        <v>0</v>
      </c>
      <c r="N75" s="159"/>
      <c r="O75" s="160">
        <f t="shared" si="7"/>
        <v>0</v>
      </c>
      <c r="P75" s="159"/>
      <c r="Q75" s="159"/>
      <c r="R75" s="159"/>
      <c r="S75" s="28">
        <f t="shared" si="8"/>
        <v>0</v>
      </c>
      <c r="T75" s="27" t="str">
        <f t="shared" si="9"/>
        <v>OK</v>
      </c>
      <c r="U75" s="173"/>
      <c r="V75" s="173"/>
      <c r="W75" s="173"/>
      <c r="X75" s="173"/>
      <c r="Y75" s="174"/>
      <c r="Z75" s="174"/>
      <c r="AA75" s="174"/>
      <c r="AB75" s="173"/>
      <c r="AC75" s="24"/>
      <c r="AD75" s="24"/>
      <c r="AE75" s="24"/>
      <c r="AF75" s="24"/>
      <c r="AG75" s="24"/>
      <c r="AH75" s="24"/>
    </row>
    <row r="76" spans="1:34" ht="30.2" customHeight="1" x14ac:dyDescent="0.25">
      <c r="A76" s="214"/>
      <c r="B76" s="46">
        <v>73</v>
      </c>
      <c r="C76" s="211"/>
      <c r="D76" s="48" t="s">
        <v>157</v>
      </c>
      <c r="E76" s="50" t="s">
        <v>8</v>
      </c>
      <c r="F76" s="52" t="s">
        <v>28</v>
      </c>
      <c r="G76" s="46" t="s">
        <v>29</v>
      </c>
      <c r="H76" s="46" t="s">
        <v>8</v>
      </c>
      <c r="I76" s="46" t="s">
        <v>9</v>
      </c>
      <c r="J76" s="49">
        <v>150</v>
      </c>
      <c r="K76" s="29">
        <f>0</f>
        <v>0</v>
      </c>
      <c r="L76" s="158">
        <f t="shared" si="5"/>
        <v>0</v>
      </c>
      <c r="M76" s="158">
        <f t="shared" si="6"/>
        <v>0</v>
      </c>
      <c r="N76" s="159"/>
      <c r="O76" s="160">
        <f t="shared" si="7"/>
        <v>0</v>
      </c>
      <c r="P76" s="159"/>
      <c r="Q76" s="159"/>
      <c r="R76" s="159"/>
      <c r="S76" s="28">
        <f t="shared" si="8"/>
        <v>0</v>
      </c>
      <c r="T76" s="27" t="str">
        <f t="shared" si="9"/>
        <v>OK</v>
      </c>
      <c r="U76" s="173"/>
      <c r="V76" s="173"/>
      <c r="W76" s="173"/>
      <c r="X76" s="173"/>
      <c r="Y76" s="174"/>
      <c r="Z76" s="174"/>
      <c r="AA76" s="174"/>
      <c r="AB76" s="173"/>
      <c r="AC76" s="24"/>
      <c r="AD76" s="24"/>
      <c r="AE76" s="24"/>
      <c r="AF76" s="24"/>
      <c r="AG76" s="24"/>
      <c r="AH76" s="24"/>
    </row>
    <row r="77" spans="1:34" ht="30.2" customHeight="1" x14ac:dyDescent="0.25">
      <c r="A77" s="214"/>
      <c r="B77" s="46">
        <v>74</v>
      </c>
      <c r="C77" s="211"/>
      <c r="D77" s="48" t="s">
        <v>30</v>
      </c>
      <c r="E77" s="50" t="s">
        <v>8</v>
      </c>
      <c r="F77" s="52" t="s">
        <v>28</v>
      </c>
      <c r="G77" s="46" t="s">
        <v>29</v>
      </c>
      <c r="H77" s="46" t="s">
        <v>8</v>
      </c>
      <c r="I77" s="46" t="s">
        <v>9</v>
      </c>
      <c r="J77" s="49">
        <v>150</v>
      </c>
      <c r="K77" s="29">
        <f>0</f>
        <v>0</v>
      </c>
      <c r="L77" s="158">
        <f t="shared" si="5"/>
        <v>0</v>
      </c>
      <c r="M77" s="158">
        <f t="shared" si="6"/>
        <v>0</v>
      </c>
      <c r="N77" s="159"/>
      <c r="O77" s="160">
        <f t="shared" si="7"/>
        <v>0</v>
      </c>
      <c r="P77" s="159"/>
      <c r="Q77" s="159"/>
      <c r="R77" s="159"/>
      <c r="S77" s="28">
        <f t="shared" si="8"/>
        <v>0</v>
      </c>
      <c r="T77" s="27" t="str">
        <f t="shared" si="9"/>
        <v>OK</v>
      </c>
      <c r="U77" s="173"/>
      <c r="V77" s="173"/>
      <c r="W77" s="173"/>
      <c r="X77" s="173"/>
      <c r="Y77" s="174"/>
      <c r="Z77" s="174"/>
      <c r="AA77" s="174"/>
      <c r="AB77" s="173"/>
      <c r="AC77" s="24"/>
      <c r="AD77" s="24"/>
      <c r="AE77" s="24"/>
      <c r="AF77" s="24"/>
      <c r="AG77" s="24"/>
      <c r="AH77" s="24"/>
    </row>
    <row r="78" spans="1:34" ht="30.2" customHeight="1" x14ac:dyDescent="0.25">
      <c r="A78" s="215"/>
      <c r="B78" s="46">
        <v>75</v>
      </c>
      <c r="C78" s="212"/>
      <c r="D78" s="48" t="s">
        <v>165</v>
      </c>
      <c r="E78" s="50" t="s">
        <v>8</v>
      </c>
      <c r="F78" s="52" t="s">
        <v>28</v>
      </c>
      <c r="G78" s="46" t="s">
        <v>29</v>
      </c>
      <c r="H78" s="46" t="s">
        <v>8</v>
      </c>
      <c r="I78" s="46" t="s">
        <v>9</v>
      </c>
      <c r="J78" s="49">
        <v>300</v>
      </c>
      <c r="K78" s="29">
        <f>0</f>
        <v>0</v>
      </c>
      <c r="L78" s="158">
        <f t="shared" si="5"/>
        <v>0</v>
      </c>
      <c r="M78" s="158">
        <f t="shared" si="6"/>
        <v>0</v>
      </c>
      <c r="N78" s="159"/>
      <c r="O78" s="160">
        <f t="shared" si="7"/>
        <v>0</v>
      </c>
      <c r="P78" s="159"/>
      <c r="Q78" s="159"/>
      <c r="R78" s="159"/>
      <c r="S78" s="28">
        <f t="shared" si="8"/>
        <v>0</v>
      </c>
      <c r="T78" s="27" t="str">
        <f t="shared" si="9"/>
        <v>OK</v>
      </c>
      <c r="U78" s="173"/>
      <c r="V78" s="173"/>
      <c r="W78" s="173"/>
      <c r="X78" s="173"/>
      <c r="Y78" s="174"/>
      <c r="Z78" s="174"/>
      <c r="AA78" s="174"/>
      <c r="AB78" s="173"/>
      <c r="AC78" s="24"/>
      <c r="AD78" s="24"/>
      <c r="AE78" s="24"/>
      <c r="AF78" s="24"/>
      <c r="AG78" s="24"/>
      <c r="AH78" s="24"/>
    </row>
    <row r="79" spans="1:34" ht="30.2" customHeight="1" x14ac:dyDescent="0.25">
      <c r="A79" s="203" t="s">
        <v>166</v>
      </c>
      <c r="B79" s="39">
        <v>76</v>
      </c>
      <c r="C79" s="200" t="s">
        <v>33</v>
      </c>
      <c r="D79" s="36" t="s">
        <v>7</v>
      </c>
      <c r="E79" s="43" t="s">
        <v>8</v>
      </c>
      <c r="F79" s="45" t="s">
        <v>28</v>
      </c>
      <c r="G79" s="39" t="s">
        <v>29</v>
      </c>
      <c r="H79" s="39" t="s">
        <v>8</v>
      </c>
      <c r="I79" s="39" t="s">
        <v>9</v>
      </c>
      <c r="J79" s="38">
        <v>1001</v>
      </c>
      <c r="K79" s="29">
        <f>0</f>
        <v>0</v>
      </c>
      <c r="L79" s="158">
        <f t="shared" si="5"/>
        <v>0</v>
      </c>
      <c r="M79" s="158">
        <f t="shared" si="6"/>
        <v>0</v>
      </c>
      <c r="N79" s="159"/>
      <c r="O79" s="160">
        <f t="shared" si="7"/>
        <v>0</v>
      </c>
      <c r="P79" s="159"/>
      <c r="Q79" s="159"/>
      <c r="R79" s="159"/>
      <c r="S79" s="28">
        <f t="shared" si="8"/>
        <v>0</v>
      </c>
      <c r="T79" s="27" t="str">
        <f t="shared" si="9"/>
        <v>OK</v>
      </c>
      <c r="U79" s="173"/>
      <c r="V79" s="173"/>
      <c r="W79" s="173"/>
      <c r="X79" s="173"/>
      <c r="Y79" s="174"/>
      <c r="Z79" s="174"/>
      <c r="AA79" s="174"/>
      <c r="AB79" s="173"/>
      <c r="AC79" s="24"/>
      <c r="AD79" s="24"/>
      <c r="AE79" s="24"/>
      <c r="AF79" s="24"/>
      <c r="AG79" s="24"/>
      <c r="AH79" s="24"/>
    </row>
    <row r="80" spans="1:34" ht="30.2" customHeight="1" x14ac:dyDescent="0.25">
      <c r="A80" s="204"/>
      <c r="B80" s="39">
        <v>77</v>
      </c>
      <c r="C80" s="201"/>
      <c r="D80" s="36" t="s">
        <v>12</v>
      </c>
      <c r="E80" s="43" t="s">
        <v>8</v>
      </c>
      <c r="F80" s="45" t="s">
        <v>28</v>
      </c>
      <c r="G80" s="39" t="s">
        <v>29</v>
      </c>
      <c r="H80" s="39" t="s">
        <v>34</v>
      </c>
      <c r="I80" s="39" t="s">
        <v>9</v>
      </c>
      <c r="J80" s="38">
        <v>130</v>
      </c>
      <c r="K80" s="29">
        <f>0</f>
        <v>0</v>
      </c>
      <c r="L80" s="158">
        <f t="shared" si="5"/>
        <v>0</v>
      </c>
      <c r="M80" s="158">
        <f t="shared" si="6"/>
        <v>0</v>
      </c>
      <c r="N80" s="159"/>
      <c r="O80" s="160">
        <f t="shared" si="7"/>
        <v>0</v>
      </c>
      <c r="P80" s="159"/>
      <c r="Q80" s="159"/>
      <c r="R80" s="159"/>
      <c r="S80" s="28">
        <f t="shared" si="8"/>
        <v>0</v>
      </c>
      <c r="T80" s="27" t="str">
        <f t="shared" si="9"/>
        <v>OK</v>
      </c>
      <c r="U80" s="173"/>
      <c r="V80" s="173"/>
      <c r="W80" s="173"/>
      <c r="X80" s="173"/>
      <c r="Y80" s="174"/>
      <c r="Z80" s="174"/>
      <c r="AA80" s="174"/>
      <c r="AB80" s="173"/>
      <c r="AC80" s="24"/>
      <c r="AD80" s="24"/>
      <c r="AE80" s="24"/>
      <c r="AF80" s="24"/>
      <c r="AG80" s="24"/>
      <c r="AH80" s="24"/>
    </row>
    <row r="81" spans="1:34" ht="30.2" customHeight="1" x14ac:dyDescent="0.25">
      <c r="A81" s="205"/>
      <c r="B81" s="39">
        <v>78</v>
      </c>
      <c r="C81" s="202"/>
      <c r="D81" s="36" t="s">
        <v>157</v>
      </c>
      <c r="E81" s="43" t="s">
        <v>8</v>
      </c>
      <c r="F81" s="45" t="s">
        <v>28</v>
      </c>
      <c r="G81" s="39" t="s">
        <v>29</v>
      </c>
      <c r="H81" s="39" t="s">
        <v>8</v>
      </c>
      <c r="I81" s="39" t="s">
        <v>9</v>
      </c>
      <c r="J81" s="38">
        <v>200</v>
      </c>
      <c r="K81" s="29">
        <f>0</f>
        <v>0</v>
      </c>
      <c r="L81" s="158">
        <f t="shared" si="5"/>
        <v>0</v>
      </c>
      <c r="M81" s="158">
        <f t="shared" si="6"/>
        <v>0</v>
      </c>
      <c r="N81" s="159"/>
      <c r="O81" s="160">
        <f t="shared" si="7"/>
        <v>0</v>
      </c>
      <c r="P81" s="159"/>
      <c r="Q81" s="159"/>
      <c r="R81" s="159"/>
      <c r="S81" s="28">
        <f>K81-SUM(U81:AH81)+N81</f>
        <v>0</v>
      </c>
      <c r="T81" s="27" t="str">
        <f t="shared" si="9"/>
        <v>OK</v>
      </c>
      <c r="U81" s="173"/>
      <c r="V81" s="173"/>
      <c r="W81" s="173"/>
      <c r="X81" s="173"/>
      <c r="Y81" s="174"/>
      <c r="Z81" s="174"/>
      <c r="AA81" s="174"/>
      <c r="AB81" s="173"/>
      <c r="AC81" s="24"/>
      <c r="AD81" s="24"/>
      <c r="AE81" s="24"/>
      <c r="AF81" s="24"/>
      <c r="AG81" s="24"/>
      <c r="AH81" s="24"/>
    </row>
    <row r="82" spans="1:34" ht="15.75" thickBot="1" x14ac:dyDescent="0.3">
      <c r="K82" s="4">
        <f>SUM(K4:K81)</f>
        <v>211</v>
      </c>
      <c r="N82" s="163"/>
      <c r="O82" s="163">
        <f t="shared" si="7"/>
        <v>52</v>
      </c>
      <c r="P82" s="163"/>
      <c r="Q82" s="163"/>
      <c r="R82" s="163"/>
      <c r="S82" s="180">
        <f>SUM(S4:S81)</f>
        <v>140</v>
      </c>
      <c r="U82" s="32">
        <f t="shared" ref="U82:AH82" si="10">SUMPRODUCT($J$4:$J$81,U4:U81)</f>
        <v>8858</v>
      </c>
      <c r="V82" s="32">
        <f t="shared" si="10"/>
        <v>8464.5300000000007</v>
      </c>
      <c r="W82" s="32">
        <f t="shared" si="10"/>
        <v>16788.16</v>
      </c>
      <c r="X82" s="32">
        <f t="shared" si="10"/>
        <v>11764.7</v>
      </c>
      <c r="Y82" s="32">
        <f t="shared" si="10"/>
        <v>13446</v>
      </c>
      <c r="Z82" s="32">
        <f t="shared" si="10"/>
        <v>3960</v>
      </c>
      <c r="AA82" s="32">
        <f t="shared" si="10"/>
        <v>15056</v>
      </c>
      <c r="AB82" s="32">
        <f t="shared" si="10"/>
        <v>300.75</v>
      </c>
      <c r="AC82" s="32">
        <f t="shared" si="10"/>
        <v>0</v>
      </c>
      <c r="AD82" s="32">
        <f t="shared" si="10"/>
        <v>0</v>
      </c>
      <c r="AE82" s="32">
        <f t="shared" si="10"/>
        <v>0</v>
      </c>
      <c r="AF82" s="32">
        <f t="shared" si="10"/>
        <v>0</v>
      </c>
      <c r="AG82" s="32">
        <f t="shared" si="10"/>
        <v>0</v>
      </c>
      <c r="AH82" s="32">
        <f t="shared" si="10"/>
        <v>0</v>
      </c>
    </row>
    <row r="83" spans="1:34" ht="15" x14ac:dyDescent="0.25">
      <c r="D83" s="33" t="s">
        <v>53</v>
      </c>
      <c r="K83" s="163">
        <f>SUMPRODUCT($J$4:$J$81,K4:K81)</f>
        <v>360045.23000000004</v>
      </c>
      <c r="L83" s="163">
        <f>SUMPRODUCT($J$4:$J$81,L4:L81)</f>
        <v>74678.14</v>
      </c>
      <c r="M83" s="163">
        <f>SUMPRODUCT($J$4:$J$81,M4:M81)</f>
        <v>78638.14</v>
      </c>
      <c r="R83" s="157"/>
      <c r="U83" s="177"/>
      <c r="V83" s="177"/>
      <c r="W83" s="177"/>
      <c r="X83" s="177"/>
      <c r="Y83" s="177"/>
      <c r="Z83" s="177"/>
      <c r="AA83" s="177"/>
      <c r="AB83" s="177"/>
    </row>
    <row r="84" spans="1:34" ht="15" customHeight="1" x14ac:dyDescent="0.25">
      <c r="D84" s="34" t="s">
        <v>54</v>
      </c>
      <c r="R84" s="156"/>
      <c r="U84" s="177"/>
      <c r="V84" s="177"/>
      <c r="W84" s="177"/>
      <c r="X84" s="177"/>
      <c r="Y84" s="177"/>
      <c r="Z84" s="177"/>
      <c r="AA84" s="177"/>
      <c r="AB84" s="177"/>
    </row>
    <row r="85" spans="1:34" ht="15.75" customHeight="1" thickBot="1" x14ac:dyDescent="0.3">
      <c r="D85" s="35" t="s">
        <v>55</v>
      </c>
      <c r="R85" s="156"/>
      <c r="U85" s="177"/>
      <c r="V85" s="177"/>
      <c r="W85" s="177"/>
      <c r="X85" s="177"/>
      <c r="Y85" s="177"/>
      <c r="Z85" s="177"/>
      <c r="AA85" s="177"/>
      <c r="AB85" s="177"/>
    </row>
    <row r="86" spans="1:34" ht="15" x14ac:dyDescent="0.25">
      <c r="U86" s="177"/>
      <c r="V86" s="177"/>
      <c r="W86" s="177"/>
      <c r="X86" s="177"/>
      <c r="Y86" s="177"/>
      <c r="Z86" s="177"/>
      <c r="AA86" s="177"/>
      <c r="AB86" s="177"/>
    </row>
    <row r="87" spans="1:34" ht="15" x14ac:dyDescent="0.25">
      <c r="U87" s="177"/>
      <c r="V87" s="177"/>
      <c r="W87" s="177"/>
      <c r="X87" s="177"/>
      <c r="Y87" s="177"/>
      <c r="Z87" s="177"/>
      <c r="AA87" s="177"/>
      <c r="AB87" s="177"/>
    </row>
    <row r="88" spans="1:34" ht="15" x14ac:dyDescent="0.25">
      <c r="U88" s="177"/>
      <c r="V88" s="177"/>
      <c r="W88" s="177"/>
      <c r="X88" s="177"/>
      <c r="Y88" s="177"/>
      <c r="Z88" s="177"/>
      <c r="AA88" s="177"/>
      <c r="AB88" s="177"/>
    </row>
    <row r="89" spans="1:34" ht="15" x14ac:dyDescent="0.25">
      <c r="U89" s="177"/>
      <c r="V89" s="177"/>
      <c r="W89" s="177"/>
      <c r="X89" s="177"/>
      <c r="Y89" s="177"/>
      <c r="Z89" s="177"/>
      <c r="AA89" s="177"/>
      <c r="AB89" s="177"/>
    </row>
    <row r="90" spans="1:34" ht="15" x14ac:dyDescent="0.25">
      <c r="U90" s="177"/>
      <c r="V90" s="177"/>
      <c r="W90" s="177"/>
      <c r="X90" s="177"/>
      <c r="Y90" s="177"/>
      <c r="Z90" s="177"/>
      <c r="AA90" s="177"/>
      <c r="AB90" s="177"/>
    </row>
    <row r="91" spans="1:34" ht="15" x14ac:dyDescent="0.25">
      <c r="U91" s="177"/>
      <c r="V91" s="177"/>
      <c r="W91" s="177"/>
      <c r="X91" s="177"/>
      <c r="Y91" s="177"/>
      <c r="Z91" s="177"/>
      <c r="AA91" s="177"/>
      <c r="AB91" s="177"/>
    </row>
    <row r="92" spans="1:34" ht="15" x14ac:dyDescent="0.25">
      <c r="U92" s="177"/>
      <c r="V92" s="177"/>
      <c r="W92" s="177"/>
      <c r="X92" s="177"/>
      <c r="Y92" s="177"/>
      <c r="Z92" s="177"/>
      <c r="AA92" s="177"/>
      <c r="AB92" s="177"/>
    </row>
  </sheetData>
  <mergeCells count="26">
    <mergeCell ref="A69:A78"/>
    <mergeCell ref="C69:C78"/>
    <mergeCell ref="A79:A81"/>
    <mergeCell ref="C79:C81"/>
    <mergeCell ref="A38:A48"/>
    <mergeCell ref="C38:C48"/>
    <mergeCell ref="A49:A59"/>
    <mergeCell ref="C49:C59"/>
    <mergeCell ref="A60:A68"/>
    <mergeCell ref="C60:C68"/>
    <mergeCell ref="AD1:AD2"/>
    <mergeCell ref="AE1:AE2"/>
    <mergeCell ref="AF1:AF2"/>
    <mergeCell ref="AG1:AG2"/>
    <mergeCell ref="AH1:AH2"/>
    <mergeCell ref="AA1:AA2"/>
    <mergeCell ref="AB1:AB2"/>
    <mergeCell ref="AC1:AC2"/>
    <mergeCell ref="A1:C1"/>
    <mergeCell ref="D1:J1"/>
    <mergeCell ref="K1:T1"/>
    <mergeCell ref="W1:W2"/>
    <mergeCell ref="A2:J2"/>
    <mergeCell ref="K2:T2"/>
    <mergeCell ref="X1:X2"/>
    <mergeCell ref="Z1:Z2"/>
  </mergeCells>
  <conditionalFormatting sqref="T1 T3:T1048576">
    <cfRule type="cellIs" dxfId="25" priority="2" operator="equal">
      <formula>"ATENÇÃO"</formula>
    </cfRule>
  </conditionalFormatting>
  <conditionalFormatting sqref="AC4:AH81">
    <cfRule type="cellIs" dxfId="24"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4B77B-066E-4608-85CC-4430CBAFBAEF}">
  <dimension ref="A1:AH92"/>
  <sheetViews>
    <sheetView topLeftCell="A70" zoomScale="80" zoomScaleNormal="80" workbookViewId="0">
      <selection activeCell="N90" sqref="N90"/>
    </sheetView>
  </sheetViews>
  <sheetFormatPr defaultColWidth="9.7109375" defaultRowHeight="30.2" customHeight="1" x14ac:dyDescent="0.25"/>
  <cols>
    <col min="1" max="1" width="6.140625" style="1" customWidth="1"/>
    <col min="2" max="2" width="6.42578125" style="1" customWidth="1"/>
    <col min="3" max="3" width="7" style="1" customWidth="1"/>
    <col min="4" max="4" width="14.42578125" style="3" customWidth="1"/>
    <col min="5" max="5" width="16.140625" style="1" customWidth="1"/>
    <col min="6" max="6" width="8.5703125" style="1" customWidth="1"/>
    <col min="7" max="7" width="8.42578125" style="1" customWidth="1"/>
    <col min="8" max="8" width="8.28515625" style="1" customWidth="1"/>
    <col min="9" max="9" width="12.7109375" style="1" customWidth="1"/>
    <col min="10" max="10" width="15.140625" style="3" customWidth="1"/>
    <col min="11" max="11" width="13.7109375" style="4" bestFit="1" customWidth="1"/>
    <col min="12" max="14" width="12.42578125" style="4" customWidth="1"/>
    <col min="15" max="15" width="18.140625" style="4" customWidth="1"/>
    <col min="16" max="17" width="12.42578125" style="4" customWidth="1"/>
    <col min="18" max="18" width="16.42578125" style="4" bestFit="1" customWidth="1"/>
    <col min="19" max="19" width="13.28515625" style="12" customWidth="1"/>
    <col min="20" max="20" width="12.42578125" style="5" customWidth="1"/>
    <col min="21" max="21" width="13.42578125" style="6" customWidth="1"/>
    <col min="22" max="22" width="13.85546875" style="6" customWidth="1"/>
    <col min="23" max="23" width="13.42578125" style="6" customWidth="1"/>
    <col min="24" max="25" width="14.140625" style="6" customWidth="1"/>
    <col min="26" max="26" width="13.7109375" style="6" customWidth="1"/>
    <col min="27" max="27" width="13.28515625" style="6" customWidth="1"/>
    <col min="28" max="28" width="12.7109375" style="6" customWidth="1"/>
    <col min="29" max="29" width="12" style="6" customWidth="1"/>
    <col min="30" max="30" width="12.7109375" style="6" customWidth="1"/>
    <col min="31" max="31" width="13.85546875" style="6" customWidth="1"/>
    <col min="32" max="32" width="13.42578125" style="6" customWidth="1"/>
    <col min="33" max="33" width="12.42578125" style="2" customWidth="1"/>
    <col min="34" max="34" width="13.7109375" style="2" customWidth="1"/>
    <col min="35" max="16384" width="9.7109375" style="2"/>
  </cols>
  <sheetData>
    <row r="1" spans="1:34" ht="40.15" customHeight="1" x14ac:dyDescent="0.25">
      <c r="A1" s="207" t="s">
        <v>52</v>
      </c>
      <c r="B1" s="208"/>
      <c r="C1" s="209"/>
      <c r="D1" s="194" t="s">
        <v>48</v>
      </c>
      <c r="E1" s="195"/>
      <c r="F1" s="195"/>
      <c r="G1" s="195"/>
      <c r="H1" s="195"/>
      <c r="I1" s="195"/>
      <c r="J1" s="196"/>
      <c r="K1" s="206" t="s">
        <v>49</v>
      </c>
      <c r="L1" s="206"/>
      <c r="M1" s="206"/>
      <c r="N1" s="206"/>
      <c r="O1" s="206"/>
      <c r="P1" s="206"/>
      <c r="Q1" s="206"/>
      <c r="R1" s="206"/>
      <c r="S1" s="206"/>
      <c r="T1" s="206"/>
      <c r="U1" s="216" t="s">
        <v>255</v>
      </c>
      <c r="V1" s="216" t="s">
        <v>256</v>
      </c>
      <c r="W1" s="216" t="s">
        <v>257</v>
      </c>
      <c r="X1" s="216" t="s">
        <v>258</v>
      </c>
      <c r="Y1" s="216" t="s">
        <v>259</v>
      </c>
      <c r="Z1" s="216" t="s">
        <v>260</v>
      </c>
      <c r="AA1" s="192" t="s">
        <v>51</v>
      </c>
      <c r="AB1" s="192" t="s">
        <v>51</v>
      </c>
      <c r="AC1" s="192" t="s">
        <v>51</v>
      </c>
      <c r="AD1" s="192" t="s">
        <v>51</v>
      </c>
      <c r="AE1" s="192" t="s">
        <v>51</v>
      </c>
      <c r="AF1" s="192" t="s">
        <v>51</v>
      </c>
      <c r="AG1" s="192" t="s">
        <v>51</v>
      </c>
      <c r="AH1" s="192" t="s">
        <v>51</v>
      </c>
    </row>
    <row r="2" spans="1:34" ht="24.95" customHeight="1" x14ac:dyDescent="0.25">
      <c r="A2" s="194" t="s">
        <v>45</v>
      </c>
      <c r="B2" s="195"/>
      <c r="C2" s="195"/>
      <c r="D2" s="195"/>
      <c r="E2" s="195"/>
      <c r="F2" s="195"/>
      <c r="G2" s="195"/>
      <c r="H2" s="195"/>
      <c r="I2" s="195"/>
      <c r="J2" s="196"/>
      <c r="K2" s="197" t="s">
        <v>62</v>
      </c>
      <c r="L2" s="198"/>
      <c r="M2" s="198"/>
      <c r="N2" s="198"/>
      <c r="O2" s="198"/>
      <c r="P2" s="198"/>
      <c r="Q2" s="198"/>
      <c r="R2" s="198"/>
      <c r="S2" s="198"/>
      <c r="T2" s="199"/>
      <c r="U2" s="217"/>
      <c r="V2" s="217"/>
      <c r="W2" s="217"/>
      <c r="X2" s="217"/>
      <c r="Y2" s="217"/>
      <c r="Z2" s="217"/>
      <c r="AA2" s="193"/>
      <c r="AB2" s="193"/>
      <c r="AC2" s="193"/>
      <c r="AD2" s="193"/>
      <c r="AE2" s="193"/>
      <c r="AF2" s="193"/>
      <c r="AG2" s="193"/>
      <c r="AH2" s="193"/>
    </row>
    <row r="3" spans="1:34" s="3" customFormat="1" ht="30.2" customHeight="1" x14ac:dyDescent="0.2">
      <c r="A3" s="7" t="s">
        <v>3</v>
      </c>
      <c r="B3" s="7" t="s">
        <v>56</v>
      </c>
      <c r="C3" s="7" t="s">
        <v>57</v>
      </c>
      <c r="D3" s="8" t="s">
        <v>58</v>
      </c>
      <c r="E3" s="8" t="s">
        <v>59</v>
      </c>
      <c r="F3" s="8" t="s">
        <v>18</v>
      </c>
      <c r="G3" s="8" t="s">
        <v>19</v>
      </c>
      <c r="H3" s="8" t="s">
        <v>60</v>
      </c>
      <c r="I3" s="8" t="s">
        <v>61</v>
      </c>
      <c r="J3" s="9" t="s">
        <v>50</v>
      </c>
      <c r="K3" s="10" t="s">
        <v>4</v>
      </c>
      <c r="L3" s="57" t="s">
        <v>218</v>
      </c>
      <c r="M3" s="57" t="s">
        <v>219</v>
      </c>
      <c r="N3" s="57" t="s">
        <v>220</v>
      </c>
      <c r="O3" s="57" t="s">
        <v>221</v>
      </c>
      <c r="P3" s="57" t="s">
        <v>222</v>
      </c>
      <c r="Q3" s="57" t="s">
        <v>224</v>
      </c>
      <c r="R3" s="57" t="s">
        <v>225</v>
      </c>
      <c r="S3" s="11" t="s">
        <v>0</v>
      </c>
      <c r="T3" s="7" t="s">
        <v>2</v>
      </c>
      <c r="U3" s="172">
        <v>45441</v>
      </c>
      <c r="V3" s="172">
        <v>45446</v>
      </c>
      <c r="W3" s="172">
        <v>45446</v>
      </c>
      <c r="X3" s="172">
        <v>45461</v>
      </c>
      <c r="Y3" s="172">
        <v>45488</v>
      </c>
      <c r="Z3" s="172">
        <v>45498</v>
      </c>
      <c r="AA3" s="25" t="s">
        <v>1</v>
      </c>
      <c r="AB3" s="25" t="s">
        <v>1</v>
      </c>
      <c r="AC3" s="25" t="s">
        <v>1</v>
      </c>
      <c r="AD3" s="25" t="s">
        <v>1</v>
      </c>
      <c r="AE3" s="25" t="s">
        <v>1</v>
      </c>
      <c r="AF3" s="25" t="s">
        <v>1</v>
      </c>
      <c r="AG3" s="25" t="s">
        <v>1</v>
      </c>
      <c r="AH3" s="25" t="s">
        <v>1</v>
      </c>
    </row>
    <row r="4" spans="1:34" ht="30.2" customHeight="1" x14ac:dyDescent="0.25">
      <c r="A4" s="39">
        <v>1</v>
      </c>
      <c r="B4" s="39">
        <v>1</v>
      </c>
      <c r="C4" s="37" t="s">
        <v>63</v>
      </c>
      <c r="D4" s="36" t="s">
        <v>64</v>
      </c>
      <c r="E4" s="37" t="s">
        <v>65</v>
      </c>
      <c r="F4" s="37" t="s">
        <v>20</v>
      </c>
      <c r="G4" s="37" t="s">
        <v>66</v>
      </c>
      <c r="H4" s="37" t="s">
        <v>5</v>
      </c>
      <c r="I4" s="37" t="s">
        <v>6</v>
      </c>
      <c r="J4" s="38">
        <v>1670</v>
      </c>
      <c r="K4" s="29">
        <f>0</f>
        <v>0</v>
      </c>
      <c r="L4" s="158">
        <f>IF(SUM(U4:AL4)&gt;K4,K4,SUM(U4:AL4))</f>
        <v>0</v>
      </c>
      <c r="M4" s="158">
        <f>(SUM(U4:AL4))</f>
        <v>0</v>
      </c>
      <c r="N4" s="159"/>
      <c r="O4" s="160">
        <f>ROUND(IF(K4*0.25-0.5&lt;0,0,K4*0.25-0.5),0)-R4-P4</f>
        <v>0</v>
      </c>
      <c r="P4" s="159"/>
      <c r="Q4" s="159"/>
      <c r="R4" s="159"/>
      <c r="S4" s="28">
        <f>K4-SUM(U4:AH4)+N4</f>
        <v>0</v>
      </c>
      <c r="T4" s="27" t="str">
        <f>IF(S4&lt;0,"ATENÇÃO","OK")</f>
        <v>OK</v>
      </c>
      <c r="U4" s="173"/>
      <c r="V4" s="173"/>
      <c r="W4" s="173"/>
      <c r="X4" s="173"/>
      <c r="Y4" s="174"/>
      <c r="Z4" s="174"/>
      <c r="AA4" s="26"/>
      <c r="AB4" s="24"/>
      <c r="AC4" s="24"/>
      <c r="AD4" s="24"/>
      <c r="AE4" s="24"/>
      <c r="AF4" s="24"/>
      <c r="AG4" s="24"/>
      <c r="AH4" s="24"/>
    </row>
    <row r="5" spans="1:34" ht="30.2" customHeight="1" x14ac:dyDescent="0.25">
      <c r="A5" s="46">
        <v>2</v>
      </c>
      <c r="B5" s="46">
        <v>2</v>
      </c>
      <c r="C5" s="47" t="s">
        <v>67</v>
      </c>
      <c r="D5" s="48" t="s">
        <v>68</v>
      </c>
      <c r="E5" s="47" t="s">
        <v>69</v>
      </c>
      <c r="F5" s="47" t="s">
        <v>20</v>
      </c>
      <c r="G5" s="47" t="s">
        <v>66</v>
      </c>
      <c r="H5" s="47" t="s">
        <v>5</v>
      </c>
      <c r="I5" s="47" t="s">
        <v>6</v>
      </c>
      <c r="J5" s="49">
        <v>1651.67</v>
      </c>
      <c r="K5" s="29">
        <f>1</f>
        <v>1</v>
      </c>
      <c r="L5" s="158">
        <f t="shared" ref="L5:L68" si="0">IF(SUM(U5:AL5)&gt;K5,K5,SUM(U5:AL5))</f>
        <v>0</v>
      </c>
      <c r="M5" s="158">
        <f t="shared" ref="M5:M68" si="1">(SUM(U5:AL5))</f>
        <v>0</v>
      </c>
      <c r="N5" s="159"/>
      <c r="O5" s="160">
        <f t="shared" ref="O5:O68" si="2">ROUND(IF(K5*0.25-0.5&lt;0,0,K5*0.25-0.5),0)-R5-P5</f>
        <v>0</v>
      </c>
      <c r="P5" s="159"/>
      <c r="Q5" s="159"/>
      <c r="R5" s="159"/>
      <c r="S5" s="28">
        <f t="shared" ref="S5:S68" si="3">K5-SUM(U5:AH5)+N5</f>
        <v>1</v>
      </c>
      <c r="T5" s="27" t="str">
        <f t="shared" ref="T5:T68" si="4">IF(S5&lt;0,"ATENÇÃO","OK")</f>
        <v>OK</v>
      </c>
      <c r="U5" s="173"/>
      <c r="V5" s="173"/>
      <c r="W5" s="173"/>
      <c r="X5" s="173"/>
      <c r="Y5" s="174"/>
      <c r="Z5" s="174"/>
      <c r="AA5" s="26"/>
      <c r="AB5" s="24"/>
      <c r="AC5" s="24"/>
      <c r="AD5" s="24"/>
      <c r="AE5" s="24"/>
      <c r="AF5" s="24"/>
      <c r="AG5" s="24"/>
      <c r="AH5" s="24"/>
    </row>
    <row r="6" spans="1:34" ht="30.2" customHeight="1" x14ac:dyDescent="0.25">
      <c r="A6" s="39">
        <v>3</v>
      </c>
      <c r="B6" s="39">
        <v>3</v>
      </c>
      <c r="C6" s="37" t="s">
        <v>63</v>
      </c>
      <c r="D6" s="36" t="s">
        <v>70</v>
      </c>
      <c r="E6" s="37" t="s">
        <v>71</v>
      </c>
      <c r="F6" s="37" t="s">
        <v>20</v>
      </c>
      <c r="G6" s="37" t="s">
        <v>72</v>
      </c>
      <c r="H6" s="37" t="s">
        <v>5</v>
      </c>
      <c r="I6" s="37" t="s">
        <v>6</v>
      </c>
      <c r="J6" s="38">
        <v>1802</v>
      </c>
      <c r="K6" s="29">
        <f>0</f>
        <v>0</v>
      </c>
      <c r="L6" s="158">
        <f t="shared" si="0"/>
        <v>0</v>
      </c>
      <c r="M6" s="158">
        <f t="shared" si="1"/>
        <v>0</v>
      </c>
      <c r="N6" s="159"/>
      <c r="O6" s="160">
        <f t="shared" si="2"/>
        <v>0</v>
      </c>
      <c r="P6" s="159"/>
      <c r="Q6" s="159"/>
      <c r="R6" s="159"/>
      <c r="S6" s="28">
        <f t="shared" si="3"/>
        <v>0</v>
      </c>
      <c r="T6" s="27" t="str">
        <f t="shared" si="4"/>
        <v>OK</v>
      </c>
      <c r="U6" s="173"/>
      <c r="V6" s="173"/>
      <c r="W6" s="173"/>
      <c r="X6" s="173"/>
      <c r="Y6" s="174"/>
      <c r="Z6" s="174"/>
      <c r="AA6" s="26"/>
      <c r="AB6" s="24"/>
      <c r="AC6" s="24"/>
      <c r="AD6" s="24"/>
      <c r="AE6" s="24"/>
      <c r="AF6" s="24"/>
      <c r="AG6" s="24"/>
      <c r="AH6" s="24"/>
    </row>
    <row r="7" spans="1:34" ht="30.2" customHeight="1" x14ac:dyDescent="0.25">
      <c r="A7" s="46">
        <v>4</v>
      </c>
      <c r="B7" s="46">
        <v>4</v>
      </c>
      <c r="C7" s="47" t="s">
        <v>67</v>
      </c>
      <c r="D7" s="48" t="s">
        <v>73</v>
      </c>
      <c r="E7" s="47" t="s">
        <v>74</v>
      </c>
      <c r="F7" s="47" t="s">
        <v>20</v>
      </c>
      <c r="G7" s="47" t="s">
        <v>75</v>
      </c>
      <c r="H7" s="47" t="s">
        <v>5</v>
      </c>
      <c r="I7" s="47" t="s">
        <v>6</v>
      </c>
      <c r="J7" s="49">
        <v>1800</v>
      </c>
      <c r="K7" s="29">
        <f>1</f>
        <v>1</v>
      </c>
      <c r="L7" s="158">
        <f t="shared" si="0"/>
        <v>1</v>
      </c>
      <c r="M7" s="158">
        <f t="shared" si="1"/>
        <v>1</v>
      </c>
      <c r="N7" s="159"/>
      <c r="O7" s="160">
        <f t="shared" si="2"/>
        <v>0</v>
      </c>
      <c r="P7" s="159"/>
      <c r="Q7" s="159"/>
      <c r="R7" s="159"/>
      <c r="S7" s="28">
        <f t="shared" si="3"/>
        <v>0</v>
      </c>
      <c r="T7" s="27" t="str">
        <f t="shared" si="4"/>
        <v>OK</v>
      </c>
      <c r="U7" s="173"/>
      <c r="V7" s="173"/>
      <c r="W7" s="175">
        <v>1</v>
      </c>
      <c r="X7" s="173"/>
      <c r="Y7" s="174"/>
      <c r="Z7" s="174"/>
      <c r="AA7" s="26"/>
      <c r="AB7" s="24"/>
      <c r="AC7" s="24"/>
      <c r="AD7" s="24"/>
      <c r="AE7" s="24"/>
      <c r="AF7" s="24"/>
      <c r="AG7" s="24"/>
      <c r="AH7" s="24"/>
    </row>
    <row r="8" spans="1:34" ht="30.2" customHeight="1" x14ac:dyDescent="0.25">
      <c r="A8" s="39">
        <v>5</v>
      </c>
      <c r="B8" s="39">
        <v>5</v>
      </c>
      <c r="C8" s="37" t="s">
        <v>63</v>
      </c>
      <c r="D8" s="36" t="s">
        <v>76</v>
      </c>
      <c r="E8" s="37" t="s">
        <v>77</v>
      </c>
      <c r="F8" s="37" t="s">
        <v>20</v>
      </c>
      <c r="G8" s="37" t="s">
        <v>78</v>
      </c>
      <c r="H8" s="37" t="s">
        <v>5</v>
      </c>
      <c r="I8" s="37" t="s">
        <v>6</v>
      </c>
      <c r="J8" s="38">
        <v>2686</v>
      </c>
      <c r="K8" s="29">
        <f>0</f>
        <v>0</v>
      </c>
      <c r="L8" s="158">
        <f t="shared" si="0"/>
        <v>0</v>
      </c>
      <c r="M8" s="158">
        <f t="shared" si="1"/>
        <v>0</v>
      </c>
      <c r="N8" s="159"/>
      <c r="O8" s="160">
        <f t="shared" si="2"/>
        <v>0</v>
      </c>
      <c r="P8" s="159"/>
      <c r="Q8" s="159"/>
      <c r="R8" s="159"/>
      <c r="S8" s="28">
        <f t="shared" si="3"/>
        <v>0</v>
      </c>
      <c r="T8" s="27" t="str">
        <f t="shared" si="4"/>
        <v>OK</v>
      </c>
      <c r="U8" s="173"/>
      <c r="V8" s="173"/>
      <c r="W8" s="173"/>
      <c r="X8" s="173"/>
      <c r="Y8" s="174"/>
      <c r="Z8" s="174"/>
      <c r="AA8" s="26"/>
      <c r="AB8" s="24"/>
      <c r="AC8" s="24"/>
      <c r="AD8" s="24"/>
      <c r="AE8" s="24"/>
      <c r="AF8" s="24"/>
      <c r="AG8" s="24"/>
      <c r="AH8" s="24"/>
    </row>
    <row r="9" spans="1:34" ht="66.599999999999994" customHeight="1" x14ac:dyDescent="0.25">
      <c r="A9" s="91">
        <v>6</v>
      </c>
      <c r="B9" s="91">
        <v>6</v>
      </c>
      <c r="C9" s="92" t="s">
        <v>67</v>
      </c>
      <c r="D9" s="93" t="s">
        <v>79</v>
      </c>
      <c r="E9" s="98" t="s">
        <v>188</v>
      </c>
      <c r="F9" s="92" t="s">
        <v>20</v>
      </c>
      <c r="G9" s="92" t="s">
        <v>21</v>
      </c>
      <c r="H9" s="92" t="s">
        <v>5</v>
      </c>
      <c r="I9" s="92" t="s">
        <v>6</v>
      </c>
      <c r="J9" s="94">
        <v>2821.51</v>
      </c>
      <c r="K9" s="29">
        <f>2</f>
        <v>2</v>
      </c>
      <c r="L9" s="158">
        <f t="shared" si="0"/>
        <v>1</v>
      </c>
      <c r="M9" s="158">
        <f t="shared" si="1"/>
        <v>1</v>
      </c>
      <c r="N9" s="159"/>
      <c r="O9" s="160">
        <f t="shared" si="2"/>
        <v>0</v>
      </c>
      <c r="P9" s="159"/>
      <c r="Q9" s="159"/>
      <c r="R9" s="159"/>
      <c r="S9" s="28">
        <f t="shared" si="3"/>
        <v>1</v>
      </c>
      <c r="T9" s="27" t="str">
        <f t="shared" si="4"/>
        <v>OK</v>
      </c>
      <c r="U9" s="173"/>
      <c r="V9" s="173"/>
      <c r="W9" s="173"/>
      <c r="X9" s="173"/>
      <c r="Y9" s="176">
        <v>1</v>
      </c>
      <c r="Z9" s="174"/>
      <c r="AA9" s="26"/>
      <c r="AB9" s="24"/>
      <c r="AC9" s="24"/>
      <c r="AD9" s="24"/>
      <c r="AE9" s="24"/>
      <c r="AF9" s="24"/>
      <c r="AG9" s="24"/>
      <c r="AH9" s="24"/>
    </row>
    <row r="10" spans="1:34" ht="30.2" customHeight="1" x14ac:dyDescent="0.25">
      <c r="A10" s="39">
        <v>7</v>
      </c>
      <c r="B10" s="39">
        <v>7</v>
      </c>
      <c r="C10" s="37" t="s">
        <v>63</v>
      </c>
      <c r="D10" s="36" t="s">
        <v>80</v>
      </c>
      <c r="E10" s="37" t="s">
        <v>81</v>
      </c>
      <c r="F10" s="37" t="s">
        <v>20</v>
      </c>
      <c r="G10" s="37" t="s">
        <v>21</v>
      </c>
      <c r="H10" s="37" t="s">
        <v>5</v>
      </c>
      <c r="I10" s="37" t="s">
        <v>6</v>
      </c>
      <c r="J10" s="38">
        <v>7446</v>
      </c>
      <c r="K10" s="29">
        <f>0</f>
        <v>0</v>
      </c>
      <c r="L10" s="158">
        <f t="shared" si="0"/>
        <v>0</v>
      </c>
      <c r="M10" s="158">
        <f t="shared" si="1"/>
        <v>0</v>
      </c>
      <c r="N10" s="159"/>
      <c r="O10" s="160">
        <f t="shared" si="2"/>
        <v>0</v>
      </c>
      <c r="P10" s="159"/>
      <c r="Q10" s="159"/>
      <c r="R10" s="159"/>
      <c r="S10" s="28">
        <f t="shared" si="3"/>
        <v>0</v>
      </c>
      <c r="T10" s="27" t="str">
        <f t="shared" si="4"/>
        <v>OK</v>
      </c>
      <c r="U10" s="173"/>
      <c r="V10" s="173"/>
      <c r="W10" s="173"/>
      <c r="X10" s="173"/>
      <c r="Y10" s="174"/>
      <c r="Z10" s="174"/>
      <c r="AA10" s="26"/>
      <c r="AB10" s="24"/>
      <c r="AC10" s="24"/>
      <c r="AD10" s="24"/>
      <c r="AE10" s="24"/>
      <c r="AF10" s="24"/>
      <c r="AG10" s="24"/>
      <c r="AH10" s="24"/>
    </row>
    <row r="11" spans="1:34" ht="30.2" customHeight="1" x14ac:dyDescent="0.25">
      <c r="A11" s="46">
        <v>8</v>
      </c>
      <c r="B11" s="46">
        <v>8</v>
      </c>
      <c r="C11" s="47" t="s">
        <v>63</v>
      </c>
      <c r="D11" s="48" t="s">
        <v>82</v>
      </c>
      <c r="E11" s="47" t="s">
        <v>81</v>
      </c>
      <c r="F11" s="47" t="s">
        <v>20</v>
      </c>
      <c r="G11" s="47" t="s">
        <v>21</v>
      </c>
      <c r="H11" s="47" t="s">
        <v>5</v>
      </c>
      <c r="I11" s="47" t="s">
        <v>6</v>
      </c>
      <c r="J11" s="49">
        <v>7375</v>
      </c>
      <c r="K11" s="29">
        <f>0</f>
        <v>0</v>
      </c>
      <c r="L11" s="158">
        <f t="shared" si="0"/>
        <v>0</v>
      </c>
      <c r="M11" s="158">
        <f t="shared" si="1"/>
        <v>0</v>
      </c>
      <c r="N11" s="159"/>
      <c r="O11" s="160">
        <f t="shared" si="2"/>
        <v>0</v>
      </c>
      <c r="P11" s="159"/>
      <c r="Q11" s="159"/>
      <c r="R11" s="159"/>
      <c r="S11" s="28">
        <f t="shared" si="3"/>
        <v>0</v>
      </c>
      <c r="T11" s="27" t="str">
        <f t="shared" si="4"/>
        <v>OK</v>
      </c>
      <c r="U11" s="173"/>
      <c r="V11" s="173"/>
      <c r="W11" s="173"/>
      <c r="X11" s="173"/>
      <c r="Y11" s="174"/>
      <c r="Z11" s="174"/>
      <c r="AA11" s="26"/>
      <c r="AB11" s="24"/>
      <c r="AC11" s="24"/>
      <c r="AD11" s="24"/>
      <c r="AE11" s="24"/>
      <c r="AF11" s="24"/>
      <c r="AG11" s="24"/>
      <c r="AH11" s="24"/>
    </row>
    <row r="12" spans="1:34" ht="30.2" customHeight="1" x14ac:dyDescent="0.25">
      <c r="A12" s="39">
        <v>9</v>
      </c>
      <c r="B12" s="39">
        <v>9</v>
      </c>
      <c r="C12" s="37" t="s">
        <v>83</v>
      </c>
      <c r="D12" s="36" t="s">
        <v>84</v>
      </c>
      <c r="E12" s="37" t="s">
        <v>85</v>
      </c>
      <c r="F12" s="37" t="s">
        <v>20</v>
      </c>
      <c r="G12" s="37" t="s">
        <v>22</v>
      </c>
      <c r="H12" s="37" t="s">
        <v>5</v>
      </c>
      <c r="I12" s="37" t="s">
        <v>6</v>
      </c>
      <c r="J12" s="38">
        <v>6213.51</v>
      </c>
      <c r="K12" s="29">
        <f>0</f>
        <v>0</v>
      </c>
      <c r="L12" s="158">
        <f t="shared" si="0"/>
        <v>0</v>
      </c>
      <c r="M12" s="158">
        <f t="shared" si="1"/>
        <v>0</v>
      </c>
      <c r="N12" s="159"/>
      <c r="O12" s="160">
        <f t="shared" si="2"/>
        <v>0</v>
      </c>
      <c r="P12" s="159"/>
      <c r="Q12" s="159"/>
      <c r="R12" s="159"/>
      <c r="S12" s="28">
        <f t="shared" si="3"/>
        <v>0</v>
      </c>
      <c r="T12" s="27" t="str">
        <f t="shared" si="4"/>
        <v>OK</v>
      </c>
      <c r="U12" s="173"/>
      <c r="V12" s="173"/>
      <c r="W12" s="173"/>
      <c r="X12" s="173"/>
      <c r="Y12" s="174"/>
      <c r="Z12" s="174"/>
      <c r="AA12" s="26"/>
      <c r="AB12" s="24"/>
      <c r="AC12" s="24"/>
      <c r="AD12" s="24"/>
      <c r="AE12" s="24"/>
      <c r="AF12" s="24"/>
      <c r="AG12" s="24"/>
      <c r="AH12" s="24"/>
    </row>
    <row r="13" spans="1:34" ht="30.2" customHeight="1" x14ac:dyDescent="0.25">
      <c r="A13" s="46">
        <v>10</v>
      </c>
      <c r="B13" s="46">
        <v>10</v>
      </c>
      <c r="C13" s="47" t="s">
        <v>63</v>
      </c>
      <c r="D13" s="48" t="s">
        <v>86</v>
      </c>
      <c r="E13" s="47" t="s">
        <v>87</v>
      </c>
      <c r="F13" s="47" t="s">
        <v>20</v>
      </c>
      <c r="G13" s="47" t="s">
        <v>22</v>
      </c>
      <c r="H13" s="47" t="s">
        <v>5</v>
      </c>
      <c r="I13" s="47" t="s">
        <v>6</v>
      </c>
      <c r="J13" s="49">
        <v>6689.61</v>
      </c>
      <c r="K13" s="29">
        <f>2</f>
        <v>2</v>
      </c>
      <c r="L13" s="158">
        <f t="shared" si="0"/>
        <v>2</v>
      </c>
      <c r="M13" s="158">
        <f t="shared" si="1"/>
        <v>2</v>
      </c>
      <c r="N13" s="159"/>
      <c r="O13" s="160">
        <f t="shared" si="2"/>
        <v>0</v>
      </c>
      <c r="P13" s="159"/>
      <c r="Q13" s="159"/>
      <c r="R13" s="159"/>
      <c r="S13" s="28">
        <f t="shared" si="3"/>
        <v>0</v>
      </c>
      <c r="T13" s="27" t="str">
        <f t="shared" si="4"/>
        <v>OK</v>
      </c>
      <c r="U13" s="175">
        <v>1</v>
      </c>
      <c r="V13" s="173"/>
      <c r="W13" s="173"/>
      <c r="X13" s="175">
        <v>1</v>
      </c>
      <c r="Y13" s="174"/>
      <c r="Z13" s="174"/>
      <c r="AA13" s="26"/>
      <c r="AB13" s="24"/>
      <c r="AC13" s="24"/>
      <c r="AD13" s="24"/>
      <c r="AE13" s="24"/>
      <c r="AF13" s="24"/>
      <c r="AG13" s="24"/>
      <c r="AH13" s="24"/>
    </row>
    <row r="14" spans="1:34" ht="30.2" customHeight="1" x14ac:dyDescent="0.25">
      <c r="A14" s="39">
        <v>11</v>
      </c>
      <c r="B14" s="39">
        <v>11</v>
      </c>
      <c r="C14" s="37" t="s">
        <v>83</v>
      </c>
      <c r="D14" s="36" t="s">
        <v>88</v>
      </c>
      <c r="E14" s="37" t="s">
        <v>89</v>
      </c>
      <c r="F14" s="39" t="s">
        <v>20</v>
      </c>
      <c r="G14" s="37" t="s">
        <v>22</v>
      </c>
      <c r="H14" s="39" t="s">
        <v>5</v>
      </c>
      <c r="I14" s="37" t="s">
        <v>6</v>
      </c>
      <c r="J14" s="38">
        <v>3445.06</v>
      </c>
      <c r="K14" s="29">
        <f>0</f>
        <v>0</v>
      </c>
      <c r="L14" s="158">
        <f t="shared" si="0"/>
        <v>0</v>
      </c>
      <c r="M14" s="158">
        <f t="shared" si="1"/>
        <v>0</v>
      </c>
      <c r="N14" s="159"/>
      <c r="O14" s="160">
        <f t="shared" si="2"/>
        <v>0</v>
      </c>
      <c r="P14" s="159"/>
      <c r="Q14" s="159"/>
      <c r="R14" s="159"/>
      <c r="S14" s="28">
        <f t="shared" si="3"/>
        <v>0</v>
      </c>
      <c r="T14" s="27" t="str">
        <f t="shared" si="4"/>
        <v>OK</v>
      </c>
      <c r="U14" s="173"/>
      <c r="V14" s="173"/>
      <c r="W14" s="173"/>
      <c r="X14" s="173"/>
      <c r="Y14" s="174"/>
      <c r="Z14" s="174"/>
      <c r="AA14" s="26"/>
      <c r="AB14" s="24"/>
      <c r="AC14" s="24"/>
      <c r="AD14" s="24"/>
      <c r="AE14" s="24"/>
      <c r="AF14" s="24"/>
      <c r="AG14" s="24"/>
      <c r="AH14" s="24"/>
    </row>
    <row r="15" spans="1:34" ht="30.2" customHeight="1" x14ac:dyDescent="0.25">
      <c r="A15" s="46">
        <v>12</v>
      </c>
      <c r="B15" s="46">
        <v>12</v>
      </c>
      <c r="C15" s="47" t="s">
        <v>83</v>
      </c>
      <c r="D15" s="48" t="s">
        <v>90</v>
      </c>
      <c r="E15" s="47" t="s">
        <v>91</v>
      </c>
      <c r="F15" s="46" t="s">
        <v>20</v>
      </c>
      <c r="G15" s="46" t="s">
        <v>22</v>
      </c>
      <c r="H15" s="46" t="s">
        <v>5</v>
      </c>
      <c r="I15" s="47" t="s">
        <v>6</v>
      </c>
      <c r="J15" s="49">
        <v>3617.48</v>
      </c>
      <c r="K15" s="29">
        <f>2</f>
        <v>2</v>
      </c>
      <c r="L15" s="158">
        <f t="shared" si="0"/>
        <v>1</v>
      </c>
      <c r="M15" s="158">
        <f t="shared" si="1"/>
        <v>1</v>
      </c>
      <c r="N15" s="159"/>
      <c r="O15" s="160">
        <f t="shared" si="2"/>
        <v>0</v>
      </c>
      <c r="P15" s="159"/>
      <c r="Q15" s="159"/>
      <c r="R15" s="159"/>
      <c r="S15" s="28">
        <f t="shared" si="3"/>
        <v>1</v>
      </c>
      <c r="T15" s="27" t="str">
        <f t="shared" si="4"/>
        <v>OK</v>
      </c>
      <c r="U15" s="173"/>
      <c r="V15" s="175">
        <v>1</v>
      </c>
      <c r="W15" s="173"/>
      <c r="X15" s="173"/>
      <c r="Y15" s="174"/>
      <c r="Z15" s="174"/>
      <c r="AA15" s="26"/>
      <c r="AB15" s="24"/>
      <c r="AC15" s="24"/>
      <c r="AD15" s="24"/>
      <c r="AE15" s="24"/>
      <c r="AF15" s="24"/>
      <c r="AG15" s="24"/>
      <c r="AH15" s="24"/>
    </row>
    <row r="16" spans="1:34" ht="30.2" customHeight="1" x14ac:dyDescent="0.25">
      <c r="A16" s="39">
        <v>13</v>
      </c>
      <c r="B16" s="39">
        <v>13</v>
      </c>
      <c r="C16" s="37" t="s">
        <v>92</v>
      </c>
      <c r="D16" s="36" t="s">
        <v>93</v>
      </c>
      <c r="E16" s="37" t="s">
        <v>94</v>
      </c>
      <c r="F16" s="39" t="s">
        <v>20</v>
      </c>
      <c r="G16" s="39" t="s">
        <v>22</v>
      </c>
      <c r="H16" s="39" t="s">
        <v>5</v>
      </c>
      <c r="I16" s="37" t="s">
        <v>6</v>
      </c>
      <c r="J16" s="38">
        <v>7453.33</v>
      </c>
      <c r="K16" s="29">
        <f>0</f>
        <v>0</v>
      </c>
      <c r="L16" s="158">
        <f t="shared" si="0"/>
        <v>0</v>
      </c>
      <c r="M16" s="158">
        <f t="shared" si="1"/>
        <v>0</v>
      </c>
      <c r="N16" s="159"/>
      <c r="O16" s="160">
        <f t="shared" si="2"/>
        <v>0</v>
      </c>
      <c r="P16" s="159"/>
      <c r="Q16" s="159"/>
      <c r="R16" s="159"/>
      <c r="S16" s="28">
        <f t="shared" si="3"/>
        <v>0</v>
      </c>
      <c r="T16" s="27" t="str">
        <f t="shared" si="4"/>
        <v>OK</v>
      </c>
      <c r="U16" s="173"/>
      <c r="V16" s="173"/>
      <c r="W16" s="173"/>
      <c r="X16" s="173"/>
      <c r="Y16" s="174"/>
      <c r="Z16" s="174"/>
      <c r="AA16" s="26"/>
      <c r="AB16" s="24"/>
      <c r="AC16" s="24"/>
      <c r="AD16" s="24"/>
      <c r="AE16" s="24"/>
      <c r="AF16" s="24"/>
      <c r="AG16" s="24"/>
      <c r="AH16" s="24"/>
    </row>
    <row r="17" spans="1:34" ht="30.2" customHeight="1" x14ac:dyDescent="0.25">
      <c r="A17" s="46">
        <v>14</v>
      </c>
      <c r="B17" s="46">
        <v>14</v>
      </c>
      <c r="C17" s="47" t="s">
        <v>92</v>
      </c>
      <c r="D17" s="48" t="s">
        <v>95</v>
      </c>
      <c r="E17" s="47" t="s">
        <v>94</v>
      </c>
      <c r="F17" s="47" t="s">
        <v>20</v>
      </c>
      <c r="G17" s="47" t="s">
        <v>22</v>
      </c>
      <c r="H17" s="47" t="s">
        <v>5</v>
      </c>
      <c r="I17" s="47" t="s">
        <v>6</v>
      </c>
      <c r="J17" s="49">
        <v>9561.2000000000007</v>
      </c>
      <c r="K17" s="29">
        <f>2</f>
        <v>2</v>
      </c>
      <c r="L17" s="158">
        <f t="shared" si="0"/>
        <v>0</v>
      </c>
      <c r="M17" s="158">
        <f t="shared" si="1"/>
        <v>0</v>
      </c>
      <c r="N17" s="159"/>
      <c r="O17" s="160">
        <f t="shared" si="2"/>
        <v>0</v>
      </c>
      <c r="P17" s="159"/>
      <c r="Q17" s="159"/>
      <c r="R17" s="159"/>
      <c r="S17" s="28">
        <f t="shared" si="3"/>
        <v>2</v>
      </c>
      <c r="T17" s="27" t="str">
        <f t="shared" si="4"/>
        <v>OK</v>
      </c>
      <c r="U17" s="173"/>
      <c r="V17" s="173"/>
      <c r="W17" s="173"/>
      <c r="X17" s="173"/>
      <c r="Y17" s="174"/>
      <c r="Z17" s="174"/>
      <c r="AA17" s="26"/>
      <c r="AB17" s="24"/>
      <c r="AC17" s="24"/>
      <c r="AD17" s="24"/>
      <c r="AE17" s="24"/>
      <c r="AF17" s="24"/>
      <c r="AG17" s="24"/>
      <c r="AH17" s="24"/>
    </row>
    <row r="18" spans="1:34" ht="30.2" customHeight="1" x14ac:dyDescent="0.25">
      <c r="A18" s="39">
        <v>15</v>
      </c>
      <c r="B18" s="39">
        <v>15</v>
      </c>
      <c r="C18" s="37" t="s">
        <v>63</v>
      </c>
      <c r="D18" s="36" t="s">
        <v>96</v>
      </c>
      <c r="E18" s="37" t="s">
        <v>97</v>
      </c>
      <c r="F18" s="37" t="s">
        <v>20</v>
      </c>
      <c r="G18" s="37" t="s">
        <v>31</v>
      </c>
      <c r="H18" s="37" t="s">
        <v>5</v>
      </c>
      <c r="I18" s="37" t="s">
        <v>6</v>
      </c>
      <c r="J18" s="38">
        <v>7598</v>
      </c>
      <c r="K18" s="29">
        <f>0</f>
        <v>0</v>
      </c>
      <c r="L18" s="158">
        <f t="shared" si="0"/>
        <v>0</v>
      </c>
      <c r="M18" s="158">
        <f t="shared" si="1"/>
        <v>0</v>
      </c>
      <c r="N18" s="159"/>
      <c r="O18" s="160">
        <f t="shared" si="2"/>
        <v>0</v>
      </c>
      <c r="P18" s="159"/>
      <c r="Q18" s="159"/>
      <c r="R18" s="159"/>
      <c r="S18" s="28">
        <f t="shared" si="3"/>
        <v>0</v>
      </c>
      <c r="T18" s="27" t="str">
        <f t="shared" si="4"/>
        <v>OK</v>
      </c>
      <c r="U18" s="173"/>
      <c r="V18" s="173"/>
      <c r="W18" s="173"/>
      <c r="X18" s="173"/>
      <c r="Y18" s="174"/>
      <c r="Z18" s="174"/>
      <c r="AA18" s="26"/>
      <c r="AB18" s="24"/>
      <c r="AC18" s="24"/>
      <c r="AD18" s="24"/>
      <c r="AE18" s="24"/>
      <c r="AF18" s="24"/>
      <c r="AG18" s="24"/>
      <c r="AH18" s="24"/>
    </row>
    <row r="19" spans="1:34" ht="30.2" customHeight="1" x14ac:dyDescent="0.25">
      <c r="A19" s="46">
        <v>16</v>
      </c>
      <c r="B19" s="46">
        <v>16</v>
      </c>
      <c r="C19" s="47" t="s">
        <v>83</v>
      </c>
      <c r="D19" s="48" t="s">
        <v>98</v>
      </c>
      <c r="E19" s="47" t="s">
        <v>99</v>
      </c>
      <c r="F19" s="47" t="s">
        <v>20</v>
      </c>
      <c r="G19" s="47" t="s">
        <v>100</v>
      </c>
      <c r="H19" s="47" t="s">
        <v>5</v>
      </c>
      <c r="I19" s="47" t="s">
        <v>6</v>
      </c>
      <c r="J19" s="49">
        <v>4540.34</v>
      </c>
      <c r="K19" s="29">
        <f>2</f>
        <v>2</v>
      </c>
      <c r="L19" s="158">
        <f t="shared" si="0"/>
        <v>0</v>
      </c>
      <c r="M19" s="158">
        <f t="shared" si="1"/>
        <v>0</v>
      </c>
      <c r="N19" s="159"/>
      <c r="O19" s="160">
        <f t="shared" si="2"/>
        <v>0</v>
      </c>
      <c r="P19" s="159"/>
      <c r="Q19" s="159"/>
      <c r="R19" s="159"/>
      <c r="S19" s="28">
        <f t="shared" si="3"/>
        <v>2</v>
      </c>
      <c r="T19" s="27" t="str">
        <f t="shared" si="4"/>
        <v>OK</v>
      </c>
      <c r="U19" s="173"/>
      <c r="V19" s="173"/>
      <c r="W19" s="173"/>
      <c r="X19" s="173"/>
      <c r="Y19" s="174"/>
      <c r="Z19" s="174"/>
      <c r="AA19" s="26"/>
      <c r="AB19" s="24"/>
      <c r="AC19" s="24"/>
      <c r="AD19" s="24"/>
      <c r="AE19" s="24"/>
      <c r="AF19" s="24"/>
      <c r="AG19" s="24"/>
      <c r="AH19" s="24"/>
    </row>
    <row r="20" spans="1:34" ht="30.2" customHeight="1" x14ac:dyDescent="0.25">
      <c r="A20" s="39">
        <v>17</v>
      </c>
      <c r="B20" s="39">
        <v>17</v>
      </c>
      <c r="C20" s="37" t="s">
        <v>63</v>
      </c>
      <c r="D20" s="40" t="s">
        <v>101</v>
      </c>
      <c r="E20" s="41" t="s">
        <v>102</v>
      </c>
      <c r="F20" s="42" t="s">
        <v>20</v>
      </c>
      <c r="G20" s="42" t="s">
        <v>103</v>
      </c>
      <c r="H20" s="42" t="s">
        <v>5</v>
      </c>
      <c r="I20" s="42" t="s">
        <v>6</v>
      </c>
      <c r="J20" s="38">
        <v>7499</v>
      </c>
      <c r="K20" s="29">
        <f>2</f>
        <v>2</v>
      </c>
      <c r="L20" s="158">
        <f t="shared" si="0"/>
        <v>0</v>
      </c>
      <c r="M20" s="158">
        <f t="shared" si="1"/>
        <v>0</v>
      </c>
      <c r="N20" s="159"/>
      <c r="O20" s="160">
        <f t="shared" si="2"/>
        <v>0</v>
      </c>
      <c r="P20" s="159"/>
      <c r="Q20" s="159"/>
      <c r="R20" s="159"/>
      <c r="S20" s="28">
        <f t="shared" si="3"/>
        <v>2</v>
      </c>
      <c r="T20" s="27" t="str">
        <f t="shared" si="4"/>
        <v>OK</v>
      </c>
      <c r="U20" s="173"/>
      <c r="V20" s="173"/>
      <c r="W20" s="173"/>
      <c r="X20" s="173"/>
      <c r="Y20" s="174"/>
      <c r="Z20" s="174"/>
      <c r="AA20" s="26"/>
      <c r="AB20" s="24"/>
      <c r="AC20" s="24"/>
      <c r="AD20" s="24"/>
      <c r="AE20" s="24"/>
      <c r="AF20" s="24"/>
      <c r="AG20" s="24"/>
      <c r="AH20" s="24"/>
    </row>
    <row r="21" spans="1:34" ht="30.2" customHeight="1" x14ac:dyDescent="0.25">
      <c r="A21" s="46">
        <v>18</v>
      </c>
      <c r="B21" s="46">
        <v>18</v>
      </c>
      <c r="C21" s="47" t="s">
        <v>104</v>
      </c>
      <c r="D21" s="48" t="s">
        <v>105</v>
      </c>
      <c r="E21" s="50" t="s">
        <v>106</v>
      </c>
      <c r="F21" s="51" t="s">
        <v>20</v>
      </c>
      <c r="G21" s="46" t="s">
        <v>107</v>
      </c>
      <c r="H21" s="46" t="s">
        <v>5</v>
      </c>
      <c r="I21" s="46" t="s">
        <v>6</v>
      </c>
      <c r="J21" s="49">
        <v>9553.2000000000007</v>
      </c>
      <c r="K21" s="29">
        <f>4</f>
        <v>4</v>
      </c>
      <c r="L21" s="158">
        <f t="shared" si="0"/>
        <v>1</v>
      </c>
      <c r="M21" s="158">
        <f t="shared" si="1"/>
        <v>1</v>
      </c>
      <c r="N21" s="159"/>
      <c r="O21" s="160">
        <f t="shared" si="2"/>
        <v>1</v>
      </c>
      <c r="P21" s="159"/>
      <c r="Q21" s="159"/>
      <c r="R21" s="159"/>
      <c r="S21" s="28">
        <f t="shared" si="3"/>
        <v>3</v>
      </c>
      <c r="T21" s="27" t="str">
        <f t="shared" si="4"/>
        <v>OK</v>
      </c>
      <c r="U21" s="173"/>
      <c r="V21" s="175">
        <v>1</v>
      </c>
      <c r="W21" s="173"/>
      <c r="X21" s="173"/>
      <c r="Y21" s="174"/>
      <c r="Z21" s="174"/>
      <c r="AA21" s="26"/>
      <c r="AB21" s="24"/>
      <c r="AC21" s="24"/>
      <c r="AD21" s="24"/>
      <c r="AE21" s="24"/>
      <c r="AF21" s="24"/>
      <c r="AG21" s="24"/>
      <c r="AH21" s="24"/>
    </row>
    <row r="22" spans="1:34" ht="30.2" customHeight="1" x14ac:dyDescent="0.25">
      <c r="A22" s="39">
        <v>19</v>
      </c>
      <c r="B22" s="39">
        <v>19</v>
      </c>
      <c r="C22" s="37" t="s">
        <v>63</v>
      </c>
      <c r="D22" s="36" t="s">
        <v>108</v>
      </c>
      <c r="E22" s="43" t="s">
        <v>109</v>
      </c>
      <c r="F22" s="45" t="s">
        <v>20</v>
      </c>
      <c r="G22" s="39" t="s">
        <v>107</v>
      </c>
      <c r="H22" s="39" t="s">
        <v>5</v>
      </c>
      <c r="I22" s="39" t="s">
        <v>6</v>
      </c>
      <c r="J22" s="38">
        <v>8608</v>
      </c>
      <c r="K22" s="29">
        <f>2</f>
        <v>2</v>
      </c>
      <c r="L22" s="158">
        <f t="shared" si="0"/>
        <v>0</v>
      </c>
      <c r="M22" s="158">
        <f t="shared" si="1"/>
        <v>0</v>
      </c>
      <c r="N22" s="159"/>
      <c r="O22" s="160">
        <f t="shared" si="2"/>
        <v>0</v>
      </c>
      <c r="P22" s="159"/>
      <c r="Q22" s="159"/>
      <c r="R22" s="159"/>
      <c r="S22" s="28">
        <f t="shared" si="3"/>
        <v>2</v>
      </c>
      <c r="T22" s="27" t="str">
        <f t="shared" si="4"/>
        <v>OK</v>
      </c>
      <c r="U22" s="173"/>
      <c r="V22" s="173"/>
      <c r="W22" s="173"/>
      <c r="X22" s="173"/>
      <c r="Y22" s="174"/>
      <c r="Z22" s="174"/>
      <c r="AA22" s="26"/>
      <c r="AB22" s="24"/>
      <c r="AC22" s="24"/>
      <c r="AD22" s="24"/>
      <c r="AE22" s="24"/>
      <c r="AF22" s="24"/>
      <c r="AG22" s="24"/>
      <c r="AH22" s="24"/>
    </row>
    <row r="23" spans="1:34" ht="30.2" customHeight="1" x14ac:dyDescent="0.25">
      <c r="A23" s="46">
        <v>20</v>
      </c>
      <c r="B23" s="46">
        <v>20</v>
      </c>
      <c r="C23" s="47" t="s">
        <v>63</v>
      </c>
      <c r="D23" s="48" t="s">
        <v>110</v>
      </c>
      <c r="E23" s="50" t="s">
        <v>111</v>
      </c>
      <c r="F23" s="52" t="s">
        <v>20</v>
      </c>
      <c r="G23" s="46" t="s">
        <v>112</v>
      </c>
      <c r="H23" s="46" t="s">
        <v>5</v>
      </c>
      <c r="I23" s="46" t="s">
        <v>6</v>
      </c>
      <c r="J23" s="49">
        <v>10488</v>
      </c>
      <c r="K23" s="29">
        <f>3</f>
        <v>3</v>
      </c>
      <c r="L23" s="158">
        <f t="shared" si="0"/>
        <v>0</v>
      </c>
      <c r="M23" s="158">
        <f t="shared" si="1"/>
        <v>0</v>
      </c>
      <c r="N23" s="159"/>
      <c r="O23" s="160">
        <f t="shared" si="2"/>
        <v>0</v>
      </c>
      <c r="P23" s="159"/>
      <c r="Q23" s="159"/>
      <c r="R23" s="159"/>
      <c r="S23" s="28">
        <f t="shared" si="3"/>
        <v>3</v>
      </c>
      <c r="T23" s="27" t="str">
        <f t="shared" si="4"/>
        <v>OK</v>
      </c>
      <c r="U23" s="173"/>
      <c r="V23" s="173"/>
      <c r="W23" s="173"/>
      <c r="X23" s="173"/>
      <c r="Y23" s="174"/>
      <c r="Z23" s="174"/>
      <c r="AA23" s="26"/>
      <c r="AB23" s="24"/>
      <c r="AC23" s="24"/>
      <c r="AD23" s="24"/>
      <c r="AE23" s="24"/>
      <c r="AF23" s="24"/>
      <c r="AG23" s="24"/>
      <c r="AH23" s="24"/>
    </row>
    <row r="24" spans="1:34" ht="30.2" customHeight="1" x14ac:dyDescent="0.25">
      <c r="A24" s="95">
        <v>21</v>
      </c>
      <c r="B24" s="95">
        <v>21</v>
      </c>
      <c r="C24" s="65" t="s">
        <v>63</v>
      </c>
      <c r="D24" s="96" t="s">
        <v>113</v>
      </c>
      <c r="E24" s="138" t="s">
        <v>114</v>
      </c>
      <c r="F24" s="139" t="s">
        <v>20</v>
      </c>
      <c r="G24" s="95" t="s">
        <v>115</v>
      </c>
      <c r="H24" s="95" t="s">
        <v>5</v>
      </c>
      <c r="I24" s="95" t="s">
        <v>6</v>
      </c>
      <c r="J24" s="97">
        <v>10968</v>
      </c>
      <c r="K24" s="29">
        <f>4</f>
        <v>4</v>
      </c>
      <c r="L24" s="158">
        <f t="shared" si="0"/>
        <v>0</v>
      </c>
      <c r="M24" s="158">
        <f t="shared" si="1"/>
        <v>0</v>
      </c>
      <c r="N24" s="159">
        <v>-2</v>
      </c>
      <c r="O24" s="160">
        <f t="shared" si="2"/>
        <v>1</v>
      </c>
      <c r="P24" s="159"/>
      <c r="Q24" s="159"/>
      <c r="R24" s="159"/>
      <c r="S24" s="28">
        <f t="shared" si="3"/>
        <v>2</v>
      </c>
      <c r="T24" s="27" t="str">
        <f t="shared" si="4"/>
        <v>OK</v>
      </c>
      <c r="U24" s="173"/>
      <c r="V24" s="173"/>
      <c r="W24" s="173"/>
      <c r="X24" s="173"/>
      <c r="Y24" s="174"/>
      <c r="Z24" s="174"/>
      <c r="AA24" s="26"/>
      <c r="AB24" s="24"/>
      <c r="AC24" s="24"/>
      <c r="AD24" s="24"/>
      <c r="AE24" s="24"/>
      <c r="AF24" s="24"/>
      <c r="AG24" s="24"/>
      <c r="AH24" s="24"/>
    </row>
    <row r="25" spans="1:34" ht="30.2" customHeight="1" x14ac:dyDescent="0.25">
      <c r="A25" s="46">
        <v>22</v>
      </c>
      <c r="B25" s="46">
        <v>22</v>
      </c>
      <c r="C25" s="47" t="s">
        <v>32</v>
      </c>
      <c r="D25" s="48" t="s">
        <v>116</v>
      </c>
      <c r="E25" s="50" t="s">
        <v>117</v>
      </c>
      <c r="F25" s="52" t="s">
        <v>20</v>
      </c>
      <c r="G25" s="46" t="s">
        <v>118</v>
      </c>
      <c r="H25" s="46" t="s">
        <v>5</v>
      </c>
      <c r="I25" s="46" t="s">
        <v>6</v>
      </c>
      <c r="J25" s="49">
        <v>13446</v>
      </c>
      <c r="K25" s="29">
        <f>4</f>
        <v>4</v>
      </c>
      <c r="L25" s="158">
        <f t="shared" si="0"/>
        <v>0</v>
      </c>
      <c r="M25" s="158">
        <f t="shared" si="1"/>
        <v>0</v>
      </c>
      <c r="N25" s="159"/>
      <c r="O25" s="160">
        <f t="shared" si="2"/>
        <v>1</v>
      </c>
      <c r="P25" s="159"/>
      <c r="Q25" s="159"/>
      <c r="R25" s="159"/>
      <c r="S25" s="28">
        <f t="shared" si="3"/>
        <v>4</v>
      </c>
      <c r="T25" s="27" t="str">
        <f t="shared" si="4"/>
        <v>OK</v>
      </c>
      <c r="U25" s="173"/>
      <c r="V25" s="173"/>
      <c r="W25" s="173"/>
      <c r="X25" s="173"/>
      <c r="Y25" s="174"/>
      <c r="Z25" s="174"/>
      <c r="AA25" s="26"/>
      <c r="AB25" s="24"/>
      <c r="AC25" s="24"/>
      <c r="AD25" s="24"/>
      <c r="AE25" s="24"/>
      <c r="AF25" s="24"/>
      <c r="AG25" s="24"/>
      <c r="AH25" s="24"/>
    </row>
    <row r="26" spans="1:34" ht="30.2" customHeight="1" x14ac:dyDescent="0.25">
      <c r="A26" s="39">
        <v>23</v>
      </c>
      <c r="B26" s="39">
        <v>23</v>
      </c>
      <c r="C26" s="37" t="s">
        <v>119</v>
      </c>
      <c r="D26" s="36" t="s">
        <v>120</v>
      </c>
      <c r="E26" s="43" t="s">
        <v>121</v>
      </c>
      <c r="F26" s="45" t="s">
        <v>20</v>
      </c>
      <c r="G26" s="39" t="s">
        <v>115</v>
      </c>
      <c r="H26" s="39" t="s">
        <v>5</v>
      </c>
      <c r="I26" s="39" t="s">
        <v>6</v>
      </c>
      <c r="J26" s="38">
        <v>11764.7</v>
      </c>
      <c r="K26" s="29">
        <f>4</f>
        <v>4</v>
      </c>
      <c r="L26" s="158">
        <f t="shared" si="0"/>
        <v>0</v>
      </c>
      <c r="M26" s="158">
        <f t="shared" si="1"/>
        <v>0</v>
      </c>
      <c r="N26" s="159"/>
      <c r="O26" s="160">
        <f t="shared" si="2"/>
        <v>1</v>
      </c>
      <c r="P26" s="159"/>
      <c r="Q26" s="159"/>
      <c r="R26" s="159"/>
      <c r="S26" s="28">
        <f t="shared" si="3"/>
        <v>4</v>
      </c>
      <c r="T26" s="27" t="str">
        <f t="shared" si="4"/>
        <v>OK</v>
      </c>
      <c r="U26" s="173"/>
      <c r="V26" s="173"/>
      <c r="W26" s="173"/>
      <c r="X26" s="173"/>
      <c r="Y26" s="174"/>
      <c r="Z26" s="174"/>
      <c r="AA26" s="26"/>
      <c r="AB26" s="24"/>
      <c r="AC26" s="24"/>
      <c r="AD26" s="24"/>
      <c r="AE26" s="24"/>
      <c r="AF26" s="24"/>
      <c r="AG26" s="24"/>
      <c r="AH26" s="24"/>
    </row>
    <row r="27" spans="1:34" ht="30.2" customHeight="1" x14ac:dyDescent="0.25">
      <c r="A27" s="46">
        <v>24</v>
      </c>
      <c r="B27" s="46">
        <v>24</v>
      </c>
      <c r="C27" s="47" t="s">
        <v>32</v>
      </c>
      <c r="D27" s="48" t="s">
        <v>122</v>
      </c>
      <c r="E27" s="50" t="s">
        <v>123</v>
      </c>
      <c r="F27" s="52" t="s">
        <v>20</v>
      </c>
      <c r="G27" s="46" t="s">
        <v>124</v>
      </c>
      <c r="H27" s="46" t="s">
        <v>60</v>
      </c>
      <c r="I27" s="46" t="s">
        <v>6</v>
      </c>
      <c r="J27" s="49">
        <v>13333.33</v>
      </c>
      <c r="K27" s="29">
        <f>0</f>
        <v>0</v>
      </c>
      <c r="L27" s="158">
        <f t="shared" si="0"/>
        <v>0</v>
      </c>
      <c r="M27" s="158">
        <f t="shared" si="1"/>
        <v>0</v>
      </c>
      <c r="N27" s="159"/>
      <c r="O27" s="160">
        <f t="shared" si="2"/>
        <v>0</v>
      </c>
      <c r="P27" s="159"/>
      <c r="Q27" s="159"/>
      <c r="R27" s="159"/>
      <c r="S27" s="28">
        <f t="shared" si="3"/>
        <v>0</v>
      </c>
      <c r="T27" s="27" t="str">
        <f t="shared" si="4"/>
        <v>OK</v>
      </c>
      <c r="U27" s="173"/>
      <c r="V27" s="173"/>
      <c r="W27" s="173"/>
      <c r="X27" s="173"/>
      <c r="Y27" s="174"/>
      <c r="Z27" s="174"/>
      <c r="AA27" s="26"/>
      <c r="AB27" s="24"/>
      <c r="AC27" s="24"/>
      <c r="AD27" s="24"/>
      <c r="AE27" s="24"/>
      <c r="AF27" s="24"/>
      <c r="AG27" s="24"/>
      <c r="AH27" s="24"/>
    </row>
    <row r="28" spans="1:34" ht="30.2" customHeight="1" x14ac:dyDescent="0.25">
      <c r="A28" s="39">
        <v>25</v>
      </c>
      <c r="B28" s="39">
        <v>25</v>
      </c>
      <c r="C28" s="37" t="s">
        <v>125</v>
      </c>
      <c r="D28" s="36" t="s">
        <v>126</v>
      </c>
      <c r="E28" s="43" t="s">
        <v>127</v>
      </c>
      <c r="F28" s="45" t="s">
        <v>24</v>
      </c>
      <c r="G28" s="39" t="s">
        <v>25</v>
      </c>
      <c r="H28" s="39" t="s">
        <v>5</v>
      </c>
      <c r="I28" s="39" t="s">
        <v>26</v>
      </c>
      <c r="J28" s="38">
        <v>1320</v>
      </c>
      <c r="K28" s="29">
        <f>8</f>
        <v>8</v>
      </c>
      <c r="L28" s="158">
        <f t="shared" si="0"/>
        <v>0</v>
      </c>
      <c r="M28" s="158">
        <f t="shared" si="1"/>
        <v>0</v>
      </c>
      <c r="N28" s="159">
        <v>-5</v>
      </c>
      <c r="O28" s="160">
        <f t="shared" si="2"/>
        <v>2</v>
      </c>
      <c r="P28" s="159"/>
      <c r="Q28" s="159"/>
      <c r="R28" s="159"/>
      <c r="S28" s="28">
        <f t="shared" si="3"/>
        <v>3</v>
      </c>
      <c r="T28" s="27" t="str">
        <f t="shared" si="4"/>
        <v>OK</v>
      </c>
      <c r="U28" s="173"/>
      <c r="V28" s="173"/>
      <c r="W28" s="173"/>
      <c r="X28" s="173"/>
      <c r="Y28" s="174"/>
      <c r="Z28" s="174"/>
      <c r="AA28" s="26"/>
      <c r="AB28" s="24"/>
      <c r="AC28" s="24"/>
      <c r="AD28" s="24"/>
      <c r="AE28" s="24"/>
      <c r="AF28" s="24"/>
      <c r="AG28" s="24"/>
      <c r="AH28" s="24"/>
    </row>
    <row r="29" spans="1:34" ht="30.2" customHeight="1" x14ac:dyDescent="0.25">
      <c r="A29" s="46">
        <v>26</v>
      </c>
      <c r="B29" s="46">
        <v>26</v>
      </c>
      <c r="C29" s="47" t="s">
        <v>119</v>
      </c>
      <c r="D29" s="48" t="s">
        <v>14</v>
      </c>
      <c r="E29" s="50" t="s">
        <v>128</v>
      </c>
      <c r="F29" s="52" t="s">
        <v>23</v>
      </c>
      <c r="G29" s="46" t="s">
        <v>129</v>
      </c>
      <c r="H29" s="46" t="s">
        <v>5</v>
      </c>
      <c r="I29" s="46" t="s">
        <v>6</v>
      </c>
      <c r="J29" s="49">
        <v>650</v>
      </c>
      <c r="K29" s="29">
        <f>0</f>
        <v>0</v>
      </c>
      <c r="L29" s="158">
        <f t="shared" si="0"/>
        <v>0</v>
      </c>
      <c r="M29" s="158">
        <f t="shared" si="1"/>
        <v>0</v>
      </c>
      <c r="N29" s="159"/>
      <c r="O29" s="160">
        <f t="shared" si="2"/>
        <v>0</v>
      </c>
      <c r="P29" s="159"/>
      <c r="Q29" s="159"/>
      <c r="R29" s="159"/>
      <c r="S29" s="28">
        <f t="shared" si="3"/>
        <v>0</v>
      </c>
      <c r="T29" s="27" t="str">
        <f t="shared" si="4"/>
        <v>OK</v>
      </c>
      <c r="U29" s="173"/>
      <c r="V29" s="173"/>
      <c r="W29" s="173"/>
      <c r="X29" s="173"/>
      <c r="Y29" s="174"/>
      <c r="Z29" s="174"/>
      <c r="AA29" s="26"/>
      <c r="AB29" s="24"/>
      <c r="AC29" s="24"/>
      <c r="AD29" s="24"/>
      <c r="AE29" s="24"/>
      <c r="AF29" s="24"/>
      <c r="AG29" s="24"/>
      <c r="AH29" s="24"/>
    </row>
    <row r="30" spans="1:34" ht="30.2" customHeight="1" x14ac:dyDescent="0.25">
      <c r="A30" s="39">
        <v>27</v>
      </c>
      <c r="B30" s="39">
        <v>27</v>
      </c>
      <c r="C30" s="37" t="s">
        <v>130</v>
      </c>
      <c r="D30" s="36" t="s">
        <v>131</v>
      </c>
      <c r="E30" s="43" t="s">
        <v>132</v>
      </c>
      <c r="F30" s="45" t="s">
        <v>28</v>
      </c>
      <c r="G30" s="39" t="s">
        <v>29</v>
      </c>
      <c r="H30" s="39" t="s">
        <v>8</v>
      </c>
      <c r="I30" s="39" t="s">
        <v>26</v>
      </c>
      <c r="J30" s="38">
        <v>39.78</v>
      </c>
      <c r="K30" s="29">
        <f>10</f>
        <v>10</v>
      </c>
      <c r="L30" s="158">
        <f t="shared" si="0"/>
        <v>0</v>
      </c>
      <c r="M30" s="158">
        <f t="shared" si="1"/>
        <v>0</v>
      </c>
      <c r="N30" s="159"/>
      <c r="O30" s="160">
        <f t="shared" si="2"/>
        <v>2</v>
      </c>
      <c r="P30" s="159"/>
      <c r="Q30" s="159"/>
      <c r="R30" s="159"/>
      <c r="S30" s="28">
        <f t="shared" si="3"/>
        <v>10</v>
      </c>
      <c r="T30" s="27" t="str">
        <f t="shared" si="4"/>
        <v>OK</v>
      </c>
      <c r="U30" s="173"/>
      <c r="V30" s="173"/>
      <c r="W30" s="173"/>
      <c r="X30" s="173"/>
      <c r="Y30" s="174"/>
      <c r="Z30" s="174"/>
      <c r="AA30" s="26"/>
      <c r="AB30" s="24"/>
      <c r="AC30" s="24"/>
      <c r="AD30" s="24"/>
      <c r="AE30" s="24"/>
      <c r="AF30" s="24"/>
      <c r="AG30" s="24"/>
      <c r="AH30" s="24"/>
    </row>
    <row r="31" spans="1:34" ht="30.2" customHeight="1" x14ac:dyDescent="0.25">
      <c r="A31" s="46">
        <v>28</v>
      </c>
      <c r="B31" s="46">
        <v>28</v>
      </c>
      <c r="C31" s="47" t="s">
        <v>133</v>
      </c>
      <c r="D31" s="48" t="s">
        <v>134</v>
      </c>
      <c r="E31" s="50" t="s">
        <v>135</v>
      </c>
      <c r="F31" s="52" t="s">
        <v>136</v>
      </c>
      <c r="G31" s="46" t="s">
        <v>137</v>
      </c>
      <c r="H31" s="46" t="s">
        <v>5</v>
      </c>
      <c r="I31" s="46" t="s">
        <v>6</v>
      </c>
      <c r="J31" s="49">
        <v>2259.91</v>
      </c>
      <c r="K31" s="29">
        <f>0</f>
        <v>0</v>
      </c>
      <c r="L31" s="158">
        <f t="shared" si="0"/>
        <v>0</v>
      </c>
      <c r="M31" s="158">
        <f t="shared" si="1"/>
        <v>0</v>
      </c>
      <c r="N31" s="159"/>
      <c r="O31" s="160">
        <f t="shared" si="2"/>
        <v>0</v>
      </c>
      <c r="P31" s="159"/>
      <c r="Q31" s="159"/>
      <c r="R31" s="159"/>
      <c r="S31" s="28">
        <f t="shared" si="3"/>
        <v>0</v>
      </c>
      <c r="T31" s="27" t="str">
        <f t="shared" si="4"/>
        <v>OK</v>
      </c>
      <c r="U31" s="173"/>
      <c r="V31" s="173"/>
      <c r="W31" s="173"/>
      <c r="X31" s="173"/>
      <c r="Y31" s="174"/>
      <c r="Z31" s="174"/>
      <c r="AA31" s="26"/>
      <c r="AB31" s="24"/>
      <c r="AC31" s="24"/>
      <c r="AD31" s="24"/>
      <c r="AE31" s="24"/>
      <c r="AF31" s="24"/>
      <c r="AG31" s="24"/>
      <c r="AH31" s="24"/>
    </row>
    <row r="32" spans="1:34" ht="30.2" customHeight="1" x14ac:dyDescent="0.25">
      <c r="A32" s="39">
        <v>29</v>
      </c>
      <c r="B32" s="39">
        <v>29</v>
      </c>
      <c r="C32" s="37" t="s">
        <v>138</v>
      </c>
      <c r="D32" s="36" t="s">
        <v>139</v>
      </c>
      <c r="E32" s="43" t="s">
        <v>140</v>
      </c>
      <c r="F32" s="45" t="s">
        <v>136</v>
      </c>
      <c r="G32" s="39" t="s">
        <v>137</v>
      </c>
      <c r="H32" s="39" t="s">
        <v>5</v>
      </c>
      <c r="I32" s="39" t="s">
        <v>6</v>
      </c>
      <c r="J32" s="38">
        <v>3391.3</v>
      </c>
      <c r="K32" s="29">
        <f>0</f>
        <v>0</v>
      </c>
      <c r="L32" s="158">
        <f t="shared" si="0"/>
        <v>0</v>
      </c>
      <c r="M32" s="158">
        <f t="shared" si="1"/>
        <v>0</v>
      </c>
      <c r="N32" s="159"/>
      <c r="O32" s="160">
        <f t="shared" si="2"/>
        <v>0</v>
      </c>
      <c r="P32" s="159"/>
      <c r="Q32" s="159"/>
      <c r="R32" s="159"/>
      <c r="S32" s="28">
        <f t="shared" si="3"/>
        <v>0</v>
      </c>
      <c r="T32" s="27" t="str">
        <f t="shared" si="4"/>
        <v>OK</v>
      </c>
      <c r="U32" s="173"/>
      <c r="V32" s="173"/>
      <c r="W32" s="173"/>
      <c r="X32" s="173"/>
      <c r="Y32" s="174"/>
      <c r="Z32" s="174"/>
      <c r="AA32" s="26"/>
      <c r="AB32" s="24"/>
      <c r="AC32" s="24"/>
      <c r="AD32" s="24"/>
      <c r="AE32" s="24"/>
      <c r="AF32" s="24"/>
      <c r="AG32" s="24"/>
      <c r="AH32" s="24"/>
    </row>
    <row r="33" spans="1:34" ht="30.2" customHeight="1" x14ac:dyDescent="0.25">
      <c r="A33" s="46">
        <v>30</v>
      </c>
      <c r="B33" s="46">
        <v>30</v>
      </c>
      <c r="C33" s="47" t="s">
        <v>141</v>
      </c>
      <c r="D33" s="48" t="s">
        <v>142</v>
      </c>
      <c r="E33" s="50" t="s">
        <v>143</v>
      </c>
      <c r="F33" s="52" t="s">
        <v>136</v>
      </c>
      <c r="G33" s="46" t="s">
        <v>137</v>
      </c>
      <c r="H33" s="46" t="s">
        <v>5</v>
      </c>
      <c r="I33" s="46" t="s">
        <v>6</v>
      </c>
      <c r="J33" s="49">
        <v>9961.5300000000007</v>
      </c>
      <c r="K33" s="29">
        <f>0</f>
        <v>0</v>
      </c>
      <c r="L33" s="158">
        <f t="shared" si="0"/>
        <v>0</v>
      </c>
      <c r="M33" s="158">
        <f t="shared" si="1"/>
        <v>0</v>
      </c>
      <c r="N33" s="159"/>
      <c r="O33" s="160">
        <f t="shared" si="2"/>
        <v>0</v>
      </c>
      <c r="P33" s="159"/>
      <c r="Q33" s="159"/>
      <c r="R33" s="159"/>
      <c r="S33" s="28">
        <f t="shared" si="3"/>
        <v>0</v>
      </c>
      <c r="T33" s="27" t="str">
        <f t="shared" si="4"/>
        <v>OK</v>
      </c>
      <c r="U33" s="173"/>
      <c r="V33" s="173"/>
      <c r="W33" s="173"/>
      <c r="X33" s="173"/>
      <c r="Y33" s="174"/>
      <c r="Z33" s="174"/>
      <c r="AA33" s="26"/>
      <c r="AB33" s="24"/>
      <c r="AC33" s="24"/>
      <c r="AD33" s="24"/>
      <c r="AE33" s="24"/>
      <c r="AF33" s="24"/>
      <c r="AG33" s="24"/>
      <c r="AH33" s="24"/>
    </row>
    <row r="34" spans="1:34" ht="30.2" customHeight="1" x14ac:dyDescent="0.25">
      <c r="A34" s="39">
        <v>31</v>
      </c>
      <c r="B34" s="39">
        <v>31</v>
      </c>
      <c r="C34" s="37" t="s">
        <v>144</v>
      </c>
      <c r="D34" s="36" t="s">
        <v>145</v>
      </c>
      <c r="E34" s="43" t="s">
        <v>146</v>
      </c>
      <c r="F34" s="45" t="s">
        <v>20</v>
      </c>
      <c r="G34" s="39" t="s">
        <v>147</v>
      </c>
      <c r="H34" s="39" t="s">
        <v>60</v>
      </c>
      <c r="I34" s="39">
        <v>44905212</v>
      </c>
      <c r="J34" s="38">
        <v>630</v>
      </c>
      <c r="K34" s="29">
        <f>0</f>
        <v>0</v>
      </c>
      <c r="L34" s="158">
        <f t="shared" si="0"/>
        <v>0</v>
      </c>
      <c r="M34" s="158">
        <f t="shared" si="1"/>
        <v>0</v>
      </c>
      <c r="N34" s="159"/>
      <c r="O34" s="160">
        <f t="shared" si="2"/>
        <v>0</v>
      </c>
      <c r="P34" s="159"/>
      <c r="Q34" s="159"/>
      <c r="R34" s="159"/>
      <c r="S34" s="28">
        <f t="shared" si="3"/>
        <v>0</v>
      </c>
      <c r="T34" s="27" t="str">
        <f t="shared" si="4"/>
        <v>OK</v>
      </c>
      <c r="U34" s="173"/>
      <c r="V34" s="173"/>
      <c r="W34" s="173"/>
      <c r="X34" s="173"/>
      <c r="Y34" s="174"/>
      <c r="Z34" s="174"/>
      <c r="AA34" s="26"/>
      <c r="AB34" s="24"/>
      <c r="AC34" s="24"/>
      <c r="AD34" s="24"/>
      <c r="AE34" s="24"/>
      <c r="AF34" s="24"/>
      <c r="AG34" s="24"/>
      <c r="AH34" s="24"/>
    </row>
    <row r="35" spans="1:34" ht="30.2" customHeight="1" x14ac:dyDescent="0.25">
      <c r="A35" s="46">
        <v>32</v>
      </c>
      <c r="B35" s="46">
        <v>32</v>
      </c>
      <c r="C35" s="47" t="s">
        <v>144</v>
      </c>
      <c r="D35" s="48" t="s">
        <v>148</v>
      </c>
      <c r="E35" s="50" t="s">
        <v>149</v>
      </c>
      <c r="F35" s="52" t="s">
        <v>20</v>
      </c>
      <c r="G35" s="46" t="s">
        <v>147</v>
      </c>
      <c r="H35" s="46" t="s">
        <v>60</v>
      </c>
      <c r="I35" s="46">
        <v>44905212</v>
      </c>
      <c r="J35" s="49">
        <v>1550</v>
      </c>
      <c r="K35" s="29">
        <f>0</f>
        <v>0</v>
      </c>
      <c r="L35" s="158">
        <f t="shared" si="0"/>
        <v>0</v>
      </c>
      <c r="M35" s="158">
        <f t="shared" si="1"/>
        <v>0</v>
      </c>
      <c r="N35" s="159"/>
      <c r="O35" s="160">
        <f t="shared" si="2"/>
        <v>0</v>
      </c>
      <c r="P35" s="159"/>
      <c r="Q35" s="159"/>
      <c r="R35" s="159"/>
      <c r="S35" s="28">
        <f t="shared" si="3"/>
        <v>0</v>
      </c>
      <c r="T35" s="27" t="str">
        <f t="shared" si="4"/>
        <v>OK</v>
      </c>
      <c r="U35" s="173"/>
      <c r="V35" s="173"/>
      <c r="W35" s="173"/>
      <c r="X35" s="173"/>
      <c r="Y35" s="174"/>
      <c r="Z35" s="174"/>
      <c r="AA35" s="26"/>
      <c r="AB35" s="24"/>
      <c r="AC35" s="24"/>
      <c r="AD35" s="24"/>
      <c r="AE35" s="24"/>
      <c r="AF35" s="24"/>
      <c r="AG35" s="24"/>
      <c r="AH35" s="24"/>
    </row>
    <row r="36" spans="1:34" ht="30.2" customHeight="1" x14ac:dyDescent="0.25">
      <c r="A36" s="39">
        <v>33</v>
      </c>
      <c r="B36" s="39">
        <v>33</v>
      </c>
      <c r="C36" s="37" t="s">
        <v>150</v>
      </c>
      <c r="D36" s="36" t="s">
        <v>151</v>
      </c>
      <c r="E36" s="43" t="s">
        <v>152</v>
      </c>
      <c r="F36" s="45" t="s">
        <v>20</v>
      </c>
      <c r="G36" s="39" t="s">
        <v>147</v>
      </c>
      <c r="H36" s="39" t="s">
        <v>60</v>
      </c>
      <c r="I36" s="39">
        <v>44905212</v>
      </c>
      <c r="J36" s="38">
        <v>930</v>
      </c>
      <c r="K36" s="29">
        <f>0</f>
        <v>0</v>
      </c>
      <c r="L36" s="158">
        <f t="shared" si="0"/>
        <v>0</v>
      </c>
      <c r="M36" s="158">
        <f t="shared" si="1"/>
        <v>0</v>
      </c>
      <c r="N36" s="159"/>
      <c r="O36" s="160">
        <f t="shared" si="2"/>
        <v>0</v>
      </c>
      <c r="P36" s="159"/>
      <c r="Q36" s="159"/>
      <c r="R36" s="159"/>
      <c r="S36" s="28">
        <f t="shared" si="3"/>
        <v>0</v>
      </c>
      <c r="T36" s="27" t="str">
        <f t="shared" si="4"/>
        <v>OK</v>
      </c>
      <c r="U36" s="173"/>
      <c r="V36" s="173"/>
      <c r="W36" s="173"/>
      <c r="X36" s="173"/>
      <c r="Y36" s="174"/>
      <c r="Z36" s="174"/>
      <c r="AA36" s="26"/>
      <c r="AB36" s="24"/>
      <c r="AC36" s="24"/>
      <c r="AD36" s="24"/>
      <c r="AE36" s="24"/>
      <c r="AF36" s="24"/>
      <c r="AG36" s="24"/>
      <c r="AH36" s="24"/>
    </row>
    <row r="37" spans="1:34" ht="30.2" customHeight="1" x14ac:dyDescent="0.25">
      <c r="A37" s="46">
        <v>34</v>
      </c>
      <c r="B37" s="46">
        <v>34</v>
      </c>
      <c r="C37" s="47" t="s">
        <v>150</v>
      </c>
      <c r="D37" s="48" t="s">
        <v>153</v>
      </c>
      <c r="E37" s="50" t="s">
        <v>154</v>
      </c>
      <c r="F37" s="52" t="s">
        <v>20</v>
      </c>
      <c r="G37" s="46" t="s">
        <v>147</v>
      </c>
      <c r="H37" s="46" t="s">
        <v>60</v>
      </c>
      <c r="I37" s="46">
        <v>44905212</v>
      </c>
      <c r="J37" s="49">
        <v>2560</v>
      </c>
      <c r="K37" s="29">
        <f>0</f>
        <v>0</v>
      </c>
      <c r="L37" s="158">
        <f t="shared" si="0"/>
        <v>0</v>
      </c>
      <c r="M37" s="158">
        <f t="shared" si="1"/>
        <v>0</v>
      </c>
      <c r="N37" s="159"/>
      <c r="O37" s="160">
        <f t="shared" si="2"/>
        <v>0</v>
      </c>
      <c r="P37" s="159"/>
      <c r="Q37" s="159"/>
      <c r="R37" s="159"/>
      <c r="S37" s="28">
        <f t="shared" si="3"/>
        <v>0</v>
      </c>
      <c r="T37" s="27" t="str">
        <f t="shared" si="4"/>
        <v>OK</v>
      </c>
      <c r="U37" s="173"/>
      <c r="V37" s="173"/>
      <c r="W37" s="173"/>
      <c r="X37" s="173"/>
      <c r="Y37" s="174"/>
      <c r="Z37" s="174"/>
      <c r="AA37" s="26"/>
      <c r="AB37" s="24"/>
      <c r="AC37" s="24"/>
      <c r="AD37" s="24"/>
      <c r="AE37" s="24"/>
      <c r="AF37" s="24"/>
      <c r="AG37" s="24"/>
      <c r="AH37" s="24"/>
    </row>
    <row r="38" spans="1:34" ht="30.2" customHeight="1" x14ac:dyDescent="0.25">
      <c r="A38" s="203" t="s">
        <v>155</v>
      </c>
      <c r="B38" s="39">
        <v>35</v>
      </c>
      <c r="C38" s="200" t="s">
        <v>33</v>
      </c>
      <c r="D38" s="36" t="s">
        <v>27</v>
      </c>
      <c r="E38" s="43" t="s">
        <v>8</v>
      </c>
      <c r="F38" s="44" t="s">
        <v>28</v>
      </c>
      <c r="G38" s="39" t="s">
        <v>29</v>
      </c>
      <c r="H38" s="39" t="s">
        <v>8</v>
      </c>
      <c r="I38" s="39" t="s">
        <v>9</v>
      </c>
      <c r="J38" s="38">
        <v>150.13999999999999</v>
      </c>
      <c r="K38" s="29">
        <f>0</f>
        <v>0</v>
      </c>
      <c r="L38" s="158">
        <f t="shared" si="0"/>
        <v>0</v>
      </c>
      <c r="M38" s="158">
        <f t="shared" si="1"/>
        <v>0</v>
      </c>
      <c r="N38" s="159"/>
      <c r="O38" s="160">
        <f t="shared" si="2"/>
        <v>0</v>
      </c>
      <c r="P38" s="159"/>
      <c r="Q38" s="159"/>
      <c r="R38" s="159"/>
      <c r="S38" s="28">
        <f t="shared" si="3"/>
        <v>0</v>
      </c>
      <c r="T38" s="27" t="str">
        <f t="shared" si="4"/>
        <v>OK</v>
      </c>
      <c r="U38" s="173"/>
      <c r="V38" s="173"/>
      <c r="W38" s="173"/>
      <c r="X38" s="173"/>
      <c r="Y38" s="174"/>
      <c r="Z38" s="174"/>
      <c r="AA38" s="26"/>
      <c r="AB38" s="24"/>
      <c r="AC38" s="24"/>
      <c r="AD38" s="24"/>
      <c r="AE38" s="24"/>
      <c r="AF38" s="24"/>
      <c r="AG38" s="24"/>
      <c r="AH38" s="24"/>
    </row>
    <row r="39" spans="1:34" ht="30.2" customHeight="1" x14ac:dyDescent="0.25">
      <c r="A39" s="204"/>
      <c r="B39" s="39">
        <v>36</v>
      </c>
      <c r="C39" s="201"/>
      <c r="D39" s="36" t="s">
        <v>7</v>
      </c>
      <c r="E39" s="43" t="s">
        <v>8</v>
      </c>
      <c r="F39" s="45" t="s">
        <v>28</v>
      </c>
      <c r="G39" s="39" t="s">
        <v>29</v>
      </c>
      <c r="H39" s="39" t="s">
        <v>8</v>
      </c>
      <c r="I39" s="39" t="s">
        <v>9</v>
      </c>
      <c r="J39" s="38">
        <v>1076</v>
      </c>
      <c r="K39" s="29">
        <f>13</f>
        <v>13</v>
      </c>
      <c r="L39" s="158">
        <f t="shared" si="0"/>
        <v>5</v>
      </c>
      <c r="M39" s="158">
        <f t="shared" si="1"/>
        <v>5</v>
      </c>
      <c r="N39" s="159"/>
      <c r="O39" s="160">
        <f t="shared" si="2"/>
        <v>3</v>
      </c>
      <c r="P39" s="159"/>
      <c r="Q39" s="159"/>
      <c r="R39" s="159"/>
      <c r="S39" s="28">
        <f t="shared" si="3"/>
        <v>8</v>
      </c>
      <c r="T39" s="27" t="str">
        <f t="shared" si="4"/>
        <v>OK</v>
      </c>
      <c r="U39" s="173"/>
      <c r="V39" s="173"/>
      <c r="W39" s="173"/>
      <c r="X39" s="173"/>
      <c r="Y39" s="174"/>
      <c r="Z39" s="176">
        <v>5</v>
      </c>
      <c r="AA39" s="26"/>
      <c r="AB39" s="24"/>
      <c r="AC39" s="24"/>
      <c r="AD39" s="24"/>
      <c r="AE39" s="24"/>
      <c r="AF39" s="24"/>
      <c r="AG39" s="24"/>
      <c r="AH39" s="24"/>
    </row>
    <row r="40" spans="1:34" ht="30.2" customHeight="1" x14ac:dyDescent="0.25">
      <c r="A40" s="204"/>
      <c r="B40" s="39">
        <v>37</v>
      </c>
      <c r="C40" s="201"/>
      <c r="D40" s="36" t="s">
        <v>156</v>
      </c>
      <c r="E40" s="43" t="s">
        <v>8</v>
      </c>
      <c r="F40" s="45" t="s">
        <v>28</v>
      </c>
      <c r="G40" s="39" t="s">
        <v>29</v>
      </c>
      <c r="H40" s="39" t="s">
        <v>34</v>
      </c>
      <c r="I40" s="39" t="s">
        <v>9</v>
      </c>
      <c r="J40" s="38">
        <v>75</v>
      </c>
      <c r="K40" s="29">
        <f>20</f>
        <v>20</v>
      </c>
      <c r="L40" s="158">
        <f t="shared" si="0"/>
        <v>15</v>
      </c>
      <c r="M40" s="158">
        <f t="shared" si="1"/>
        <v>15</v>
      </c>
      <c r="N40" s="159"/>
      <c r="O40" s="160">
        <f t="shared" si="2"/>
        <v>5</v>
      </c>
      <c r="P40" s="159"/>
      <c r="Q40" s="159"/>
      <c r="R40" s="159"/>
      <c r="S40" s="28">
        <f t="shared" si="3"/>
        <v>5</v>
      </c>
      <c r="T40" s="27" t="str">
        <f t="shared" si="4"/>
        <v>OK</v>
      </c>
      <c r="U40" s="173"/>
      <c r="V40" s="173"/>
      <c r="W40" s="173"/>
      <c r="X40" s="173"/>
      <c r="Y40" s="174"/>
      <c r="Z40" s="176">
        <v>15</v>
      </c>
      <c r="AA40" s="26"/>
      <c r="AB40" s="24"/>
      <c r="AC40" s="24"/>
      <c r="AD40" s="24"/>
      <c r="AE40" s="24"/>
      <c r="AF40" s="24"/>
      <c r="AG40" s="24"/>
      <c r="AH40" s="24"/>
    </row>
    <row r="41" spans="1:34" ht="30.2" customHeight="1" x14ac:dyDescent="0.25">
      <c r="A41" s="204"/>
      <c r="B41" s="39">
        <v>38</v>
      </c>
      <c r="C41" s="201"/>
      <c r="D41" s="36" t="s">
        <v>11</v>
      </c>
      <c r="E41" s="43" t="s">
        <v>8</v>
      </c>
      <c r="F41" s="45" t="s">
        <v>28</v>
      </c>
      <c r="G41" s="39" t="s">
        <v>29</v>
      </c>
      <c r="H41" s="39" t="s">
        <v>8</v>
      </c>
      <c r="I41" s="39" t="s">
        <v>9</v>
      </c>
      <c r="J41" s="38">
        <v>1400</v>
      </c>
      <c r="K41" s="29">
        <f>6</f>
        <v>6</v>
      </c>
      <c r="L41" s="158">
        <f t="shared" si="0"/>
        <v>0</v>
      </c>
      <c r="M41" s="158">
        <f t="shared" si="1"/>
        <v>0</v>
      </c>
      <c r="N41" s="159"/>
      <c r="O41" s="160">
        <f t="shared" si="2"/>
        <v>1</v>
      </c>
      <c r="P41" s="159"/>
      <c r="Q41" s="159"/>
      <c r="R41" s="159"/>
      <c r="S41" s="28">
        <f t="shared" si="3"/>
        <v>6</v>
      </c>
      <c r="T41" s="27" t="str">
        <f t="shared" si="4"/>
        <v>OK</v>
      </c>
      <c r="U41" s="173"/>
      <c r="V41" s="173"/>
      <c r="W41" s="173"/>
      <c r="X41" s="173"/>
      <c r="Y41" s="174"/>
      <c r="Z41" s="174"/>
      <c r="AA41" s="26"/>
      <c r="AB41" s="24"/>
      <c r="AC41" s="24"/>
      <c r="AD41" s="24"/>
      <c r="AE41" s="24"/>
      <c r="AF41" s="24"/>
      <c r="AG41" s="24"/>
      <c r="AH41" s="24"/>
    </row>
    <row r="42" spans="1:34" ht="30.2" customHeight="1" x14ac:dyDescent="0.25">
      <c r="A42" s="204"/>
      <c r="B42" s="39">
        <v>39</v>
      </c>
      <c r="C42" s="201"/>
      <c r="D42" s="36" t="s">
        <v>12</v>
      </c>
      <c r="E42" s="43" t="s">
        <v>8</v>
      </c>
      <c r="F42" s="45" t="s">
        <v>28</v>
      </c>
      <c r="G42" s="39" t="s">
        <v>29</v>
      </c>
      <c r="H42" s="39" t="s">
        <v>34</v>
      </c>
      <c r="I42" s="39" t="s">
        <v>9</v>
      </c>
      <c r="J42" s="38">
        <v>75.5</v>
      </c>
      <c r="K42" s="29">
        <f>30</f>
        <v>30</v>
      </c>
      <c r="L42" s="158">
        <f t="shared" si="0"/>
        <v>0</v>
      </c>
      <c r="M42" s="158">
        <f t="shared" si="1"/>
        <v>0</v>
      </c>
      <c r="N42" s="159"/>
      <c r="O42" s="160">
        <f t="shared" si="2"/>
        <v>7</v>
      </c>
      <c r="P42" s="159"/>
      <c r="Q42" s="159"/>
      <c r="R42" s="159"/>
      <c r="S42" s="28">
        <f t="shared" si="3"/>
        <v>30</v>
      </c>
      <c r="T42" s="27" t="str">
        <f t="shared" si="4"/>
        <v>OK</v>
      </c>
      <c r="U42" s="173"/>
      <c r="V42" s="173"/>
      <c r="W42" s="173"/>
      <c r="X42" s="173"/>
      <c r="Y42" s="174"/>
      <c r="Z42" s="174"/>
      <c r="AA42" s="26"/>
      <c r="AB42" s="24"/>
      <c r="AC42" s="24"/>
      <c r="AD42" s="24"/>
      <c r="AE42" s="24"/>
      <c r="AF42" s="24"/>
      <c r="AG42" s="24"/>
      <c r="AH42" s="24"/>
    </row>
    <row r="43" spans="1:34" ht="30.2" customHeight="1" x14ac:dyDescent="0.25">
      <c r="A43" s="204"/>
      <c r="B43" s="39">
        <v>40</v>
      </c>
      <c r="C43" s="201"/>
      <c r="D43" s="36" t="s">
        <v>10</v>
      </c>
      <c r="E43" s="43" t="s">
        <v>8</v>
      </c>
      <c r="F43" s="45" t="s">
        <v>28</v>
      </c>
      <c r="G43" s="39" t="s">
        <v>29</v>
      </c>
      <c r="H43" s="39" t="s">
        <v>8</v>
      </c>
      <c r="I43" s="39" t="s">
        <v>9</v>
      </c>
      <c r="J43" s="38">
        <v>1600</v>
      </c>
      <c r="K43" s="29">
        <f>7</f>
        <v>7</v>
      </c>
      <c r="L43" s="158">
        <f t="shared" si="0"/>
        <v>1</v>
      </c>
      <c r="M43" s="158">
        <f t="shared" si="1"/>
        <v>1</v>
      </c>
      <c r="N43" s="159"/>
      <c r="O43" s="160">
        <f t="shared" si="2"/>
        <v>1</v>
      </c>
      <c r="P43" s="159"/>
      <c r="Q43" s="159"/>
      <c r="R43" s="159"/>
      <c r="S43" s="28">
        <f t="shared" si="3"/>
        <v>6</v>
      </c>
      <c r="T43" s="27" t="str">
        <f t="shared" si="4"/>
        <v>OK</v>
      </c>
      <c r="U43" s="173"/>
      <c r="V43" s="173"/>
      <c r="W43" s="173"/>
      <c r="X43" s="173"/>
      <c r="Y43" s="174"/>
      <c r="Z43" s="176">
        <v>1</v>
      </c>
      <c r="AA43" s="26"/>
      <c r="AB43" s="24"/>
      <c r="AC43" s="24"/>
      <c r="AD43" s="24"/>
      <c r="AE43" s="24"/>
      <c r="AF43" s="24"/>
      <c r="AG43" s="24"/>
      <c r="AH43" s="24"/>
    </row>
    <row r="44" spans="1:34" ht="30.2" customHeight="1" x14ac:dyDescent="0.25">
      <c r="A44" s="204"/>
      <c r="B44" s="39">
        <v>41</v>
      </c>
      <c r="C44" s="201"/>
      <c r="D44" s="36" t="s">
        <v>13</v>
      </c>
      <c r="E44" s="43" t="s">
        <v>8</v>
      </c>
      <c r="F44" s="45" t="s">
        <v>28</v>
      </c>
      <c r="G44" s="39" t="s">
        <v>29</v>
      </c>
      <c r="H44" s="39" t="s">
        <v>34</v>
      </c>
      <c r="I44" s="39" t="s">
        <v>9</v>
      </c>
      <c r="J44" s="38">
        <v>75</v>
      </c>
      <c r="K44" s="29">
        <f>20</f>
        <v>20</v>
      </c>
      <c r="L44" s="158">
        <f t="shared" si="0"/>
        <v>0</v>
      </c>
      <c r="M44" s="158">
        <f t="shared" si="1"/>
        <v>0</v>
      </c>
      <c r="N44" s="159"/>
      <c r="O44" s="160">
        <f t="shared" si="2"/>
        <v>5</v>
      </c>
      <c r="P44" s="159"/>
      <c r="Q44" s="159"/>
      <c r="R44" s="159"/>
      <c r="S44" s="28">
        <f t="shared" si="3"/>
        <v>20</v>
      </c>
      <c r="T44" s="27" t="str">
        <f t="shared" si="4"/>
        <v>OK</v>
      </c>
      <c r="U44" s="173"/>
      <c r="V44" s="173"/>
      <c r="W44" s="173"/>
      <c r="X44" s="173"/>
      <c r="Y44" s="174"/>
      <c r="Z44" s="174"/>
      <c r="AA44" s="26"/>
      <c r="AB44" s="24"/>
      <c r="AC44" s="24"/>
      <c r="AD44" s="24"/>
      <c r="AE44" s="24"/>
      <c r="AF44" s="24"/>
      <c r="AG44" s="24"/>
      <c r="AH44" s="24"/>
    </row>
    <row r="45" spans="1:34" ht="30.2" customHeight="1" x14ac:dyDescent="0.25">
      <c r="A45" s="204"/>
      <c r="B45" s="39">
        <v>42</v>
      </c>
      <c r="C45" s="201"/>
      <c r="D45" s="36" t="s">
        <v>157</v>
      </c>
      <c r="E45" s="43" t="s">
        <v>8</v>
      </c>
      <c r="F45" s="45" t="s">
        <v>28</v>
      </c>
      <c r="G45" s="39" t="s">
        <v>29</v>
      </c>
      <c r="H45" s="39" t="s">
        <v>8</v>
      </c>
      <c r="I45" s="39" t="s">
        <v>9</v>
      </c>
      <c r="J45" s="38">
        <v>350</v>
      </c>
      <c r="K45" s="29">
        <f>24</f>
        <v>24</v>
      </c>
      <c r="L45" s="158">
        <f t="shared" si="0"/>
        <v>6</v>
      </c>
      <c r="M45" s="158">
        <f t="shared" si="1"/>
        <v>6</v>
      </c>
      <c r="N45" s="159"/>
      <c r="O45" s="160">
        <f t="shared" si="2"/>
        <v>6</v>
      </c>
      <c r="P45" s="159"/>
      <c r="Q45" s="159"/>
      <c r="R45" s="159"/>
      <c r="S45" s="28">
        <f t="shared" si="3"/>
        <v>18</v>
      </c>
      <c r="T45" s="27" t="str">
        <f t="shared" si="4"/>
        <v>OK</v>
      </c>
      <c r="U45" s="173"/>
      <c r="V45" s="173"/>
      <c r="W45" s="173"/>
      <c r="X45" s="173"/>
      <c r="Y45" s="174"/>
      <c r="Z45" s="176">
        <v>6</v>
      </c>
      <c r="AA45" s="26"/>
      <c r="AB45" s="24"/>
      <c r="AC45" s="24"/>
      <c r="AD45" s="24"/>
      <c r="AE45" s="24"/>
      <c r="AF45" s="24"/>
      <c r="AG45" s="24"/>
      <c r="AH45" s="24"/>
    </row>
    <row r="46" spans="1:34" ht="30.2" customHeight="1" x14ac:dyDescent="0.25">
      <c r="A46" s="204"/>
      <c r="B46" s="39">
        <v>43</v>
      </c>
      <c r="C46" s="201"/>
      <c r="D46" s="36" t="s">
        <v>30</v>
      </c>
      <c r="E46" s="43" t="s">
        <v>8</v>
      </c>
      <c r="F46" s="45" t="s">
        <v>28</v>
      </c>
      <c r="G46" s="39" t="s">
        <v>29</v>
      </c>
      <c r="H46" s="39" t="s">
        <v>8</v>
      </c>
      <c r="I46" s="39" t="s">
        <v>9</v>
      </c>
      <c r="J46" s="38">
        <v>100.25</v>
      </c>
      <c r="K46" s="29">
        <f>6</f>
        <v>6</v>
      </c>
      <c r="L46" s="158">
        <f t="shared" si="0"/>
        <v>0</v>
      </c>
      <c r="M46" s="158">
        <f t="shared" si="1"/>
        <v>0</v>
      </c>
      <c r="N46" s="159"/>
      <c r="O46" s="160">
        <f t="shared" si="2"/>
        <v>1</v>
      </c>
      <c r="P46" s="159"/>
      <c r="Q46" s="159"/>
      <c r="R46" s="159"/>
      <c r="S46" s="28">
        <f t="shared" si="3"/>
        <v>6</v>
      </c>
      <c r="T46" s="27" t="str">
        <f t="shared" si="4"/>
        <v>OK</v>
      </c>
      <c r="U46" s="173"/>
      <c r="V46" s="173"/>
      <c r="W46" s="173"/>
      <c r="X46" s="173"/>
      <c r="Y46" s="174"/>
      <c r="Z46" s="174"/>
      <c r="AA46" s="26"/>
      <c r="AB46" s="24"/>
      <c r="AC46" s="24"/>
      <c r="AD46" s="24"/>
      <c r="AE46" s="24"/>
      <c r="AF46" s="24"/>
      <c r="AG46" s="24"/>
      <c r="AH46" s="24"/>
    </row>
    <row r="47" spans="1:34" ht="30.2" customHeight="1" x14ac:dyDescent="0.25">
      <c r="A47" s="204"/>
      <c r="B47" s="39">
        <v>44</v>
      </c>
      <c r="C47" s="201"/>
      <c r="D47" s="36" t="s">
        <v>158</v>
      </c>
      <c r="E47" s="43" t="s">
        <v>8</v>
      </c>
      <c r="F47" s="44" t="s">
        <v>28</v>
      </c>
      <c r="G47" s="39" t="s">
        <v>159</v>
      </c>
      <c r="H47" s="39" t="s">
        <v>8</v>
      </c>
      <c r="I47" s="39" t="s">
        <v>9</v>
      </c>
      <c r="J47" s="38">
        <v>1424</v>
      </c>
      <c r="K47" s="29">
        <f>2</f>
        <v>2</v>
      </c>
      <c r="L47" s="158">
        <f t="shared" si="0"/>
        <v>0</v>
      </c>
      <c r="M47" s="158">
        <f t="shared" si="1"/>
        <v>0</v>
      </c>
      <c r="N47" s="159"/>
      <c r="O47" s="160">
        <f t="shared" si="2"/>
        <v>0</v>
      </c>
      <c r="P47" s="159"/>
      <c r="Q47" s="159"/>
      <c r="R47" s="159"/>
      <c r="S47" s="28">
        <f t="shared" si="3"/>
        <v>2</v>
      </c>
      <c r="T47" s="27" t="str">
        <f t="shared" si="4"/>
        <v>OK</v>
      </c>
      <c r="U47" s="173"/>
      <c r="V47" s="173"/>
      <c r="W47" s="173"/>
      <c r="X47" s="173"/>
      <c r="Y47" s="174"/>
      <c r="Z47" s="174"/>
      <c r="AA47" s="26"/>
      <c r="AB47" s="24"/>
      <c r="AC47" s="24"/>
      <c r="AD47" s="24"/>
      <c r="AE47" s="24"/>
      <c r="AF47" s="24"/>
      <c r="AG47" s="24"/>
      <c r="AH47" s="24"/>
    </row>
    <row r="48" spans="1:34" ht="30.2" customHeight="1" x14ac:dyDescent="0.25">
      <c r="A48" s="205"/>
      <c r="B48" s="39">
        <v>45</v>
      </c>
      <c r="C48" s="202"/>
      <c r="D48" s="36" t="s">
        <v>160</v>
      </c>
      <c r="E48" s="43" t="s">
        <v>8</v>
      </c>
      <c r="F48" s="45" t="s">
        <v>28</v>
      </c>
      <c r="G48" s="39" t="s">
        <v>29</v>
      </c>
      <c r="H48" s="39" t="s">
        <v>8</v>
      </c>
      <c r="I48" s="39" t="s">
        <v>9</v>
      </c>
      <c r="J48" s="38">
        <v>2503.0100000000002</v>
      </c>
      <c r="K48" s="29">
        <f>2</f>
        <v>2</v>
      </c>
      <c r="L48" s="158">
        <f t="shared" si="0"/>
        <v>0</v>
      </c>
      <c r="M48" s="158">
        <f t="shared" si="1"/>
        <v>0</v>
      </c>
      <c r="N48" s="159">
        <v>-1</v>
      </c>
      <c r="O48" s="160">
        <f t="shared" si="2"/>
        <v>0</v>
      </c>
      <c r="P48" s="159"/>
      <c r="Q48" s="159"/>
      <c r="R48" s="159"/>
      <c r="S48" s="28">
        <f t="shared" si="3"/>
        <v>1</v>
      </c>
      <c r="T48" s="27" t="str">
        <f t="shared" si="4"/>
        <v>OK</v>
      </c>
      <c r="U48" s="173"/>
      <c r="V48" s="173"/>
      <c r="W48" s="173"/>
      <c r="X48" s="173"/>
      <c r="Y48" s="174"/>
      <c r="Z48" s="174"/>
      <c r="AA48" s="26"/>
      <c r="AB48" s="24"/>
      <c r="AC48" s="24"/>
      <c r="AD48" s="24"/>
      <c r="AE48" s="24"/>
      <c r="AF48" s="24"/>
      <c r="AG48" s="24"/>
      <c r="AH48" s="24"/>
    </row>
    <row r="49" spans="1:34" ht="30.2" customHeight="1" x14ac:dyDescent="0.25">
      <c r="A49" s="213" t="s">
        <v>161</v>
      </c>
      <c r="B49" s="46">
        <v>46</v>
      </c>
      <c r="C49" s="210" t="s">
        <v>33</v>
      </c>
      <c r="D49" s="48" t="s">
        <v>27</v>
      </c>
      <c r="E49" s="50" t="s">
        <v>8</v>
      </c>
      <c r="F49" s="52" t="s">
        <v>28</v>
      </c>
      <c r="G49" s="46" t="s">
        <v>29</v>
      </c>
      <c r="H49" s="46" t="s">
        <v>8</v>
      </c>
      <c r="I49" s="46" t="s">
        <v>9</v>
      </c>
      <c r="J49" s="49">
        <v>80</v>
      </c>
      <c r="K49" s="29">
        <f>0</f>
        <v>0</v>
      </c>
      <c r="L49" s="158">
        <f t="shared" si="0"/>
        <v>0</v>
      </c>
      <c r="M49" s="158">
        <f t="shared" si="1"/>
        <v>0</v>
      </c>
      <c r="N49" s="159"/>
      <c r="O49" s="160">
        <f t="shared" si="2"/>
        <v>0</v>
      </c>
      <c r="P49" s="159"/>
      <c r="Q49" s="159"/>
      <c r="R49" s="159"/>
      <c r="S49" s="28">
        <f t="shared" si="3"/>
        <v>0</v>
      </c>
      <c r="T49" s="27" t="str">
        <f t="shared" si="4"/>
        <v>OK</v>
      </c>
      <c r="U49" s="173"/>
      <c r="V49" s="173"/>
      <c r="W49" s="173"/>
      <c r="X49" s="173"/>
      <c r="Y49" s="174"/>
      <c r="Z49" s="174"/>
      <c r="AA49" s="26"/>
      <c r="AB49" s="24"/>
      <c r="AC49" s="24"/>
      <c r="AD49" s="24"/>
      <c r="AE49" s="24"/>
      <c r="AF49" s="24"/>
      <c r="AG49" s="24"/>
      <c r="AH49" s="24"/>
    </row>
    <row r="50" spans="1:34" ht="30.2" customHeight="1" x14ac:dyDescent="0.25">
      <c r="A50" s="214"/>
      <c r="B50" s="46">
        <v>47</v>
      </c>
      <c r="C50" s="211"/>
      <c r="D50" s="48" t="s">
        <v>7</v>
      </c>
      <c r="E50" s="50" t="s">
        <v>8</v>
      </c>
      <c r="F50" s="52" t="s">
        <v>28</v>
      </c>
      <c r="G50" s="46" t="s">
        <v>29</v>
      </c>
      <c r="H50" s="46" t="s">
        <v>8</v>
      </c>
      <c r="I50" s="46" t="s">
        <v>9</v>
      </c>
      <c r="J50" s="49">
        <v>550</v>
      </c>
      <c r="K50" s="29">
        <f>0</f>
        <v>0</v>
      </c>
      <c r="L50" s="158">
        <f t="shared" si="0"/>
        <v>0</v>
      </c>
      <c r="M50" s="158">
        <f t="shared" si="1"/>
        <v>0</v>
      </c>
      <c r="N50" s="159"/>
      <c r="O50" s="160">
        <f t="shared" si="2"/>
        <v>0</v>
      </c>
      <c r="P50" s="159"/>
      <c r="Q50" s="159"/>
      <c r="R50" s="159"/>
      <c r="S50" s="28">
        <f t="shared" si="3"/>
        <v>0</v>
      </c>
      <c r="T50" s="27" t="str">
        <f t="shared" si="4"/>
        <v>OK</v>
      </c>
      <c r="U50" s="173"/>
      <c r="V50" s="173"/>
      <c r="W50" s="173"/>
      <c r="X50" s="173"/>
      <c r="Y50" s="174"/>
      <c r="Z50" s="174"/>
      <c r="AA50" s="26"/>
      <c r="AB50" s="24"/>
      <c r="AC50" s="24"/>
      <c r="AD50" s="24"/>
      <c r="AE50" s="24"/>
      <c r="AF50" s="24"/>
      <c r="AG50" s="24"/>
      <c r="AH50" s="24"/>
    </row>
    <row r="51" spans="1:34" ht="30.2" customHeight="1" x14ac:dyDescent="0.25">
      <c r="A51" s="214"/>
      <c r="B51" s="46">
        <v>48</v>
      </c>
      <c r="C51" s="211"/>
      <c r="D51" s="48" t="s">
        <v>10</v>
      </c>
      <c r="E51" s="50" t="s">
        <v>8</v>
      </c>
      <c r="F51" s="52" t="s">
        <v>28</v>
      </c>
      <c r="G51" s="46" t="s">
        <v>29</v>
      </c>
      <c r="H51" s="46" t="s">
        <v>8</v>
      </c>
      <c r="I51" s="46" t="s">
        <v>9</v>
      </c>
      <c r="J51" s="49">
        <v>850</v>
      </c>
      <c r="K51" s="29">
        <f>0</f>
        <v>0</v>
      </c>
      <c r="L51" s="158">
        <f t="shared" si="0"/>
        <v>0</v>
      </c>
      <c r="M51" s="158">
        <f t="shared" si="1"/>
        <v>0</v>
      </c>
      <c r="N51" s="159"/>
      <c r="O51" s="160">
        <f t="shared" si="2"/>
        <v>0</v>
      </c>
      <c r="P51" s="159"/>
      <c r="Q51" s="159"/>
      <c r="R51" s="159"/>
      <c r="S51" s="28">
        <f t="shared" si="3"/>
        <v>0</v>
      </c>
      <c r="T51" s="27" t="str">
        <f t="shared" si="4"/>
        <v>OK</v>
      </c>
      <c r="U51" s="173"/>
      <c r="V51" s="173"/>
      <c r="W51" s="173"/>
      <c r="X51" s="173"/>
      <c r="Y51" s="174"/>
      <c r="Z51" s="174"/>
      <c r="AA51" s="26"/>
      <c r="AB51" s="24"/>
      <c r="AC51" s="24"/>
      <c r="AD51" s="24"/>
      <c r="AE51" s="24"/>
      <c r="AF51" s="24"/>
      <c r="AG51" s="24"/>
      <c r="AH51" s="24"/>
    </row>
    <row r="52" spans="1:34" ht="30.2" customHeight="1" x14ac:dyDescent="0.25">
      <c r="A52" s="214"/>
      <c r="B52" s="46">
        <v>49</v>
      </c>
      <c r="C52" s="211"/>
      <c r="D52" s="48" t="s">
        <v>11</v>
      </c>
      <c r="E52" s="50" t="s">
        <v>8</v>
      </c>
      <c r="F52" s="52" t="s">
        <v>28</v>
      </c>
      <c r="G52" s="46" t="s">
        <v>29</v>
      </c>
      <c r="H52" s="46" t="s">
        <v>8</v>
      </c>
      <c r="I52" s="46" t="s">
        <v>9</v>
      </c>
      <c r="J52" s="49">
        <v>800</v>
      </c>
      <c r="K52" s="29">
        <f>0</f>
        <v>0</v>
      </c>
      <c r="L52" s="158">
        <f t="shared" si="0"/>
        <v>0</v>
      </c>
      <c r="M52" s="158">
        <f t="shared" si="1"/>
        <v>0</v>
      </c>
      <c r="N52" s="159"/>
      <c r="O52" s="160">
        <f t="shared" si="2"/>
        <v>0</v>
      </c>
      <c r="P52" s="159"/>
      <c r="Q52" s="159"/>
      <c r="R52" s="159"/>
      <c r="S52" s="28">
        <f t="shared" si="3"/>
        <v>0</v>
      </c>
      <c r="T52" s="27" t="str">
        <f t="shared" si="4"/>
        <v>OK</v>
      </c>
      <c r="U52" s="173"/>
      <c r="V52" s="173"/>
      <c r="W52" s="173"/>
      <c r="X52" s="173"/>
      <c r="Y52" s="174"/>
      <c r="Z52" s="174"/>
      <c r="AA52" s="26"/>
      <c r="AB52" s="24"/>
      <c r="AC52" s="24"/>
      <c r="AD52" s="24"/>
      <c r="AE52" s="24"/>
      <c r="AF52" s="24"/>
      <c r="AG52" s="24"/>
      <c r="AH52" s="24"/>
    </row>
    <row r="53" spans="1:34" ht="30.2" customHeight="1" x14ac:dyDescent="0.25">
      <c r="A53" s="214"/>
      <c r="B53" s="46">
        <v>50</v>
      </c>
      <c r="C53" s="211"/>
      <c r="D53" s="48" t="s">
        <v>12</v>
      </c>
      <c r="E53" s="50" t="s">
        <v>8</v>
      </c>
      <c r="F53" s="52" t="s">
        <v>28</v>
      </c>
      <c r="G53" s="46" t="s">
        <v>29</v>
      </c>
      <c r="H53" s="46" t="s">
        <v>34</v>
      </c>
      <c r="I53" s="46" t="s">
        <v>9</v>
      </c>
      <c r="J53" s="49">
        <v>50</v>
      </c>
      <c r="K53" s="29">
        <f>0</f>
        <v>0</v>
      </c>
      <c r="L53" s="158">
        <f t="shared" si="0"/>
        <v>0</v>
      </c>
      <c r="M53" s="158">
        <f t="shared" si="1"/>
        <v>0</v>
      </c>
      <c r="N53" s="159"/>
      <c r="O53" s="160">
        <f t="shared" si="2"/>
        <v>0</v>
      </c>
      <c r="P53" s="159"/>
      <c r="Q53" s="159"/>
      <c r="R53" s="159"/>
      <c r="S53" s="28">
        <f t="shared" si="3"/>
        <v>0</v>
      </c>
      <c r="T53" s="27" t="str">
        <f t="shared" si="4"/>
        <v>OK</v>
      </c>
      <c r="U53" s="173"/>
      <c r="V53" s="173"/>
      <c r="W53" s="173"/>
      <c r="X53" s="173"/>
      <c r="Y53" s="174"/>
      <c r="Z53" s="174"/>
      <c r="AA53" s="26"/>
      <c r="AB53" s="24"/>
      <c r="AC53" s="24"/>
      <c r="AD53" s="24"/>
      <c r="AE53" s="24"/>
      <c r="AF53" s="24"/>
      <c r="AG53" s="24"/>
      <c r="AH53" s="24"/>
    </row>
    <row r="54" spans="1:34" ht="30.2" customHeight="1" x14ac:dyDescent="0.25">
      <c r="A54" s="214"/>
      <c r="B54" s="46">
        <v>51</v>
      </c>
      <c r="C54" s="211"/>
      <c r="D54" s="48" t="s">
        <v>156</v>
      </c>
      <c r="E54" s="50" t="s">
        <v>8</v>
      </c>
      <c r="F54" s="52" t="s">
        <v>28</v>
      </c>
      <c r="G54" s="46" t="s">
        <v>29</v>
      </c>
      <c r="H54" s="46" t="s">
        <v>34</v>
      </c>
      <c r="I54" s="46" t="s">
        <v>9</v>
      </c>
      <c r="J54" s="49">
        <v>50</v>
      </c>
      <c r="K54" s="29">
        <f>0</f>
        <v>0</v>
      </c>
      <c r="L54" s="158">
        <f t="shared" si="0"/>
        <v>0</v>
      </c>
      <c r="M54" s="158">
        <f t="shared" si="1"/>
        <v>0</v>
      </c>
      <c r="N54" s="159"/>
      <c r="O54" s="160">
        <f t="shared" si="2"/>
        <v>0</v>
      </c>
      <c r="P54" s="159"/>
      <c r="Q54" s="159"/>
      <c r="R54" s="159"/>
      <c r="S54" s="28">
        <f t="shared" si="3"/>
        <v>0</v>
      </c>
      <c r="T54" s="27" t="str">
        <f t="shared" si="4"/>
        <v>OK</v>
      </c>
      <c r="U54" s="173"/>
      <c r="V54" s="173"/>
      <c r="W54" s="173"/>
      <c r="X54" s="173"/>
      <c r="Y54" s="174"/>
      <c r="Z54" s="174"/>
      <c r="AA54" s="26"/>
      <c r="AB54" s="24"/>
      <c r="AC54" s="24"/>
      <c r="AD54" s="24"/>
      <c r="AE54" s="24"/>
      <c r="AF54" s="24"/>
      <c r="AG54" s="24"/>
      <c r="AH54" s="24"/>
    </row>
    <row r="55" spans="1:34" ht="30.2" customHeight="1" x14ac:dyDescent="0.25">
      <c r="A55" s="214"/>
      <c r="B55" s="46">
        <v>52</v>
      </c>
      <c r="C55" s="211"/>
      <c r="D55" s="48" t="s">
        <v>13</v>
      </c>
      <c r="E55" s="50" t="s">
        <v>8</v>
      </c>
      <c r="F55" s="52" t="s">
        <v>28</v>
      </c>
      <c r="G55" s="46" t="s">
        <v>29</v>
      </c>
      <c r="H55" s="46" t="s">
        <v>34</v>
      </c>
      <c r="I55" s="46" t="s">
        <v>9</v>
      </c>
      <c r="J55" s="49">
        <v>50</v>
      </c>
      <c r="K55" s="29">
        <f>0</f>
        <v>0</v>
      </c>
      <c r="L55" s="158">
        <f t="shared" si="0"/>
        <v>0</v>
      </c>
      <c r="M55" s="158">
        <f t="shared" si="1"/>
        <v>0</v>
      </c>
      <c r="N55" s="159"/>
      <c r="O55" s="160">
        <f t="shared" si="2"/>
        <v>0</v>
      </c>
      <c r="P55" s="159"/>
      <c r="Q55" s="159"/>
      <c r="R55" s="159"/>
      <c r="S55" s="28">
        <f t="shared" si="3"/>
        <v>0</v>
      </c>
      <c r="T55" s="27" t="str">
        <f t="shared" si="4"/>
        <v>OK</v>
      </c>
      <c r="U55" s="173"/>
      <c r="V55" s="173"/>
      <c r="W55" s="173"/>
      <c r="X55" s="173"/>
      <c r="Y55" s="174"/>
      <c r="Z55" s="174"/>
      <c r="AA55" s="26"/>
      <c r="AB55" s="24"/>
      <c r="AC55" s="24"/>
      <c r="AD55" s="24"/>
      <c r="AE55" s="24"/>
      <c r="AF55" s="24"/>
      <c r="AG55" s="24"/>
      <c r="AH55" s="24"/>
    </row>
    <row r="56" spans="1:34" ht="30.2" customHeight="1" x14ac:dyDescent="0.25">
      <c r="A56" s="214"/>
      <c r="B56" s="46">
        <v>53</v>
      </c>
      <c r="C56" s="211"/>
      <c r="D56" s="48" t="s">
        <v>157</v>
      </c>
      <c r="E56" s="50" t="s">
        <v>8</v>
      </c>
      <c r="F56" s="52" t="s">
        <v>28</v>
      </c>
      <c r="G56" s="46" t="s">
        <v>29</v>
      </c>
      <c r="H56" s="46" t="s">
        <v>8</v>
      </c>
      <c r="I56" s="46" t="s">
        <v>9</v>
      </c>
      <c r="J56" s="49">
        <v>50</v>
      </c>
      <c r="K56" s="29">
        <f>0</f>
        <v>0</v>
      </c>
      <c r="L56" s="158">
        <f t="shared" si="0"/>
        <v>0</v>
      </c>
      <c r="M56" s="158">
        <f t="shared" si="1"/>
        <v>0</v>
      </c>
      <c r="N56" s="159"/>
      <c r="O56" s="160">
        <f t="shared" si="2"/>
        <v>0</v>
      </c>
      <c r="P56" s="159"/>
      <c r="Q56" s="159"/>
      <c r="R56" s="159"/>
      <c r="S56" s="28">
        <f t="shared" si="3"/>
        <v>0</v>
      </c>
      <c r="T56" s="27" t="str">
        <f t="shared" si="4"/>
        <v>OK</v>
      </c>
      <c r="U56" s="173"/>
      <c r="V56" s="173"/>
      <c r="W56" s="173"/>
      <c r="X56" s="173"/>
      <c r="Y56" s="174"/>
      <c r="Z56" s="174"/>
      <c r="AA56" s="26"/>
      <c r="AB56" s="24"/>
      <c r="AC56" s="24"/>
      <c r="AD56" s="24"/>
      <c r="AE56" s="24"/>
      <c r="AF56" s="24"/>
      <c r="AG56" s="24"/>
      <c r="AH56" s="24"/>
    </row>
    <row r="57" spans="1:34" ht="30.2" customHeight="1" x14ac:dyDescent="0.25">
      <c r="A57" s="214"/>
      <c r="B57" s="46">
        <v>54</v>
      </c>
      <c r="C57" s="211"/>
      <c r="D57" s="48" t="s">
        <v>30</v>
      </c>
      <c r="E57" s="50" t="s">
        <v>8</v>
      </c>
      <c r="F57" s="52" t="s">
        <v>28</v>
      </c>
      <c r="G57" s="46" t="s">
        <v>29</v>
      </c>
      <c r="H57" s="46" t="s">
        <v>8</v>
      </c>
      <c r="I57" s="46" t="s">
        <v>9</v>
      </c>
      <c r="J57" s="49">
        <v>80</v>
      </c>
      <c r="K57" s="29">
        <f>0</f>
        <v>0</v>
      </c>
      <c r="L57" s="158">
        <f t="shared" si="0"/>
        <v>0</v>
      </c>
      <c r="M57" s="158">
        <f t="shared" si="1"/>
        <v>0</v>
      </c>
      <c r="N57" s="159"/>
      <c r="O57" s="160">
        <f t="shared" si="2"/>
        <v>0</v>
      </c>
      <c r="P57" s="159"/>
      <c r="Q57" s="159"/>
      <c r="R57" s="159"/>
      <c r="S57" s="28">
        <f t="shared" si="3"/>
        <v>0</v>
      </c>
      <c r="T57" s="27" t="str">
        <f t="shared" si="4"/>
        <v>OK</v>
      </c>
      <c r="U57" s="173"/>
      <c r="V57" s="173"/>
      <c r="W57" s="173"/>
      <c r="X57" s="173"/>
      <c r="Y57" s="174"/>
      <c r="Z57" s="174"/>
      <c r="AA57" s="26"/>
      <c r="AB57" s="24"/>
      <c r="AC57" s="24"/>
      <c r="AD57" s="24"/>
      <c r="AE57" s="24"/>
      <c r="AF57" s="24"/>
      <c r="AG57" s="24"/>
      <c r="AH57" s="24"/>
    </row>
    <row r="58" spans="1:34" ht="30.2" customHeight="1" x14ac:dyDescent="0.25">
      <c r="A58" s="214"/>
      <c r="B58" s="46">
        <v>55</v>
      </c>
      <c r="C58" s="211"/>
      <c r="D58" s="48" t="s">
        <v>162</v>
      </c>
      <c r="E58" s="50" t="s">
        <v>8</v>
      </c>
      <c r="F58" s="52" t="s">
        <v>28</v>
      </c>
      <c r="G58" s="46" t="s">
        <v>159</v>
      </c>
      <c r="H58" s="46" t="s">
        <v>8</v>
      </c>
      <c r="I58" s="46" t="s">
        <v>9</v>
      </c>
      <c r="J58" s="49">
        <v>1114</v>
      </c>
      <c r="K58" s="29">
        <f>0</f>
        <v>0</v>
      </c>
      <c r="L58" s="158">
        <f t="shared" si="0"/>
        <v>0</v>
      </c>
      <c r="M58" s="158">
        <f t="shared" si="1"/>
        <v>0</v>
      </c>
      <c r="N58" s="159"/>
      <c r="O58" s="160">
        <f t="shared" si="2"/>
        <v>0</v>
      </c>
      <c r="P58" s="159"/>
      <c r="Q58" s="159"/>
      <c r="R58" s="159"/>
      <c r="S58" s="28">
        <f t="shared" si="3"/>
        <v>0</v>
      </c>
      <c r="T58" s="27" t="str">
        <f t="shared" si="4"/>
        <v>OK</v>
      </c>
      <c r="U58" s="173"/>
      <c r="V58" s="173"/>
      <c r="W58" s="173"/>
      <c r="X58" s="173"/>
      <c r="Y58" s="174"/>
      <c r="Z58" s="174"/>
      <c r="AA58" s="26"/>
      <c r="AB58" s="24"/>
      <c r="AC58" s="24"/>
      <c r="AD58" s="24"/>
      <c r="AE58" s="24"/>
      <c r="AF58" s="24"/>
      <c r="AG58" s="24"/>
      <c r="AH58" s="24"/>
    </row>
    <row r="59" spans="1:34" ht="30.2" customHeight="1" x14ac:dyDescent="0.25">
      <c r="A59" s="215"/>
      <c r="B59" s="46">
        <v>56</v>
      </c>
      <c r="C59" s="212"/>
      <c r="D59" s="48" t="s">
        <v>160</v>
      </c>
      <c r="E59" s="50" t="s">
        <v>8</v>
      </c>
      <c r="F59" s="52" t="s">
        <v>28</v>
      </c>
      <c r="G59" s="46" t="s">
        <v>29</v>
      </c>
      <c r="H59" s="46" t="s">
        <v>8</v>
      </c>
      <c r="I59" s="46" t="s">
        <v>9</v>
      </c>
      <c r="J59" s="49">
        <v>2000</v>
      </c>
      <c r="K59" s="29">
        <f>0</f>
        <v>0</v>
      </c>
      <c r="L59" s="158">
        <f t="shared" si="0"/>
        <v>0</v>
      </c>
      <c r="M59" s="158">
        <f t="shared" si="1"/>
        <v>0</v>
      </c>
      <c r="N59" s="159"/>
      <c r="O59" s="160">
        <f t="shared" si="2"/>
        <v>0</v>
      </c>
      <c r="P59" s="159"/>
      <c r="Q59" s="159"/>
      <c r="R59" s="159"/>
      <c r="S59" s="28">
        <f t="shared" si="3"/>
        <v>0</v>
      </c>
      <c r="T59" s="27" t="str">
        <f t="shared" si="4"/>
        <v>OK</v>
      </c>
      <c r="U59" s="173"/>
      <c r="V59" s="173"/>
      <c r="W59" s="173"/>
      <c r="X59" s="173"/>
      <c r="Y59" s="174"/>
      <c r="Z59" s="174"/>
      <c r="AA59" s="26"/>
      <c r="AB59" s="24"/>
      <c r="AC59" s="24"/>
      <c r="AD59" s="24"/>
      <c r="AE59" s="24"/>
      <c r="AF59" s="24"/>
      <c r="AG59" s="24"/>
      <c r="AH59" s="24"/>
    </row>
    <row r="60" spans="1:34" ht="30.2" customHeight="1" x14ac:dyDescent="0.25">
      <c r="A60" s="203" t="s">
        <v>163</v>
      </c>
      <c r="B60" s="39">
        <v>57</v>
      </c>
      <c r="C60" s="200" t="s">
        <v>33</v>
      </c>
      <c r="D60" s="36" t="s">
        <v>27</v>
      </c>
      <c r="E60" s="43" t="s">
        <v>8</v>
      </c>
      <c r="F60" s="45" t="s">
        <v>28</v>
      </c>
      <c r="G60" s="39" t="s">
        <v>29</v>
      </c>
      <c r="H60" s="39" t="s">
        <v>8</v>
      </c>
      <c r="I60" s="39" t="s">
        <v>9</v>
      </c>
      <c r="J60" s="38">
        <v>250.5</v>
      </c>
      <c r="K60" s="29">
        <f>0</f>
        <v>0</v>
      </c>
      <c r="L60" s="158">
        <f t="shared" si="0"/>
        <v>0</v>
      </c>
      <c r="M60" s="158">
        <f t="shared" si="1"/>
        <v>0</v>
      </c>
      <c r="N60" s="159"/>
      <c r="O60" s="160">
        <f t="shared" si="2"/>
        <v>0</v>
      </c>
      <c r="P60" s="159"/>
      <c r="Q60" s="159"/>
      <c r="R60" s="159"/>
      <c r="S60" s="28">
        <f t="shared" si="3"/>
        <v>0</v>
      </c>
      <c r="T60" s="27" t="str">
        <f t="shared" si="4"/>
        <v>OK</v>
      </c>
      <c r="U60" s="173"/>
      <c r="V60" s="173"/>
      <c r="W60" s="173"/>
      <c r="X60" s="173"/>
      <c r="Y60" s="174"/>
      <c r="Z60" s="174"/>
      <c r="AA60" s="26"/>
      <c r="AB60" s="24"/>
      <c r="AC60" s="24"/>
      <c r="AD60" s="24"/>
      <c r="AE60" s="24"/>
      <c r="AF60" s="24"/>
      <c r="AG60" s="24"/>
      <c r="AH60" s="24"/>
    </row>
    <row r="61" spans="1:34" ht="30.2" customHeight="1" x14ac:dyDescent="0.25">
      <c r="A61" s="204"/>
      <c r="B61" s="39">
        <v>58</v>
      </c>
      <c r="C61" s="201"/>
      <c r="D61" s="36" t="s">
        <v>7</v>
      </c>
      <c r="E61" s="43" t="s">
        <v>8</v>
      </c>
      <c r="F61" s="45" t="s">
        <v>28</v>
      </c>
      <c r="G61" s="39" t="s">
        <v>29</v>
      </c>
      <c r="H61" s="39" t="s">
        <v>8</v>
      </c>
      <c r="I61" s="39" t="s">
        <v>9</v>
      </c>
      <c r="J61" s="38">
        <v>1000</v>
      </c>
      <c r="K61" s="29">
        <f>0</f>
        <v>0</v>
      </c>
      <c r="L61" s="158">
        <f t="shared" si="0"/>
        <v>0</v>
      </c>
      <c r="M61" s="158">
        <f t="shared" si="1"/>
        <v>0</v>
      </c>
      <c r="N61" s="159"/>
      <c r="O61" s="160">
        <f t="shared" si="2"/>
        <v>0</v>
      </c>
      <c r="P61" s="159"/>
      <c r="Q61" s="159"/>
      <c r="R61" s="159"/>
      <c r="S61" s="28">
        <f t="shared" si="3"/>
        <v>0</v>
      </c>
      <c r="T61" s="27" t="str">
        <f t="shared" si="4"/>
        <v>OK</v>
      </c>
      <c r="U61" s="173"/>
      <c r="V61" s="173"/>
      <c r="W61" s="173"/>
      <c r="X61" s="173"/>
      <c r="Y61" s="174"/>
      <c r="Z61" s="174"/>
      <c r="AA61" s="26"/>
      <c r="AB61" s="24"/>
      <c r="AC61" s="24"/>
      <c r="AD61" s="24"/>
      <c r="AE61" s="24"/>
      <c r="AF61" s="24"/>
      <c r="AG61" s="24"/>
      <c r="AH61" s="24"/>
    </row>
    <row r="62" spans="1:34" ht="30.2" customHeight="1" x14ac:dyDescent="0.25">
      <c r="A62" s="204"/>
      <c r="B62" s="39">
        <v>59</v>
      </c>
      <c r="C62" s="201"/>
      <c r="D62" s="36" t="s">
        <v>10</v>
      </c>
      <c r="E62" s="43" t="s">
        <v>8</v>
      </c>
      <c r="F62" s="45" t="s">
        <v>28</v>
      </c>
      <c r="G62" s="39" t="s">
        <v>29</v>
      </c>
      <c r="H62" s="39" t="s">
        <v>8</v>
      </c>
      <c r="I62" s="39" t="s">
        <v>9</v>
      </c>
      <c r="J62" s="38">
        <v>1500</v>
      </c>
      <c r="K62" s="29">
        <f>0</f>
        <v>0</v>
      </c>
      <c r="L62" s="158">
        <f t="shared" si="0"/>
        <v>0</v>
      </c>
      <c r="M62" s="158">
        <f t="shared" si="1"/>
        <v>0</v>
      </c>
      <c r="N62" s="159"/>
      <c r="O62" s="160">
        <f t="shared" si="2"/>
        <v>0</v>
      </c>
      <c r="P62" s="159"/>
      <c r="Q62" s="159"/>
      <c r="R62" s="159"/>
      <c r="S62" s="28">
        <f t="shared" si="3"/>
        <v>0</v>
      </c>
      <c r="T62" s="27" t="str">
        <f t="shared" si="4"/>
        <v>OK</v>
      </c>
      <c r="U62" s="173"/>
      <c r="V62" s="173"/>
      <c r="W62" s="173"/>
      <c r="X62" s="173"/>
      <c r="Y62" s="174"/>
      <c r="Z62" s="174"/>
      <c r="AA62" s="26"/>
      <c r="AB62" s="24"/>
      <c r="AC62" s="24"/>
      <c r="AD62" s="24"/>
      <c r="AE62" s="24"/>
      <c r="AF62" s="24"/>
      <c r="AG62" s="24"/>
      <c r="AH62" s="24"/>
    </row>
    <row r="63" spans="1:34" ht="30.2" customHeight="1" x14ac:dyDescent="0.25">
      <c r="A63" s="204"/>
      <c r="B63" s="39">
        <v>60</v>
      </c>
      <c r="C63" s="201"/>
      <c r="D63" s="36" t="s">
        <v>11</v>
      </c>
      <c r="E63" s="43" t="s">
        <v>8</v>
      </c>
      <c r="F63" s="45" t="s">
        <v>28</v>
      </c>
      <c r="G63" s="39" t="s">
        <v>29</v>
      </c>
      <c r="H63" s="39" t="s">
        <v>8</v>
      </c>
      <c r="I63" s="39" t="s">
        <v>9</v>
      </c>
      <c r="J63" s="38">
        <v>1731</v>
      </c>
      <c r="K63" s="29">
        <f>0</f>
        <v>0</v>
      </c>
      <c r="L63" s="158">
        <f t="shared" si="0"/>
        <v>0</v>
      </c>
      <c r="M63" s="158">
        <f t="shared" si="1"/>
        <v>0</v>
      </c>
      <c r="N63" s="159"/>
      <c r="O63" s="160">
        <f t="shared" si="2"/>
        <v>0</v>
      </c>
      <c r="P63" s="159"/>
      <c r="Q63" s="159"/>
      <c r="R63" s="159"/>
      <c r="S63" s="28">
        <f t="shared" si="3"/>
        <v>0</v>
      </c>
      <c r="T63" s="27" t="str">
        <f t="shared" si="4"/>
        <v>OK</v>
      </c>
      <c r="U63" s="173"/>
      <c r="V63" s="173"/>
      <c r="W63" s="173"/>
      <c r="X63" s="173"/>
      <c r="Y63" s="174"/>
      <c r="Z63" s="174"/>
      <c r="AA63" s="26"/>
      <c r="AB63" s="24"/>
      <c r="AC63" s="24"/>
      <c r="AD63" s="24"/>
      <c r="AE63" s="24"/>
      <c r="AF63" s="24"/>
      <c r="AG63" s="24"/>
      <c r="AH63" s="24"/>
    </row>
    <row r="64" spans="1:34" ht="30.2" customHeight="1" x14ac:dyDescent="0.25">
      <c r="A64" s="204"/>
      <c r="B64" s="39">
        <v>61</v>
      </c>
      <c r="C64" s="201"/>
      <c r="D64" s="36" t="s">
        <v>12</v>
      </c>
      <c r="E64" s="43" t="s">
        <v>8</v>
      </c>
      <c r="F64" s="45" t="s">
        <v>28</v>
      </c>
      <c r="G64" s="39" t="s">
        <v>29</v>
      </c>
      <c r="H64" s="39" t="s">
        <v>34</v>
      </c>
      <c r="I64" s="39" t="s">
        <v>9</v>
      </c>
      <c r="J64" s="38">
        <v>160</v>
      </c>
      <c r="K64" s="29">
        <f>0</f>
        <v>0</v>
      </c>
      <c r="L64" s="158">
        <f t="shared" si="0"/>
        <v>0</v>
      </c>
      <c r="M64" s="158">
        <f t="shared" si="1"/>
        <v>0</v>
      </c>
      <c r="N64" s="159"/>
      <c r="O64" s="160">
        <f t="shared" si="2"/>
        <v>0</v>
      </c>
      <c r="P64" s="159"/>
      <c r="Q64" s="159"/>
      <c r="R64" s="159"/>
      <c r="S64" s="28">
        <f t="shared" si="3"/>
        <v>0</v>
      </c>
      <c r="T64" s="27" t="str">
        <f t="shared" si="4"/>
        <v>OK</v>
      </c>
      <c r="U64" s="173"/>
      <c r="V64" s="173"/>
      <c r="W64" s="173"/>
      <c r="X64" s="173"/>
      <c r="Y64" s="174"/>
      <c r="Z64" s="174"/>
      <c r="AA64" s="26"/>
      <c r="AB64" s="24"/>
      <c r="AC64" s="24"/>
      <c r="AD64" s="24"/>
      <c r="AE64" s="24"/>
      <c r="AF64" s="24"/>
      <c r="AG64" s="24"/>
      <c r="AH64" s="24"/>
    </row>
    <row r="65" spans="1:34" ht="30.2" customHeight="1" x14ac:dyDescent="0.25">
      <c r="A65" s="204"/>
      <c r="B65" s="39">
        <v>62</v>
      </c>
      <c r="C65" s="201"/>
      <c r="D65" s="36" t="s">
        <v>156</v>
      </c>
      <c r="E65" s="43" t="s">
        <v>8</v>
      </c>
      <c r="F65" s="45" t="s">
        <v>28</v>
      </c>
      <c r="G65" s="39" t="s">
        <v>29</v>
      </c>
      <c r="H65" s="39" t="s">
        <v>34</v>
      </c>
      <c r="I65" s="39" t="s">
        <v>9</v>
      </c>
      <c r="J65" s="38">
        <v>135</v>
      </c>
      <c r="K65" s="29">
        <f>0</f>
        <v>0</v>
      </c>
      <c r="L65" s="158">
        <f t="shared" si="0"/>
        <v>0</v>
      </c>
      <c r="M65" s="158">
        <f t="shared" si="1"/>
        <v>0</v>
      </c>
      <c r="N65" s="159"/>
      <c r="O65" s="160">
        <f t="shared" si="2"/>
        <v>0</v>
      </c>
      <c r="P65" s="159"/>
      <c r="Q65" s="159"/>
      <c r="R65" s="159"/>
      <c r="S65" s="28">
        <f t="shared" si="3"/>
        <v>0</v>
      </c>
      <c r="T65" s="27" t="str">
        <f t="shared" si="4"/>
        <v>OK</v>
      </c>
      <c r="U65" s="173"/>
      <c r="V65" s="173"/>
      <c r="W65" s="173"/>
      <c r="X65" s="173"/>
      <c r="Y65" s="174"/>
      <c r="Z65" s="174"/>
      <c r="AA65" s="26"/>
      <c r="AB65" s="24"/>
      <c r="AC65" s="24"/>
      <c r="AD65" s="24"/>
      <c r="AE65" s="24"/>
      <c r="AF65" s="24"/>
      <c r="AG65" s="24"/>
      <c r="AH65" s="24"/>
    </row>
    <row r="66" spans="1:34" ht="30.2" customHeight="1" x14ac:dyDescent="0.25">
      <c r="A66" s="204"/>
      <c r="B66" s="39">
        <v>63</v>
      </c>
      <c r="C66" s="201"/>
      <c r="D66" s="36" t="s">
        <v>13</v>
      </c>
      <c r="E66" s="43" t="s">
        <v>8</v>
      </c>
      <c r="F66" s="45" t="s">
        <v>28</v>
      </c>
      <c r="G66" s="39" t="s">
        <v>29</v>
      </c>
      <c r="H66" s="39" t="s">
        <v>34</v>
      </c>
      <c r="I66" s="39" t="s">
        <v>9</v>
      </c>
      <c r="J66" s="38">
        <v>135</v>
      </c>
      <c r="K66" s="29">
        <f>0</f>
        <v>0</v>
      </c>
      <c r="L66" s="158">
        <f t="shared" si="0"/>
        <v>0</v>
      </c>
      <c r="M66" s="158">
        <f t="shared" si="1"/>
        <v>0</v>
      </c>
      <c r="N66" s="159"/>
      <c r="O66" s="160">
        <f t="shared" si="2"/>
        <v>0</v>
      </c>
      <c r="P66" s="159"/>
      <c r="Q66" s="159"/>
      <c r="R66" s="159"/>
      <c r="S66" s="28">
        <f t="shared" si="3"/>
        <v>0</v>
      </c>
      <c r="T66" s="27" t="str">
        <f t="shared" si="4"/>
        <v>OK</v>
      </c>
      <c r="U66" s="173"/>
      <c r="V66" s="173"/>
      <c r="W66" s="173"/>
      <c r="X66" s="173"/>
      <c r="Y66" s="174"/>
      <c r="Z66" s="174"/>
      <c r="AA66" s="26"/>
      <c r="AB66" s="24"/>
      <c r="AC66" s="24"/>
      <c r="AD66" s="24"/>
      <c r="AE66" s="24"/>
      <c r="AF66" s="24"/>
      <c r="AG66" s="24"/>
      <c r="AH66" s="24"/>
    </row>
    <row r="67" spans="1:34" ht="30.2" customHeight="1" x14ac:dyDescent="0.25">
      <c r="A67" s="204"/>
      <c r="B67" s="39">
        <v>64</v>
      </c>
      <c r="C67" s="201"/>
      <c r="D67" s="36" t="s">
        <v>157</v>
      </c>
      <c r="E67" s="43" t="s">
        <v>8</v>
      </c>
      <c r="F67" s="45" t="s">
        <v>28</v>
      </c>
      <c r="G67" s="39" t="s">
        <v>29</v>
      </c>
      <c r="H67" s="39" t="s">
        <v>8</v>
      </c>
      <c r="I67" s="39" t="s">
        <v>9</v>
      </c>
      <c r="J67" s="38">
        <v>365</v>
      </c>
      <c r="K67" s="29">
        <f>0</f>
        <v>0</v>
      </c>
      <c r="L67" s="158">
        <f t="shared" si="0"/>
        <v>0</v>
      </c>
      <c r="M67" s="158">
        <f t="shared" si="1"/>
        <v>0</v>
      </c>
      <c r="N67" s="159"/>
      <c r="O67" s="160">
        <f t="shared" si="2"/>
        <v>0</v>
      </c>
      <c r="P67" s="159"/>
      <c r="Q67" s="159"/>
      <c r="R67" s="159"/>
      <c r="S67" s="28">
        <f t="shared" si="3"/>
        <v>0</v>
      </c>
      <c r="T67" s="27" t="str">
        <f t="shared" si="4"/>
        <v>OK</v>
      </c>
      <c r="U67" s="173"/>
      <c r="V67" s="173"/>
      <c r="W67" s="173"/>
      <c r="X67" s="173"/>
      <c r="Y67" s="174"/>
      <c r="Z67" s="174"/>
      <c r="AA67" s="26"/>
      <c r="AB67" s="24"/>
      <c r="AC67" s="24"/>
      <c r="AD67" s="24"/>
      <c r="AE67" s="24"/>
      <c r="AF67" s="24"/>
      <c r="AG67" s="24"/>
      <c r="AH67" s="24"/>
    </row>
    <row r="68" spans="1:34" ht="30.2" customHeight="1" x14ac:dyDescent="0.25">
      <c r="A68" s="205"/>
      <c r="B68" s="39">
        <v>65</v>
      </c>
      <c r="C68" s="202"/>
      <c r="D68" s="36" t="s">
        <v>30</v>
      </c>
      <c r="E68" s="43" t="s">
        <v>8</v>
      </c>
      <c r="F68" s="45" t="s">
        <v>28</v>
      </c>
      <c r="G68" s="39" t="s">
        <v>29</v>
      </c>
      <c r="H68" s="39" t="s">
        <v>8</v>
      </c>
      <c r="I68" s="39" t="s">
        <v>9</v>
      </c>
      <c r="J68" s="38">
        <v>100</v>
      </c>
      <c r="K68" s="29">
        <f>0</f>
        <v>0</v>
      </c>
      <c r="L68" s="158">
        <f t="shared" si="0"/>
        <v>0</v>
      </c>
      <c r="M68" s="158">
        <f t="shared" si="1"/>
        <v>0</v>
      </c>
      <c r="N68" s="159"/>
      <c r="O68" s="160">
        <f t="shared" si="2"/>
        <v>0</v>
      </c>
      <c r="P68" s="159"/>
      <c r="Q68" s="159"/>
      <c r="R68" s="159"/>
      <c r="S68" s="28">
        <f t="shared" si="3"/>
        <v>0</v>
      </c>
      <c r="T68" s="27" t="str">
        <f t="shared" si="4"/>
        <v>OK</v>
      </c>
      <c r="U68" s="173"/>
      <c r="V68" s="173"/>
      <c r="W68" s="173"/>
      <c r="X68" s="173"/>
      <c r="Y68" s="174"/>
      <c r="Z68" s="174"/>
      <c r="AA68" s="26"/>
      <c r="AB68" s="24"/>
      <c r="AC68" s="24"/>
      <c r="AD68" s="24"/>
      <c r="AE68" s="24"/>
      <c r="AF68" s="24"/>
      <c r="AG68" s="24"/>
      <c r="AH68" s="24"/>
    </row>
    <row r="69" spans="1:34" ht="30.2" customHeight="1" x14ac:dyDescent="0.25">
      <c r="A69" s="213" t="s">
        <v>164</v>
      </c>
      <c r="B69" s="46">
        <v>66</v>
      </c>
      <c r="C69" s="210" t="s">
        <v>92</v>
      </c>
      <c r="D69" s="48" t="s">
        <v>27</v>
      </c>
      <c r="E69" s="50" t="s">
        <v>8</v>
      </c>
      <c r="F69" s="52" t="s">
        <v>28</v>
      </c>
      <c r="G69" s="46" t="s">
        <v>29</v>
      </c>
      <c r="H69" s="46" t="s">
        <v>8</v>
      </c>
      <c r="I69" s="46" t="s">
        <v>9</v>
      </c>
      <c r="J69" s="49">
        <v>140</v>
      </c>
      <c r="K69" s="29">
        <f>0</f>
        <v>0</v>
      </c>
      <c r="L69" s="158">
        <f t="shared" ref="L69:L81" si="5">IF(SUM(U69:AL69)&gt;K69,K69,SUM(U69:AL69))</f>
        <v>0</v>
      </c>
      <c r="M69" s="158">
        <f t="shared" ref="M69:M81" si="6">(SUM(U69:AL69))</f>
        <v>0</v>
      </c>
      <c r="N69" s="159"/>
      <c r="O69" s="160">
        <f t="shared" ref="O69:O82" si="7">ROUND(IF(K69*0.25-0.5&lt;0,0,K69*0.25-0.5),0)-R69-P69</f>
        <v>0</v>
      </c>
      <c r="P69" s="159"/>
      <c r="Q69" s="159"/>
      <c r="R69" s="159"/>
      <c r="S69" s="28">
        <f t="shared" ref="S69:S80" si="8">K69-SUM(U69:AH69)+N69</f>
        <v>0</v>
      </c>
      <c r="T69" s="27" t="str">
        <f t="shared" ref="T69:T82" si="9">IF(S69&lt;0,"ATENÇÃO","OK")</f>
        <v>OK</v>
      </c>
      <c r="U69" s="173"/>
      <c r="V69" s="173"/>
      <c r="W69" s="173"/>
      <c r="X69" s="173"/>
      <c r="Y69" s="174"/>
      <c r="Z69" s="174"/>
      <c r="AA69" s="26"/>
      <c r="AB69" s="24"/>
      <c r="AC69" s="24"/>
      <c r="AD69" s="24"/>
      <c r="AE69" s="24"/>
      <c r="AF69" s="24"/>
      <c r="AG69" s="24"/>
      <c r="AH69" s="24"/>
    </row>
    <row r="70" spans="1:34" ht="30.2" customHeight="1" x14ac:dyDescent="0.25">
      <c r="A70" s="214"/>
      <c r="B70" s="46">
        <v>67</v>
      </c>
      <c r="C70" s="211"/>
      <c r="D70" s="48" t="s">
        <v>7</v>
      </c>
      <c r="E70" s="50" t="s">
        <v>8</v>
      </c>
      <c r="F70" s="52" t="s">
        <v>28</v>
      </c>
      <c r="G70" s="46" t="s">
        <v>29</v>
      </c>
      <c r="H70" s="46" t="s">
        <v>8</v>
      </c>
      <c r="I70" s="46" t="s">
        <v>9</v>
      </c>
      <c r="J70" s="49">
        <v>530</v>
      </c>
      <c r="K70" s="29">
        <f>0</f>
        <v>0</v>
      </c>
      <c r="L70" s="158">
        <f t="shared" si="5"/>
        <v>0</v>
      </c>
      <c r="M70" s="158">
        <f t="shared" si="6"/>
        <v>0</v>
      </c>
      <c r="N70" s="159"/>
      <c r="O70" s="160">
        <f t="shared" si="7"/>
        <v>0</v>
      </c>
      <c r="P70" s="159"/>
      <c r="Q70" s="159"/>
      <c r="R70" s="159"/>
      <c r="S70" s="28">
        <f t="shared" si="8"/>
        <v>0</v>
      </c>
      <c r="T70" s="27" t="str">
        <f t="shared" si="9"/>
        <v>OK</v>
      </c>
      <c r="U70" s="173"/>
      <c r="V70" s="173"/>
      <c r="W70" s="173"/>
      <c r="X70" s="173"/>
      <c r="Y70" s="174"/>
      <c r="Z70" s="174"/>
      <c r="AA70" s="26"/>
      <c r="AB70" s="24"/>
      <c r="AC70" s="24"/>
      <c r="AD70" s="24"/>
      <c r="AE70" s="24"/>
      <c r="AF70" s="24"/>
      <c r="AG70" s="24"/>
      <c r="AH70" s="24"/>
    </row>
    <row r="71" spans="1:34" ht="30.2" customHeight="1" x14ac:dyDescent="0.25">
      <c r="A71" s="214"/>
      <c r="B71" s="46">
        <v>68</v>
      </c>
      <c r="C71" s="211"/>
      <c r="D71" s="48" t="s">
        <v>10</v>
      </c>
      <c r="E71" s="50" t="s">
        <v>8</v>
      </c>
      <c r="F71" s="52" t="s">
        <v>28</v>
      </c>
      <c r="G71" s="46" t="s">
        <v>29</v>
      </c>
      <c r="H71" s="46" t="s">
        <v>8</v>
      </c>
      <c r="I71" s="46" t="s">
        <v>9</v>
      </c>
      <c r="J71" s="49">
        <v>660</v>
      </c>
      <c r="K71" s="29">
        <f>0</f>
        <v>0</v>
      </c>
      <c r="L71" s="158">
        <f t="shared" si="5"/>
        <v>0</v>
      </c>
      <c r="M71" s="158">
        <f t="shared" si="6"/>
        <v>0</v>
      </c>
      <c r="N71" s="159"/>
      <c r="O71" s="160">
        <f t="shared" si="7"/>
        <v>0</v>
      </c>
      <c r="P71" s="159"/>
      <c r="Q71" s="159"/>
      <c r="R71" s="159"/>
      <c r="S71" s="28">
        <f t="shared" si="8"/>
        <v>0</v>
      </c>
      <c r="T71" s="27" t="str">
        <f t="shared" si="9"/>
        <v>OK</v>
      </c>
      <c r="U71" s="173"/>
      <c r="V71" s="173"/>
      <c r="W71" s="173"/>
      <c r="X71" s="173"/>
      <c r="Y71" s="174"/>
      <c r="Z71" s="174"/>
      <c r="AA71" s="26"/>
      <c r="AB71" s="24"/>
      <c r="AC71" s="24"/>
      <c r="AD71" s="24"/>
      <c r="AE71" s="24"/>
      <c r="AF71" s="24"/>
      <c r="AG71" s="24"/>
      <c r="AH71" s="24"/>
    </row>
    <row r="72" spans="1:34" ht="30.2" customHeight="1" x14ac:dyDescent="0.25">
      <c r="A72" s="214"/>
      <c r="B72" s="46">
        <v>69</v>
      </c>
      <c r="C72" s="211"/>
      <c r="D72" s="48" t="s">
        <v>11</v>
      </c>
      <c r="E72" s="50" t="s">
        <v>8</v>
      </c>
      <c r="F72" s="52" t="s">
        <v>28</v>
      </c>
      <c r="G72" s="46" t="s">
        <v>29</v>
      </c>
      <c r="H72" s="46" t="s">
        <v>8</v>
      </c>
      <c r="I72" s="46" t="s">
        <v>9</v>
      </c>
      <c r="J72" s="49">
        <v>760</v>
      </c>
      <c r="K72" s="29">
        <f>0</f>
        <v>0</v>
      </c>
      <c r="L72" s="158">
        <f t="shared" si="5"/>
        <v>0</v>
      </c>
      <c r="M72" s="158">
        <f t="shared" si="6"/>
        <v>0</v>
      </c>
      <c r="N72" s="159"/>
      <c r="O72" s="160">
        <f t="shared" si="7"/>
        <v>0</v>
      </c>
      <c r="P72" s="159"/>
      <c r="Q72" s="159"/>
      <c r="R72" s="159"/>
      <c r="S72" s="28">
        <f t="shared" si="8"/>
        <v>0</v>
      </c>
      <c r="T72" s="27" t="str">
        <f t="shared" si="9"/>
        <v>OK</v>
      </c>
      <c r="U72" s="173"/>
      <c r="V72" s="173"/>
      <c r="W72" s="173"/>
      <c r="X72" s="173"/>
      <c r="Y72" s="174"/>
      <c r="Z72" s="174"/>
      <c r="AA72" s="26"/>
      <c r="AB72" s="24"/>
      <c r="AC72" s="24"/>
      <c r="AD72" s="24"/>
      <c r="AE72" s="24"/>
      <c r="AF72" s="24"/>
      <c r="AG72" s="24"/>
      <c r="AH72" s="24"/>
    </row>
    <row r="73" spans="1:34" ht="30.2" customHeight="1" x14ac:dyDescent="0.25">
      <c r="A73" s="214"/>
      <c r="B73" s="46">
        <v>70</v>
      </c>
      <c r="C73" s="211"/>
      <c r="D73" s="48" t="s">
        <v>12</v>
      </c>
      <c r="E73" s="50" t="s">
        <v>8</v>
      </c>
      <c r="F73" s="52" t="s">
        <v>28</v>
      </c>
      <c r="G73" s="46" t="s">
        <v>29</v>
      </c>
      <c r="H73" s="46" t="s">
        <v>34</v>
      </c>
      <c r="I73" s="46" t="s">
        <v>9</v>
      </c>
      <c r="J73" s="49">
        <v>70</v>
      </c>
      <c r="K73" s="29">
        <f>0</f>
        <v>0</v>
      </c>
      <c r="L73" s="158">
        <f t="shared" si="5"/>
        <v>0</v>
      </c>
      <c r="M73" s="158">
        <f t="shared" si="6"/>
        <v>0</v>
      </c>
      <c r="N73" s="159"/>
      <c r="O73" s="160">
        <f t="shared" si="7"/>
        <v>0</v>
      </c>
      <c r="P73" s="159"/>
      <c r="Q73" s="159"/>
      <c r="R73" s="159"/>
      <c r="S73" s="28">
        <f t="shared" si="8"/>
        <v>0</v>
      </c>
      <c r="T73" s="27" t="str">
        <f t="shared" si="9"/>
        <v>OK</v>
      </c>
      <c r="U73" s="173"/>
      <c r="V73" s="173"/>
      <c r="W73" s="173"/>
      <c r="X73" s="173"/>
      <c r="Y73" s="174"/>
      <c r="Z73" s="174"/>
      <c r="AA73" s="26"/>
      <c r="AB73" s="24"/>
      <c r="AC73" s="24"/>
      <c r="AD73" s="24"/>
      <c r="AE73" s="24"/>
      <c r="AF73" s="24"/>
      <c r="AG73" s="24"/>
      <c r="AH73" s="24"/>
    </row>
    <row r="74" spans="1:34" ht="30.2" customHeight="1" x14ac:dyDescent="0.25">
      <c r="A74" s="214"/>
      <c r="B74" s="46">
        <v>71</v>
      </c>
      <c r="C74" s="211"/>
      <c r="D74" s="48" t="s">
        <v>156</v>
      </c>
      <c r="E74" s="50" t="s">
        <v>8</v>
      </c>
      <c r="F74" s="52" t="s">
        <v>28</v>
      </c>
      <c r="G74" s="46" t="s">
        <v>29</v>
      </c>
      <c r="H74" s="46" t="s">
        <v>34</v>
      </c>
      <c r="I74" s="46" t="s">
        <v>9</v>
      </c>
      <c r="J74" s="49">
        <v>75</v>
      </c>
      <c r="K74" s="29">
        <f>0</f>
        <v>0</v>
      </c>
      <c r="L74" s="158">
        <f t="shared" si="5"/>
        <v>0</v>
      </c>
      <c r="M74" s="158">
        <f t="shared" si="6"/>
        <v>0</v>
      </c>
      <c r="N74" s="159"/>
      <c r="O74" s="160">
        <f t="shared" si="7"/>
        <v>0</v>
      </c>
      <c r="P74" s="159"/>
      <c r="Q74" s="159"/>
      <c r="R74" s="159"/>
      <c r="S74" s="28">
        <f t="shared" si="8"/>
        <v>0</v>
      </c>
      <c r="T74" s="27" t="str">
        <f t="shared" si="9"/>
        <v>OK</v>
      </c>
      <c r="U74" s="173"/>
      <c r="V74" s="173"/>
      <c r="W74" s="173"/>
      <c r="X74" s="173"/>
      <c r="Y74" s="174"/>
      <c r="Z74" s="174"/>
      <c r="AA74" s="26"/>
      <c r="AB74" s="24"/>
      <c r="AC74" s="24"/>
      <c r="AD74" s="24"/>
      <c r="AE74" s="24"/>
      <c r="AF74" s="24"/>
      <c r="AG74" s="24"/>
      <c r="AH74" s="24"/>
    </row>
    <row r="75" spans="1:34" ht="30.2" customHeight="1" x14ac:dyDescent="0.25">
      <c r="A75" s="214"/>
      <c r="B75" s="46">
        <v>72</v>
      </c>
      <c r="C75" s="211"/>
      <c r="D75" s="48" t="s">
        <v>13</v>
      </c>
      <c r="E75" s="50" t="s">
        <v>8</v>
      </c>
      <c r="F75" s="52" t="s">
        <v>28</v>
      </c>
      <c r="G75" s="46" t="s">
        <v>29</v>
      </c>
      <c r="H75" s="46" t="s">
        <v>34</v>
      </c>
      <c r="I75" s="46" t="s">
        <v>9</v>
      </c>
      <c r="J75" s="49">
        <v>80</v>
      </c>
      <c r="K75" s="29">
        <f>0</f>
        <v>0</v>
      </c>
      <c r="L75" s="158">
        <f t="shared" si="5"/>
        <v>0</v>
      </c>
      <c r="M75" s="158">
        <f t="shared" si="6"/>
        <v>0</v>
      </c>
      <c r="N75" s="159"/>
      <c r="O75" s="160">
        <f t="shared" si="7"/>
        <v>0</v>
      </c>
      <c r="P75" s="159"/>
      <c r="Q75" s="159"/>
      <c r="R75" s="159"/>
      <c r="S75" s="28">
        <f t="shared" si="8"/>
        <v>0</v>
      </c>
      <c r="T75" s="27" t="str">
        <f t="shared" si="9"/>
        <v>OK</v>
      </c>
      <c r="U75" s="173"/>
      <c r="V75" s="173"/>
      <c r="W75" s="173"/>
      <c r="X75" s="173"/>
      <c r="Y75" s="174"/>
      <c r="Z75" s="174"/>
      <c r="AA75" s="26"/>
      <c r="AB75" s="24"/>
      <c r="AC75" s="24"/>
      <c r="AD75" s="24"/>
      <c r="AE75" s="24"/>
      <c r="AF75" s="24"/>
      <c r="AG75" s="24"/>
      <c r="AH75" s="24"/>
    </row>
    <row r="76" spans="1:34" ht="30.2" customHeight="1" x14ac:dyDescent="0.25">
      <c r="A76" s="214"/>
      <c r="B76" s="46">
        <v>73</v>
      </c>
      <c r="C76" s="211"/>
      <c r="D76" s="48" t="s">
        <v>157</v>
      </c>
      <c r="E76" s="50" t="s">
        <v>8</v>
      </c>
      <c r="F76" s="52" t="s">
        <v>28</v>
      </c>
      <c r="G76" s="46" t="s">
        <v>29</v>
      </c>
      <c r="H76" s="46" t="s">
        <v>8</v>
      </c>
      <c r="I76" s="46" t="s">
        <v>9</v>
      </c>
      <c r="J76" s="49">
        <v>150</v>
      </c>
      <c r="K76" s="29">
        <f>0</f>
        <v>0</v>
      </c>
      <c r="L76" s="158">
        <f t="shared" si="5"/>
        <v>0</v>
      </c>
      <c r="M76" s="158">
        <f t="shared" si="6"/>
        <v>0</v>
      </c>
      <c r="N76" s="159"/>
      <c r="O76" s="160">
        <f t="shared" si="7"/>
        <v>0</v>
      </c>
      <c r="P76" s="159"/>
      <c r="Q76" s="159"/>
      <c r="R76" s="159"/>
      <c r="S76" s="28">
        <f t="shared" si="8"/>
        <v>0</v>
      </c>
      <c r="T76" s="27" t="str">
        <f t="shared" si="9"/>
        <v>OK</v>
      </c>
      <c r="U76" s="173"/>
      <c r="V76" s="173"/>
      <c r="W76" s="173"/>
      <c r="X76" s="173"/>
      <c r="Y76" s="174"/>
      <c r="Z76" s="174"/>
      <c r="AA76" s="26"/>
      <c r="AB76" s="24"/>
      <c r="AC76" s="24"/>
      <c r="AD76" s="24"/>
      <c r="AE76" s="24"/>
      <c r="AF76" s="24"/>
      <c r="AG76" s="24"/>
      <c r="AH76" s="24"/>
    </row>
    <row r="77" spans="1:34" ht="30.2" customHeight="1" x14ac:dyDescent="0.25">
      <c r="A77" s="214"/>
      <c r="B77" s="46">
        <v>74</v>
      </c>
      <c r="C77" s="211"/>
      <c r="D77" s="48" t="s">
        <v>30</v>
      </c>
      <c r="E77" s="50" t="s">
        <v>8</v>
      </c>
      <c r="F77" s="52" t="s">
        <v>28</v>
      </c>
      <c r="G77" s="46" t="s">
        <v>29</v>
      </c>
      <c r="H77" s="46" t="s">
        <v>8</v>
      </c>
      <c r="I77" s="46" t="s">
        <v>9</v>
      </c>
      <c r="J77" s="49">
        <v>150</v>
      </c>
      <c r="K77" s="29">
        <f>0</f>
        <v>0</v>
      </c>
      <c r="L77" s="158">
        <f t="shared" si="5"/>
        <v>0</v>
      </c>
      <c r="M77" s="158">
        <f t="shared" si="6"/>
        <v>0</v>
      </c>
      <c r="N77" s="159"/>
      <c r="O77" s="160">
        <f t="shared" si="7"/>
        <v>0</v>
      </c>
      <c r="P77" s="159"/>
      <c r="Q77" s="159"/>
      <c r="R77" s="159"/>
      <c r="S77" s="28">
        <f t="shared" si="8"/>
        <v>0</v>
      </c>
      <c r="T77" s="27" t="str">
        <f t="shared" si="9"/>
        <v>OK</v>
      </c>
      <c r="U77" s="173"/>
      <c r="V77" s="173"/>
      <c r="W77" s="173"/>
      <c r="X77" s="173"/>
      <c r="Y77" s="174"/>
      <c r="Z77" s="174"/>
      <c r="AA77" s="26"/>
      <c r="AB77" s="24"/>
      <c r="AC77" s="24"/>
      <c r="AD77" s="24"/>
      <c r="AE77" s="24"/>
      <c r="AF77" s="24"/>
      <c r="AG77" s="24"/>
      <c r="AH77" s="24"/>
    </row>
    <row r="78" spans="1:34" ht="30.2" customHeight="1" x14ac:dyDescent="0.25">
      <c r="A78" s="215"/>
      <c r="B78" s="46">
        <v>75</v>
      </c>
      <c r="C78" s="212"/>
      <c r="D78" s="48" t="s">
        <v>165</v>
      </c>
      <c r="E78" s="50" t="s">
        <v>8</v>
      </c>
      <c r="F78" s="52" t="s">
        <v>28</v>
      </c>
      <c r="G78" s="46" t="s">
        <v>29</v>
      </c>
      <c r="H78" s="46" t="s">
        <v>8</v>
      </c>
      <c r="I78" s="46" t="s">
        <v>9</v>
      </c>
      <c r="J78" s="49">
        <v>300</v>
      </c>
      <c r="K78" s="29">
        <f>0</f>
        <v>0</v>
      </c>
      <c r="L78" s="158">
        <f t="shared" si="5"/>
        <v>0</v>
      </c>
      <c r="M78" s="158">
        <f t="shared" si="6"/>
        <v>0</v>
      </c>
      <c r="N78" s="159"/>
      <c r="O78" s="160">
        <f t="shared" si="7"/>
        <v>0</v>
      </c>
      <c r="P78" s="159"/>
      <c r="Q78" s="159"/>
      <c r="R78" s="159"/>
      <c r="S78" s="28">
        <f t="shared" si="8"/>
        <v>0</v>
      </c>
      <c r="T78" s="27" t="str">
        <f t="shared" si="9"/>
        <v>OK</v>
      </c>
      <c r="U78" s="173"/>
      <c r="V78" s="173"/>
      <c r="W78" s="173"/>
      <c r="X78" s="173"/>
      <c r="Y78" s="174"/>
      <c r="Z78" s="174"/>
      <c r="AA78" s="26"/>
      <c r="AB78" s="24"/>
      <c r="AC78" s="24"/>
      <c r="AD78" s="24"/>
      <c r="AE78" s="24"/>
      <c r="AF78" s="24"/>
      <c r="AG78" s="24"/>
      <c r="AH78" s="24"/>
    </row>
    <row r="79" spans="1:34" ht="30.2" customHeight="1" x14ac:dyDescent="0.25">
      <c r="A79" s="203" t="s">
        <v>166</v>
      </c>
      <c r="B79" s="39">
        <v>76</v>
      </c>
      <c r="C79" s="200" t="s">
        <v>33</v>
      </c>
      <c r="D79" s="36" t="s">
        <v>7</v>
      </c>
      <c r="E79" s="43" t="s">
        <v>8</v>
      </c>
      <c r="F79" s="45" t="s">
        <v>28</v>
      </c>
      <c r="G79" s="39" t="s">
        <v>29</v>
      </c>
      <c r="H79" s="39" t="s">
        <v>8</v>
      </c>
      <c r="I79" s="39" t="s">
        <v>9</v>
      </c>
      <c r="J79" s="38">
        <v>1001</v>
      </c>
      <c r="K79" s="29">
        <f>0</f>
        <v>0</v>
      </c>
      <c r="L79" s="158">
        <f t="shared" si="5"/>
        <v>0</v>
      </c>
      <c r="M79" s="158">
        <f t="shared" si="6"/>
        <v>0</v>
      </c>
      <c r="N79" s="159"/>
      <c r="O79" s="160">
        <f t="shared" si="7"/>
        <v>0</v>
      </c>
      <c r="P79" s="159"/>
      <c r="Q79" s="159"/>
      <c r="R79" s="159"/>
      <c r="S79" s="28">
        <f t="shared" si="8"/>
        <v>0</v>
      </c>
      <c r="T79" s="27" t="str">
        <f t="shared" si="9"/>
        <v>OK</v>
      </c>
      <c r="U79" s="173"/>
      <c r="V79" s="173"/>
      <c r="W79" s="173"/>
      <c r="X79" s="173"/>
      <c r="Y79" s="174"/>
      <c r="Z79" s="174"/>
      <c r="AA79" s="26"/>
      <c r="AB79" s="24"/>
      <c r="AC79" s="24"/>
      <c r="AD79" s="24"/>
      <c r="AE79" s="24"/>
      <c r="AF79" s="24"/>
      <c r="AG79" s="24"/>
      <c r="AH79" s="24"/>
    </row>
    <row r="80" spans="1:34" ht="30.2" customHeight="1" x14ac:dyDescent="0.25">
      <c r="A80" s="204"/>
      <c r="B80" s="39">
        <v>77</v>
      </c>
      <c r="C80" s="201"/>
      <c r="D80" s="36" t="s">
        <v>12</v>
      </c>
      <c r="E80" s="43" t="s">
        <v>8</v>
      </c>
      <c r="F80" s="45" t="s">
        <v>28</v>
      </c>
      <c r="G80" s="39" t="s">
        <v>29</v>
      </c>
      <c r="H80" s="39" t="s">
        <v>34</v>
      </c>
      <c r="I80" s="39" t="s">
        <v>9</v>
      </c>
      <c r="J80" s="38">
        <v>130</v>
      </c>
      <c r="K80" s="29">
        <f>0</f>
        <v>0</v>
      </c>
      <c r="L80" s="158">
        <f t="shared" si="5"/>
        <v>0</v>
      </c>
      <c r="M80" s="158">
        <f t="shared" si="6"/>
        <v>0</v>
      </c>
      <c r="N80" s="159"/>
      <c r="O80" s="160">
        <f t="shared" si="7"/>
        <v>0</v>
      </c>
      <c r="P80" s="159"/>
      <c r="Q80" s="159"/>
      <c r="R80" s="159"/>
      <c r="S80" s="28">
        <f t="shared" si="8"/>
        <v>0</v>
      </c>
      <c r="T80" s="27" t="str">
        <f t="shared" si="9"/>
        <v>OK</v>
      </c>
      <c r="U80" s="173"/>
      <c r="V80" s="173"/>
      <c r="W80" s="173"/>
      <c r="X80" s="173"/>
      <c r="Y80" s="174"/>
      <c r="Z80" s="174"/>
      <c r="AA80" s="26"/>
      <c r="AB80" s="24"/>
      <c r="AC80" s="24"/>
      <c r="AD80" s="24"/>
      <c r="AE80" s="24"/>
      <c r="AF80" s="24"/>
      <c r="AG80" s="24"/>
      <c r="AH80" s="24"/>
    </row>
    <row r="81" spans="1:34" ht="30.2" customHeight="1" x14ac:dyDescent="0.25">
      <c r="A81" s="205"/>
      <c r="B81" s="39">
        <v>78</v>
      </c>
      <c r="C81" s="202"/>
      <c r="D81" s="36" t="s">
        <v>157</v>
      </c>
      <c r="E81" s="43" t="s">
        <v>8</v>
      </c>
      <c r="F81" s="45" t="s">
        <v>28</v>
      </c>
      <c r="G81" s="39" t="s">
        <v>29</v>
      </c>
      <c r="H81" s="39" t="s">
        <v>8</v>
      </c>
      <c r="I81" s="39" t="s">
        <v>9</v>
      </c>
      <c r="J81" s="38">
        <v>200</v>
      </c>
      <c r="K81" s="29">
        <f>0</f>
        <v>0</v>
      </c>
      <c r="L81" s="158">
        <f t="shared" si="5"/>
        <v>0</v>
      </c>
      <c r="M81" s="158">
        <f t="shared" si="6"/>
        <v>0</v>
      </c>
      <c r="N81" s="159"/>
      <c r="O81" s="160">
        <f t="shared" si="7"/>
        <v>0</v>
      </c>
      <c r="P81" s="159"/>
      <c r="Q81" s="159"/>
      <c r="R81" s="159"/>
      <c r="S81" s="28">
        <f>K81-SUM(U81:AH81)+N81</f>
        <v>0</v>
      </c>
      <c r="T81" s="27" t="str">
        <f t="shared" si="9"/>
        <v>OK</v>
      </c>
      <c r="U81" s="173"/>
      <c r="V81" s="173"/>
      <c r="W81" s="173"/>
      <c r="X81" s="173"/>
      <c r="Y81" s="174"/>
      <c r="Z81" s="174"/>
      <c r="AA81" s="26"/>
      <c r="AB81" s="24"/>
      <c r="AC81" s="24"/>
      <c r="AD81" s="24"/>
      <c r="AE81" s="24"/>
      <c r="AF81" s="24"/>
      <c r="AG81" s="24"/>
      <c r="AH81" s="24"/>
    </row>
    <row r="82" spans="1:34" ht="15.75" thickBot="1" x14ac:dyDescent="0.3">
      <c r="K82" s="4">
        <f>SUM(K4:K81)</f>
        <v>183</v>
      </c>
      <c r="N82" s="163"/>
      <c r="O82" s="163">
        <f t="shared" si="7"/>
        <v>45</v>
      </c>
      <c r="P82" s="163"/>
      <c r="Q82" s="163"/>
      <c r="R82" s="163"/>
      <c r="S82" s="12">
        <f>SUM(S4:S81)</f>
        <v>142</v>
      </c>
      <c r="T82" s="5" t="str">
        <f t="shared" si="9"/>
        <v>OK</v>
      </c>
      <c r="U82" s="32">
        <f t="shared" ref="U82:AH82" si="10">SUMPRODUCT($J$4:$J$81,U4:U81)</f>
        <v>6689.61</v>
      </c>
      <c r="V82" s="32">
        <f t="shared" si="10"/>
        <v>13170.68</v>
      </c>
      <c r="W82" s="32">
        <f t="shared" si="10"/>
        <v>1800</v>
      </c>
      <c r="X82" s="32">
        <f t="shared" si="10"/>
        <v>6689.61</v>
      </c>
      <c r="Y82" s="32">
        <f t="shared" si="10"/>
        <v>2821.51</v>
      </c>
      <c r="Z82" s="32">
        <f t="shared" si="10"/>
        <v>10205</v>
      </c>
      <c r="AA82" s="32">
        <f t="shared" si="10"/>
        <v>0</v>
      </c>
      <c r="AB82" s="32">
        <f t="shared" si="10"/>
        <v>0</v>
      </c>
      <c r="AC82" s="32">
        <f t="shared" si="10"/>
        <v>0</v>
      </c>
      <c r="AD82" s="32">
        <f t="shared" si="10"/>
        <v>0</v>
      </c>
      <c r="AE82" s="32">
        <f t="shared" si="10"/>
        <v>0</v>
      </c>
      <c r="AF82" s="32">
        <f t="shared" si="10"/>
        <v>0</v>
      </c>
      <c r="AG82" s="32">
        <f t="shared" si="10"/>
        <v>0</v>
      </c>
      <c r="AH82" s="32">
        <f t="shared" si="10"/>
        <v>0</v>
      </c>
    </row>
    <row r="83" spans="1:34" ht="15" x14ac:dyDescent="0.25">
      <c r="D83" s="33" t="s">
        <v>53</v>
      </c>
      <c r="K83" s="163">
        <f>SUMPRODUCT($J$4:$J$81,K4:K81)</f>
        <v>371183.87</v>
      </c>
      <c r="L83" s="163">
        <f>SUMPRODUCT($J$4:$J$81,L4:L81)</f>
        <v>41376.410000000003</v>
      </c>
      <c r="M83" s="163">
        <f>SUMPRODUCT($J$4:$J$81,M4:M81)</f>
        <v>41376.410000000003</v>
      </c>
      <c r="R83" s="157"/>
      <c r="U83" s="177"/>
      <c r="V83" s="177"/>
      <c r="W83" s="177"/>
      <c r="X83" s="177"/>
      <c r="Y83" s="177"/>
      <c r="Z83" s="177"/>
    </row>
    <row r="84" spans="1:34" ht="15" customHeight="1" x14ac:dyDescent="0.25">
      <c r="D84" s="34" t="s">
        <v>54</v>
      </c>
      <c r="R84" s="156"/>
      <c r="U84" s="177"/>
      <c r="V84" s="177"/>
      <c r="W84" s="177"/>
      <c r="X84" s="177"/>
      <c r="Y84" s="177"/>
      <c r="Z84" s="177"/>
    </row>
    <row r="85" spans="1:34" ht="15.75" customHeight="1" thickBot="1" x14ac:dyDescent="0.3">
      <c r="D85" s="35" t="s">
        <v>55</v>
      </c>
      <c r="R85" s="156"/>
      <c r="U85" s="177"/>
      <c r="V85" s="177"/>
      <c r="W85" s="177"/>
      <c r="X85" s="177"/>
      <c r="Y85" s="177"/>
      <c r="Z85" s="177"/>
    </row>
    <row r="86" spans="1:34" ht="15" x14ac:dyDescent="0.25">
      <c r="U86" s="177"/>
      <c r="V86" s="177"/>
      <c r="W86" s="177"/>
      <c r="X86" s="177"/>
      <c r="Y86" s="177"/>
      <c r="Z86" s="177"/>
    </row>
    <row r="87" spans="1:34" ht="15" x14ac:dyDescent="0.25">
      <c r="U87" s="177"/>
      <c r="V87" s="177"/>
      <c r="W87" s="177"/>
      <c r="X87" s="177"/>
      <c r="Y87" s="177"/>
      <c r="Z87" s="177"/>
    </row>
    <row r="88" spans="1:34" ht="15" x14ac:dyDescent="0.25">
      <c r="U88" s="177"/>
      <c r="V88" s="177"/>
      <c r="W88" s="177"/>
      <c r="X88" s="177"/>
      <c r="Y88" s="177"/>
      <c r="Z88" s="177"/>
    </row>
    <row r="89" spans="1:34" ht="15" x14ac:dyDescent="0.25">
      <c r="U89" s="177"/>
      <c r="V89" s="177"/>
      <c r="W89" s="177"/>
      <c r="X89" s="177"/>
      <c r="Y89" s="177"/>
      <c r="Z89" s="177"/>
    </row>
    <row r="90" spans="1:34" ht="15" x14ac:dyDescent="0.25">
      <c r="U90" s="177"/>
      <c r="V90" s="177"/>
      <c r="W90" s="177"/>
      <c r="X90" s="177"/>
      <c r="Y90" s="177"/>
      <c r="Z90" s="177"/>
    </row>
    <row r="91" spans="1:34" ht="15" x14ac:dyDescent="0.25">
      <c r="U91" s="177"/>
      <c r="V91" s="177"/>
      <c r="W91" s="177"/>
      <c r="X91" s="177"/>
      <c r="Y91" s="177"/>
      <c r="Z91" s="177"/>
    </row>
    <row r="92" spans="1:34" ht="15" x14ac:dyDescent="0.25">
      <c r="U92" s="177"/>
      <c r="V92" s="177"/>
      <c r="W92" s="177"/>
      <c r="X92" s="177"/>
      <c r="Y92" s="177"/>
      <c r="Z92" s="177"/>
    </row>
  </sheetData>
  <mergeCells count="29">
    <mergeCell ref="A69:A78"/>
    <mergeCell ref="C69:C78"/>
    <mergeCell ref="A79:A81"/>
    <mergeCell ref="C79:C81"/>
    <mergeCell ref="A38:A48"/>
    <mergeCell ref="C38:C48"/>
    <mergeCell ref="A49:A59"/>
    <mergeCell ref="C49:C59"/>
    <mergeCell ref="A60:A68"/>
    <mergeCell ref="C60:C68"/>
    <mergeCell ref="AD1:AD2"/>
    <mergeCell ref="AE1:AE2"/>
    <mergeCell ref="AF1:AF2"/>
    <mergeCell ref="AG1:AG2"/>
    <mergeCell ref="AH1:AH2"/>
    <mergeCell ref="AA1:AA2"/>
    <mergeCell ref="AB1:AB2"/>
    <mergeCell ref="AC1:AC2"/>
    <mergeCell ref="A1:C1"/>
    <mergeCell ref="D1:J1"/>
    <mergeCell ref="K1:T1"/>
    <mergeCell ref="U1:U2"/>
    <mergeCell ref="V1:V2"/>
    <mergeCell ref="W1:W2"/>
    <mergeCell ref="A2:J2"/>
    <mergeCell ref="K2:T2"/>
    <mergeCell ref="X1:X2"/>
    <mergeCell ref="Y1:Y2"/>
    <mergeCell ref="Z1:Z2"/>
  </mergeCells>
  <conditionalFormatting sqref="T1 T3:T1048576">
    <cfRule type="cellIs" dxfId="23" priority="2" operator="equal">
      <formula>"ATENÇÃO"</formula>
    </cfRule>
  </conditionalFormatting>
  <conditionalFormatting sqref="AA4:AH81">
    <cfRule type="cellIs" dxfId="22"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9933"/>
  </sheetPr>
  <dimension ref="A1:S91"/>
  <sheetViews>
    <sheetView tabSelected="1" topLeftCell="A73" zoomScale="85" zoomScaleNormal="85" workbookViewId="0">
      <selection activeCell="F85" sqref="F85"/>
    </sheetView>
  </sheetViews>
  <sheetFormatPr defaultColWidth="9.7109375" defaultRowHeight="35.1" customHeight="1" x14ac:dyDescent="0.25"/>
  <cols>
    <col min="1" max="2" width="6.42578125" style="1" customWidth="1"/>
    <col min="3" max="3" width="17.42578125" style="1" customWidth="1"/>
    <col min="4" max="4" width="36.140625" style="3" customWidth="1"/>
    <col min="5" max="5" width="20.5703125" style="1" customWidth="1"/>
    <col min="6" max="6" width="9.85546875" style="1" customWidth="1"/>
    <col min="7" max="7" width="8.42578125" style="1" customWidth="1"/>
    <col min="8" max="8" width="10.140625" style="1" customWidth="1"/>
    <col min="9" max="9" width="12.5703125" style="1" customWidth="1"/>
    <col min="10" max="10" width="16.140625" style="3" customWidth="1"/>
    <col min="11" max="11" width="15.85546875" style="4" customWidth="1"/>
    <col min="12" max="15" width="13.28515625" style="12" customWidth="1"/>
    <col min="16" max="16" width="12.42578125" style="5" customWidth="1"/>
    <col min="17" max="18" width="20" style="2" customWidth="1"/>
    <col min="19" max="19" width="19.140625" style="2" customWidth="1"/>
    <col min="20" max="16384" width="9.7109375" style="2"/>
  </cols>
  <sheetData>
    <row r="1" spans="1:19" ht="46.15" customHeight="1" x14ac:dyDescent="0.25">
      <c r="A1" s="207" t="s">
        <v>52</v>
      </c>
      <c r="B1" s="208"/>
      <c r="C1" s="208"/>
      <c r="D1" s="194" t="s">
        <v>48</v>
      </c>
      <c r="E1" s="195"/>
      <c r="F1" s="195"/>
      <c r="G1" s="195"/>
      <c r="H1" s="195"/>
      <c r="I1" s="195"/>
      <c r="J1" s="196"/>
      <c r="K1" s="207" t="s">
        <v>49</v>
      </c>
      <c r="L1" s="208"/>
      <c r="M1" s="208"/>
      <c r="N1" s="208"/>
      <c r="O1" s="208"/>
      <c r="P1" s="208"/>
      <c r="Q1" s="208"/>
      <c r="R1" s="208"/>
      <c r="S1" s="208"/>
    </row>
    <row r="2" spans="1:19" ht="35.1" customHeight="1" x14ac:dyDescent="0.25">
      <c r="A2" s="241" t="s">
        <v>170</v>
      </c>
      <c r="B2" s="242"/>
      <c r="C2" s="242"/>
      <c r="D2" s="242"/>
      <c r="E2" s="242"/>
      <c r="F2" s="242"/>
      <c r="G2" s="242"/>
      <c r="H2" s="242"/>
      <c r="I2" s="242"/>
      <c r="J2" s="242"/>
      <c r="K2" s="242"/>
      <c r="L2" s="242"/>
      <c r="M2" s="242"/>
      <c r="N2" s="242"/>
      <c r="O2" s="242"/>
      <c r="P2" s="242"/>
      <c r="Q2" s="242"/>
      <c r="R2" s="242"/>
      <c r="S2" s="243"/>
    </row>
    <row r="3" spans="1:19" s="3" customFormat="1" ht="35.1" customHeight="1" x14ac:dyDescent="0.2">
      <c r="A3" s="53" t="s">
        <v>3</v>
      </c>
      <c r="B3" s="53" t="s">
        <v>56</v>
      </c>
      <c r="C3" s="53" t="s">
        <v>57</v>
      </c>
      <c r="D3" s="54" t="s">
        <v>58</v>
      </c>
      <c r="E3" s="54" t="s">
        <v>59</v>
      </c>
      <c r="F3" s="54" t="s">
        <v>18</v>
      </c>
      <c r="G3" s="54" t="s">
        <v>19</v>
      </c>
      <c r="H3" s="54" t="s">
        <v>60</v>
      </c>
      <c r="I3" s="54" t="s">
        <v>61</v>
      </c>
      <c r="J3" s="55" t="s">
        <v>50</v>
      </c>
      <c r="K3" s="10" t="s">
        <v>4</v>
      </c>
      <c r="L3" s="59" t="s">
        <v>227</v>
      </c>
      <c r="M3" s="11" t="s">
        <v>228</v>
      </c>
      <c r="N3" s="11" t="s">
        <v>229</v>
      </c>
      <c r="O3" s="11" t="s">
        <v>230</v>
      </c>
      <c r="P3" s="7" t="s">
        <v>231</v>
      </c>
      <c r="Q3" s="166" t="s">
        <v>232</v>
      </c>
      <c r="R3" s="166" t="s">
        <v>226</v>
      </c>
      <c r="S3" s="166" t="s">
        <v>233</v>
      </c>
    </row>
    <row r="4" spans="1:19" ht="35.1" customHeight="1" x14ac:dyDescent="0.25">
      <c r="A4" s="39">
        <v>1</v>
      </c>
      <c r="B4" s="39">
        <v>1</v>
      </c>
      <c r="C4" s="37" t="s">
        <v>63</v>
      </c>
      <c r="D4" s="36" t="s">
        <v>64</v>
      </c>
      <c r="E4" s="37" t="s">
        <v>65</v>
      </c>
      <c r="F4" s="37" t="s">
        <v>20</v>
      </c>
      <c r="G4" s="37" t="s">
        <v>66</v>
      </c>
      <c r="H4" s="37" t="s">
        <v>5</v>
      </c>
      <c r="I4" s="37" t="s">
        <v>6</v>
      </c>
      <c r="J4" s="38">
        <v>1670</v>
      </c>
      <c r="K4" s="14">
        <f>REITORIA_SEMS!K4+REITORIA_MUSEU!K4+CAV!K4+CCT!K4+CEAD!K4+CEART!K4+CEAVI!K4+CEFID!K4+CEO!K4+CEPLAN!K4+CERES!K4+CESFI!K4+CESMO!K4+ESAG!K4+FAED!K4</f>
        <v>28</v>
      </c>
      <c r="L4" s="13">
        <f>REITORIA_SEMS!K4+REITORIA_MUSEU!K4+CAV!K4+CCT!K4+CEAD!K4+CEART!K4+CEAVI!K4+CEFID!K4+CEO!K4+CEPLAN!K4+CERES!K4+CESFI!K4+CESMO!K4+ESAG!K4+FAED!K4</f>
        <v>28</v>
      </c>
      <c r="M4" s="167">
        <f>REITORIA_SEMS!L4+REITORIA_MUSEU!L4+CAV!L4+CCT!L4+CEAD!L4+CEART!L4+CEAVI!L4+CEFID!L4+CEO!L4+CEPLAN!L4+CERES!L4+CESFI!L4+CESMO!L4+ESAG!L4+FAED!L4</f>
        <v>10</v>
      </c>
      <c r="N4" s="164">
        <f>K4*0.25-0.5-O4</f>
        <v>6.5</v>
      </c>
      <c r="O4" s="165">
        <f>REITORIA_SEMS!P4+REITORIA_SEMS!Q4+REITORIA_MUSEU!P4+REITORIA_MUSEU!Q4+CAV!P4+CAV!Q4+CCT!P4+CCT!Q4+CEAD!P4+CEAD!Q4+CEART!P4+CEART!Q4+CEAVI!P4+CEAVI!Q4+CEFID!P4+CEFID!Q4+CEO!P4+CEO!Q4+CEPLAN!P4+CEPLAN!Q4+CERES!P4+CERES!Q4+CESFI!P4+CESFI!Q4+CESMO!P4+CESMO!Q4+ESAG!P4+ESAG!Q4+FAED!P4+FAED!Q4</f>
        <v>0</v>
      </c>
      <c r="P4" s="15">
        <f>K4-L4+O4</f>
        <v>0</v>
      </c>
      <c r="Q4" s="16">
        <f>J4*K4</f>
        <v>46760</v>
      </c>
      <c r="R4" s="16">
        <f>J4*O4</f>
        <v>0</v>
      </c>
      <c r="S4" s="16">
        <f>J4*L4</f>
        <v>46760</v>
      </c>
    </row>
    <row r="5" spans="1:19" ht="61.9" customHeight="1" x14ac:dyDescent="0.25">
      <c r="A5" s="46">
        <v>2</v>
      </c>
      <c r="B5" s="46">
        <v>2</v>
      </c>
      <c r="C5" s="47" t="s">
        <v>67</v>
      </c>
      <c r="D5" s="48" t="s">
        <v>68</v>
      </c>
      <c r="E5" s="47" t="s">
        <v>69</v>
      </c>
      <c r="F5" s="47" t="s">
        <v>20</v>
      </c>
      <c r="G5" s="47" t="s">
        <v>66</v>
      </c>
      <c r="H5" s="47" t="s">
        <v>5</v>
      </c>
      <c r="I5" s="47" t="s">
        <v>6</v>
      </c>
      <c r="J5" s="49">
        <v>1651.67</v>
      </c>
      <c r="K5" s="14">
        <f>REITORIA_SEMS!K5+REITORIA_MUSEU!K5+CAV!K5+CCT!K5+CEAD!K5+CEART!K5+CEAVI!K5+CEFID!K5+CEO!K5+CEPLAN!K5+CERES!K5+CESFI!K5+CESMO!K5+ESAG!K5+FAED!K5</f>
        <v>42</v>
      </c>
      <c r="L5" s="13">
        <f>REITORIA_SEMS!K5-REITORIA_SEMS!S5+REITORIA_MUSEU!K5-REITORIA_MUSEU!S5+CAV!K5-CAV!S5+CCT!K5-CCT!S5+CEAD!K5-CEAD!S5+CEART!K5-CEART!S5+CEAVI!K5-CEAVI!S5+CEFID!K5-CEFID!S5+CEO!K5-CEO!S5+CEPLAN!K5-CEPLAN!S5+CERES!K5-CERES!S5+CESFI!K5-CESFI!S5+CESMO!K5-CESMO!S5+ESAG!K5-ESAG!S5+FAED!K5-FAED!S5</f>
        <v>19</v>
      </c>
      <c r="M5" s="167">
        <f>REITORIA_SEMS!L5+REITORIA_MUSEU!L5+CAV!L5+CCT!L5+CEAD!L5+CEART!L5+CEAVI!L5+CEFID!L5+CEO!L5+CEPLAN!L5+CERES!L5+CESFI!L5+CESMO!L5+ESAG!L5+FAED!L5</f>
        <v>19</v>
      </c>
      <c r="N5" s="164">
        <f t="shared" ref="N5:N68" si="0">K5*0.25-0.5-O5</f>
        <v>10</v>
      </c>
      <c r="O5" s="165">
        <f>REITORIA_SEMS!P5+REITORIA_SEMS!Q5+REITORIA_MUSEU!P5+REITORIA_MUSEU!Q5+CAV!P5+CAV!Q5+CCT!P5+CCT!Q5+CEAD!P5+CEAD!Q5+CEART!P5+CEART!Q5+CEAVI!P5+CEAVI!Q5+CEFID!P5+CEFID!Q5+CEO!P5+CEO!Q5+CEPLAN!P5+CEPLAN!Q5+CERES!P5+CERES!Q5+CESFI!P5+CESFI!Q5+CESMO!P5+CESMO!Q5+ESAG!P5+ESAG!Q5+FAED!P5+FAED!Q5</f>
        <v>0</v>
      </c>
      <c r="P5" s="15">
        <f t="shared" ref="P5:P68" si="1">K5-L5+O5</f>
        <v>23</v>
      </c>
      <c r="Q5" s="16">
        <f t="shared" ref="Q5:Q45" si="2">J5*K5</f>
        <v>69370.14</v>
      </c>
      <c r="R5" s="16">
        <f t="shared" ref="R5:R68" si="3">J5*O5</f>
        <v>0</v>
      </c>
      <c r="S5" s="16">
        <f t="shared" ref="S5:S45" si="4">J5*L5</f>
        <v>31381.730000000003</v>
      </c>
    </row>
    <row r="6" spans="1:19" ht="74.849999999999994" customHeight="1" x14ac:dyDescent="0.25">
      <c r="A6" s="95">
        <v>3</v>
      </c>
      <c r="B6" s="95">
        <v>3</v>
      </c>
      <c r="C6" s="65" t="s">
        <v>63</v>
      </c>
      <c r="D6" s="96" t="s">
        <v>70</v>
      </c>
      <c r="E6" s="65" t="s">
        <v>71</v>
      </c>
      <c r="F6" s="65" t="s">
        <v>20</v>
      </c>
      <c r="G6" s="65" t="s">
        <v>72</v>
      </c>
      <c r="H6" s="65" t="s">
        <v>5</v>
      </c>
      <c r="I6" s="65" t="s">
        <v>6</v>
      </c>
      <c r="J6" s="97">
        <v>1802</v>
      </c>
      <c r="K6" s="14">
        <f>REITORIA_SEMS!K6+REITORIA_MUSEU!K6+CAV!K6+CCT!K6+CEAD!K6+CEART!K6+CEAVI!K6+CEFID!K6+CEO!K6+CEPLAN!K6+CERES!K6+CESFI!K6+CESMO!K6+ESAG!K6+FAED!K6</f>
        <v>28</v>
      </c>
      <c r="L6" s="13">
        <f>REITORIA_SEMS!K6-REITORIA_SEMS!S6+REITORIA_MUSEU!K6-REITORIA_MUSEU!S6+CAV!K6-CAV!S6+CCT!K6-CCT!S6+CEAD!K6-CEAD!S6+CEART!K6-CEART!S6+CEAVI!K6-CEAVI!S6+CEFID!K6-CEFID!S6+CEO!K6-CEO!S6+CEPLAN!K6-CEPLAN!S6+CERES!K6-CERES!S6+CESFI!K6-CESFI!S6+CESMO!K6-CESMO!S6+ESAG!K6-ESAG!S6+FAED!K6-FAED!S6</f>
        <v>13</v>
      </c>
      <c r="M6" s="167">
        <f>REITORIA_SEMS!L6+REITORIA_MUSEU!L6+CAV!L6+CCT!L6+CEAD!L6+CEART!L6+CEAVI!L6+CEFID!L6+CEO!L6+CEPLAN!L6+CERES!L6+CESFI!L6+CESMO!L6+ESAG!L6+FAED!L6</f>
        <v>13</v>
      </c>
      <c r="N6" s="164">
        <f t="shared" si="0"/>
        <v>6.5</v>
      </c>
      <c r="O6" s="165">
        <f>REITORIA_SEMS!P6+REITORIA_SEMS!Q6+REITORIA_MUSEU!P6+REITORIA_MUSEU!Q6+CAV!P6+CAV!Q6+CCT!P6+CCT!Q6+CEAD!P6+CEAD!Q6+CEART!P6+CEART!Q6+CEAVI!P6+CEAVI!Q6+CEFID!P6+CEFID!Q6+CEO!P6+CEO!Q6+CEPLAN!P6+CEPLAN!Q6+CERES!P6+CERES!Q6+CESFI!P6+CESFI!Q6+CESMO!P6+CESMO!Q6+ESAG!P6+ESAG!Q6+FAED!P6+FAED!Q6</f>
        <v>0</v>
      </c>
      <c r="P6" s="15">
        <f t="shared" si="1"/>
        <v>15</v>
      </c>
      <c r="Q6" s="16">
        <f t="shared" si="2"/>
        <v>50456</v>
      </c>
      <c r="R6" s="16">
        <f t="shared" si="3"/>
        <v>0</v>
      </c>
      <c r="S6" s="16">
        <f t="shared" si="4"/>
        <v>23426</v>
      </c>
    </row>
    <row r="7" spans="1:19" ht="42.75" customHeight="1" x14ac:dyDescent="0.25">
      <c r="A7" s="46">
        <v>4</v>
      </c>
      <c r="B7" s="46">
        <v>4</v>
      </c>
      <c r="C7" s="47" t="s">
        <v>67</v>
      </c>
      <c r="D7" s="48" t="s">
        <v>73</v>
      </c>
      <c r="E7" s="47" t="s">
        <v>74</v>
      </c>
      <c r="F7" s="47" t="s">
        <v>20</v>
      </c>
      <c r="G7" s="47" t="s">
        <v>75</v>
      </c>
      <c r="H7" s="47" t="s">
        <v>5</v>
      </c>
      <c r="I7" s="47" t="s">
        <v>6</v>
      </c>
      <c r="J7" s="49">
        <v>1800</v>
      </c>
      <c r="K7" s="14">
        <f>REITORIA_SEMS!K7+REITORIA_MUSEU!K7+CAV!K7+CCT!K7+CEAD!K7+CEART!K7+CEAVI!K7+CEFID!K7+CEO!K7+CEPLAN!K7+CERES!K7+CESFI!K7+CESMO!K7+ESAG!K7+FAED!K7</f>
        <v>45</v>
      </c>
      <c r="L7" s="13">
        <f>REITORIA_SEMS!K7-REITORIA_SEMS!S7+REITORIA_MUSEU!K7-REITORIA_MUSEU!S7+CAV!K7-CAV!S7+CCT!K7-CCT!S7+CEAD!K7-CEAD!S7+CEART!K7-CEART!S7+CEAVI!K7-CEAVI!S7+CEFID!K7-CEFID!S7+CEO!K7-CEO!S7+CEPLAN!K7-CEPLAN!S7+CERES!K7-CERES!S7+CESFI!K7-CESFI!S7+CESMO!K7-CESMO!S7+ESAG!K7-ESAG!S7+FAED!K7-FAED!S7</f>
        <v>37</v>
      </c>
      <c r="M7" s="167">
        <f>REITORIA_SEMS!L7+REITORIA_MUSEU!L7+CAV!L7+CCT!L7+CEAD!L7+CEART!L7+CEAVI!L7+CEFID!L7+CEO!L7+CEPLAN!L7+CERES!L7+CESFI!L7+CESMO!L7+ESAG!L7+FAED!L7</f>
        <v>35</v>
      </c>
      <c r="N7" s="164">
        <f t="shared" si="0"/>
        <v>10.75</v>
      </c>
      <c r="O7" s="165">
        <f>REITORIA_SEMS!P7+REITORIA_SEMS!Q7+REITORIA_MUSEU!P7+REITORIA_MUSEU!Q7+CAV!P7+CAV!Q7+CCT!P7+CCT!Q7+CEAD!P7+CEAD!Q7+CEART!P7+CEART!Q7+CEAVI!P7+CEAVI!Q7+CEFID!P7+CEFID!Q7+CEO!P7+CEO!Q7+CEPLAN!P7+CEPLAN!Q7+CERES!P7+CERES!Q7+CESFI!P7+CESFI!Q7+CESMO!P7+CESMO!Q7+ESAG!P7+ESAG!Q7+FAED!P7+FAED!Q7</f>
        <v>0</v>
      </c>
      <c r="P7" s="15">
        <f t="shared" si="1"/>
        <v>8</v>
      </c>
      <c r="Q7" s="16">
        <f t="shared" si="2"/>
        <v>81000</v>
      </c>
      <c r="R7" s="16">
        <f t="shared" si="3"/>
        <v>0</v>
      </c>
      <c r="S7" s="16">
        <f t="shared" si="4"/>
        <v>66600</v>
      </c>
    </row>
    <row r="8" spans="1:19" ht="35.1" customHeight="1" x14ac:dyDescent="0.25">
      <c r="A8" s="39">
        <v>5</v>
      </c>
      <c r="B8" s="39">
        <v>5</v>
      </c>
      <c r="C8" s="37" t="s">
        <v>63</v>
      </c>
      <c r="D8" s="36" t="s">
        <v>76</v>
      </c>
      <c r="E8" s="37" t="s">
        <v>77</v>
      </c>
      <c r="F8" s="37" t="s">
        <v>20</v>
      </c>
      <c r="G8" s="37" t="s">
        <v>78</v>
      </c>
      <c r="H8" s="37" t="s">
        <v>5</v>
      </c>
      <c r="I8" s="37" t="s">
        <v>6</v>
      </c>
      <c r="J8" s="38">
        <v>2686</v>
      </c>
      <c r="K8" s="14">
        <f>REITORIA_SEMS!K8+REITORIA_MUSEU!K8+CAV!K8+CCT!K8+CEAD!K8+CEART!K8+CEAVI!K8+CEFID!K8+CEO!K8+CEPLAN!K8+CERES!K8+CESFI!K8+CESMO!K8+ESAG!K8+FAED!K8</f>
        <v>40</v>
      </c>
      <c r="L8" s="13">
        <f>REITORIA_SEMS!K8-REITORIA_SEMS!S8+REITORIA_MUSEU!K8-REITORIA_MUSEU!S8+CAV!K8-CAV!S8+CCT!K8-CCT!S8+CEAD!K8-CEAD!S8+CEART!K8-CEART!S8+CEAVI!K8-CEAVI!S8+CEFID!K8-CEFID!S8+CEO!K8-CEO!S8+CEPLAN!K8-CEPLAN!S8+CERES!K8-CERES!S8+CESFI!K8-CESFI!S8+CESMO!K8-CESMO!S8+ESAG!K8-ESAG!S8+FAED!K8-FAED!S8</f>
        <v>34</v>
      </c>
      <c r="M8" s="167">
        <f>REITORIA_SEMS!L8+REITORIA_MUSEU!L8+CAV!L8+CCT!L8+CEAD!L8+CEART!L8+CEAVI!L8+CEFID!L8+CEO!L8+CEPLAN!L8+CERES!L8+CESFI!L8+CESMO!L8+ESAG!L8+FAED!L8</f>
        <v>34</v>
      </c>
      <c r="N8" s="164">
        <f t="shared" si="0"/>
        <v>9.5</v>
      </c>
      <c r="O8" s="165">
        <f>REITORIA_SEMS!P8+REITORIA_SEMS!Q8+REITORIA_MUSEU!P8+REITORIA_MUSEU!Q8+CAV!P8+CAV!Q8+CCT!P8+CCT!Q8+CEAD!P8+CEAD!Q8+CEART!P8+CEART!Q8+CEAVI!P8+CEAVI!Q8+CEFID!P8+CEFID!Q8+CEO!P8+CEO!Q8+CEPLAN!P8+CEPLAN!Q8+CERES!P8+CERES!Q8+CESFI!P8+CESFI!Q8+CESMO!P8+CESMO!Q8+ESAG!P8+ESAG!Q8+FAED!P8+FAED!Q8</f>
        <v>0</v>
      </c>
      <c r="P8" s="15">
        <f t="shared" si="1"/>
        <v>6</v>
      </c>
      <c r="Q8" s="16">
        <f t="shared" si="2"/>
        <v>107440</v>
      </c>
      <c r="R8" s="16">
        <f t="shared" si="3"/>
        <v>0</v>
      </c>
      <c r="S8" s="16">
        <f t="shared" si="4"/>
        <v>91324</v>
      </c>
    </row>
    <row r="9" spans="1:19" ht="73.349999999999994" customHeight="1" x14ac:dyDescent="0.25">
      <c r="A9" s="91">
        <v>6</v>
      </c>
      <c r="B9" s="91">
        <v>6</v>
      </c>
      <c r="C9" s="92" t="s">
        <v>67</v>
      </c>
      <c r="D9" s="93" t="s">
        <v>79</v>
      </c>
      <c r="E9" s="98" t="s">
        <v>188</v>
      </c>
      <c r="F9" s="92" t="s">
        <v>20</v>
      </c>
      <c r="G9" s="92" t="s">
        <v>21</v>
      </c>
      <c r="H9" s="92" t="s">
        <v>5</v>
      </c>
      <c r="I9" s="92" t="s">
        <v>6</v>
      </c>
      <c r="J9" s="94">
        <v>2821.51</v>
      </c>
      <c r="K9" s="14">
        <f>REITORIA_SEMS!K9+REITORIA_MUSEU!K9+CAV!K9+CCT!K9+CEAD!K9+CEART!K9+CEAVI!K9+CEFID!K9+CEO!K9+CEPLAN!K9+CERES!K9+CESFI!K9+CESMO!K9+ESAG!K9+FAED!K9</f>
        <v>56</v>
      </c>
      <c r="L9" s="13">
        <f>REITORIA_SEMS!K9-REITORIA_SEMS!S9+REITORIA_MUSEU!K9-REITORIA_MUSEU!S9+CAV!K9-CAV!S9+CCT!K9-CCT!S9+CEAD!K9-CEAD!S9+CEART!K9-CEART!S9+CEAVI!K9-CEAVI!S9+CEFID!K9-CEFID!S9+CEO!K9-CEO!S9+CEPLAN!K9-CEPLAN!S9+CERES!K9-CERES!S9+CESFI!K9-CESFI!S9+CESMO!K9-CESMO!S9+ESAG!K9-ESAG!S9+FAED!K9-FAED!S9</f>
        <v>26</v>
      </c>
      <c r="M9" s="167">
        <f>REITORIA_SEMS!L9+REITORIA_MUSEU!L9+CAV!L9+CCT!L9+CEAD!L9+CEART!L9+CEAVI!L9+CEFID!L9+CEO!L9+CEPLAN!L9+CERES!L9+CESFI!L9+CESMO!L9+ESAG!L9+FAED!L9</f>
        <v>25</v>
      </c>
      <c r="N9" s="164">
        <f t="shared" si="0"/>
        <v>13.5</v>
      </c>
      <c r="O9" s="165">
        <f>REITORIA_SEMS!P9+REITORIA_SEMS!Q9+REITORIA_MUSEU!P9+REITORIA_MUSEU!Q9+CAV!P9+CAV!Q9+CCT!P9+CCT!Q9+CEAD!P9+CEAD!Q9+CEART!P9+CEART!Q9+CEAVI!P9+CEAVI!Q9+CEFID!P9+CEFID!Q9+CEO!P9+CEO!Q9+CEPLAN!P9+CEPLAN!Q9+CERES!P9+CERES!Q9+CESFI!P9+CESFI!Q9+CESMO!P9+CESMO!Q9+ESAG!P9+ESAG!Q9+FAED!P9+FAED!Q9</f>
        <v>0</v>
      </c>
      <c r="P9" s="15">
        <f t="shared" si="1"/>
        <v>30</v>
      </c>
      <c r="Q9" s="16">
        <f t="shared" si="2"/>
        <v>158004.56</v>
      </c>
      <c r="R9" s="16">
        <f t="shared" si="3"/>
        <v>0</v>
      </c>
      <c r="S9" s="16">
        <f t="shared" si="4"/>
        <v>73359.260000000009</v>
      </c>
    </row>
    <row r="10" spans="1:19" ht="35.1" customHeight="1" x14ac:dyDescent="0.25">
      <c r="A10" s="39">
        <v>7</v>
      </c>
      <c r="B10" s="39">
        <v>7</v>
      </c>
      <c r="C10" s="37" t="s">
        <v>63</v>
      </c>
      <c r="D10" s="36" t="s">
        <v>80</v>
      </c>
      <c r="E10" s="37" t="s">
        <v>81</v>
      </c>
      <c r="F10" s="37" t="s">
        <v>20</v>
      </c>
      <c r="G10" s="37" t="s">
        <v>21</v>
      </c>
      <c r="H10" s="37" t="s">
        <v>5</v>
      </c>
      <c r="I10" s="37" t="s">
        <v>6</v>
      </c>
      <c r="J10" s="38">
        <v>7446</v>
      </c>
      <c r="K10" s="14">
        <f>REITORIA_SEMS!K10+REITORIA_MUSEU!K10+CAV!K10+CCT!K10+CEAD!K10+CEART!K10+CEAVI!K10+CEFID!K10+CEO!K10+CEPLAN!K10+CERES!K10+CESFI!K10+CESMO!K10+ESAG!K10+FAED!K10</f>
        <v>3</v>
      </c>
      <c r="L10" s="13">
        <f>REITORIA_SEMS!K10-REITORIA_SEMS!S10+REITORIA_MUSEU!K10-REITORIA_MUSEU!S10+CAV!K10-CAV!S10+CCT!K10-CCT!S10+CEAD!K10-CEAD!S10+CEART!K10-CEART!S10+CEAVI!K10-CEAVI!S10+CEFID!K10-CEFID!S10+CEO!K10-CEO!S10+CEPLAN!K10-CEPLAN!S10+CERES!K10-CERES!S10+CESFI!K10-CESFI!S10+CESMO!K10-CESMO!S10+ESAG!K10-ESAG!S10+FAED!K10-FAED!S10</f>
        <v>0</v>
      </c>
      <c r="M10" s="167">
        <f>REITORIA_SEMS!L10+REITORIA_MUSEU!L10+CAV!L10+CCT!L10+CEAD!L10+CEART!L10+CEAVI!L10+CEFID!L10+CEO!L10+CEPLAN!L10+CERES!L10+CESFI!L10+CESMO!L10+ESAG!L10+FAED!L10</f>
        <v>0</v>
      </c>
      <c r="N10" s="164">
        <f t="shared" si="0"/>
        <v>0.25</v>
      </c>
      <c r="O10" s="165">
        <f>REITORIA_SEMS!P10+REITORIA_SEMS!Q10+REITORIA_MUSEU!P10+REITORIA_MUSEU!Q10+CAV!P10+CAV!Q10+CCT!P10+CCT!Q10+CEAD!P10+CEAD!Q10+CEART!P10+CEART!Q10+CEAVI!P10+CEAVI!Q10+CEFID!P10+CEFID!Q10+CEO!P10+CEO!Q10+CEPLAN!P10+CEPLAN!Q10+CERES!P10+CERES!Q10+CESFI!P10+CESFI!Q10+CESMO!P10+CESMO!Q10+ESAG!P10+ESAG!Q10+FAED!P10+FAED!Q10</f>
        <v>0</v>
      </c>
      <c r="P10" s="15">
        <f t="shared" si="1"/>
        <v>3</v>
      </c>
      <c r="Q10" s="16">
        <f t="shared" si="2"/>
        <v>22338</v>
      </c>
      <c r="R10" s="16">
        <f t="shared" si="3"/>
        <v>0</v>
      </c>
      <c r="S10" s="16">
        <f t="shared" si="4"/>
        <v>0</v>
      </c>
    </row>
    <row r="11" spans="1:19" ht="35.1" customHeight="1" x14ac:dyDescent="0.25">
      <c r="A11" s="46">
        <v>8</v>
      </c>
      <c r="B11" s="46">
        <v>8</v>
      </c>
      <c r="C11" s="47" t="s">
        <v>63</v>
      </c>
      <c r="D11" s="48" t="s">
        <v>82</v>
      </c>
      <c r="E11" s="47" t="s">
        <v>81</v>
      </c>
      <c r="F11" s="47" t="s">
        <v>20</v>
      </c>
      <c r="G11" s="47" t="s">
        <v>21</v>
      </c>
      <c r="H11" s="47" t="s">
        <v>5</v>
      </c>
      <c r="I11" s="47" t="s">
        <v>6</v>
      </c>
      <c r="J11" s="49">
        <v>7375</v>
      </c>
      <c r="K11" s="14">
        <f>REITORIA_SEMS!K11+REITORIA_MUSEU!K11+CAV!K11+CCT!K11+CEAD!K11+CEART!K11+CEAVI!K11+CEFID!K11+CEO!K11+CEPLAN!K11+CERES!K11+CESFI!K11+CESMO!K11+ESAG!K11+FAED!K11</f>
        <v>2</v>
      </c>
      <c r="L11" s="13">
        <f>REITORIA_SEMS!K11-REITORIA_SEMS!S11+REITORIA_MUSEU!K11-REITORIA_MUSEU!S11+CAV!K11-CAV!S11+CCT!K11-CCT!S11+CEAD!K11-CEAD!S11+CEART!K11-CEART!S11+CEAVI!K11-CEAVI!S11+CEFID!K11-CEFID!S11+CEO!K11-CEO!S11+CEPLAN!K11-CEPLAN!S11+CERES!K11-CERES!S11+CESFI!K11-CESFI!S11+CESMO!K11-CESMO!S11+ESAG!K11-ESAG!S11+FAED!K11-FAED!S11</f>
        <v>0</v>
      </c>
      <c r="M11" s="167">
        <f>REITORIA_SEMS!L11+REITORIA_MUSEU!L11+CAV!L11+CCT!L11+CEAD!L11+CEART!L11+CEAVI!L11+CEFID!L11+CEO!L11+CEPLAN!L11+CERES!L11+CESFI!L11+CESMO!L11+ESAG!L11+FAED!L11</f>
        <v>0</v>
      </c>
      <c r="N11" s="164">
        <f t="shared" si="0"/>
        <v>0</v>
      </c>
      <c r="O11" s="165">
        <f>REITORIA_SEMS!P11+REITORIA_SEMS!Q11+REITORIA_MUSEU!P11+REITORIA_MUSEU!Q11+CAV!P11+CAV!Q11+CCT!P11+CCT!Q11+CEAD!P11+CEAD!Q11+CEART!P11+CEART!Q11+CEAVI!P11+CEAVI!Q11+CEFID!P11+CEFID!Q11+CEO!P11+CEO!Q11+CEPLAN!P11+CEPLAN!Q11+CERES!P11+CERES!Q11+CESFI!P11+CESFI!Q11+CESMO!P11+CESMO!Q11+ESAG!P11+ESAG!Q11+FAED!P11+FAED!Q11</f>
        <v>0</v>
      </c>
      <c r="P11" s="15">
        <f t="shared" si="1"/>
        <v>2</v>
      </c>
      <c r="Q11" s="16">
        <f t="shared" si="2"/>
        <v>14750</v>
      </c>
      <c r="R11" s="16">
        <f t="shared" si="3"/>
        <v>0</v>
      </c>
      <c r="S11" s="16">
        <f t="shared" si="4"/>
        <v>0</v>
      </c>
    </row>
    <row r="12" spans="1:19" ht="35.1" customHeight="1" x14ac:dyDescent="0.25">
      <c r="A12" s="39">
        <v>9</v>
      </c>
      <c r="B12" s="39">
        <v>9</v>
      </c>
      <c r="C12" s="37" t="s">
        <v>83</v>
      </c>
      <c r="D12" s="36" t="s">
        <v>84</v>
      </c>
      <c r="E12" s="37" t="s">
        <v>85</v>
      </c>
      <c r="F12" s="37" t="s">
        <v>20</v>
      </c>
      <c r="G12" s="37" t="s">
        <v>22</v>
      </c>
      <c r="H12" s="37" t="s">
        <v>5</v>
      </c>
      <c r="I12" s="37" t="s">
        <v>6</v>
      </c>
      <c r="J12" s="38">
        <v>6213.51</v>
      </c>
      <c r="K12" s="14">
        <f>REITORIA_SEMS!K12+REITORIA_MUSEU!K12+CAV!K12+CCT!K12+CEAD!K12+CEART!K12+CEAVI!K12+CEFID!K12+CEO!K12+CEPLAN!K12+CERES!K12+CESFI!K12+CESMO!K12+ESAG!K12+FAED!K12</f>
        <v>15</v>
      </c>
      <c r="L12" s="13">
        <f>REITORIA_SEMS!K12-REITORIA_SEMS!S12+REITORIA_MUSEU!K12-REITORIA_MUSEU!S12+CAV!K12-CAV!S12+CCT!K12-CCT!S12+CEAD!K12-CEAD!S12+CEART!K12-CEART!S12+CEAVI!K12-CEAVI!S12+CEFID!K12-CEFID!S12+CEO!K12-CEO!S12+CEPLAN!K12-CEPLAN!S12+CERES!K12-CERES!S12+CESFI!K12-CESFI!S12+CESMO!K12-CESMO!S12+ESAG!K12-ESAG!S12+FAED!K12-FAED!S12</f>
        <v>5</v>
      </c>
      <c r="M12" s="167">
        <f>REITORIA_SEMS!L12+REITORIA_MUSEU!L12+CAV!L12+CCT!L12+CEAD!L12+CEART!L12+CEAVI!L12+CEFID!L12+CEO!L12+CEPLAN!L12+CERES!L12+CESFI!L12+CESMO!L12+ESAG!L12+FAED!L12</f>
        <v>5</v>
      </c>
      <c r="N12" s="164">
        <f t="shared" si="0"/>
        <v>3.25</v>
      </c>
      <c r="O12" s="165">
        <f>REITORIA_SEMS!P12+REITORIA_SEMS!Q12+REITORIA_MUSEU!P12+REITORIA_MUSEU!Q12+CAV!P12+CAV!Q12+CCT!P12+CCT!Q12+CEAD!P12+CEAD!Q12+CEART!P12+CEART!Q12+CEAVI!P12+CEAVI!Q12+CEFID!P12+CEFID!Q12+CEO!P12+CEO!Q12+CEPLAN!P12+CEPLAN!Q12+CERES!P12+CERES!Q12+CESFI!P12+CESFI!Q12+CESMO!P12+CESMO!Q12+ESAG!P12+ESAG!Q12+FAED!P12+FAED!Q12</f>
        <v>0</v>
      </c>
      <c r="P12" s="15">
        <f t="shared" si="1"/>
        <v>10</v>
      </c>
      <c r="Q12" s="16">
        <f t="shared" si="2"/>
        <v>93202.650000000009</v>
      </c>
      <c r="R12" s="16">
        <f t="shared" si="3"/>
        <v>0</v>
      </c>
      <c r="S12" s="16">
        <f t="shared" si="4"/>
        <v>31067.550000000003</v>
      </c>
    </row>
    <row r="13" spans="1:19" ht="35.1" customHeight="1" x14ac:dyDescent="0.25">
      <c r="A13" s="46">
        <v>10</v>
      </c>
      <c r="B13" s="46">
        <v>10</v>
      </c>
      <c r="C13" s="47" t="s">
        <v>63</v>
      </c>
      <c r="D13" s="48" t="s">
        <v>86</v>
      </c>
      <c r="E13" s="47" t="s">
        <v>87</v>
      </c>
      <c r="F13" s="47" t="s">
        <v>20</v>
      </c>
      <c r="G13" s="47" t="s">
        <v>22</v>
      </c>
      <c r="H13" s="47" t="s">
        <v>5</v>
      </c>
      <c r="I13" s="47" t="s">
        <v>6</v>
      </c>
      <c r="J13" s="49">
        <v>6689.61</v>
      </c>
      <c r="K13" s="14">
        <f>REITORIA_SEMS!K13+REITORIA_MUSEU!K13+CAV!K13+CCT!K13+CEAD!K13+CEART!K13+CEAVI!K13+CEFID!K13+CEO!K13+CEPLAN!K13+CERES!K13+CESFI!K13+CESMO!K13+ESAG!K13+FAED!K13</f>
        <v>26</v>
      </c>
      <c r="L13" s="13">
        <f>REITORIA_SEMS!K13-REITORIA_SEMS!S13+REITORIA_MUSEU!K13-REITORIA_MUSEU!S13+CAV!K13-CAV!S13+CCT!K13-CCT!S13+CEAD!K13-CEAD!S13+CEART!K13-CEART!S13+CEAVI!K13-CEAVI!S13+CEFID!K13-CEFID!S13+CEO!K13-CEO!S13+CEPLAN!K13-CEPLAN!S13+CERES!K13-CERES!S13+CESFI!K13-CESFI!S13+CESMO!K13-CESMO!S13+ESAG!K13-ESAG!S13+FAED!K13-FAED!S13</f>
        <v>19</v>
      </c>
      <c r="M13" s="167">
        <f>REITORIA_SEMS!L13+REITORIA_MUSEU!L13+CAV!L13+CCT!L13+CEAD!L13+CEART!L13+CEAVI!L13+CEFID!L13+CEO!L13+CEPLAN!L13+CERES!L13+CESFI!L13+CESMO!L13+ESAG!L13+FAED!L13</f>
        <v>19</v>
      </c>
      <c r="N13" s="164">
        <f t="shared" si="0"/>
        <v>6</v>
      </c>
      <c r="O13" s="165">
        <f>REITORIA_SEMS!P13+REITORIA_SEMS!Q13+REITORIA_MUSEU!P13+REITORIA_MUSEU!Q13+CAV!P13+CAV!Q13+CCT!P13+CCT!Q13+CEAD!P13+CEAD!Q13+CEART!P13+CEART!Q13+CEAVI!P13+CEAVI!Q13+CEFID!P13+CEFID!Q13+CEO!P13+CEO!Q13+CEPLAN!P13+CEPLAN!Q13+CERES!P13+CERES!Q13+CESFI!P13+CESFI!Q13+CESMO!P13+CESMO!Q13+ESAG!P13+ESAG!Q13+FAED!P13+FAED!Q13</f>
        <v>0</v>
      </c>
      <c r="P13" s="15">
        <f t="shared" si="1"/>
        <v>7</v>
      </c>
      <c r="Q13" s="16">
        <f t="shared" si="2"/>
        <v>173929.86</v>
      </c>
      <c r="R13" s="16">
        <f t="shared" si="3"/>
        <v>0</v>
      </c>
      <c r="S13" s="16">
        <f t="shared" si="4"/>
        <v>127102.59</v>
      </c>
    </row>
    <row r="14" spans="1:19" ht="35.1" customHeight="1" x14ac:dyDescent="0.25">
      <c r="A14" s="39">
        <v>11</v>
      </c>
      <c r="B14" s="39">
        <v>11</v>
      </c>
      <c r="C14" s="37" t="s">
        <v>83</v>
      </c>
      <c r="D14" s="36" t="s">
        <v>88</v>
      </c>
      <c r="E14" s="37" t="s">
        <v>89</v>
      </c>
      <c r="F14" s="39" t="s">
        <v>20</v>
      </c>
      <c r="G14" s="37" t="s">
        <v>22</v>
      </c>
      <c r="H14" s="39" t="s">
        <v>5</v>
      </c>
      <c r="I14" s="37" t="s">
        <v>6</v>
      </c>
      <c r="J14" s="38">
        <v>3445.06</v>
      </c>
      <c r="K14" s="14">
        <f>REITORIA_SEMS!K14+REITORIA_MUSEU!K14+CAV!K14+CCT!K14+CEAD!K14+CEART!K14+CEAVI!K14+CEFID!K14+CEO!K14+CEPLAN!K14+CERES!K14+CESFI!K14+CESMO!K14+ESAG!K14+FAED!K14</f>
        <v>45</v>
      </c>
      <c r="L14" s="13">
        <f>REITORIA_SEMS!K14-REITORIA_SEMS!S14+REITORIA_MUSEU!K14-REITORIA_MUSEU!S14+CAV!K14-CAV!S14+CCT!K14-CCT!S14+CEAD!K14-CEAD!S14+CEART!K14-CEART!S14+CEAVI!K14-CEAVI!S14+CEFID!K14-CEFID!S14+CEO!K14-CEO!S14+CEPLAN!K14-CEPLAN!S14+CERES!K14-CERES!S14+CESFI!K14-CESFI!S14+CESMO!K14-CESMO!S14+ESAG!K14-ESAG!S14+FAED!K14-FAED!S14</f>
        <v>34</v>
      </c>
      <c r="M14" s="167">
        <f>REITORIA_SEMS!L14+REITORIA_MUSEU!L14+CAV!L14+CCT!L14+CEAD!L14+CEART!L14+CEAVI!L14+CEFID!L14+CEO!L14+CEPLAN!L14+CERES!L14+CESFI!L14+CESMO!L14+ESAG!L14+FAED!L14</f>
        <v>33</v>
      </c>
      <c r="N14" s="164">
        <f t="shared" si="0"/>
        <v>10.75</v>
      </c>
      <c r="O14" s="165">
        <f>REITORIA_SEMS!P14+REITORIA_SEMS!Q14+REITORIA_MUSEU!P14+REITORIA_MUSEU!Q14+CAV!P14+CAV!Q14+CCT!P14+CCT!Q14+CEAD!P14+CEAD!Q14+CEART!P14+CEART!Q14+CEAVI!P14+CEAVI!Q14+CEFID!P14+CEFID!Q14+CEO!P14+CEO!Q14+CEPLAN!P14+CEPLAN!Q14+CERES!P14+CERES!Q14+CESFI!P14+CESFI!Q14+CESMO!P14+CESMO!Q14+ESAG!P14+ESAG!Q14+FAED!P14+FAED!Q14</f>
        <v>0</v>
      </c>
      <c r="P14" s="15">
        <f t="shared" si="1"/>
        <v>11</v>
      </c>
      <c r="Q14" s="16">
        <f t="shared" si="2"/>
        <v>155027.70000000001</v>
      </c>
      <c r="R14" s="16">
        <f t="shared" si="3"/>
        <v>0</v>
      </c>
      <c r="S14" s="16">
        <f t="shared" si="4"/>
        <v>117132.04</v>
      </c>
    </row>
    <row r="15" spans="1:19" ht="35.1" customHeight="1" x14ac:dyDescent="0.25">
      <c r="A15" s="95">
        <v>12</v>
      </c>
      <c r="B15" s="95">
        <v>12</v>
      </c>
      <c r="C15" s="65" t="s">
        <v>83</v>
      </c>
      <c r="D15" s="96" t="s">
        <v>90</v>
      </c>
      <c r="E15" s="65" t="s">
        <v>91</v>
      </c>
      <c r="F15" s="95" t="s">
        <v>20</v>
      </c>
      <c r="G15" s="95" t="s">
        <v>22</v>
      </c>
      <c r="H15" s="95" t="s">
        <v>5</v>
      </c>
      <c r="I15" s="65" t="s">
        <v>6</v>
      </c>
      <c r="J15" s="97">
        <v>3617.48</v>
      </c>
      <c r="K15" s="14">
        <f>REITORIA_SEMS!K15+REITORIA_MUSEU!K15+CAV!K15+CCT!K15+CEAD!K15+CEART!K15+CEAVI!K15+CEFID!K15+CEO!K15+CEPLAN!K15+CERES!K15+CESFI!K15+CESMO!K15+ESAG!K15+FAED!K15</f>
        <v>28</v>
      </c>
      <c r="L15" s="13">
        <f>REITORIA_SEMS!K15-REITORIA_SEMS!S15+REITORIA_MUSEU!K15-REITORIA_MUSEU!S15+CAV!K15-CAV!S15+CCT!K15-CCT!S15+CEAD!K15-CEAD!S15+CEART!K15-CEART!S15+CEAVI!K15-CEAVI!S15+CEFID!K15-CEFID!S15+CEO!K15-CEO!S15+CEPLAN!K15-CEPLAN!S15+CERES!K15-CERES!S15+CESFI!K15-CESFI!S15+CESMO!K15-CESMO!S15+ESAG!K15-ESAG!S15+FAED!K15-FAED!S15</f>
        <v>12</v>
      </c>
      <c r="M15" s="167">
        <f>REITORIA_SEMS!L15+REITORIA_MUSEU!L15+CAV!L15+CCT!L15+CEAD!L15+CEART!L15+CEAVI!L15+CEFID!L15+CEO!L15+CEPLAN!L15+CERES!L15+CESFI!L15+CESMO!L15+ESAG!L15+FAED!L15</f>
        <v>6</v>
      </c>
      <c r="N15" s="164">
        <f t="shared" si="0"/>
        <v>6.5</v>
      </c>
      <c r="O15" s="165">
        <f>REITORIA_SEMS!P15+REITORIA_SEMS!Q15+REITORIA_MUSEU!P15+REITORIA_MUSEU!Q15+CAV!P15+CAV!Q15+CCT!P15+CCT!Q15+CEAD!P15+CEAD!Q15+CEART!P15+CEART!Q15+CEAVI!P15+CEAVI!Q15+CEFID!P15+CEFID!Q15+CEO!P15+CEO!Q15+CEPLAN!P15+CEPLAN!Q15+CERES!P15+CERES!Q15+CESFI!P15+CESFI!Q15+CESMO!P15+CESMO!Q15+ESAG!P15+ESAG!Q15+FAED!P15+FAED!Q15</f>
        <v>0</v>
      </c>
      <c r="P15" s="15">
        <f t="shared" si="1"/>
        <v>16</v>
      </c>
      <c r="Q15" s="16">
        <f t="shared" si="2"/>
        <v>101289.44</v>
      </c>
      <c r="R15" s="16">
        <f t="shared" si="3"/>
        <v>0</v>
      </c>
      <c r="S15" s="16">
        <f t="shared" si="4"/>
        <v>43409.760000000002</v>
      </c>
    </row>
    <row r="16" spans="1:19" ht="35.1" customHeight="1" x14ac:dyDescent="0.25">
      <c r="A16" s="39">
        <v>13</v>
      </c>
      <c r="B16" s="39">
        <v>13</v>
      </c>
      <c r="C16" s="37" t="s">
        <v>92</v>
      </c>
      <c r="D16" s="36" t="s">
        <v>93</v>
      </c>
      <c r="E16" s="37" t="s">
        <v>94</v>
      </c>
      <c r="F16" s="39" t="s">
        <v>20</v>
      </c>
      <c r="G16" s="39" t="s">
        <v>22</v>
      </c>
      <c r="H16" s="39" t="s">
        <v>5</v>
      </c>
      <c r="I16" s="37" t="s">
        <v>6</v>
      </c>
      <c r="J16" s="38">
        <v>7453.33</v>
      </c>
      <c r="K16" s="14">
        <f>REITORIA_SEMS!K16+REITORIA_MUSEU!K16+CAV!K16+CCT!K16+CEAD!K16+CEART!K16+CEAVI!K16+CEFID!K16+CEO!K16+CEPLAN!K16+CERES!K16+CESFI!K16+CESMO!K16+ESAG!K16+FAED!K16</f>
        <v>3</v>
      </c>
      <c r="L16" s="13">
        <f>REITORIA_SEMS!K16-REITORIA_SEMS!S16+REITORIA_MUSEU!K16-REITORIA_MUSEU!S16+CAV!K16-CAV!S16+CCT!K16-CCT!S16+CEAD!K16-CEAD!S16+CEART!K16-CEART!S16+CEAVI!K16-CEAVI!S16+CEFID!K16-CEFID!S16+CEO!K16-CEO!S16+CEPLAN!K16-CEPLAN!S16+CERES!K16-CERES!S16+CESFI!K16-CESFI!S16+CESMO!K16-CESMO!S16+ESAG!K16-ESAG!S16+FAED!K16-FAED!S16</f>
        <v>0</v>
      </c>
      <c r="M16" s="167">
        <f>REITORIA_SEMS!L16+REITORIA_MUSEU!L16+CAV!L16+CCT!L16+CEAD!L16+CEART!L16+CEAVI!L16+CEFID!L16+CEO!L16+CEPLAN!L16+CERES!L16+CESFI!L16+CESMO!L16+ESAG!L16+FAED!L16</f>
        <v>0</v>
      </c>
      <c r="N16" s="164">
        <f t="shared" si="0"/>
        <v>0.25</v>
      </c>
      <c r="O16" s="165">
        <f>REITORIA_SEMS!P16+REITORIA_SEMS!Q16+REITORIA_MUSEU!P16+REITORIA_MUSEU!Q16+CAV!P16+CAV!Q16+CCT!P16+CCT!Q16+CEAD!P16+CEAD!Q16+CEART!P16+CEART!Q16+CEAVI!P16+CEAVI!Q16+CEFID!P16+CEFID!Q16+CEO!P16+CEO!Q16+CEPLAN!P16+CEPLAN!Q16+CERES!P16+CERES!Q16+CESFI!P16+CESFI!Q16+CESMO!P16+CESMO!Q16+ESAG!P16+ESAG!Q16+FAED!P16+FAED!Q16</f>
        <v>0</v>
      </c>
      <c r="P16" s="15">
        <f t="shared" si="1"/>
        <v>3</v>
      </c>
      <c r="Q16" s="16">
        <f t="shared" si="2"/>
        <v>22359.989999999998</v>
      </c>
      <c r="R16" s="16">
        <f t="shared" si="3"/>
        <v>0</v>
      </c>
      <c r="S16" s="16">
        <f t="shared" si="4"/>
        <v>0</v>
      </c>
    </row>
    <row r="17" spans="1:19" ht="35.1" customHeight="1" x14ac:dyDescent="0.25">
      <c r="A17" s="46">
        <v>14</v>
      </c>
      <c r="B17" s="46">
        <v>14</v>
      </c>
      <c r="C17" s="47" t="s">
        <v>92</v>
      </c>
      <c r="D17" s="48" t="s">
        <v>95</v>
      </c>
      <c r="E17" s="47" t="s">
        <v>94</v>
      </c>
      <c r="F17" s="47" t="s">
        <v>20</v>
      </c>
      <c r="G17" s="47" t="s">
        <v>22</v>
      </c>
      <c r="H17" s="47" t="s">
        <v>5</v>
      </c>
      <c r="I17" s="47" t="s">
        <v>6</v>
      </c>
      <c r="J17" s="49">
        <v>9561.2000000000007</v>
      </c>
      <c r="K17" s="14">
        <f>REITORIA_SEMS!K17+REITORIA_MUSEU!K17+CAV!K17+CCT!K17+CEAD!K17+CEART!K17+CEAVI!K17+CEFID!K17+CEO!K17+CEPLAN!K17+CERES!K17+CESFI!K17+CESMO!K17+ESAG!K17+FAED!K17</f>
        <v>5</v>
      </c>
      <c r="L17" s="13">
        <f>REITORIA_SEMS!K17-REITORIA_SEMS!S17+REITORIA_MUSEU!K17-REITORIA_MUSEU!S17+CAV!K17-CAV!S17+CCT!K17-CCT!S17+CEAD!K17-CEAD!S17+CEART!K17-CEART!S17+CEAVI!K17-CEAVI!S17+CEFID!K17-CEFID!S17+CEO!K17-CEO!S17+CEPLAN!K17-CEPLAN!S17+CERES!K17-CERES!S17+CESFI!K17-CESFI!S17+CESMO!K17-CESMO!S17+ESAG!K17-ESAG!S17+FAED!K17-FAED!S17</f>
        <v>1</v>
      </c>
      <c r="M17" s="167">
        <f>REITORIA_SEMS!L17+REITORIA_MUSEU!L17+CAV!L17+CCT!L17+CEAD!L17+CEART!L17+CEAVI!L17+CEFID!L17+CEO!L17+CEPLAN!L17+CERES!L17+CESFI!L17+CESMO!L17+ESAG!L17+FAED!L17</f>
        <v>1</v>
      </c>
      <c r="N17" s="164">
        <f t="shared" si="0"/>
        <v>0.75</v>
      </c>
      <c r="O17" s="165">
        <f>REITORIA_SEMS!P17+REITORIA_SEMS!Q17+REITORIA_MUSEU!P17+REITORIA_MUSEU!Q17+CAV!P17+CAV!Q17+CCT!P17+CCT!Q17+CEAD!P17+CEAD!Q17+CEART!P17+CEART!Q17+CEAVI!P17+CEAVI!Q17+CEFID!P17+CEFID!Q17+CEO!P17+CEO!Q17+CEPLAN!P17+CEPLAN!Q17+CERES!P17+CERES!Q17+CESFI!P17+CESFI!Q17+CESMO!P17+CESMO!Q17+ESAG!P17+ESAG!Q17+FAED!P17+FAED!Q17</f>
        <v>0</v>
      </c>
      <c r="P17" s="15">
        <f t="shared" si="1"/>
        <v>4</v>
      </c>
      <c r="Q17" s="16">
        <f t="shared" si="2"/>
        <v>47806</v>
      </c>
      <c r="R17" s="16">
        <f t="shared" si="3"/>
        <v>0</v>
      </c>
      <c r="S17" s="16">
        <f t="shared" si="4"/>
        <v>9561.2000000000007</v>
      </c>
    </row>
    <row r="18" spans="1:19" ht="35.1" customHeight="1" x14ac:dyDescent="0.25">
      <c r="A18" s="39">
        <v>15</v>
      </c>
      <c r="B18" s="39">
        <v>15</v>
      </c>
      <c r="C18" s="37" t="s">
        <v>63</v>
      </c>
      <c r="D18" s="36" t="s">
        <v>96</v>
      </c>
      <c r="E18" s="37" t="s">
        <v>97</v>
      </c>
      <c r="F18" s="37" t="s">
        <v>20</v>
      </c>
      <c r="G18" s="37" t="s">
        <v>31</v>
      </c>
      <c r="H18" s="37" t="s">
        <v>5</v>
      </c>
      <c r="I18" s="37" t="s">
        <v>6</v>
      </c>
      <c r="J18" s="38">
        <v>7598</v>
      </c>
      <c r="K18" s="14">
        <f>REITORIA_SEMS!K18+REITORIA_MUSEU!K18+CAV!K18+CCT!K18+CEAD!K18+CEART!K18+CEAVI!K18+CEFID!K18+CEO!K18+CEPLAN!K18+CERES!K18+CESFI!K18+CESMO!K18+ESAG!K18+FAED!K18</f>
        <v>9</v>
      </c>
      <c r="L18" s="13">
        <f>REITORIA_SEMS!K18-REITORIA_SEMS!S18+REITORIA_MUSEU!K18-REITORIA_MUSEU!S18+CAV!K18-CAV!S18+CCT!K18-CCT!S18+CEAD!K18-CEAD!S18+CEART!K18-CEART!S18+CEAVI!K18-CEAVI!S18+CEFID!K18-CEFID!S18+CEO!K18-CEO!S18+CEPLAN!K18-CEPLAN!S18+CERES!K18-CERES!S18+CESFI!K18-CESFI!S18+CESMO!K18-CESMO!S18+ESAG!K18-ESAG!S18+FAED!K18-FAED!S18</f>
        <v>0</v>
      </c>
      <c r="M18" s="167">
        <f>REITORIA_SEMS!L18+REITORIA_MUSEU!L18+CAV!L18+CCT!L18+CEAD!L18+CEART!L18+CEAVI!L18+CEFID!L18+CEO!L18+CEPLAN!L18+CERES!L18+CESFI!L18+CESMO!L18+ESAG!L18+FAED!L18</f>
        <v>0</v>
      </c>
      <c r="N18" s="164">
        <f t="shared" si="0"/>
        <v>1.75</v>
      </c>
      <c r="O18" s="165">
        <f>REITORIA_SEMS!P18+REITORIA_SEMS!Q18+REITORIA_MUSEU!P18+REITORIA_MUSEU!Q18+CAV!P18+CAV!Q18+CCT!P18+CCT!Q18+CEAD!P18+CEAD!Q18+CEART!P18+CEART!Q18+CEAVI!P18+CEAVI!Q18+CEFID!P18+CEFID!Q18+CEO!P18+CEO!Q18+CEPLAN!P18+CEPLAN!Q18+CERES!P18+CERES!Q18+CESFI!P18+CESFI!Q18+CESMO!P18+CESMO!Q18+ESAG!P18+ESAG!Q18+FAED!P18+FAED!Q18</f>
        <v>0</v>
      </c>
      <c r="P18" s="15">
        <f t="shared" si="1"/>
        <v>9</v>
      </c>
      <c r="Q18" s="16">
        <f t="shared" si="2"/>
        <v>68382</v>
      </c>
      <c r="R18" s="16">
        <f t="shared" si="3"/>
        <v>0</v>
      </c>
      <c r="S18" s="16">
        <f t="shared" si="4"/>
        <v>0</v>
      </c>
    </row>
    <row r="19" spans="1:19" ht="35.1" customHeight="1" x14ac:dyDescent="0.25">
      <c r="A19" s="46">
        <v>16</v>
      </c>
      <c r="B19" s="46">
        <v>16</v>
      </c>
      <c r="C19" s="47" t="s">
        <v>83</v>
      </c>
      <c r="D19" s="48" t="s">
        <v>98</v>
      </c>
      <c r="E19" s="47" t="s">
        <v>99</v>
      </c>
      <c r="F19" s="47" t="s">
        <v>20</v>
      </c>
      <c r="G19" s="47" t="s">
        <v>100</v>
      </c>
      <c r="H19" s="47" t="s">
        <v>5</v>
      </c>
      <c r="I19" s="47" t="s">
        <v>6</v>
      </c>
      <c r="J19" s="49">
        <v>4540.34</v>
      </c>
      <c r="K19" s="14">
        <f>REITORIA_SEMS!K19+REITORIA_MUSEU!K19+CAV!K19+CCT!K19+CEAD!K19+CEART!K19+CEAVI!K19+CEFID!K19+CEO!K19+CEPLAN!K19+CERES!K19+CESFI!K19+CESMO!K19+ESAG!K19+FAED!K19</f>
        <v>29</v>
      </c>
      <c r="L19" s="13">
        <f>REITORIA_SEMS!K19-REITORIA_SEMS!S19+REITORIA_MUSEU!K19-REITORIA_MUSEU!S19+CAV!K19-CAV!S19+CCT!K19-CCT!S19+CEAD!K19-CEAD!S19+CEART!K19-CEART!S19+CEAVI!K19-CEAVI!S19+CEFID!K19-CEFID!S19+CEO!K19-CEO!S19+CEPLAN!K19-CEPLAN!S19+CERES!K19-CERES!S19+CESFI!K19-CESFI!S19+CESMO!K19-CESMO!S19+ESAG!K19-ESAG!S19+FAED!K19-FAED!S19</f>
        <v>4</v>
      </c>
      <c r="M19" s="167">
        <f>REITORIA_SEMS!L19+REITORIA_MUSEU!L19+CAV!L19+CCT!L19+CEAD!L19+CEART!L19+CEAVI!L19+CEFID!L19+CEO!L19+CEPLAN!L19+CERES!L19+CESFI!L19+CESMO!L19+ESAG!L19+FAED!L19</f>
        <v>4</v>
      </c>
      <c r="N19" s="164">
        <f t="shared" si="0"/>
        <v>6.75</v>
      </c>
      <c r="O19" s="165">
        <f>REITORIA_SEMS!P19+REITORIA_SEMS!Q19+REITORIA_MUSEU!P19+REITORIA_MUSEU!Q19+CAV!P19+CAV!Q19+CCT!P19+CCT!Q19+CEAD!P19+CEAD!Q19+CEART!P19+CEART!Q19+CEAVI!P19+CEAVI!Q19+CEFID!P19+CEFID!Q19+CEO!P19+CEO!Q19+CEPLAN!P19+CEPLAN!Q19+CERES!P19+CERES!Q19+CESFI!P19+CESFI!Q19+CESMO!P19+CESMO!Q19+ESAG!P19+ESAG!Q19+FAED!P19+FAED!Q19</f>
        <v>0</v>
      </c>
      <c r="P19" s="15">
        <f t="shared" si="1"/>
        <v>25</v>
      </c>
      <c r="Q19" s="16">
        <f t="shared" si="2"/>
        <v>131669.86000000002</v>
      </c>
      <c r="R19" s="16">
        <f t="shared" si="3"/>
        <v>0</v>
      </c>
      <c r="S19" s="16">
        <f t="shared" si="4"/>
        <v>18161.36</v>
      </c>
    </row>
    <row r="20" spans="1:19" ht="63.95" customHeight="1" x14ac:dyDescent="0.25">
      <c r="A20" s="99">
        <v>17</v>
      </c>
      <c r="B20" s="99">
        <v>17</v>
      </c>
      <c r="C20" s="100" t="s">
        <v>63</v>
      </c>
      <c r="D20" s="101" t="s">
        <v>101</v>
      </c>
      <c r="E20" s="102" t="s">
        <v>102</v>
      </c>
      <c r="F20" s="103" t="s">
        <v>20</v>
      </c>
      <c r="G20" s="103" t="s">
        <v>103</v>
      </c>
      <c r="H20" s="103" t="s">
        <v>5</v>
      </c>
      <c r="I20" s="103" t="s">
        <v>6</v>
      </c>
      <c r="J20" s="104">
        <v>7499</v>
      </c>
      <c r="K20" s="14">
        <f>REITORIA_SEMS!K20+REITORIA_MUSEU!K20+CAV!K20+CCT!K20+CEAD!K20+CEART!K20+CEAVI!K20+CEFID!K20+CEO!K20+CEPLAN!K20+CERES!K20+CESFI!K20+CESMO!K20+ESAG!K20+FAED!K20</f>
        <v>38</v>
      </c>
      <c r="L20" s="13">
        <f>REITORIA_SEMS!K20-REITORIA_SEMS!S20+REITORIA_MUSEU!K20-REITORIA_MUSEU!S20+CAV!K20-CAV!S20+CCT!K20-CCT!S20+CEAD!K20-CEAD!S20+CEART!K20-CEART!S20+CEAVI!K20-CEAVI!S20+CEFID!K20-CEFID!S20+CEO!K20-CEO!S20+CEPLAN!K20-CEPLAN!S20+CERES!K20-CERES!S20+CESFI!K20-CESFI!S20+CESMO!K20-CESMO!S20+ESAG!K20-ESAG!S20+FAED!K20-FAED!S20</f>
        <v>27</v>
      </c>
      <c r="M20" s="167">
        <f>REITORIA_SEMS!L20+REITORIA_MUSEU!L20+CAV!L20+CCT!L20+CEAD!L20+CEART!L20+CEAVI!L20+CEFID!L20+CEO!L20+CEPLAN!L20+CERES!L20+CESFI!L20+CESMO!L20+ESAG!L20+FAED!L20</f>
        <v>27</v>
      </c>
      <c r="N20" s="164">
        <f t="shared" si="0"/>
        <v>9</v>
      </c>
      <c r="O20" s="165">
        <f>REITORIA_SEMS!P20+REITORIA_SEMS!Q20+REITORIA_MUSEU!P20+REITORIA_MUSEU!Q20+CAV!P20+CAV!Q20+CCT!P20+CCT!Q20+CEAD!P20+CEAD!Q20+CEART!P20+CEART!Q20+CEAVI!P20+CEAVI!Q20+CEFID!P20+CEFID!Q20+CEO!P20+CEO!Q20+CEPLAN!P20+CEPLAN!Q20+CERES!P20+CERES!Q20+CESFI!P20+CESFI!Q20+CESMO!P20+CESMO!Q20+ESAG!P20+ESAG!Q20+FAED!P20+FAED!Q20</f>
        <v>0</v>
      </c>
      <c r="P20" s="15">
        <f t="shared" si="1"/>
        <v>11</v>
      </c>
      <c r="Q20" s="16">
        <f t="shared" si="2"/>
        <v>284962</v>
      </c>
      <c r="R20" s="16">
        <f t="shared" si="3"/>
        <v>0</v>
      </c>
      <c r="S20" s="16">
        <f t="shared" si="4"/>
        <v>202473</v>
      </c>
    </row>
    <row r="21" spans="1:19" ht="35.1" customHeight="1" x14ac:dyDescent="0.25">
      <c r="A21" s="121">
        <v>18</v>
      </c>
      <c r="B21" s="121">
        <v>18</v>
      </c>
      <c r="C21" s="122" t="s">
        <v>104</v>
      </c>
      <c r="D21" s="123" t="s">
        <v>105</v>
      </c>
      <c r="E21" s="124" t="s">
        <v>106</v>
      </c>
      <c r="F21" s="125" t="s">
        <v>20</v>
      </c>
      <c r="G21" s="121" t="s">
        <v>107</v>
      </c>
      <c r="H21" s="121" t="s">
        <v>5</v>
      </c>
      <c r="I21" s="121" t="s">
        <v>6</v>
      </c>
      <c r="J21" s="126">
        <v>9553.2000000000007</v>
      </c>
      <c r="K21" s="14">
        <f>REITORIA_SEMS!K21+REITORIA_MUSEU!K21+CAV!K21+CCT!K21+CEAD!K21+CEART!K21+CEAVI!K21+CEFID!K21+CEO!K21+CEPLAN!K21+CERES!K21+CESFI!K21+CESMO!K21+ESAG!K21+FAED!K21</f>
        <v>48</v>
      </c>
      <c r="L21" s="13">
        <f>REITORIA_SEMS!K21-REITORIA_SEMS!S21+REITORIA_MUSEU!K21-REITORIA_MUSEU!S21+CAV!K21-CAV!S21+CCT!K21-CCT!S21+CEAD!K21-CEAD!S21+CEART!K21-CEART!S21+CEAVI!K21-CEAVI!S21+CEFID!K21-CEFID!S21+CEO!K21-CEO!S21+CEPLAN!K21-CEPLAN!S21+CERES!K21-CERES!S21+CESFI!K21-CESFI!S21+CESMO!K21-CESMO!S21+ESAG!K21-ESAG!S21+FAED!K21-FAED!S21</f>
        <v>33</v>
      </c>
      <c r="M21" s="167">
        <f>REITORIA_SEMS!L21+REITORIA_MUSEU!L21+CAV!L21+CCT!L21+CEAD!L21+CEART!L21+CEAVI!L21+CEFID!L21+CEO!L21+CEPLAN!L21+CERES!L21+CESFI!L21+CESMO!L21+ESAG!L21+FAED!L21</f>
        <v>33</v>
      </c>
      <c r="N21" s="164">
        <f t="shared" si="0"/>
        <v>11.5</v>
      </c>
      <c r="O21" s="165">
        <f>REITORIA_SEMS!P21+REITORIA_SEMS!Q21+REITORIA_MUSEU!P21+REITORIA_MUSEU!Q21+CAV!P21+CAV!Q21+CCT!P21+CCT!Q21+CEAD!P21+CEAD!Q21+CEART!P21+CEART!Q21+CEAVI!P21+CEAVI!Q21+CEFID!P21+CEFID!Q21+CEO!P21+CEO!Q21+CEPLAN!P21+CEPLAN!Q21+CERES!P21+CERES!Q21+CESFI!P21+CESFI!Q21+CESMO!P21+CESMO!Q21+ESAG!P21+ESAG!Q21+FAED!P21+FAED!Q21</f>
        <v>0</v>
      </c>
      <c r="P21" s="15">
        <f t="shared" si="1"/>
        <v>15</v>
      </c>
      <c r="Q21" s="16">
        <f t="shared" si="2"/>
        <v>458553.60000000003</v>
      </c>
      <c r="R21" s="16">
        <f t="shared" si="3"/>
        <v>0</v>
      </c>
      <c r="S21" s="16">
        <f t="shared" si="4"/>
        <v>315255.60000000003</v>
      </c>
    </row>
    <row r="22" spans="1:19" ht="35.1" customHeight="1" x14ac:dyDescent="0.25">
      <c r="A22" s="39">
        <v>19</v>
      </c>
      <c r="B22" s="39">
        <v>19</v>
      </c>
      <c r="C22" s="37" t="s">
        <v>63</v>
      </c>
      <c r="D22" s="36" t="s">
        <v>108</v>
      </c>
      <c r="E22" s="43" t="s">
        <v>109</v>
      </c>
      <c r="F22" s="45" t="s">
        <v>20</v>
      </c>
      <c r="G22" s="39" t="s">
        <v>107</v>
      </c>
      <c r="H22" s="39" t="s">
        <v>5</v>
      </c>
      <c r="I22" s="39" t="s">
        <v>6</v>
      </c>
      <c r="J22" s="38">
        <v>8608</v>
      </c>
      <c r="K22" s="14">
        <f>REITORIA_SEMS!K22+REITORIA_MUSEU!K22+CAV!K22+CCT!K22+CEAD!K22+CEART!K22+CEAVI!K22+CEFID!K22+CEO!K22+CEPLAN!K22+CERES!K22+CESFI!K22+CESMO!K22+ESAG!K22+FAED!K22</f>
        <v>23</v>
      </c>
      <c r="L22" s="13">
        <f>REITORIA_SEMS!K22-REITORIA_SEMS!S22+REITORIA_MUSEU!K22-REITORIA_MUSEU!S22+CAV!K22-CAV!S22+CCT!K22-CCT!S22+CEAD!K22-CEAD!S22+CEART!K22-CEART!S22+CEAVI!K22-CEAVI!S22+CEFID!K22-CEFID!S22+CEO!K22-CEO!S22+CEPLAN!K22-CEPLAN!S22+CERES!K22-CERES!S22+CESFI!K22-CESFI!S22+CESMO!K22-CESMO!S22+ESAG!K22-ESAG!S22+FAED!K22-FAED!S22</f>
        <v>3</v>
      </c>
      <c r="M22" s="167">
        <f>REITORIA_SEMS!L22+REITORIA_MUSEU!L22+CAV!L22+CCT!L22+CEAD!L22+CEART!L22+CEAVI!L22+CEFID!L22+CEO!L22+CEPLAN!L22+CERES!L22+CESFI!L22+CESMO!L22+ESAG!L22+FAED!L22</f>
        <v>3</v>
      </c>
      <c r="N22" s="164">
        <f t="shared" si="0"/>
        <v>5.25</v>
      </c>
      <c r="O22" s="165">
        <f>REITORIA_SEMS!P22+REITORIA_SEMS!Q22+REITORIA_MUSEU!P22+REITORIA_MUSEU!Q22+CAV!P22+CAV!Q22+CCT!P22+CCT!Q22+CEAD!P22+CEAD!Q22+CEART!P22+CEART!Q22+CEAVI!P22+CEAVI!Q22+CEFID!P22+CEFID!Q22+CEO!P22+CEO!Q22+CEPLAN!P22+CEPLAN!Q22+CERES!P22+CERES!Q22+CESFI!P22+CESFI!Q22+CESMO!P22+CESMO!Q22+ESAG!P22+ESAG!Q22+FAED!P22+FAED!Q22</f>
        <v>0</v>
      </c>
      <c r="P22" s="15">
        <f t="shared" si="1"/>
        <v>20</v>
      </c>
      <c r="Q22" s="16">
        <f t="shared" si="2"/>
        <v>197984</v>
      </c>
      <c r="R22" s="16">
        <f t="shared" si="3"/>
        <v>0</v>
      </c>
      <c r="S22" s="16">
        <f t="shared" si="4"/>
        <v>25824</v>
      </c>
    </row>
    <row r="23" spans="1:19" ht="35.1" customHeight="1" x14ac:dyDescent="0.25">
      <c r="A23" s="46">
        <v>20</v>
      </c>
      <c r="B23" s="46">
        <v>20</v>
      </c>
      <c r="C23" s="47" t="s">
        <v>63</v>
      </c>
      <c r="D23" s="48" t="s">
        <v>110</v>
      </c>
      <c r="E23" s="50" t="s">
        <v>111</v>
      </c>
      <c r="F23" s="52" t="s">
        <v>20</v>
      </c>
      <c r="G23" s="46" t="s">
        <v>112</v>
      </c>
      <c r="H23" s="46" t="s">
        <v>5</v>
      </c>
      <c r="I23" s="46" t="s">
        <v>6</v>
      </c>
      <c r="J23" s="49">
        <v>10488</v>
      </c>
      <c r="K23" s="14">
        <f>REITORIA_SEMS!K23+REITORIA_MUSEU!K23+CAV!K23+CCT!K23+CEAD!K23+CEART!K23+CEAVI!K23+CEFID!K23+CEO!K23+CEPLAN!K23+CERES!K23+CESFI!K23+CESMO!K23+ESAG!K23+FAED!K23</f>
        <v>25</v>
      </c>
      <c r="L23" s="13">
        <f>REITORIA_SEMS!K23-REITORIA_SEMS!S23+REITORIA_MUSEU!K23-REITORIA_MUSEU!S23+CAV!K23-CAV!S23+CCT!K23-CCT!S23+CEAD!K23-CEAD!S23+CEART!K23-CEART!S23+CEAVI!K23-CEAVI!S23+CEFID!K23-CEFID!S23+CEO!K23-CEO!S23+CEPLAN!K23-CEPLAN!S23+CERES!K23-CERES!S23+CESFI!K23-CESFI!S23+CESMO!K23-CESMO!S23+ESAG!K23-ESAG!S23+FAED!K23-FAED!S23</f>
        <v>8</v>
      </c>
      <c r="M23" s="167">
        <f>REITORIA_SEMS!L23+REITORIA_MUSEU!L23+CAV!L23+CCT!L23+CEAD!L23+CEART!L23+CEAVI!L23+CEFID!L23+CEO!L23+CEPLAN!L23+CERES!L23+CESFI!L23+CESMO!L23+ESAG!L23+FAED!L23</f>
        <v>8</v>
      </c>
      <c r="N23" s="164">
        <f t="shared" si="0"/>
        <v>5.75</v>
      </c>
      <c r="O23" s="165">
        <f>REITORIA_SEMS!P23+REITORIA_SEMS!Q23+REITORIA_MUSEU!P23+REITORIA_MUSEU!Q23+CAV!P23+CAV!Q23+CCT!P23+CCT!Q23+CEAD!P23+CEAD!Q23+CEART!P23+CEART!Q23+CEAVI!P23+CEAVI!Q23+CEFID!P23+CEFID!Q23+CEO!P23+CEO!Q23+CEPLAN!P23+CEPLAN!Q23+CERES!P23+CERES!Q23+CESFI!P23+CESFI!Q23+CESMO!P23+CESMO!Q23+ESAG!P23+ESAG!Q23+FAED!P23+FAED!Q23</f>
        <v>0</v>
      </c>
      <c r="P23" s="15">
        <f t="shared" si="1"/>
        <v>17</v>
      </c>
      <c r="Q23" s="16">
        <f t="shared" si="2"/>
        <v>262200</v>
      </c>
      <c r="R23" s="16">
        <f t="shared" si="3"/>
        <v>0</v>
      </c>
      <c r="S23" s="16">
        <f t="shared" si="4"/>
        <v>83904</v>
      </c>
    </row>
    <row r="24" spans="1:19" ht="44.1" customHeight="1" x14ac:dyDescent="0.25">
      <c r="A24" s="99">
        <v>21</v>
      </c>
      <c r="B24" s="99">
        <v>21</v>
      </c>
      <c r="C24" s="100" t="s">
        <v>63</v>
      </c>
      <c r="D24" s="105" t="s">
        <v>113</v>
      </c>
      <c r="E24" s="106" t="s">
        <v>114</v>
      </c>
      <c r="F24" s="107" t="s">
        <v>20</v>
      </c>
      <c r="G24" s="99" t="s">
        <v>115</v>
      </c>
      <c r="H24" s="99" t="s">
        <v>5</v>
      </c>
      <c r="I24" s="99" t="s">
        <v>6</v>
      </c>
      <c r="J24" s="104">
        <v>10968</v>
      </c>
      <c r="K24" s="14">
        <f>REITORIA_SEMS!K24+REITORIA_MUSEU!K24+CAV!K24+CCT!K24+CEAD!K24+CEART!K24+CEAVI!K24+CEFID!K24+CEO!K24+CEPLAN!K24+CERES!K24+CESFI!K24+CESMO!K24+ESAG!K24+FAED!K24</f>
        <v>21</v>
      </c>
      <c r="L24" s="13">
        <f>REITORIA_SEMS!K24-REITORIA_SEMS!S24+REITORIA_MUSEU!K24-REITORIA_MUSEU!S24+CAV!K24-CAV!S24+CCT!K24-CCT!S24+CEAD!K24-CEAD!S24+CEART!K24-CEART!S24+CEAVI!K24-CEAVI!S24+CEFID!K24-CEFID!S24+CEO!K24-CEO!S24+CEPLAN!K24-CEPLAN!S24+CERES!K24-CERES!S24+CESFI!K24-CESFI!S24+CESMO!K24-CESMO!S24+ESAG!K24-ESAG!S24+FAED!K24-FAED!S24</f>
        <v>15</v>
      </c>
      <c r="M24" s="167">
        <f>REITORIA_SEMS!L24+REITORIA_MUSEU!L24+CAV!L24+CCT!L24+CEAD!L24+CEART!L24+CEAVI!L24+CEFID!L24+CEO!L24+CEPLAN!L24+CERES!L24+CESFI!L24+CESMO!L24+ESAG!L24+FAED!L24</f>
        <v>15</v>
      </c>
      <c r="N24" s="164">
        <f t="shared" si="0"/>
        <v>4.75</v>
      </c>
      <c r="O24" s="165">
        <f>REITORIA_SEMS!P24+REITORIA_SEMS!Q24+REITORIA_MUSEU!P24+REITORIA_MUSEU!Q24+CAV!P24+CAV!Q24+CCT!P24+CCT!Q24+CEAD!P24+CEAD!Q24+CEART!P24+CEART!Q24+CEAVI!P24+CEAVI!Q24+CEFID!P24+CEFID!Q24+CEO!P24+CEO!Q24+CEPLAN!P24+CEPLAN!Q24+CERES!P24+CERES!Q24+CESFI!P24+CESFI!Q24+CESMO!P24+CESMO!Q24+ESAG!P24+ESAG!Q24+FAED!P24+FAED!Q24</f>
        <v>0</v>
      </c>
      <c r="P24" s="15">
        <f t="shared" si="1"/>
        <v>6</v>
      </c>
      <c r="Q24" s="16">
        <f t="shared" si="2"/>
        <v>230328</v>
      </c>
      <c r="R24" s="16">
        <f t="shared" si="3"/>
        <v>0</v>
      </c>
      <c r="S24" s="16">
        <f t="shared" si="4"/>
        <v>164520</v>
      </c>
    </row>
    <row r="25" spans="1:19" ht="35.1" customHeight="1" x14ac:dyDescent="0.25">
      <c r="A25" s="46">
        <v>22</v>
      </c>
      <c r="B25" s="46">
        <v>22</v>
      </c>
      <c r="C25" s="47" t="s">
        <v>32</v>
      </c>
      <c r="D25" s="48" t="s">
        <v>116</v>
      </c>
      <c r="E25" s="50" t="s">
        <v>117</v>
      </c>
      <c r="F25" s="52" t="s">
        <v>20</v>
      </c>
      <c r="G25" s="46" t="s">
        <v>118</v>
      </c>
      <c r="H25" s="46" t="s">
        <v>5</v>
      </c>
      <c r="I25" s="46" t="s">
        <v>6</v>
      </c>
      <c r="J25" s="49">
        <v>13446</v>
      </c>
      <c r="K25" s="14">
        <f>REITORIA_SEMS!K25+REITORIA_MUSEU!K25+CAV!K25+CCT!K25+CEAD!K25+CEART!K25+CEAVI!K25+CEFID!K25+CEO!K25+CEPLAN!K25+CERES!K25+CESFI!K25+CESMO!K25+ESAG!K25+FAED!K25</f>
        <v>40</v>
      </c>
      <c r="L25" s="13">
        <f>REITORIA_SEMS!K25-REITORIA_SEMS!S25+REITORIA_MUSEU!K25-REITORIA_MUSEU!S25+CAV!K25-CAV!S25+CCT!K25-CCT!S25+CEAD!K25-CEAD!S25+CEART!K25-CEART!S25+CEAVI!K25-CEAVI!S25+CEFID!K25-CEFID!S25+CEO!K25-CEO!S25+CEPLAN!K25-CEPLAN!S25+CERES!K25-CERES!S25+CESFI!K25-CESFI!S25+CESMO!K25-CESMO!S25+ESAG!K25-ESAG!S25+FAED!K25-FAED!S25</f>
        <v>16</v>
      </c>
      <c r="M25" s="167">
        <f>REITORIA_SEMS!L25+REITORIA_MUSEU!L25+CAV!L25+CCT!L25+CEAD!L25+CEART!L25+CEAVI!L25+CEFID!L25+CEO!L25+CEPLAN!L25+CERES!L25+CESFI!L25+CESMO!L25+ESAG!L25+FAED!L25</f>
        <v>16</v>
      </c>
      <c r="N25" s="164">
        <f t="shared" si="0"/>
        <v>9.5</v>
      </c>
      <c r="O25" s="165">
        <f>REITORIA_SEMS!P25+REITORIA_SEMS!Q25+REITORIA_MUSEU!P25+REITORIA_MUSEU!Q25+CAV!P25+CAV!Q25+CCT!P25+CCT!Q25+CEAD!P25+CEAD!Q25+CEART!P25+CEART!Q25+CEAVI!P25+CEAVI!Q25+CEFID!P25+CEFID!Q25+CEO!P25+CEO!Q25+CEPLAN!P25+CEPLAN!Q25+CERES!P25+CERES!Q25+CESFI!P25+CESFI!Q25+CESMO!P25+CESMO!Q25+ESAG!P25+ESAG!Q25+FAED!P25+FAED!Q25</f>
        <v>0</v>
      </c>
      <c r="P25" s="15">
        <f t="shared" si="1"/>
        <v>24</v>
      </c>
      <c r="Q25" s="16">
        <f t="shared" si="2"/>
        <v>537840</v>
      </c>
      <c r="R25" s="16">
        <f t="shared" si="3"/>
        <v>0</v>
      </c>
      <c r="S25" s="16">
        <f t="shared" si="4"/>
        <v>215136</v>
      </c>
    </row>
    <row r="26" spans="1:19" ht="35.1" customHeight="1" x14ac:dyDescent="0.25">
      <c r="A26" s="39">
        <v>23</v>
      </c>
      <c r="B26" s="39">
        <v>23</v>
      </c>
      <c r="C26" s="37" t="s">
        <v>119</v>
      </c>
      <c r="D26" s="36" t="s">
        <v>120</v>
      </c>
      <c r="E26" s="43" t="s">
        <v>121</v>
      </c>
      <c r="F26" s="45" t="s">
        <v>20</v>
      </c>
      <c r="G26" s="39" t="s">
        <v>115</v>
      </c>
      <c r="H26" s="39" t="s">
        <v>5</v>
      </c>
      <c r="I26" s="39" t="s">
        <v>6</v>
      </c>
      <c r="J26" s="38">
        <v>11764.7</v>
      </c>
      <c r="K26" s="14">
        <f>REITORIA_SEMS!K26+REITORIA_MUSEU!K26+CAV!K26+CCT!K26+CEAD!K26+CEART!K26+CEAVI!K26+CEFID!K26+CEO!K26+CEPLAN!K26+CERES!K26+CESFI!K26+CESMO!K26+ESAG!K26+FAED!K26</f>
        <v>17</v>
      </c>
      <c r="L26" s="13">
        <f>REITORIA_SEMS!K26-REITORIA_SEMS!S26+REITORIA_MUSEU!K26-REITORIA_MUSEU!S26+CAV!K26-CAV!S26+CCT!K26-CCT!S26+CEAD!K26-CEAD!S26+CEART!K26-CEART!S26+CEAVI!K26-CEAVI!S26+CEFID!K26-CEFID!S26+CEO!K26-CEO!S26+CEPLAN!K26-CEPLAN!S26+CERES!K26-CERES!S26+CESFI!K26-CESFI!S26+CESMO!K26-CESMO!S26+ESAG!K26-ESAG!S26+FAED!K26-FAED!S26</f>
        <v>5</v>
      </c>
      <c r="M26" s="167">
        <f>REITORIA_SEMS!L26+REITORIA_MUSEU!L26+CAV!L26+CCT!L26+CEAD!L26+CEART!L26+CEAVI!L26+CEFID!L26+CEO!L26+CEPLAN!L26+CERES!L26+CESFI!L26+CESMO!L26+ESAG!L26+FAED!L26</f>
        <v>5</v>
      </c>
      <c r="N26" s="164">
        <f t="shared" si="0"/>
        <v>3.75</v>
      </c>
      <c r="O26" s="165">
        <f>REITORIA_SEMS!P26+REITORIA_SEMS!Q26+REITORIA_MUSEU!P26+REITORIA_MUSEU!Q26+CAV!P26+CAV!Q26+CCT!P26+CCT!Q26+CEAD!P26+CEAD!Q26+CEART!P26+CEART!Q26+CEAVI!P26+CEAVI!Q26+CEFID!P26+CEFID!Q26+CEO!P26+CEO!Q26+CEPLAN!P26+CEPLAN!Q26+CERES!P26+CERES!Q26+CESFI!P26+CESFI!Q26+CESMO!P26+CESMO!Q26+ESAG!P26+ESAG!Q26+FAED!P26+FAED!Q26</f>
        <v>0</v>
      </c>
      <c r="P26" s="15">
        <f t="shared" si="1"/>
        <v>12</v>
      </c>
      <c r="Q26" s="16">
        <f t="shared" si="2"/>
        <v>199999.90000000002</v>
      </c>
      <c r="R26" s="16">
        <f t="shared" si="3"/>
        <v>0</v>
      </c>
      <c r="S26" s="16">
        <f t="shared" si="4"/>
        <v>58823.5</v>
      </c>
    </row>
    <row r="27" spans="1:19" ht="35.1" customHeight="1" x14ac:dyDescent="0.25">
      <c r="A27" s="46">
        <v>24</v>
      </c>
      <c r="B27" s="46">
        <v>24</v>
      </c>
      <c r="C27" s="47" t="s">
        <v>32</v>
      </c>
      <c r="D27" s="48" t="s">
        <v>122</v>
      </c>
      <c r="E27" s="50" t="s">
        <v>123</v>
      </c>
      <c r="F27" s="52" t="s">
        <v>20</v>
      </c>
      <c r="G27" s="46" t="s">
        <v>124</v>
      </c>
      <c r="H27" s="46" t="s">
        <v>60</v>
      </c>
      <c r="I27" s="46" t="s">
        <v>6</v>
      </c>
      <c r="J27" s="49">
        <v>13333.33</v>
      </c>
      <c r="K27" s="14">
        <f>REITORIA_SEMS!K27+REITORIA_MUSEU!K27+CAV!K27+CCT!K27+CEAD!K27+CEART!K27+CEAVI!K27+CEFID!K27+CEO!K27+CEPLAN!K27+CERES!K27+CESFI!K27+CESMO!K27+ESAG!K27+FAED!K27</f>
        <v>3</v>
      </c>
      <c r="L27" s="13">
        <f>REITORIA_SEMS!K27-REITORIA_SEMS!S27+REITORIA_MUSEU!K27-REITORIA_MUSEU!S27+CAV!K27-CAV!S27+CCT!K27-CCT!S27+CEAD!K27-CEAD!S27+CEART!K27-CEART!S27+CEAVI!K27-CEAVI!S27+CEFID!K27-CEFID!S27+CEO!K27-CEO!S27+CEPLAN!K27-CEPLAN!S27+CERES!K27-CERES!S27+CESFI!K27-CESFI!S27+CESMO!K27-CESMO!S27+ESAG!K27-ESAG!S27+FAED!K27-FAED!S27</f>
        <v>3</v>
      </c>
      <c r="M27" s="167">
        <f>REITORIA_SEMS!L27+REITORIA_MUSEU!L27+CAV!L27+CCT!L27+CEAD!L27+CEART!L27+CEAVI!L27+CEFID!L27+CEO!L27+CEPLAN!L27+CERES!L27+CESFI!L27+CESMO!L27+ESAG!L27+FAED!L27</f>
        <v>3</v>
      </c>
      <c r="N27" s="164">
        <f t="shared" si="0"/>
        <v>0.25</v>
      </c>
      <c r="O27" s="165">
        <f>REITORIA_SEMS!P27+REITORIA_SEMS!Q27+REITORIA_MUSEU!P27+REITORIA_MUSEU!Q27+CAV!P27+CAV!Q27+CCT!P27+CCT!Q27+CEAD!P27+CEAD!Q27+CEART!P27+CEART!Q27+CEAVI!P27+CEAVI!Q27+CEFID!P27+CEFID!Q27+CEO!P27+CEO!Q27+CEPLAN!P27+CEPLAN!Q27+CERES!P27+CERES!Q27+CESFI!P27+CESFI!Q27+CESMO!P27+CESMO!Q27+ESAG!P27+ESAG!Q27+FAED!P27+FAED!Q27</f>
        <v>0</v>
      </c>
      <c r="P27" s="15">
        <f t="shared" si="1"/>
        <v>0</v>
      </c>
      <c r="Q27" s="16">
        <f t="shared" si="2"/>
        <v>39999.99</v>
      </c>
      <c r="R27" s="16">
        <f t="shared" si="3"/>
        <v>0</v>
      </c>
      <c r="S27" s="16">
        <f t="shared" si="4"/>
        <v>39999.99</v>
      </c>
    </row>
    <row r="28" spans="1:19" ht="35.1" customHeight="1" x14ac:dyDescent="0.25">
      <c r="A28" s="39">
        <v>25</v>
      </c>
      <c r="B28" s="39">
        <v>25</v>
      </c>
      <c r="C28" s="37" t="s">
        <v>125</v>
      </c>
      <c r="D28" s="36" t="s">
        <v>126</v>
      </c>
      <c r="E28" s="43" t="s">
        <v>127</v>
      </c>
      <c r="F28" s="45" t="s">
        <v>24</v>
      </c>
      <c r="G28" s="39" t="s">
        <v>25</v>
      </c>
      <c r="H28" s="39" t="s">
        <v>5</v>
      </c>
      <c r="I28" s="39" t="s">
        <v>26</v>
      </c>
      <c r="J28" s="38">
        <v>1320</v>
      </c>
      <c r="K28" s="14">
        <f>REITORIA_SEMS!K28+REITORIA_MUSEU!K28+CAV!K28+CCT!K28+CEAD!K28+CEART!K28+CEAVI!K28+CEFID!K28+CEO!K28+CEPLAN!K28+CERES!K28+CESFI!K28+CESMO!K28+ESAG!K28+FAED!K28</f>
        <v>61</v>
      </c>
      <c r="L28" s="13">
        <f>REITORIA_SEMS!K28-REITORIA_SEMS!S28+REITORIA_MUSEU!K28-REITORIA_MUSEU!S28+CAV!K28-CAV!S28+CCT!K28-CCT!S28+CEAD!K28-CEAD!S28+CEART!K28-CEART!S28+CEAVI!K28-CEAVI!S28+CEFID!K28-CEFID!S28+CEO!K28-CEO!S28+CEPLAN!K28-CEPLAN!S28+CERES!K28-CERES!S28+CESFI!K28-CESFI!S28+CESMO!K28-CESMO!S28+ESAG!K28-ESAG!S28+FAED!K28-FAED!S28</f>
        <v>13</v>
      </c>
      <c r="M28" s="167">
        <f>REITORIA_SEMS!L28+REITORIA_MUSEU!L28+CAV!L28+CCT!L28+CEAD!L28+CEART!L28+CEAVI!L28+CEFID!L28+CEO!L28+CEPLAN!L28+CERES!L28+CESFI!L28+CESMO!L28+ESAG!L28+FAED!L28</f>
        <v>10</v>
      </c>
      <c r="N28" s="164">
        <f t="shared" si="0"/>
        <v>14.75</v>
      </c>
      <c r="O28" s="165">
        <f>REITORIA_SEMS!P28+REITORIA_SEMS!Q28+REITORIA_MUSEU!P28+REITORIA_MUSEU!Q28+CAV!P28+CAV!Q28+CCT!P28+CCT!Q28+CEAD!P28+CEAD!Q28+CEART!P28+CEART!Q28+CEAVI!P28+CEAVI!Q28+CEFID!P28+CEFID!Q28+CEO!P28+CEO!Q28+CEPLAN!P28+CEPLAN!Q28+CERES!P28+CERES!Q28+CESFI!P28+CESFI!Q28+CESMO!P28+CESMO!Q28+ESAG!P28+ESAG!Q28+FAED!P28+FAED!Q28</f>
        <v>0</v>
      </c>
      <c r="P28" s="15">
        <f t="shared" si="1"/>
        <v>48</v>
      </c>
      <c r="Q28" s="16">
        <f t="shared" si="2"/>
        <v>80520</v>
      </c>
      <c r="R28" s="16">
        <f t="shared" si="3"/>
        <v>0</v>
      </c>
      <c r="S28" s="16">
        <f t="shared" si="4"/>
        <v>17160</v>
      </c>
    </row>
    <row r="29" spans="1:19" ht="35.1" customHeight="1" x14ac:dyDescent="0.25">
      <c r="A29" s="46">
        <v>26</v>
      </c>
      <c r="B29" s="46">
        <v>26</v>
      </c>
      <c r="C29" s="47" t="s">
        <v>119</v>
      </c>
      <c r="D29" s="48" t="s">
        <v>14</v>
      </c>
      <c r="E29" s="50" t="s">
        <v>128</v>
      </c>
      <c r="F29" s="52" t="s">
        <v>23</v>
      </c>
      <c r="G29" s="46" t="s">
        <v>129</v>
      </c>
      <c r="H29" s="46" t="s">
        <v>5</v>
      </c>
      <c r="I29" s="46" t="s">
        <v>6</v>
      </c>
      <c r="J29" s="49">
        <v>650</v>
      </c>
      <c r="K29" s="14">
        <f>REITORIA_SEMS!K29+REITORIA_MUSEU!K29+CAV!K29+CCT!K29+CEAD!K29+CEART!K29+CEAVI!K29+CEFID!K29+CEO!K29+CEPLAN!K29+CERES!K29+CESFI!K29+CESMO!K29+ESAG!K29+FAED!K29</f>
        <v>36</v>
      </c>
      <c r="L29" s="13">
        <f>REITORIA_SEMS!K29-REITORIA_SEMS!S29+REITORIA_MUSEU!K29-REITORIA_MUSEU!S29+CAV!K29-CAV!S29+CCT!K29-CCT!S29+CEAD!K29-CEAD!S29+CEART!K29-CEART!S29+CEAVI!K29-CEAVI!S29+CEFID!K29-CEFID!S29+CEO!K29-CEO!S29+CEPLAN!K29-CEPLAN!S29+CERES!K29-CERES!S29+CESFI!K29-CESFI!S29+CESMO!K29-CESMO!S29+ESAG!K29-ESAG!S29+FAED!K29-FAED!S29</f>
        <v>7</v>
      </c>
      <c r="M29" s="167">
        <f>REITORIA_SEMS!L29+REITORIA_MUSEU!L29+CAV!L29+CCT!L29+CEAD!L29+CEART!L29+CEAVI!L29+CEFID!L29+CEO!L29+CEPLAN!L29+CERES!L29+CESFI!L29+CESMO!L29+ESAG!L29+FAED!L29</f>
        <v>7</v>
      </c>
      <c r="N29" s="164">
        <f t="shared" si="0"/>
        <v>8.5</v>
      </c>
      <c r="O29" s="165">
        <f>REITORIA_SEMS!P29+REITORIA_SEMS!Q29+REITORIA_MUSEU!P29+REITORIA_MUSEU!Q29+CAV!P29+CAV!Q29+CCT!P29+CCT!Q29+CEAD!P29+CEAD!Q29+CEART!P29+CEART!Q29+CEAVI!P29+CEAVI!Q29+CEFID!P29+CEFID!Q29+CEO!P29+CEO!Q29+CEPLAN!P29+CEPLAN!Q29+CERES!P29+CERES!Q29+CESFI!P29+CESFI!Q29+CESMO!P29+CESMO!Q29+ESAG!P29+ESAG!Q29+FAED!P29+FAED!Q29</f>
        <v>0</v>
      </c>
      <c r="P29" s="15">
        <f t="shared" si="1"/>
        <v>29</v>
      </c>
      <c r="Q29" s="16">
        <f t="shared" si="2"/>
        <v>23400</v>
      </c>
      <c r="R29" s="16">
        <f t="shared" si="3"/>
        <v>0</v>
      </c>
      <c r="S29" s="16">
        <f t="shared" si="4"/>
        <v>4550</v>
      </c>
    </row>
    <row r="30" spans="1:19" ht="35.1" customHeight="1" x14ac:dyDescent="0.25">
      <c r="A30" s="39">
        <v>27</v>
      </c>
      <c r="B30" s="39">
        <v>27</v>
      </c>
      <c r="C30" s="37" t="s">
        <v>130</v>
      </c>
      <c r="D30" s="36" t="s">
        <v>131</v>
      </c>
      <c r="E30" s="43" t="s">
        <v>132</v>
      </c>
      <c r="F30" s="45" t="s">
        <v>28</v>
      </c>
      <c r="G30" s="39" t="s">
        <v>29</v>
      </c>
      <c r="H30" s="39" t="s">
        <v>8</v>
      </c>
      <c r="I30" s="39" t="s">
        <v>26</v>
      </c>
      <c r="J30" s="38">
        <v>39.78</v>
      </c>
      <c r="K30" s="14">
        <f>REITORIA_SEMS!K30+REITORIA_MUSEU!K30+CAV!K30+CCT!K30+CEAD!K30+CEART!K30+CEAVI!K30+CEFID!K30+CEO!K30+CEPLAN!K30+CERES!K30+CESFI!K30+CESMO!K30+ESAG!K30+FAED!K30</f>
        <v>103</v>
      </c>
      <c r="L30" s="13">
        <f>REITORIA_SEMS!K30-REITORIA_SEMS!S30+REITORIA_MUSEU!K30-REITORIA_MUSEU!S30+CAV!K30-CAV!S30+CCT!K30-CCT!S30+CEAD!K30-CEAD!S30+CEART!K30-CEART!S30+CEAVI!K30-CEAVI!S30+CEFID!K30-CEFID!S30+CEO!K30-CEO!S30+CEPLAN!K30-CEPLAN!S30+CERES!K30-CERES!S30+CESFI!K30-CESFI!S30+CESMO!K30-CESMO!S30+ESAG!K30-ESAG!S30+FAED!K30-FAED!S30</f>
        <v>20</v>
      </c>
      <c r="M30" s="167">
        <f>REITORIA_SEMS!L30+REITORIA_MUSEU!L30+CAV!L30+CCT!L30+CEAD!L30+CEART!L30+CEAVI!L30+CEFID!L30+CEO!L30+CEPLAN!L30+CERES!L30+CESFI!L30+CESMO!L30+ESAG!L30+FAED!L30</f>
        <v>20</v>
      </c>
      <c r="N30" s="164">
        <f t="shared" si="0"/>
        <v>25.25</v>
      </c>
      <c r="O30" s="165">
        <f>REITORIA_SEMS!P30+REITORIA_SEMS!Q30+REITORIA_MUSEU!P30+REITORIA_MUSEU!Q30+CAV!P30+CAV!Q30+CCT!P30+CCT!Q30+CEAD!P30+CEAD!Q30+CEART!P30+CEART!Q30+CEAVI!P30+CEAVI!Q30+CEFID!P30+CEFID!Q30+CEO!P30+CEO!Q30+CEPLAN!P30+CEPLAN!Q30+CERES!P30+CERES!Q30+CESFI!P30+CESFI!Q30+CESMO!P30+CESMO!Q30+ESAG!P30+ESAG!Q30+FAED!P30+FAED!Q30</f>
        <v>0</v>
      </c>
      <c r="P30" s="15">
        <f t="shared" si="1"/>
        <v>83</v>
      </c>
      <c r="Q30" s="16">
        <f t="shared" si="2"/>
        <v>4097.34</v>
      </c>
      <c r="R30" s="16">
        <f t="shared" si="3"/>
        <v>0</v>
      </c>
      <c r="S30" s="16">
        <f t="shared" si="4"/>
        <v>795.6</v>
      </c>
    </row>
    <row r="31" spans="1:19" ht="35.1" customHeight="1" x14ac:dyDescent="0.25">
      <c r="A31" s="46">
        <v>28</v>
      </c>
      <c r="B31" s="46">
        <v>28</v>
      </c>
      <c r="C31" s="47" t="s">
        <v>133</v>
      </c>
      <c r="D31" s="48" t="s">
        <v>134</v>
      </c>
      <c r="E31" s="50" t="s">
        <v>135</v>
      </c>
      <c r="F31" s="52" t="s">
        <v>136</v>
      </c>
      <c r="G31" s="46" t="s">
        <v>137</v>
      </c>
      <c r="H31" s="46" t="s">
        <v>5</v>
      </c>
      <c r="I31" s="46" t="s">
        <v>6</v>
      </c>
      <c r="J31" s="49">
        <v>2259.91</v>
      </c>
      <c r="K31" s="14">
        <f>REITORIA_SEMS!K31+REITORIA_MUSEU!K31+CAV!K31+CCT!K31+CEAD!K31+CEART!K31+CEAVI!K31+CEFID!K31+CEO!K31+CEPLAN!K31+CERES!K31+CESFI!K31+CESMO!K31+ESAG!K31+FAED!K31</f>
        <v>17</v>
      </c>
      <c r="L31" s="13">
        <f>REITORIA_SEMS!K31-REITORIA_SEMS!S31+REITORIA_MUSEU!K31-REITORIA_MUSEU!S31+CAV!K31-CAV!S31+CCT!K31-CCT!S31+CEAD!K31-CEAD!S31+CEART!K31-CEART!S31+CEAVI!K31-CEAVI!S31+CEFID!K31-CEFID!S31+CEO!K31-CEO!S31+CEPLAN!K31-CEPLAN!S31+CERES!K31-CERES!S31+CESFI!K31-CESFI!S31+CESMO!K31-CESMO!S31+ESAG!K31-ESAG!S31+FAED!K31-FAED!S31</f>
        <v>9</v>
      </c>
      <c r="M31" s="167">
        <f>REITORIA_SEMS!L31+REITORIA_MUSEU!L31+CAV!L31+CCT!L31+CEAD!L31+CEART!L31+CEAVI!L31+CEFID!L31+CEO!L31+CEPLAN!L31+CERES!L31+CESFI!L31+CESMO!L31+ESAG!L31+FAED!L31</f>
        <v>9</v>
      </c>
      <c r="N31" s="164">
        <f t="shared" si="0"/>
        <v>3.75</v>
      </c>
      <c r="O31" s="165">
        <f>REITORIA_SEMS!P31+REITORIA_SEMS!Q31+REITORIA_MUSEU!P31+REITORIA_MUSEU!Q31+CAV!P31+CAV!Q31+CCT!P31+CCT!Q31+CEAD!P31+CEAD!Q31+CEART!P31+CEART!Q31+CEAVI!P31+CEAVI!Q31+CEFID!P31+CEFID!Q31+CEO!P31+CEO!Q31+CEPLAN!P31+CEPLAN!Q31+CERES!P31+CERES!Q31+CESFI!P31+CESFI!Q31+CESMO!P31+CESMO!Q31+ESAG!P31+ESAG!Q31+FAED!P31+FAED!Q31</f>
        <v>0</v>
      </c>
      <c r="P31" s="15">
        <f t="shared" si="1"/>
        <v>8</v>
      </c>
      <c r="Q31" s="16">
        <f t="shared" si="2"/>
        <v>38418.47</v>
      </c>
      <c r="R31" s="16">
        <f t="shared" si="3"/>
        <v>0</v>
      </c>
      <c r="S31" s="16">
        <f t="shared" si="4"/>
        <v>20339.189999999999</v>
      </c>
    </row>
    <row r="32" spans="1:19" ht="35.1" customHeight="1" x14ac:dyDescent="0.25">
      <c r="A32" s="39">
        <v>29</v>
      </c>
      <c r="B32" s="39">
        <v>29</v>
      </c>
      <c r="C32" s="37" t="s">
        <v>138</v>
      </c>
      <c r="D32" s="36" t="s">
        <v>139</v>
      </c>
      <c r="E32" s="43" t="s">
        <v>140</v>
      </c>
      <c r="F32" s="45" t="s">
        <v>136</v>
      </c>
      <c r="G32" s="39" t="s">
        <v>137</v>
      </c>
      <c r="H32" s="39" t="s">
        <v>5</v>
      </c>
      <c r="I32" s="39" t="s">
        <v>6</v>
      </c>
      <c r="J32" s="38">
        <v>3391.3</v>
      </c>
      <c r="K32" s="14">
        <f>REITORIA_SEMS!K32+REITORIA_MUSEU!K32+CAV!K32+CCT!K32+CEAD!K32+CEART!K32+CEAVI!K32+CEFID!K32+CEO!K32+CEPLAN!K32+CERES!K32+CESFI!K32+CESMO!K32+ESAG!K32+FAED!K32</f>
        <v>23</v>
      </c>
      <c r="L32" s="13">
        <f>REITORIA_SEMS!K32-REITORIA_SEMS!S32+REITORIA_MUSEU!K32-REITORIA_MUSEU!S32+CAV!K32-CAV!S32+CCT!K32-CCT!S32+CEAD!K32-CEAD!S32+CEART!K32-CEART!S32+CEAVI!K32-CEAVI!S32+CEFID!K32-CEFID!S32+CEO!K32-CEO!S32+CEPLAN!K32-CEPLAN!S32+CERES!K32-CERES!S32+CESFI!K32-CESFI!S32+CESMO!K32-CESMO!S32+ESAG!K32-ESAG!S32+FAED!K32-FAED!S32</f>
        <v>13</v>
      </c>
      <c r="M32" s="167">
        <f>REITORIA_SEMS!L32+REITORIA_MUSEU!L32+CAV!L32+CCT!L32+CEAD!L32+CEART!L32+CEAVI!L32+CEFID!L32+CEO!L32+CEPLAN!L32+CERES!L32+CESFI!L32+CESMO!L32+ESAG!L32+FAED!L32</f>
        <v>13</v>
      </c>
      <c r="N32" s="164">
        <f t="shared" si="0"/>
        <v>5.25</v>
      </c>
      <c r="O32" s="165">
        <f>REITORIA_SEMS!P32+REITORIA_SEMS!Q32+REITORIA_MUSEU!P32+REITORIA_MUSEU!Q32+CAV!P32+CAV!Q32+CCT!P32+CCT!Q32+CEAD!P32+CEAD!Q32+CEART!P32+CEART!Q32+CEAVI!P32+CEAVI!Q32+CEFID!P32+CEFID!Q32+CEO!P32+CEO!Q32+CEPLAN!P32+CEPLAN!Q32+CERES!P32+CERES!Q32+CESFI!P32+CESFI!Q32+CESMO!P32+CESMO!Q32+ESAG!P32+ESAG!Q32+FAED!P32+FAED!Q32</f>
        <v>0</v>
      </c>
      <c r="P32" s="15">
        <f t="shared" si="1"/>
        <v>10</v>
      </c>
      <c r="Q32" s="16">
        <f t="shared" si="2"/>
        <v>77999.900000000009</v>
      </c>
      <c r="R32" s="16">
        <f t="shared" si="3"/>
        <v>0</v>
      </c>
      <c r="S32" s="16">
        <f t="shared" si="4"/>
        <v>44086.9</v>
      </c>
    </row>
    <row r="33" spans="1:19" ht="35.1" customHeight="1" x14ac:dyDescent="0.25">
      <c r="A33" s="46">
        <v>30</v>
      </c>
      <c r="B33" s="46">
        <v>30</v>
      </c>
      <c r="C33" s="47" t="s">
        <v>141</v>
      </c>
      <c r="D33" s="48" t="s">
        <v>142</v>
      </c>
      <c r="E33" s="50" t="s">
        <v>143</v>
      </c>
      <c r="F33" s="52" t="s">
        <v>136</v>
      </c>
      <c r="G33" s="46" t="s">
        <v>137</v>
      </c>
      <c r="H33" s="46" t="s">
        <v>5</v>
      </c>
      <c r="I33" s="46" t="s">
        <v>6</v>
      </c>
      <c r="J33" s="49">
        <v>9961.5300000000007</v>
      </c>
      <c r="K33" s="14">
        <f>REITORIA_SEMS!K33+REITORIA_MUSEU!K33+CAV!K33+CCT!K33+CEAD!K33+CEART!K33+CEAVI!K33+CEFID!K33+CEO!K33+CEPLAN!K33+CERES!K33+CESFI!K33+CESMO!K33+ESAG!K33+FAED!K33</f>
        <v>26</v>
      </c>
      <c r="L33" s="13">
        <f>REITORIA_SEMS!K33-REITORIA_SEMS!S33+REITORIA_MUSEU!K33-REITORIA_MUSEU!S33+CAV!K33-CAV!S33+CCT!K33-CCT!S33+CEAD!K33-CEAD!S33+CEART!K33-CEART!S33+CEAVI!K33-CEAVI!S33+CEFID!K33-CEFID!S33+CEO!K33-CEO!S33+CEPLAN!K33-CEPLAN!S33+CERES!K33-CERES!S33+CESFI!K33-CESFI!S33+CESMO!K33-CESMO!S33+ESAG!K33-ESAG!S33+FAED!K33-FAED!S33</f>
        <v>2</v>
      </c>
      <c r="M33" s="167">
        <f>REITORIA_SEMS!L33+REITORIA_MUSEU!L33+CAV!L33+CCT!L33+CEAD!L33+CEART!L33+CEAVI!L33+CEFID!L33+CEO!L33+CEPLAN!L33+CERES!L33+CESFI!L33+CESMO!L33+ESAG!L33+FAED!L33</f>
        <v>2</v>
      </c>
      <c r="N33" s="164">
        <f t="shared" si="0"/>
        <v>6</v>
      </c>
      <c r="O33" s="165">
        <f>REITORIA_SEMS!P33+REITORIA_SEMS!Q33+REITORIA_MUSEU!P33+REITORIA_MUSEU!Q33+CAV!P33+CAV!Q33+CCT!P33+CCT!Q33+CEAD!P33+CEAD!Q33+CEART!P33+CEART!Q33+CEAVI!P33+CEAVI!Q33+CEFID!P33+CEFID!Q33+CEO!P33+CEO!Q33+CEPLAN!P33+CEPLAN!Q33+CERES!P33+CERES!Q33+CESFI!P33+CESFI!Q33+CESMO!P33+CESMO!Q33+ESAG!P33+ESAG!Q33+FAED!P33+FAED!Q33</f>
        <v>0</v>
      </c>
      <c r="P33" s="15">
        <f t="shared" si="1"/>
        <v>24</v>
      </c>
      <c r="Q33" s="16">
        <f t="shared" si="2"/>
        <v>258999.78000000003</v>
      </c>
      <c r="R33" s="16">
        <f t="shared" si="3"/>
        <v>0</v>
      </c>
      <c r="S33" s="16">
        <f t="shared" si="4"/>
        <v>19923.060000000001</v>
      </c>
    </row>
    <row r="34" spans="1:19" ht="35.1" customHeight="1" x14ac:dyDescent="0.25">
      <c r="A34" s="39">
        <v>31</v>
      </c>
      <c r="B34" s="39">
        <v>31</v>
      </c>
      <c r="C34" s="37" t="s">
        <v>144</v>
      </c>
      <c r="D34" s="36" t="s">
        <v>145</v>
      </c>
      <c r="E34" s="43" t="s">
        <v>146</v>
      </c>
      <c r="F34" s="45" t="s">
        <v>20</v>
      </c>
      <c r="G34" s="39" t="s">
        <v>147</v>
      </c>
      <c r="H34" s="39" t="s">
        <v>60</v>
      </c>
      <c r="I34" s="39">
        <v>44905212</v>
      </c>
      <c r="J34" s="38">
        <v>630</v>
      </c>
      <c r="K34" s="14">
        <f>REITORIA_SEMS!K34+REITORIA_MUSEU!K34+CAV!K34+CCT!K34+CEAD!K34+CEART!K34+CEAVI!K34+CEFID!K34+CEO!K34+CEPLAN!K34+CERES!K34+CESFI!K34+CESMO!K34+ESAG!K34+FAED!K34</f>
        <v>2</v>
      </c>
      <c r="L34" s="13">
        <f>REITORIA_SEMS!K34-REITORIA_SEMS!S34+REITORIA_MUSEU!K34-REITORIA_MUSEU!S34+CAV!K34-CAV!S34+CCT!K34-CCT!S34+CEAD!K34-CEAD!S34+CEART!K34-CEART!S34+CEAVI!K34-CEAVI!S34+CEFID!K34-CEFID!S34+CEO!K34-CEO!S34+CEPLAN!K34-CEPLAN!S34+CERES!K34-CERES!S34+CESFI!K34-CESFI!S34+CESMO!K34-CESMO!S34+ESAG!K34-ESAG!S34+FAED!K34-FAED!S34</f>
        <v>2</v>
      </c>
      <c r="M34" s="167">
        <f>REITORIA_SEMS!L34+REITORIA_MUSEU!L34+CAV!L34+CCT!L34+CEAD!L34+CEART!L34+CEAVI!L34+CEFID!L34+CEO!L34+CEPLAN!L34+CERES!L34+CESFI!L34+CESMO!L34+ESAG!L34+FAED!L34</f>
        <v>2</v>
      </c>
      <c r="N34" s="164">
        <f t="shared" si="0"/>
        <v>0</v>
      </c>
      <c r="O34" s="165">
        <f>REITORIA_SEMS!P34+REITORIA_SEMS!Q34+REITORIA_MUSEU!P34+REITORIA_MUSEU!Q34+CAV!P34+CAV!Q34+CCT!P34+CCT!Q34+CEAD!P34+CEAD!Q34+CEART!P34+CEART!Q34+CEAVI!P34+CEAVI!Q34+CEFID!P34+CEFID!Q34+CEO!P34+CEO!Q34+CEPLAN!P34+CEPLAN!Q34+CERES!P34+CERES!Q34+CESFI!P34+CESFI!Q34+CESMO!P34+CESMO!Q34+ESAG!P34+ESAG!Q34+FAED!P34+FAED!Q34</f>
        <v>0</v>
      </c>
      <c r="P34" s="15">
        <f t="shared" si="1"/>
        <v>0</v>
      </c>
      <c r="Q34" s="16">
        <f t="shared" si="2"/>
        <v>1260</v>
      </c>
      <c r="R34" s="16">
        <f t="shared" si="3"/>
        <v>0</v>
      </c>
      <c r="S34" s="16">
        <f t="shared" si="4"/>
        <v>1260</v>
      </c>
    </row>
    <row r="35" spans="1:19" ht="35.1" customHeight="1" x14ac:dyDescent="0.25">
      <c r="A35" s="46">
        <v>32</v>
      </c>
      <c r="B35" s="46">
        <v>32</v>
      </c>
      <c r="C35" s="47" t="s">
        <v>144</v>
      </c>
      <c r="D35" s="48" t="s">
        <v>148</v>
      </c>
      <c r="E35" s="50" t="s">
        <v>149</v>
      </c>
      <c r="F35" s="52" t="s">
        <v>20</v>
      </c>
      <c r="G35" s="46" t="s">
        <v>147</v>
      </c>
      <c r="H35" s="46" t="s">
        <v>60</v>
      </c>
      <c r="I35" s="46">
        <v>44905212</v>
      </c>
      <c r="J35" s="49">
        <v>1550</v>
      </c>
      <c r="K35" s="14">
        <f>REITORIA_SEMS!K35+REITORIA_MUSEU!K35+CAV!K35+CCT!K35+CEAD!K35+CEART!K35+CEAVI!K35+CEFID!K35+CEO!K35+CEPLAN!K35+CERES!K35+CESFI!K35+CESMO!K35+ESAG!K35+FAED!K35</f>
        <v>2</v>
      </c>
      <c r="L35" s="13">
        <f>REITORIA_SEMS!K35-REITORIA_SEMS!S35+REITORIA_MUSEU!K35-REITORIA_MUSEU!S35+CAV!K35-CAV!S35+CCT!K35-CCT!S35+CEAD!K35-CEAD!S35+CEART!K35-CEART!S35+CEAVI!K35-CEAVI!S35+CEFID!K35-CEFID!S35+CEO!K35-CEO!S35+CEPLAN!K35-CEPLAN!S35+CERES!K35-CERES!S35+CESFI!K35-CESFI!S35+CESMO!K35-CESMO!S35+ESAG!K35-ESAG!S35+FAED!K35-FAED!S35</f>
        <v>2</v>
      </c>
      <c r="M35" s="167">
        <f>REITORIA_SEMS!L35+REITORIA_MUSEU!L35+CAV!L35+CCT!L35+CEAD!L35+CEART!L35+CEAVI!L35+CEFID!L35+CEO!L35+CEPLAN!L35+CERES!L35+CESFI!L35+CESMO!L35+ESAG!L35+FAED!L35</f>
        <v>2</v>
      </c>
      <c r="N35" s="164">
        <f t="shared" si="0"/>
        <v>0</v>
      </c>
      <c r="O35" s="165">
        <f>REITORIA_SEMS!P35+REITORIA_SEMS!Q35+REITORIA_MUSEU!P35+REITORIA_MUSEU!Q35+CAV!P35+CAV!Q35+CCT!P35+CCT!Q35+CEAD!P35+CEAD!Q35+CEART!P35+CEART!Q35+CEAVI!P35+CEAVI!Q35+CEFID!P35+CEFID!Q35+CEO!P35+CEO!Q35+CEPLAN!P35+CEPLAN!Q35+CERES!P35+CERES!Q35+CESFI!P35+CESFI!Q35+CESMO!P35+CESMO!Q35+ESAG!P35+ESAG!Q35+FAED!P35+FAED!Q35</f>
        <v>0</v>
      </c>
      <c r="P35" s="15">
        <f t="shared" si="1"/>
        <v>0</v>
      </c>
      <c r="Q35" s="16">
        <f t="shared" si="2"/>
        <v>3100</v>
      </c>
      <c r="R35" s="16">
        <f t="shared" si="3"/>
        <v>0</v>
      </c>
      <c r="S35" s="16">
        <f t="shared" si="4"/>
        <v>3100</v>
      </c>
    </row>
    <row r="36" spans="1:19" ht="35.1" customHeight="1" x14ac:dyDescent="0.25">
      <c r="A36" s="39">
        <v>33</v>
      </c>
      <c r="B36" s="39">
        <v>33</v>
      </c>
      <c r="C36" s="37" t="s">
        <v>150</v>
      </c>
      <c r="D36" s="36" t="s">
        <v>151</v>
      </c>
      <c r="E36" s="43" t="s">
        <v>152</v>
      </c>
      <c r="F36" s="45" t="s">
        <v>20</v>
      </c>
      <c r="G36" s="39" t="s">
        <v>147</v>
      </c>
      <c r="H36" s="39" t="s">
        <v>60</v>
      </c>
      <c r="I36" s="39">
        <v>44905212</v>
      </c>
      <c r="J36" s="38">
        <v>930</v>
      </c>
      <c r="K36" s="14">
        <f>REITORIA_SEMS!K36+REITORIA_MUSEU!K36+CAV!K36+CCT!K36+CEAD!K36+CEART!K36+CEAVI!K36+CEFID!K36+CEO!K36+CEPLAN!K36+CERES!K36+CESFI!K36+CESMO!K36+ESAG!K36+FAED!K36</f>
        <v>1</v>
      </c>
      <c r="L36" s="13">
        <f>REITORIA_SEMS!K36-REITORIA_SEMS!S36+REITORIA_MUSEU!K36-REITORIA_MUSEU!S36+CAV!K36-CAV!S36+CCT!K36-CCT!S36+CEAD!K36-CEAD!S36+CEART!K36-CEART!S36+CEAVI!K36-CEAVI!S36+CEFID!K36-CEFID!S36+CEO!K36-CEO!S36+CEPLAN!K36-CEPLAN!S36+CERES!K36-CERES!S36+CESFI!K36-CESFI!S36+CESMO!K36-CESMO!S36+ESAG!K36-ESAG!S36+FAED!K36-FAED!S36</f>
        <v>1</v>
      </c>
      <c r="M36" s="167">
        <f>REITORIA_SEMS!L36+REITORIA_MUSEU!L36+CAV!L36+CCT!L36+CEAD!L36+CEART!L36+CEAVI!L36+CEFID!L36+CEO!L36+CEPLAN!L36+CERES!L36+CESFI!L36+CESMO!L36+ESAG!L36+FAED!L36</f>
        <v>1</v>
      </c>
      <c r="N36" s="164">
        <f t="shared" si="0"/>
        <v>-0.25</v>
      </c>
      <c r="O36" s="165">
        <f>REITORIA_SEMS!P36+REITORIA_SEMS!Q36+REITORIA_MUSEU!P36+REITORIA_MUSEU!Q36+CAV!P36+CAV!Q36+CCT!P36+CCT!Q36+CEAD!P36+CEAD!Q36+CEART!P36+CEART!Q36+CEAVI!P36+CEAVI!Q36+CEFID!P36+CEFID!Q36+CEO!P36+CEO!Q36+CEPLAN!P36+CEPLAN!Q36+CERES!P36+CERES!Q36+CESFI!P36+CESFI!Q36+CESMO!P36+CESMO!Q36+ESAG!P36+ESAG!Q36+FAED!P36+FAED!Q36</f>
        <v>0</v>
      </c>
      <c r="P36" s="15">
        <f t="shared" si="1"/>
        <v>0</v>
      </c>
      <c r="Q36" s="16">
        <f t="shared" si="2"/>
        <v>930</v>
      </c>
      <c r="R36" s="16">
        <f t="shared" si="3"/>
        <v>0</v>
      </c>
      <c r="S36" s="16">
        <f t="shared" si="4"/>
        <v>930</v>
      </c>
    </row>
    <row r="37" spans="1:19" ht="35.1" customHeight="1" x14ac:dyDescent="0.25">
      <c r="A37" s="46">
        <v>34</v>
      </c>
      <c r="B37" s="46">
        <v>34</v>
      </c>
      <c r="C37" s="47" t="s">
        <v>150</v>
      </c>
      <c r="D37" s="48" t="s">
        <v>153</v>
      </c>
      <c r="E37" s="50" t="s">
        <v>154</v>
      </c>
      <c r="F37" s="52" t="s">
        <v>20</v>
      </c>
      <c r="G37" s="46" t="s">
        <v>147</v>
      </c>
      <c r="H37" s="46" t="s">
        <v>60</v>
      </c>
      <c r="I37" s="46">
        <v>44905212</v>
      </c>
      <c r="J37" s="49">
        <v>2560</v>
      </c>
      <c r="K37" s="14">
        <f>REITORIA_SEMS!K37+REITORIA_MUSEU!K37+CAV!K37+CCT!K37+CEAD!K37+CEART!K37+CEAVI!K37+CEFID!K37+CEO!K37+CEPLAN!K37+CERES!K37+CESFI!K37+CESMO!K37+ESAG!K37+FAED!K37</f>
        <v>1</v>
      </c>
      <c r="L37" s="13">
        <f>REITORIA_SEMS!K37-REITORIA_SEMS!S37+REITORIA_MUSEU!K37-REITORIA_MUSEU!S37+CAV!K37-CAV!S37+CCT!K37-CCT!S37+CEAD!K37-CEAD!S37+CEART!K37-CEART!S37+CEAVI!K37-CEAVI!S37+CEFID!K37-CEFID!S37+CEO!K37-CEO!S37+CEPLAN!K37-CEPLAN!S37+CERES!K37-CERES!S37+CESFI!K37-CESFI!S37+CESMO!K37-CESMO!S37+ESAG!K37-ESAG!S37+FAED!K37-FAED!S37</f>
        <v>1</v>
      </c>
      <c r="M37" s="167">
        <f>REITORIA_SEMS!L37+REITORIA_MUSEU!L37+CAV!L37+CCT!L37+CEAD!L37+CEART!L37+CEAVI!L37+CEFID!L37+CEO!L37+CEPLAN!L37+CERES!L37+CESFI!L37+CESMO!L37+ESAG!L37+FAED!L37</f>
        <v>1</v>
      </c>
      <c r="N37" s="164">
        <f t="shared" si="0"/>
        <v>-0.25</v>
      </c>
      <c r="O37" s="165">
        <f>REITORIA_SEMS!P37+REITORIA_SEMS!Q37+REITORIA_MUSEU!P37+REITORIA_MUSEU!Q37+CAV!P37+CAV!Q37+CCT!P37+CCT!Q37+CEAD!P37+CEAD!Q37+CEART!P37+CEART!Q37+CEAVI!P37+CEAVI!Q37+CEFID!P37+CEFID!Q37+CEO!P37+CEO!Q37+CEPLAN!P37+CEPLAN!Q37+CERES!P37+CERES!Q37+CESFI!P37+CESFI!Q37+CESMO!P37+CESMO!Q37+ESAG!P37+ESAG!Q37+FAED!P37+FAED!Q37</f>
        <v>0</v>
      </c>
      <c r="P37" s="15">
        <f t="shared" si="1"/>
        <v>0</v>
      </c>
      <c r="Q37" s="16">
        <f t="shared" si="2"/>
        <v>2560</v>
      </c>
      <c r="R37" s="16">
        <f t="shared" si="3"/>
        <v>0</v>
      </c>
      <c r="S37" s="16">
        <f t="shared" si="4"/>
        <v>2560</v>
      </c>
    </row>
    <row r="38" spans="1:19" ht="35.1" customHeight="1" x14ac:dyDescent="0.25">
      <c r="A38" s="203" t="s">
        <v>155</v>
      </c>
      <c r="B38" s="39">
        <v>35</v>
      </c>
      <c r="C38" s="200" t="s">
        <v>33</v>
      </c>
      <c r="D38" s="36" t="s">
        <v>27</v>
      </c>
      <c r="E38" s="43" t="s">
        <v>8</v>
      </c>
      <c r="F38" s="44" t="s">
        <v>28</v>
      </c>
      <c r="G38" s="39" t="s">
        <v>29</v>
      </c>
      <c r="H38" s="39" t="s">
        <v>8</v>
      </c>
      <c r="I38" s="39" t="s">
        <v>9</v>
      </c>
      <c r="J38" s="38">
        <v>150.13999999999999</v>
      </c>
      <c r="K38" s="14">
        <f>REITORIA_SEMS!K38+REITORIA_MUSEU!K38+CAV!K38+CCT!K38+CEAD!K38+CEART!K38+CEAVI!K38+CEFID!K38+CEO!K38+CEPLAN!K38+CERES!K38+CESFI!K38+CESMO!K38+ESAG!K38+FAED!K38</f>
        <v>33</v>
      </c>
      <c r="L38" s="13">
        <f>REITORIA_SEMS!K38-REITORIA_SEMS!S38+REITORIA_MUSEU!K38-REITORIA_MUSEU!S38+CAV!K38-CAV!S38+CCT!K38-CCT!S38+CEAD!K38-CEAD!S38+CEART!K38-CEART!S38+CEAVI!K38-CEAVI!S38+CEFID!K38-CEFID!S38+CEO!K38-CEO!S38+CEPLAN!K38-CEPLAN!S38+CERES!K38-CERES!S38+CESFI!K38-CESFI!S38+CESMO!K38-CESMO!S38+ESAG!K38-ESAG!S38+FAED!K38-FAED!S38</f>
        <v>13</v>
      </c>
      <c r="M38" s="167">
        <f>REITORIA_SEMS!L38+REITORIA_MUSEU!L38+CAV!L38+CCT!L38+CEAD!L38+CEART!L38+CEAVI!L38+CEFID!L38+CEO!L38+CEPLAN!L38+CERES!L38+CESFI!L38+CESMO!L38+ESAG!L38+FAED!L38</f>
        <v>13</v>
      </c>
      <c r="N38" s="164">
        <f t="shared" si="0"/>
        <v>7.75</v>
      </c>
      <c r="O38" s="165">
        <f>REITORIA_SEMS!P38+REITORIA_SEMS!Q38+REITORIA_MUSEU!P38+REITORIA_MUSEU!Q38+CAV!P38+CAV!Q38+CCT!P38+CCT!Q38+CEAD!P38+CEAD!Q38+CEART!P38+CEART!Q38+CEAVI!P38+CEAVI!Q38+CEFID!P38+CEFID!Q38+CEO!P38+CEO!Q38+CEPLAN!P38+CEPLAN!Q38+CERES!P38+CERES!Q38+CESFI!P38+CESFI!Q38+CESMO!P38+CESMO!Q38+ESAG!P38+ESAG!Q38+FAED!P38+FAED!Q38</f>
        <v>0</v>
      </c>
      <c r="P38" s="15">
        <f t="shared" si="1"/>
        <v>20</v>
      </c>
      <c r="Q38" s="16">
        <f t="shared" si="2"/>
        <v>4954.62</v>
      </c>
      <c r="R38" s="16">
        <f t="shared" si="3"/>
        <v>0</v>
      </c>
      <c r="S38" s="16">
        <f t="shared" si="4"/>
        <v>1951.8199999999997</v>
      </c>
    </row>
    <row r="39" spans="1:19" ht="35.1" customHeight="1" x14ac:dyDescent="0.25">
      <c r="A39" s="204"/>
      <c r="B39" s="39">
        <v>36</v>
      </c>
      <c r="C39" s="201"/>
      <c r="D39" s="36" t="s">
        <v>7</v>
      </c>
      <c r="E39" s="43" t="s">
        <v>8</v>
      </c>
      <c r="F39" s="45" t="s">
        <v>28</v>
      </c>
      <c r="G39" s="39" t="s">
        <v>29</v>
      </c>
      <c r="H39" s="39" t="s">
        <v>8</v>
      </c>
      <c r="I39" s="39" t="s">
        <v>9</v>
      </c>
      <c r="J39" s="38">
        <v>1076</v>
      </c>
      <c r="K39" s="14">
        <f>REITORIA_SEMS!K39+REITORIA_MUSEU!K39+CAV!K39+CCT!K39+CEAD!K39+CEART!K39+CEAVI!K39+CEFID!K39+CEO!K39+CEPLAN!K39+CERES!K39+CESFI!K39+CESMO!K39+ESAG!K39+FAED!K39</f>
        <v>212</v>
      </c>
      <c r="L39" s="13">
        <f>REITORIA_SEMS!K39-REITORIA_SEMS!S39+REITORIA_MUSEU!K39-REITORIA_MUSEU!S39+CAV!K39-CAV!S39+CCT!K39-CCT!S39+CEAD!K39-CEAD!S39+CEART!K39-CEART!S39+CEAVI!K39-CEAVI!S39+CEFID!K39-CEFID!S39+CEO!K39-CEO!S39+CEPLAN!K39-CEPLAN!S39+CERES!K39-CERES!S39+CESFI!K39-CESFI!S39+CESMO!K39-CESMO!S39+ESAG!K39-ESAG!S39+FAED!K39-FAED!S39</f>
        <v>78</v>
      </c>
      <c r="M39" s="167">
        <f>REITORIA_SEMS!L39+REITORIA_MUSEU!L39+CAV!L39+CCT!L39+CEAD!L39+CEART!L39+CEAVI!L39+CEFID!L39+CEO!L39+CEPLAN!L39+CERES!L39+CESFI!L39+CESMO!L39+ESAG!L39+FAED!L39</f>
        <v>78</v>
      </c>
      <c r="N39" s="164">
        <f t="shared" si="0"/>
        <v>52.5</v>
      </c>
      <c r="O39" s="165">
        <f>REITORIA_SEMS!P39+REITORIA_SEMS!Q39+REITORIA_MUSEU!P39+REITORIA_MUSEU!Q39+CAV!P39+CAV!Q39+CCT!P39+CCT!Q39+CEAD!P39+CEAD!Q39+CEART!P39+CEART!Q39+CEAVI!P39+CEAVI!Q39+CEFID!P39+CEFID!Q39+CEO!P39+CEO!Q39+CEPLAN!P39+CEPLAN!Q39+CERES!P39+CERES!Q39+CESFI!P39+CESFI!Q39+CESMO!P39+CESMO!Q39+ESAG!P39+ESAG!Q39+FAED!P39+FAED!Q39</f>
        <v>0</v>
      </c>
      <c r="P39" s="15">
        <f t="shared" si="1"/>
        <v>134</v>
      </c>
      <c r="Q39" s="16">
        <f t="shared" si="2"/>
        <v>228112</v>
      </c>
      <c r="R39" s="16">
        <f t="shared" si="3"/>
        <v>0</v>
      </c>
      <c r="S39" s="16">
        <f t="shared" si="4"/>
        <v>83928</v>
      </c>
    </row>
    <row r="40" spans="1:19" ht="35.1" customHeight="1" x14ac:dyDescent="0.25">
      <c r="A40" s="204"/>
      <c r="B40" s="39">
        <v>37</v>
      </c>
      <c r="C40" s="201"/>
      <c r="D40" s="36" t="s">
        <v>156</v>
      </c>
      <c r="E40" s="43" t="s">
        <v>8</v>
      </c>
      <c r="F40" s="45" t="s">
        <v>28</v>
      </c>
      <c r="G40" s="39" t="s">
        <v>29</v>
      </c>
      <c r="H40" s="39" t="s">
        <v>34</v>
      </c>
      <c r="I40" s="39" t="s">
        <v>9</v>
      </c>
      <c r="J40" s="38">
        <v>75</v>
      </c>
      <c r="K40" s="14">
        <f>REITORIA_SEMS!K40+REITORIA_MUSEU!K40+CAV!K40+CCT!K40+CEAD!K40+CEART!K40+CEAVI!K40+CEFID!K40+CEO!K40+CEPLAN!K40+CERES!K40+CESFI!K40+CESMO!K40+ESAG!K40+FAED!K40</f>
        <v>826</v>
      </c>
      <c r="L40" s="13">
        <f>REITORIA_SEMS!K40-REITORIA_SEMS!S40+REITORIA_MUSEU!K40-REITORIA_MUSEU!S40+CAV!K40-CAV!S40+CCT!K40-CCT!S40+CEAD!K40-CEAD!S40+CEART!K40-CEART!S40+CEAVI!K40-CEAVI!S40+CEFID!K40-CEFID!S40+CEO!K40-CEO!S40+CEPLAN!K40-CEPLAN!S40+CERES!K40-CERES!S40+CESFI!K40-CESFI!S40+CESMO!K40-CESMO!S40+ESAG!K40-ESAG!S40+FAED!K40-FAED!S40</f>
        <v>212</v>
      </c>
      <c r="M40" s="167">
        <f>REITORIA_SEMS!L40+REITORIA_MUSEU!L40+CAV!L40+CCT!L40+CEAD!L40+CEART!L40+CEAVI!L40+CEFID!L40+CEO!L40+CEPLAN!L40+CERES!L40+CESFI!L40+CESMO!L40+ESAG!L40+FAED!L40</f>
        <v>212</v>
      </c>
      <c r="N40" s="164">
        <f t="shared" si="0"/>
        <v>206</v>
      </c>
      <c r="O40" s="165">
        <f>REITORIA_SEMS!P40+REITORIA_SEMS!Q40+REITORIA_MUSEU!P40+REITORIA_MUSEU!Q40+CAV!P40+CAV!Q40+CCT!P40+CCT!Q40+CEAD!P40+CEAD!Q40+CEART!P40+CEART!Q40+CEAVI!P40+CEAVI!Q40+CEFID!P40+CEFID!Q40+CEO!P40+CEO!Q40+CEPLAN!P40+CEPLAN!Q40+CERES!P40+CERES!Q40+CESFI!P40+CESFI!Q40+CESMO!P40+CESMO!Q40+ESAG!P40+ESAG!Q40+FAED!P40+FAED!Q40</f>
        <v>0</v>
      </c>
      <c r="P40" s="15">
        <f t="shared" si="1"/>
        <v>614</v>
      </c>
      <c r="Q40" s="16">
        <f t="shared" si="2"/>
        <v>61950</v>
      </c>
      <c r="R40" s="16">
        <f t="shared" si="3"/>
        <v>0</v>
      </c>
      <c r="S40" s="16">
        <f t="shared" si="4"/>
        <v>15900</v>
      </c>
    </row>
    <row r="41" spans="1:19" ht="35.1" customHeight="1" x14ac:dyDescent="0.25">
      <c r="A41" s="204"/>
      <c r="B41" s="39">
        <v>38</v>
      </c>
      <c r="C41" s="201"/>
      <c r="D41" s="36" t="s">
        <v>11</v>
      </c>
      <c r="E41" s="43" t="s">
        <v>8</v>
      </c>
      <c r="F41" s="45" t="s">
        <v>28</v>
      </c>
      <c r="G41" s="39" t="s">
        <v>29</v>
      </c>
      <c r="H41" s="39" t="s">
        <v>8</v>
      </c>
      <c r="I41" s="39" t="s">
        <v>9</v>
      </c>
      <c r="J41" s="38">
        <v>1400</v>
      </c>
      <c r="K41" s="14">
        <f>REITORIA_SEMS!K41+REITORIA_MUSEU!K41+CAV!K41+CCT!K41+CEAD!K41+CEART!K41+CEAVI!K41+CEFID!K41+CEO!K41+CEPLAN!K41+CERES!K41+CESFI!K41+CESMO!K41+ESAG!K41+FAED!K41</f>
        <v>70</v>
      </c>
      <c r="L41" s="13">
        <f>REITORIA_SEMS!K41-REITORIA_SEMS!S41+REITORIA_MUSEU!K41-REITORIA_MUSEU!S41+CAV!K41-CAV!S41+CCT!K41-CCT!S41+CEAD!K41-CEAD!S41+CEART!K41-CEART!S41+CEAVI!K41-CEAVI!S41+CEFID!K41-CEFID!S41+CEO!K41-CEO!S41+CEPLAN!K41-CEPLAN!S41+CERES!K41-CERES!S41+CESFI!K41-CESFI!S41+CESMO!K41-CESMO!S41+ESAG!K41-ESAG!S41+FAED!K41-FAED!S41</f>
        <v>19</v>
      </c>
      <c r="M41" s="167">
        <f>REITORIA_SEMS!L41+REITORIA_MUSEU!L41+CAV!L41+CCT!L41+CEAD!L41+CEART!L41+CEAVI!L41+CEFID!L41+CEO!L41+CEPLAN!L41+CERES!L41+CESFI!L41+CESMO!L41+ESAG!L41+FAED!L41</f>
        <v>19</v>
      </c>
      <c r="N41" s="164">
        <f t="shared" si="0"/>
        <v>17</v>
      </c>
      <c r="O41" s="165">
        <f>REITORIA_SEMS!P41+REITORIA_SEMS!Q41+REITORIA_MUSEU!P41+REITORIA_MUSEU!Q41+CAV!P41+CAV!Q41+CCT!P41+CCT!Q41+CEAD!P41+CEAD!Q41+CEART!P41+CEART!Q41+CEAVI!P41+CEAVI!Q41+CEFID!P41+CEFID!Q41+CEO!P41+CEO!Q41+CEPLAN!P41+CEPLAN!Q41+CERES!P41+CERES!Q41+CESFI!P41+CESFI!Q41+CESMO!P41+CESMO!Q41+ESAG!P41+ESAG!Q41+FAED!P41+FAED!Q41</f>
        <v>0</v>
      </c>
      <c r="P41" s="15">
        <f t="shared" si="1"/>
        <v>51</v>
      </c>
      <c r="Q41" s="16">
        <f t="shared" si="2"/>
        <v>98000</v>
      </c>
      <c r="R41" s="16">
        <f t="shared" si="3"/>
        <v>0</v>
      </c>
      <c r="S41" s="16">
        <f t="shared" si="4"/>
        <v>26600</v>
      </c>
    </row>
    <row r="42" spans="1:19" ht="35.1" customHeight="1" x14ac:dyDescent="0.25">
      <c r="A42" s="204"/>
      <c r="B42" s="39">
        <v>39</v>
      </c>
      <c r="C42" s="201"/>
      <c r="D42" s="36" t="s">
        <v>12</v>
      </c>
      <c r="E42" s="43" t="s">
        <v>8</v>
      </c>
      <c r="F42" s="45" t="s">
        <v>28</v>
      </c>
      <c r="G42" s="39" t="s">
        <v>29</v>
      </c>
      <c r="H42" s="39" t="s">
        <v>34</v>
      </c>
      <c r="I42" s="39" t="s">
        <v>9</v>
      </c>
      <c r="J42" s="38">
        <v>75.5</v>
      </c>
      <c r="K42" s="14">
        <f>REITORIA_SEMS!K42+REITORIA_MUSEU!K42+CAV!K42+CCT!K42+CEAD!K42+CEART!K42+CEAVI!K42+CEFID!K42+CEO!K42+CEPLAN!K42+CERES!K42+CESFI!K42+CESMO!K42+ESAG!K42+FAED!K42</f>
        <v>936</v>
      </c>
      <c r="L42" s="13">
        <f>REITORIA_SEMS!K42-REITORIA_SEMS!S42+REITORIA_MUSEU!K42-REITORIA_MUSEU!S42+CAV!K42-CAV!S42+CCT!K42-CCT!S42+CEAD!K42-CEAD!S42+CEART!K42-CEART!S42+CEAVI!K42-CEAVI!S42+CEFID!K42-CEFID!S42+CEO!K42-CEO!S42+CEPLAN!K42-CEPLAN!S42+CERES!K42-CERES!S42+CESFI!K42-CESFI!S42+CESMO!K42-CESMO!S42+ESAG!K42-ESAG!S42+FAED!K42-FAED!S42</f>
        <v>173</v>
      </c>
      <c r="M42" s="167">
        <f>REITORIA_SEMS!L42+REITORIA_MUSEU!L42+CAV!L42+CCT!L42+CEAD!L42+CEART!L42+CEAVI!L42+CEFID!L42+CEO!L42+CEPLAN!L42+CERES!L42+CESFI!L42+CESMO!L42+ESAG!L42+FAED!L42</f>
        <v>173</v>
      </c>
      <c r="N42" s="164">
        <f t="shared" si="0"/>
        <v>233.5</v>
      </c>
      <c r="O42" s="165">
        <f>REITORIA_SEMS!P42+REITORIA_SEMS!Q42+REITORIA_MUSEU!P42+REITORIA_MUSEU!Q42+CAV!P42+CAV!Q42+CCT!P42+CCT!Q42+CEAD!P42+CEAD!Q42+CEART!P42+CEART!Q42+CEAVI!P42+CEAVI!Q42+CEFID!P42+CEFID!Q42+CEO!P42+CEO!Q42+CEPLAN!P42+CEPLAN!Q42+CERES!P42+CERES!Q42+CESFI!P42+CESFI!Q42+CESMO!P42+CESMO!Q42+ESAG!P42+ESAG!Q42+FAED!P42+FAED!Q42</f>
        <v>0</v>
      </c>
      <c r="P42" s="15">
        <f t="shared" si="1"/>
        <v>763</v>
      </c>
      <c r="Q42" s="16">
        <f t="shared" si="2"/>
        <v>70668</v>
      </c>
      <c r="R42" s="16">
        <f t="shared" si="3"/>
        <v>0</v>
      </c>
      <c r="S42" s="16">
        <f t="shared" si="4"/>
        <v>13061.5</v>
      </c>
    </row>
    <row r="43" spans="1:19" ht="35.1" customHeight="1" x14ac:dyDescent="0.25">
      <c r="A43" s="204"/>
      <c r="B43" s="39">
        <v>40</v>
      </c>
      <c r="C43" s="201"/>
      <c r="D43" s="36" t="s">
        <v>10</v>
      </c>
      <c r="E43" s="43" t="s">
        <v>8</v>
      </c>
      <c r="F43" s="45" t="s">
        <v>28</v>
      </c>
      <c r="G43" s="39" t="s">
        <v>29</v>
      </c>
      <c r="H43" s="39" t="s">
        <v>8</v>
      </c>
      <c r="I43" s="39" t="s">
        <v>9</v>
      </c>
      <c r="J43" s="38">
        <v>1600</v>
      </c>
      <c r="K43" s="14">
        <f>REITORIA_SEMS!K43+REITORIA_MUSEU!K43+CAV!K43+CCT!K43+CEAD!K43+CEART!K43+CEAVI!K43+CEFID!K43+CEO!K43+CEPLAN!K43+CERES!K43+CESFI!K43+CESMO!K43+ESAG!K43+FAED!K43</f>
        <v>118</v>
      </c>
      <c r="L43" s="13">
        <f>REITORIA_SEMS!K43-REITORIA_SEMS!S43+REITORIA_MUSEU!K43-REITORIA_MUSEU!S43+CAV!K43-CAV!S43+CCT!K43-CCT!S43+CEAD!K43-CEAD!S43+CEART!K43-CEART!S43+CEAVI!K43-CEAVI!S43+CEFID!K43-CEFID!S43+CEO!K43-CEO!S43+CEPLAN!K43-CEPLAN!S43+CERES!K43-CERES!S43+CESFI!K43-CESFI!S43+CESMO!K43-CESMO!S43+ESAG!K43-ESAG!S43+FAED!K43-FAED!S43</f>
        <v>16</v>
      </c>
      <c r="M43" s="167">
        <f>REITORIA_SEMS!L43+REITORIA_MUSEU!L43+CAV!L43+CCT!L43+CEAD!L43+CEART!L43+CEAVI!L43+CEFID!L43+CEO!L43+CEPLAN!L43+CERES!L43+CESFI!L43+CESMO!L43+ESAG!L43+FAED!L43</f>
        <v>16</v>
      </c>
      <c r="N43" s="164">
        <f t="shared" si="0"/>
        <v>29</v>
      </c>
      <c r="O43" s="165">
        <f>REITORIA_SEMS!P43+REITORIA_SEMS!Q43+REITORIA_MUSEU!P43+REITORIA_MUSEU!Q43+CAV!P43+CAV!Q43+CCT!P43+CCT!Q43+CEAD!P43+CEAD!Q43+CEART!P43+CEART!Q43+CEAVI!P43+CEAVI!Q43+CEFID!P43+CEFID!Q43+CEO!P43+CEO!Q43+CEPLAN!P43+CEPLAN!Q43+CERES!P43+CERES!Q43+CESFI!P43+CESFI!Q43+CESMO!P43+CESMO!Q43+ESAG!P43+ESAG!Q43+FAED!P43+FAED!Q43</f>
        <v>0</v>
      </c>
      <c r="P43" s="15">
        <f t="shared" si="1"/>
        <v>102</v>
      </c>
      <c r="Q43" s="16">
        <f t="shared" si="2"/>
        <v>188800</v>
      </c>
      <c r="R43" s="16">
        <f t="shared" si="3"/>
        <v>0</v>
      </c>
      <c r="S43" s="16">
        <f t="shared" si="4"/>
        <v>25600</v>
      </c>
    </row>
    <row r="44" spans="1:19" ht="35.1" customHeight="1" x14ac:dyDescent="0.25">
      <c r="A44" s="204"/>
      <c r="B44" s="39">
        <v>41</v>
      </c>
      <c r="C44" s="201"/>
      <c r="D44" s="36" t="s">
        <v>13</v>
      </c>
      <c r="E44" s="43" t="s">
        <v>8</v>
      </c>
      <c r="F44" s="45" t="s">
        <v>28</v>
      </c>
      <c r="G44" s="39" t="s">
        <v>29</v>
      </c>
      <c r="H44" s="39" t="s">
        <v>34</v>
      </c>
      <c r="I44" s="39" t="s">
        <v>9</v>
      </c>
      <c r="J44" s="38">
        <v>75</v>
      </c>
      <c r="K44" s="14">
        <f>REITORIA_SEMS!K44+REITORIA_MUSEU!K44+CAV!K44+CCT!K44+CEAD!K44+CEART!K44+CEAVI!K44+CEFID!K44+CEO!K44+CEPLAN!K44+CERES!K44+CESFI!K44+CESMO!K44+ESAG!K44+FAED!K44</f>
        <v>682</v>
      </c>
      <c r="L44" s="13">
        <f>REITORIA_SEMS!K44-REITORIA_SEMS!S44+REITORIA_MUSEU!K44-REITORIA_MUSEU!S44+CAV!K44-CAV!S44+CCT!K44-CCT!S44+CEAD!K44-CEAD!S44+CEART!K44-CEART!S44+CEAVI!K44-CEAVI!S44+CEFID!K44-CEFID!S44+CEO!K44-CEO!S44+CEPLAN!K44-CEPLAN!S44+CERES!K44-CERES!S44+CESFI!K44-CESFI!S44+CESMO!K44-CESMO!S44+ESAG!K44-ESAG!S44+FAED!K44-FAED!S44</f>
        <v>104</v>
      </c>
      <c r="M44" s="167">
        <f>REITORIA_SEMS!L44+REITORIA_MUSEU!L44+CAV!L44+CCT!L44+CEAD!L44+CEART!L44+CEAVI!L44+CEFID!L44+CEO!L44+CEPLAN!L44+CERES!L44+CESFI!L44+CESMO!L44+ESAG!L44+FAED!L44</f>
        <v>104</v>
      </c>
      <c r="N44" s="164">
        <f t="shared" si="0"/>
        <v>170</v>
      </c>
      <c r="O44" s="165">
        <f>REITORIA_SEMS!P44+REITORIA_SEMS!Q44+REITORIA_MUSEU!P44+REITORIA_MUSEU!Q44+CAV!P44+CAV!Q44+CCT!P44+CCT!Q44+CEAD!P44+CEAD!Q44+CEART!P44+CEART!Q44+CEAVI!P44+CEAVI!Q44+CEFID!P44+CEFID!Q44+CEO!P44+CEO!Q44+CEPLAN!P44+CEPLAN!Q44+CERES!P44+CERES!Q44+CESFI!P44+CESFI!Q44+CESMO!P44+CESMO!Q44+ESAG!P44+ESAG!Q44+FAED!P44+FAED!Q44</f>
        <v>0</v>
      </c>
      <c r="P44" s="15">
        <f t="shared" si="1"/>
        <v>578</v>
      </c>
      <c r="Q44" s="16">
        <f t="shared" si="2"/>
        <v>51150</v>
      </c>
      <c r="R44" s="16">
        <f t="shared" si="3"/>
        <v>0</v>
      </c>
      <c r="S44" s="16">
        <f t="shared" si="4"/>
        <v>7800</v>
      </c>
    </row>
    <row r="45" spans="1:19" ht="35.1" customHeight="1" x14ac:dyDescent="0.25">
      <c r="A45" s="204"/>
      <c r="B45" s="95">
        <v>42</v>
      </c>
      <c r="C45" s="201"/>
      <c r="D45" s="96" t="s">
        <v>157</v>
      </c>
      <c r="E45" s="138" t="s">
        <v>8</v>
      </c>
      <c r="F45" s="139" t="s">
        <v>28</v>
      </c>
      <c r="G45" s="95" t="s">
        <v>29</v>
      </c>
      <c r="H45" s="95" t="s">
        <v>8</v>
      </c>
      <c r="I45" s="95" t="s">
        <v>9</v>
      </c>
      <c r="J45" s="97">
        <v>350</v>
      </c>
      <c r="K45" s="14">
        <f>REITORIA_SEMS!K45+REITORIA_MUSEU!K45+CAV!K45+CCT!K45+CEAD!K45+CEART!K45+CEAVI!K45+CEFID!K45+CEO!K45+CEPLAN!K45+CERES!K45+CESFI!K45+CESMO!K45+ESAG!K45+FAED!K45</f>
        <v>231</v>
      </c>
      <c r="L45" s="13">
        <f>REITORIA_SEMS!K45-REITORIA_SEMS!S45+REITORIA_MUSEU!K45-REITORIA_MUSEU!S45+CAV!K45-CAV!S45+CCT!K45-CCT!S45+CEAD!K45-CEAD!S45+CEART!K45-CEART!S45+CEAVI!K45-CEAVI!S45+CEFID!K45-CEFID!S45+CEO!K45-CEO!S45+CEPLAN!K45-CEPLAN!S45+CERES!K45-CERES!S45+CESFI!K45-CESFI!S45+CESMO!K45-CESMO!S45+ESAG!K45-ESAG!S45+FAED!K45-FAED!S45</f>
        <v>88</v>
      </c>
      <c r="M45" s="167">
        <f>REITORIA_SEMS!L45+REITORIA_MUSEU!L45+CAV!L45+CCT!L45+CEAD!L45+CEART!L45+CEAVI!L45+CEFID!L45+CEO!L45+CEPLAN!L45+CERES!L45+CESFI!L45+CESMO!L45+ESAG!L45+FAED!L45</f>
        <v>88</v>
      </c>
      <c r="N45" s="164">
        <f t="shared" si="0"/>
        <v>57.25</v>
      </c>
      <c r="O45" s="165">
        <f>REITORIA_SEMS!P45+REITORIA_SEMS!Q45+REITORIA_MUSEU!P45+REITORIA_MUSEU!Q45+CAV!P45+CAV!Q45+CCT!P45+CCT!Q45+CEAD!P45+CEAD!Q45+CEART!P45+CEART!Q45+CEAVI!P45+CEAVI!Q45+CEFID!P45+CEFID!Q45+CEO!P45+CEO!Q45+CEPLAN!P45+CEPLAN!Q45+CERES!P45+CERES!Q45+CESFI!P45+CESFI!Q45+CESMO!P45+CESMO!Q45+ESAG!P45+ESAG!Q45+FAED!P45+FAED!Q45</f>
        <v>0</v>
      </c>
      <c r="P45" s="15">
        <f t="shared" si="1"/>
        <v>143</v>
      </c>
      <c r="Q45" s="16">
        <f t="shared" si="2"/>
        <v>80850</v>
      </c>
      <c r="R45" s="16">
        <f t="shared" si="3"/>
        <v>0</v>
      </c>
      <c r="S45" s="16">
        <f t="shared" si="4"/>
        <v>30800</v>
      </c>
    </row>
    <row r="46" spans="1:19" ht="35.1" customHeight="1" x14ac:dyDescent="0.25">
      <c r="A46" s="204"/>
      <c r="B46" s="39">
        <v>43</v>
      </c>
      <c r="C46" s="201"/>
      <c r="D46" s="36" t="s">
        <v>30</v>
      </c>
      <c r="E46" s="43" t="s">
        <v>8</v>
      </c>
      <c r="F46" s="45" t="s">
        <v>28</v>
      </c>
      <c r="G46" s="39" t="s">
        <v>29</v>
      </c>
      <c r="H46" s="39" t="s">
        <v>8</v>
      </c>
      <c r="I46" s="39" t="s">
        <v>9</v>
      </c>
      <c r="J46" s="38">
        <v>100.25</v>
      </c>
      <c r="K46" s="14">
        <f>REITORIA_SEMS!K46+REITORIA_MUSEU!K46+CAV!K46+CCT!K46+CEAD!K46+CEART!K46+CEAVI!K46+CEFID!K46+CEO!K46+CEPLAN!K46+CERES!K46+CESFI!K46+CESMO!K46+ESAG!K46+FAED!K46</f>
        <v>65</v>
      </c>
      <c r="L46" s="13">
        <f>REITORIA_SEMS!K46-REITORIA_SEMS!S46+REITORIA_MUSEU!K46-REITORIA_MUSEU!S46+CAV!K46-CAV!S46+CCT!K46-CCT!S46+CEAD!K46-CEAD!S46+CEART!K46-CEART!S46+CEAVI!K46-CEAVI!S46+CEFID!K46-CEFID!S46+CEO!K46-CEO!S46+CEPLAN!K46-CEPLAN!S46+CERES!K46-CERES!S46+CESFI!K46-CESFI!S46+CESMO!K46-CESMO!S46+ESAG!K46-ESAG!S46+FAED!K46-FAED!S46</f>
        <v>5</v>
      </c>
      <c r="M46" s="167">
        <f>REITORIA_SEMS!L46+REITORIA_MUSEU!L46+CAV!L46+CCT!L46+CEAD!L46+CEART!L46+CEAVI!L46+CEFID!L46+CEO!L46+CEPLAN!L46+CERES!L46+CESFI!L46+CESMO!L46+ESAG!L46+FAED!L46</f>
        <v>5</v>
      </c>
      <c r="N46" s="164">
        <f t="shared" si="0"/>
        <v>15.75</v>
      </c>
      <c r="O46" s="165">
        <f>REITORIA_SEMS!P46+REITORIA_SEMS!Q46+REITORIA_MUSEU!P46+REITORIA_MUSEU!Q46+CAV!P46+CAV!Q46+CCT!P46+CCT!Q46+CEAD!P46+CEAD!Q46+CEART!P46+CEART!Q46+CEAVI!P46+CEAVI!Q46+CEFID!P46+CEFID!Q46+CEO!P46+CEO!Q46+CEPLAN!P46+CEPLAN!Q46+CERES!P46+CERES!Q46+CESFI!P46+CESFI!Q46+CESMO!P46+CESMO!Q46+ESAG!P46+ESAG!Q46+FAED!P46+FAED!Q46</f>
        <v>0</v>
      </c>
      <c r="P46" s="15">
        <f t="shared" si="1"/>
        <v>60</v>
      </c>
      <c r="Q46" s="16">
        <f t="shared" ref="Q46:Q81" si="5">J46*K46</f>
        <v>6516.25</v>
      </c>
      <c r="R46" s="16">
        <f t="shared" si="3"/>
        <v>0</v>
      </c>
      <c r="S46" s="16">
        <f t="shared" ref="S46:S81" si="6">J46*L46</f>
        <v>501.25</v>
      </c>
    </row>
    <row r="47" spans="1:19" ht="35.1" customHeight="1" x14ac:dyDescent="0.25">
      <c r="A47" s="204"/>
      <c r="B47" s="39">
        <v>44</v>
      </c>
      <c r="C47" s="201"/>
      <c r="D47" s="36" t="s">
        <v>158</v>
      </c>
      <c r="E47" s="43" t="s">
        <v>8</v>
      </c>
      <c r="F47" s="44" t="s">
        <v>28</v>
      </c>
      <c r="G47" s="39" t="s">
        <v>159</v>
      </c>
      <c r="H47" s="39" t="s">
        <v>8</v>
      </c>
      <c r="I47" s="39" t="s">
        <v>9</v>
      </c>
      <c r="J47" s="38">
        <v>1424</v>
      </c>
      <c r="K47" s="14">
        <f>REITORIA_SEMS!K47+REITORIA_MUSEU!K47+CAV!K47+CCT!K47+CEAD!K47+CEART!K47+CEAVI!K47+CEFID!K47+CEO!K47+CEPLAN!K47+CERES!K47+CESFI!K47+CESMO!K47+ESAG!K47+FAED!K47</f>
        <v>15</v>
      </c>
      <c r="L47" s="13">
        <f>REITORIA_SEMS!K47-REITORIA_SEMS!S47+REITORIA_MUSEU!K47-REITORIA_MUSEU!S47+CAV!K47-CAV!S47+CCT!K47-CCT!S47+CEAD!K47-CEAD!S47+CEART!K47-CEART!S47+CEAVI!K47-CEAVI!S47+CEFID!K47-CEFID!S47+CEO!K47-CEO!S47+CEPLAN!K47-CEPLAN!S47+CERES!K47-CERES!S47+CESFI!K47-CESFI!S47+CESMO!K47-CESMO!S47+ESAG!K47-ESAG!S47+FAED!K47-FAED!S47</f>
        <v>0</v>
      </c>
      <c r="M47" s="167">
        <f>REITORIA_SEMS!L47+REITORIA_MUSEU!L47+CAV!L47+CCT!L47+CEAD!L47+CEART!L47+CEAVI!L47+CEFID!L47+CEO!L47+CEPLAN!L47+CERES!L47+CESFI!L47+CESMO!L47+ESAG!L47+FAED!L47</f>
        <v>0</v>
      </c>
      <c r="N47" s="164">
        <f t="shared" si="0"/>
        <v>3.25</v>
      </c>
      <c r="O47" s="165">
        <f>REITORIA_SEMS!P47+REITORIA_SEMS!Q47+REITORIA_MUSEU!P47+REITORIA_MUSEU!Q47+CAV!P47+CAV!Q47+CCT!P47+CCT!Q47+CEAD!P47+CEAD!Q47+CEART!P47+CEART!Q47+CEAVI!P47+CEAVI!Q47+CEFID!P47+CEFID!Q47+CEO!P47+CEO!Q47+CEPLAN!P47+CEPLAN!Q47+CERES!P47+CERES!Q47+CESFI!P47+CESFI!Q47+CESMO!P47+CESMO!Q47+ESAG!P47+ESAG!Q47+FAED!P47+FAED!Q47</f>
        <v>0</v>
      </c>
      <c r="P47" s="15">
        <f t="shared" si="1"/>
        <v>15</v>
      </c>
      <c r="Q47" s="16">
        <f t="shared" si="5"/>
        <v>21360</v>
      </c>
      <c r="R47" s="16">
        <f t="shared" si="3"/>
        <v>0</v>
      </c>
      <c r="S47" s="16">
        <f t="shared" si="6"/>
        <v>0</v>
      </c>
    </row>
    <row r="48" spans="1:19" ht="35.1" customHeight="1" x14ac:dyDescent="0.25">
      <c r="A48" s="205"/>
      <c r="B48" s="39">
        <v>45</v>
      </c>
      <c r="C48" s="202"/>
      <c r="D48" s="36" t="s">
        <v>160</v>
      </c>
      <c r="E48" s="43" t="s">
        <v>8</v>
      </c>
      <c r="F48" s="45" t="s">
        <v>28</v>
      </c>
      <c r="G48" s="39" t="s">
        <v>29</v>
      </c>
      <c r="H48" s="39" t="s">
        <v>8</v>
      </c>
      <c r="I48" s="39" t="s">
        <v>9</v>
      </c>
      <c r="J48" s="38">
        <v>2503.0100000000002</v>
      </c>
      <c r="K48" s="14">
        <f>REITORIA_SEMS!K48+REITORIA_MUSEU!K48+CAV!K48+CCT!K48+CEAD!K48+CEART!K48+CEAVI!K48+CEFID!K48+CEO!K48+CEPLAN!K48+CERES!K48+CESFI!K48+CESMO!K48+ESAG!K48+FAED!K48</f>
        <v>14</v>
      </c>
      <c r="L48" s="13">
        <f>REITORIA_SEMS!K48-REITORIA_SEMS!S48+REITORIA_MUSEU!K48-REITORIA_MUSEU!S48+CAV!K48-CAV!S48+CCT!K48-CCT!S48+CEAD!K48-CEAD!S48+CEART!K48-CEART!S48+CEAVI!K48-CEAVI!S48+CEFID!K48-CEFID!S48+CEO!K48-CEO!S48+CEPLAN!K48-CEPLAN!S48+CERES!K48-CERES!S48+CESFI!K48-CESFI!S48+CESMO!K48-CESMO!S48+ESAG!K48-ESAG!S48+FAED!K48-FAED!S48</f>
        <v>5</v>
      </c>
      <c r="M48" s="167">
        <f>REITORIA_SEMS!L48+REITORIA_MUSEU!L48+CAV!L48+CCT!L48+CEAD!L48+CEART!L48+CEAVI!L48+CEFID!L48+CEO!L48+CEPLAN!L48+CERES!L48+CESFI!L48+CESMO!L48+ESAG!L48+FAED!L48</f>
        <v>4</v>
      </c>
      <c r="N48" s="164">
        <f t="shared" si="0"/>
        <v>3</v>
      </c>
      <c r="O48" s="165">
        <f>REITORIA_SEMS!P48+REITORIA_SEMS!Q48+REITORIA_MUSEU!P48+REITORIA_MUSEU!Q48+CAV!P48+CAV!Q48+CCT!P48+CCT!Q48+CEAD!P48+CEAD!Q48+CEART!P48+CEART!Q48+CEAVI!P48+CEAVI!Q48+CEFID!P48+CEFID!Q48+CEO!P48+CEO!Q48+CEPLAN!P48+CEPLAN!Q48+CERES!P48+CERES!Q48+CESFI!P48+CESFI!Q48+CESMO!P48+CESMO!Q48+ESAG!P48+ESAG!Q48+FAED!P48+FAED!Q48</f>
        <v>0</v>
      </c>
      <c r="P48" s="15">
        <f t="shared" si="1"/>
        <v>9</v>
      </c>
      <c r="Q48" s="16">
        <f t="shared" si="5"/>
        <v>35042.14</v>
      </c>
      <c r="R48" s="16">
        <f t="shared" si="3"/>
        <v>0</v>
      </c>
      <c r="S48" s="16">
        <f t="shared" si="6"/>
        <v>12515.050000000001</v>
      </c>
    </row>
    <row r="49" spans="1:19" ht="35.1" customHeight="1" x14ac:dyDescent="0.25">
      <c r="A49" s="213" t="s">
        <v>161</v>
      </c>
      <c r="B49" s="46">
        <v>46</v>
      </c>
      <c r="C49" s="210" t="s">
        <v>33</v>
      </c>
      <c r="D49" s="48" t="s">
        <v>27</v>
      </c>
      <c r="E49" s="50" t="s">
        <v>8</v>
      </c>
      <c r="F49" s="52" t="s">
        <v>28</v>
      </c>
      <c r="G49" s="46" t="s">
        <v>29</v>
      </c>
      <c r="H49" s="46" t="s">
        <v>8</v>
      </c>
      <c r="I49" s="46" t="s">
        <v>9</v>
      </c>
      <c r="J49" s="49">
        <v>80</v>
      </c>
      <c r="K49" s="14">
        <f>REITORIA_SEMS!K49+REITORIA_MUSEU!K49+CAV!K49+CCT!K49+CEAD!K49+CEART!K49+CEAVI!K49+CEFID!K49+CEO!K49+CEPLAN!K49+CERES!K49+CESFI!K49+CESMO!K49+ESAG!K49+FAED!K49</f>
        <v>2</v>
      </c>
      <c r="L49" s="13">
        <f>REITORIA_SEMS!K49-REITORIA_SEMS!S49+REITORIA_MUSEU!K49-REITORIA_MUSEU!S49+CAV!K49-CAV!S49+CCT!K49-CCT!S49+CEAD!K49-CEAD!S49+CEART!K49-CEART!S49+CEAVI!K49-CEAVI!S49+CEFID!K49-CEFID!S49+CEO!K49-CEO!S49+CEPLAN!K49-CEPLAN!S49+CERES!K49-CERES!S49+CESFI!K49-CESFI!S49+CESMO!K49-CESMO!S49+ESAG!K49-ESAG!S49+FAED!K49-FAED!S49</f>
        <v>0</v>
      </c>
      <c r="M49" s="167">
        <f>REITORIA_SEMS!L49+REITORIA_MUSEU!L49+CAV!L49+CCT!L49+CEAD!L49+CEART!L49+CEAVI!L49+CEFID!L49+CEO!L49+CEPLAN!L49+CERES!L49+CESFI!L49+CESMO!L49+ESAG!L49+FAED!L49</f>
        <v>0</v>
      </c>
      <c r="N49" s="164">
        <f t="shared" si="0"/>
        <v>0</v>
      </c>
      <c r="O49" s="165">
        <f>REITORIA_SEMS!P49+REITORIA_SEMS!Q49+REITORIA_MUSEU!P49+REITORIA_MUSEU!Q49+CAV!P49+CAV!Q49+CCT!P49+CCT!Q49+CEAD!P49+CEAD!Q49+CEART!P49+CEART!Q49+CEAVI!P49+CEAVI!Q49+CEFID!P49+CEFID!Q49+CEO!P49+CEO!Q49+CEPLAN!P49+CEPLAN!Q49+CERES!P49+CERES!Q49+CESFI!P49+CESFI!Q49+CESMO!P49+CESMO!Q49+ESAG!P49+ESAG!Q49+FAED!P49+FAED!Q49</f>
        <v>0</v>
      </c>
      <c r="P49" s="15">
        <f t="shared" si="1"/>
        <v>2</v>
      </c>
      <c r="Q49" s="16">
        <f t="shared" si="5"/>
        <v>160</v>
      </c>
      <c r="R49" s="16">
        <f t="shared" si="3"/>
        <v>0</v>
      </c>
      <c r="S49" s="16">
        <f t="shared" si="6"/>
        <v>0</v>
      </c>
    </row>
    <row r="50" spans="1:19" ht="35.1" customHeight="1" x14ac:dyDescent="0.25">
      <c r="A50" s="214"/>
      <c r="B50" s="46">
        <v>47</v>
      </c>
      <c r="C50" s="211"/>
      <c r="D50" s="48" t="s">
        <v>7</v>
      </c>
      <c r="E50" s="50" t="s">
        <v>8</v>
      </c>
      <c r="F50" s="52" t="s">
        <v>28</v>
      </c>
      <c r="G50" s="46" t="s">
        <v>29</v>
      </c>
      <c r="H50" s="46" t="s">
        <v>8</v>
      </c>
      <c r="I50" s="46" t="s">
        <v>9</v>
      </c>
      <c r="J50" s="49">
        <v>550</v>
      </c>
      <c r="K50" s="14">
        <f>REITORIA_SEMS!K50+REITORIA_MUSEU!K50+CAV!K50+CCT!K50+CEAD!K50+CEART!K50+CEAVI!K50+CEFID!K50+CEO!K50+CEPLAN!K50+CERES!K50+CESFI!K50+CESMO!K50+ESAG!K50+FAED!K50</f>
        <v>65</v>
      </c>
      <c r="L50" s="13">
        <f>REITORIA_SEMS!K50-REITORIA_SEMS!S50+REITORIA_MUSEU!K50-REITORIA_MUSEU!S50+CAV!K50-CAV!S50+CCT!K50-CCT!S50+CEAD!K50-CEAD!S50+CEART!K50-CEART!S50+CEAVI!K50-CEAVI!S50+CEFID!K50-CEFID!S50+CEO!K50-CEO!S50+CEPLAN!K50-CEPLAN!S50+CERES!K50-CERES!S50+CESFI!K50-CESFI!S50+CESMO!K50-CESMO!S50+ESAG!K50-ESAG!S50+FAED!K50-FAED!S50</f>
        <v>25</v>
      </c>
      <c r="M50" s="167">
        <f>REITORIA_SEMS!L50+REITORIA_MUSEU!L50+CAV!L50+CCT!L50+CEAD!L50+CEART!L50+CEAVI!L50+CEFID!L50+CEO!L50+CEPLAN!L50+CERES!L50+CESFI!L50+CESMO!L50+ESAG!L50+FAED!L50</f>
        <v>25</v>
      </c>
      <c r="N50" s="164">
        <f t="shared" si="0"/>
        <v>15.75</v>
      </c>
      <c r="O50" s="165">
        <f>REITORIA_SEMS!P50+REITORIA_SEMS!Q50+REITORIA_MUSEU!P50+REITORIA_MUSEU!Q50+CAV!P50+CAV!Q50+CCT!P50+CCT!Q50+CEAD!P50+CEAD!Q50+CEART!P50+CEART!Q50+CEAVI!P50+CEAVI!Q50+CEFID!P50+CEFID!Q50+CEO!P50+CEO!Q50+CEPLAN!P50+CEPLAN!Q50+CERES!P50+CERES!Q50+CESFI!P50+CESFI!Q50+CESMO!P50+CESMO!Q50+ESAG!P50+ESAG!Q50+FAED!P50+FAED!Q50</f>
        <v>0</v>
      </c>
      <c r="P50" s="15">
        <f t="shared" si="1"/>
        <v>40</v>
      </c>
      <c r="Q50" s="16">
        <f t="shared" si="5"/>
        <v>35750</v>
      </c>
      <c r="R50" s="16">
        <f t="shared" si="3"/>
        <v>0</v>
      </c>
      <c r="S50" s="16">
        <f t="shared" si="6"/>
        <v>13750</v>
      </c>
    </row>
    <row r="51" spans="1:19" ht="35.1" customHeight="1" x14ac:dyDescent="0.25">
      <c r="A51" s="214"/>
      <c r="B51" s="46">
        <v>48</v>
      </c>
      <c r="C51" s="211"/>
      <c r="D51" s="48" t="s">
        <v>10</v>
      </c>
      <c r="E51" s="50" t="s">
        <v>8</v>
      </c>
      <c r="F51" s="52" t="s">
        <v>28</v>
      </c>
      <c r="G51" s="46" t="s">
        <v>29</v>
      </c>
      <c r="H51" s="46" t="s">
        <v>8</v>
      </c>
      <c r="I51" s="46" t="s">
        <v>9</v>
      </c>
      <c r="J51" s="49">
        <v>850</v>
      </c>
      <c r="K51" s="14">
        <f>REITORIA_SEMS!K51+REITORIA_MUSEU!K51+CAV!K51+CCT!K51+CEAD!K51+CEART!K51+CEAVI!K51+CEFID!K51+CEO!K51+CEPLAN!K51+CERES!K51+CESFI!K51+CESMO!K51+ESAG!K51+FAED!K51</f>
        <v>30</v>
      </c>
      <c r="L51" s="13">
        <f>REITORIA_SEMS!K51-REITORIA_SEMS!S51+REITORIA_MUSEU!K51-REITORIA_MUSEU!S51+CAV!K51-CAV!S51+CCT!K51-CCT!S51+CEAD!K51-CEAD!S51+CEART!K51-CEART!S51+CEAVI!K51-CEAVI!S51+CEFID!K51-CEFID!S51+CEO!K51-CEO!S51+CEPLAN!K51-CEPLAN!S51+CERES!K51-CERES!S51+CESFI!K51-CESFI!S51+CESMO!K51-CESMO!S51+ESAG!K51-ESAG!S51+FAED!K51-FAED!S51</f>
        <v>0</v>
      </c>
      <c r="M51" s="167">
        <f>REITORIA_SEMS!L51+REITORIA_MUSEU!L51+CAV!L51+CCT!L51+CEAD!L51+CEART!L51+CEAVI!L51+CEFID!L51+CEO!L51+CEPLAN!L51+CERES!L51+CESFI!L51+CESMO!L51+ESAG!L51+FAED!L51</f>
        <v>0</v>
      </c>
      <c r="N51" s="164">
        <f t="shared" si="0"/>
        <v>7</v>
      </c>
      <c r="O51" s="165">
        <f>REITORIA_SEMS!P51+REITORIA_SEMS!Q51+REITORIA_MUSEU!P51+REITORIA_MUSEU!Q51+CAV!P51+CAV!Q51+CCT!P51+CCT!Q51+CEAD!P51+CEAD!Q51+CEART!P51+CEART!Q51+CEAVI!P51+CEAVI!Q51+CEFID!P51+CEFID!Q51+CEO!P51+CEO!Q51+CEPLAN!P51+CEPLAN!Q51+CERES!P51+CERES!Q51+CESFI!P51+CESFI!Q51+CESMO!P51+CESMO!Q51+ESAG!P51+ESAG!Q51+FAED!P51+FAED!Q51</f>
        <v>0</v>
      </c>
      <c r="P51" s="15">
        <f t="shared" si="1"/>
        <v>30</v>
      </c>
      <c r="Q51" s="16">
        <f t="shared" si="5"/>
        <v>25500</v>
      </c>
      <c r="R51" s="16">
        <f t="shared" si="3"/>
        <v>0</v>
      </c>
      <c r="S51" s="16">
        <f t="shared" si="6"/>
        <v>0</v>
      </c>
    </row>
    <row r="52" spans="1:19" ht="35.1" customHeight="1" x14ac:dyDescent="0.25">
      <c r="A52" s="214"/>
      <c r="B52" s="46">
        <v>49</v>
      </c>
      <c r="C52" s="211"/>
      <c r="D52" s="48" t="s">
        <v>11</v>
      </c>
      <c r="E52" s="50" t="s">
        <v>8</v>
      </c>
      <c r="F52" s="52" t="s">
        <v>28</v>
      </c>
      <c r="G52" s="46" t="s">
        <v>29</v>
      </c>
      <c r="H52" s="46" t="s">
        <v>8</v>
      </c>
      <c r="I52" s="46" t="s">
        <v>9</v>
      </c>
      <c r="J52" s="49">
        <v>800</v>
      </c>
      <c r="K52" s="14">
        <f>REITORIA_SEMS!K52+REITORIA_MUSEU!K52+CAV!K52+CCT!K52+CEAD!K52+CEART!K52+CEAVI!K52+CEFID!K52+CEO!K52+CEPLAN!K52+CERES!K52+CESFI!K52+CESMO!K52+ESAG!K52+FAED!K52</f>
        <v>15</v>
      </c>
      <c r="L52" s="13">
        <f>REITORIA_SEMS!K52-REITORIA_SEMS!S52+REITORIA_MUSEU!K52-REITORIA_MUSEU!S52+CAV!K52-CAV!S52+CCT!K52-CCT!S52+CEAD!K52-CEAD!S52+CEART!K52-CEART!S52+CEAVI!K52-CEAVI!S52+CEFID!K52-CEFID!S52+CEO!K52-CEO!S52+CEPLAN!K52-CEPLAN!S52+CERES!K52-CERES!S52+CESFI!K52-CESFI!S52+CESMO!K52-CESMO!S52+ESAG!K52-ESAG!S52+FAED!K52-FAED!S52</f>
        <v>3</v>
      </c>
      <c r="M52" s="167">
        <f>REITORIA_SEMS!L52+REITORIA_MUSEU!L52+CAV!L52+CCT!L52+CEAD!L52+CEART!L52+CEAVI!L52+CEFID!L52+CEO!L52+CEPLAN!L52+CERES!L52+CESFI!L52+CESMO!L52+ESAG!L52+FAED!L52</f>
        <v>3</v>
      </c>
      <c r="N52" s="164">
        <f t="shared" si="0"/>
        <v>3.25</v>
      </c>
      <c r="O52" s="165">
        <f>REITORIA_SEMS!P52+REITORIA_SEMS!Q52+REITORIA_MUSEU!P52+REITORIA_MUSEU!Q52+CAV!P52+CAV!Q52+CCT!P52+CCT!Q52+CEAD!P52+CEAD!Q52+CEART!P52+CEART!Q52+CEAVI!P52+CEAVI!Q52+CEFID!P52+CEFID!Q52+CEO!P52+CEO!Q52+CEPLAN!P52+CEPLAN!Q52+CERES!P52+CERES!Q52+CESFI!P52+CESFI!Q52+CESMO!P52+CESMO!Q52+ESAG!P52+ESAG!Q52+FAED!P52+FAED!Q52</f>
        <v>0</v>
      </c>
      <c r="P52" s="15">
        <f t="shared" si="1"/>
        <v>12</v>
      </c>
      <c r="Q52" s="16">
        <f t="shared" si="5"/>
        <v>12000</v>
      </c>
      <c r="R52" s="16">
        <f t="shared" si="3"/>
        <v>0</v>
      </c>
      <c r="S52" s="16">
        <f t="shared" si="6"/>
        <v>2400</v>
      </c>
    </row>
    <row r="53" spans="1:19" ht="35.1" customHeight="1" x14ac:dyDescent="0.25">
      <c r="A53" s="214"/>
      <c r="B53" s="46">
        <v>50</v>
      </c>
      <c r="C53" s="211"/>
      <c r="D53" s="48" t="s">
        <v>12</v>
      </c>
      <c r="E53" s="50" t="s">
        <v>8</v>
      </c>
      <c r="F53" s="52" t="s">
        <v>28</v>
      </c>
      <c r="G53" s="46" t="s">
        <v>29</v>
      </c>
      <c r="H53" s="46" t="s">
        <v>34</v>
      </c>
      <c r="I53" s="46" t="s">
        <v>9</v>
      </c>
      <c r="J53" s="49">
        <v>50</v>
      </c>
      <c r="K53" s="14">
        <f>REITORIA_SEMS!K53+REITORIA_MUSEU!K53+CAV!K53+CCT!K53+CEAD!K53+CEART!K53+CEAVI!K53+CEFID!K53+CEO!K53+CEPLAN!K53+CERES!K53+CESFI!K53+CESMO!K53+ESAG!K53+FAED!K53</f>
        <v>30</v>
      </c>
      <c r="L53" s="13">
        <f>REITORIA_SEMS!K53-REITORIA_SEMS!S53+REITORIA_MUSEU!K53-REITORIA_MUSEU!S53+CAV!K53-CAV!S53+CCT!K53-CCT!S53+CEAD!K53-CEAD!S53+CEART!K53-CEART!S53+CEAVI!K53-CEAVI!S53+CEFID!K53-CEFID!S53+CEO!K53-CEO!S53+CEPLAN!K53-CEPLAN!S53+CERES!K53-CERES!S53+CESFI!K53-CESFI!S53+CESMO!K53-CESMO!S53+ESAG!K53-ESAG!S53+FAED!K53-FAED!S53</f>
        <v>8</v>
      </c>
      <c r="M53" s="167">
        <f>REITORIA_SEMS!L53+REITORIA_MUSEU!L53+CAV!L53+CCT!L53+CEAD!L53+CEART!L53+CEAVI!L53+CEFID!L53+CEO!L53+CEPLAN!L53+CERES!L53+CESFI!L53+CESMO!L53+ESAG!L53+FAED!L53</f>
        <v>8</v>
      </c>
      <c r="N53" s="164">
        <f t="shared" si="0"/>
        <v>7</v>
      </c>
      <c r="O53" s="165">
        <f>REITORIA_SEMS!P53+REITORIA_SEMS!Q53+REITORIA_MUSEU!P53+REITORIA_MUSEU!Q53+CAV!P53+CAV!Q53+CCT!P53+CCT!Q53+CEAD!P53+CEAD!Q53+CEART!P53+CEART!Q53+CEAVI!P53+CEAVI!Q53+CEFID!P53+CEFID!Q53+CEO!P53+CEO!Q53+CEPLAN!P53+CEPLAN!Q53+CERES!P53+CERES!Q53+CESFI!P53+CESFI!Q53+CESMO!P53+CESMO!Q53+ESAG!P53+ESAG!Q53+FAED!P53+FAED!Q53</f>
        <v>0</v>
      </c>
      <c r="P53" s="15">
        <f t="shared" si="1"/>
        <v>22</v>
      </c>
      <c r="Q53" s="16">
        <f t="shared" si="5"/>
        <v>1500</v>
      </c>
      <c r="R53" s="16">
        <f t="shared" si="3"/>
        <v>0</v>
      </c>
      <c r="S53" s="16">
        <f t="shared" si="6"/>
        <v>400</v>
      </c>
    </row>
    <row r="54" spans="1:19" ht="35.1" customHeight="1" x14ac:dyDescent="0.25">
      <c r="A54" s="214"/>
      <c r="B54" s="46">
        <v>51</v>
      </c>
      <c r="C54" s="211"/>
      <c r="D54" s="48" t="s">
        <v>156</v>
      </c>
      <c r="E54" s="50" t="s">
        <v>8</v>
      </c>
      <c r="F54" s="52" t="s">
        <v>28</v>
      </c>
      <c r="G54" s="46" t="s">
        <v>29</v>
      </c>
      <c r="H54" s="46" t="s">
        <v>34</v>
      </c>
      <c r="I54" s="46" t="s">
        <v>9</v>
      </c>
      <c r="J54" s="49">
        <v>50</v>
      </c>
      <c r="K54" s="14">
        <f>REITORIA_SEMS!K54+REITORIA_MUSEU!K54+CAV!K54+CCT!K54+CEAD!K54+CEART!K54+CEAVI!K54+CEFID!K54+CEO!K54+CEPLAN!K54+CERES!K54+CESFI!K54+CESMO!K54+ESAG!K54+FAED!K54</f>
        <v>30</v>
      </c>
      <c r="L54" s="13">
        <f>REITORIA_SEMS!K54-REITORIA_SEMS!S54+REITORIA_MUSEU!K54-REITORIA_MUSEU!S54+CAV!K54-CAV!S54+CCT!K54-CCT!S54+CEAD!K54-CEAD!S54+CEART!K54-CEART!S54+CEAVI!K54-CEAVI!S54+CEFID!K54-CEFID!S54+CEO!K54-CEO!S54+CEPLAN!K54-CEPLAN!S54+CERES!K54-CERES!S54+CESFI!K54-CESFI!S54+CESMO!K54-CESMO!S54+ESAG!K54-ESAG!S54+FAED!K54-FAED!S54</f>
        <v>0</v>
      </c>
      <c r="M54" s="167">
        <f>REITORIA_SEMS!L54+REITORIA_MUSEU!L54+CAV!L54+CCT!L54+CEAD!L54+CEART!L54+CEAVI!L54+CEFID!L54+CEO!L54+CEPLAN!L54+CERES!L54+CESFI!L54+CESMO!L54+ESAG!L54+FAED!L54</f>
        <v>0</v>
      </c>
      <c r="N54" s="164">
        <f t="shared" si="0"/>
        <v>7</v>
      </c>
      <c r="O54" s="165">
        <f>REITORIA_SEMS!P54+REITORIA_SEMS!Q54+REITORIA_MUSEU!P54+REITORIA_MUSEU!Q54+CAV!P54+CAV!Q54+CCT!P54+CCT!Q54+CEAD!P54+CEAD!Q54+CEART!P54+CEART!Q54+CEAVI!P54+CEAVI!Q54+CEFID!P54+CEFID!Q54+CEO!P54+CEO!Q54+CEPLAN!P54+CEPLAN!Q54+CERES!P54+CERES!Q54+CESFI!P54+CESFI!Q54+CESMO!P54+CESMO!Q54+ESAG!P54+ESAG!Q54+FAED!P54+FAED!Q54</f>
        <v>0</v>
      </c>
      <c r="P54" s="15">
        <f t="shared" si="1"/>
        <v>30</v>
      </c>
      <c r="Q54" s="16">
        <f t="shared" si="5"/>
        <v>1500</v>
      </c>
      <c r="R54" s="16">
        <f t="shared" si="3"/>
        <v>0</v>
      </c>
      <c r="S54" s="16">
        <f t="shared" si="6"/>
        <v>0</v>
      </c>
    </row>
    <row r="55" spans="1:19" ht="35.1" customHeight="1" x14ac:dyDescent="0.25">
      <c r="A55" s="214"/>
      <c r="B55" s="46">
        <v>52</v>
      </c>
      <c r="C55" s="211"/>
      <c r="D55" s="48" t="s">
        <v>13</v>
      </c>
      <c r="E55" s="50" t="s">
        <v>8</v>
      </c>
      <c r="F55" s="52" t="s">
        <v>28</v>
      </c>
      <c r="G55" s="46" t="s">
        <v>29</v>
      </c>
      <c r="H55" s="46" t="s">
        <v>34</v>
      </c>
      <c r="I55" s="46" t="s">
        <v>9</v>
      </c>
      <c r="J55" s="49">
        <v>50</v>
      </c>
      <c r="K55" s="14">
        <f>REITORIA_SEMS!K55+REITORIA_MUSEU!K55+CAV!K55+CCT!K55+CEAD!K55+CEART!K55+CEAVI!K55+CEFID!K55+CEO!K55+CEPLAN!K55+CERES!K55+CESFI!K55+CESMO!K55+ESAG!K55+FAED!K55</f>
        <v>30</v>
      </c>
      <c r="L55" s="13">
        <f>REITORIA_SEMS!K55-REITORIA_SEMS!S55+REITORIA_MUSEU!K55-REITORIA_MUSEU!S55+CAV!K55-CAV!S55+CCT!K55-CCT!S55+CEAD!K55-CEAD!S55+CEART!K55-CEART!S55+CEAVI!K55-CEAVI!S55+CEFID!K55-CEFID!S55+CEO!K55-CEO!S55+CEPLAN!K55-CEPLAN!S55+CERES!K55-CERES!S55+CESFI!K55-CESFI!S55+CESMO!K55-CESMO!S55+ESAG!K55-ESAG!S55+FAED!K55-FAED!S55</f>
        <v>0</v>
      </c>
      <c r="M55" s="167">
        <f>REITORIA_SEMS!L55+REITORIA_MUSEU!L55+CAV!L55+CCT!L55+CEAD!L55+CEART!L55+CEAVI!L55+CEFID!L55+CEO!L55+CEPLAN!L55+CERES!L55+CESFI!L55+CESMO!L55+ESAG!L55+FAED!L55</f>
        <v>0</v>
      </c>
      <c r="N55" s="164">
        <f t="shared" si="0"/>
        <v>7</v>
      </c>
      <c r="O55" s="165">
        <f>REITORIA_SEMS!P55+REITORIA_SEMS!Q55+REITORIA_MUSEU!P55+REITORIA_MUSEU!Q55+CAV!P55+CAV!Q55+CCT!P55+CCT!Q55+CEAD!P55+CEAD!Q55+CEART!P55+CEART!Q55+CEAVI!P55+CEAVI!Q55+CEFID!P55+CEFID!Q55+CEO!P55+CEO!Q55+CEPLAN!P55+CEPLAN!Q55+CERES!P55+CERES!Q55+CESFI!P55+CESFI!Q55+CESMO!P55+CESMO!Q55+ESAG!P55+ESAG!Q55+FAED!P55+FAED!Q55</f>
        <v>0</v>
      </c>
      <c r="P55" s="15">
        <f t="shared" si="1"/>
        <v>30</v>
      </c>
      <c r="Q55" s="16">
        <f t="shared" si="5"/>
        <v>1500</v>
      </c>
      <c r="R55" s="16">
        <f t="shared" si="3"/>
        <v>0</v>
      </c>
      <c r="S55" s="16">
        <f t="shared" si="6"/>
        <v>0</v>
      </c>
    </row>
    <row r="56" spans="1:19" ht="35.1" customHeight="1" x14ac:dyDescent="0.25">
      <c r="A56" s="214"/>
      <c r="B56" s="46">
        <v>53</v>
      </c>
      <c r="C56" s="211"/>
      <c r="D56" s="48" t="s">
        <v>157</v>
      </c>
      <c r="E56" s="50" t="s">
        <v>8</v>
      </c>
      <c r="F56" s="52" t="s">
        <v>28</v>
      </c>
      <c r="G56" s="46" t="s">
        <v>29</v>
      </c>
      <c r="H56" s="46" t="s">
        <v>8</v>
      </c>
      <c r="I56" s="46" t="s">
        <v>9</v>
      </c>
      <c r="J56" s="49">
        <v>50</v>
      </c>
      <c r="K56" s="14">
        <f>REITORIA_SEMS!K56+REITORIA_MUSEU!K56+CAV!K56+CCT!K56+CEAD!K56+CEART!K56+CEAVI!K56+CEFID!K56+CEO!K56+CEPLAN!K56+CERES!K56+CESFI!K56+CESMO!K56+ESAG!K56+FAED!K56</f>
        <v>35</v>
      </c>
      <c r="L56" s="13">
        <f>REITORIA_SEMS!K56-REITORIA_SEMS!S56+REITORIA_MUSEU!K56-REITORIA_MUSEU!S56+CAV!K56-CAV!S56+CCT!K56-CCT!S56+CEAD!K56-CEAD!S56+CEART!K56-CEART!S56+CEAVI!K56-CEAVI!S56+CEFID!K56-CEFID!S56+CEO!K56-CEO!S56+CEPLAN!K56-CEPLAN!S56+CERES!K56-CERES!S56+CESFI!K56-CESFI!S56+CESMO!K56-CESMO!S56+ESAG!K56-ESAG!S56+FAED!K56-FAED!S56</f>
        <v>7</v>
      </c>
      <c r="M56" s="167">
        <f>REITORIA_SEMS!L56+REITORIA_MUSEU!L56+CAV!L56+CCT!L56+CEAD!L56+CEART!L56+CEAVI!L56+CEFID!L56+CEO!L56+CEPLAN!L56+CERES!L56+CESFI!L56+CESMO!L56+ESAG!L56+FAED!L56</f>
        <v>7</v>
      </c>
      <c r="N56" s="164">
        <f t="shared" si="0"/>
        <v>8.25</v>
      </c>
      <c r="O56" s="165">
        <f>REITORIA_SEMS!P56+REITORIA_SEMS!Q56+REITORIA_MUSEU!P56+REITORIA_MUSEU!Q56+CAV!P56+CAV!Q56+CCT!P56+CCT!Q56+CEAD!P56+CEAD!Q56+CEART!P56+CEART!Q56+CEAVI!P56+CEAVI!Q56+CEFID!P56+CEFID!Q56+CEO!P56+CEO!Q56+CEPLAN!P56+CEPLAN!Q56+CERES!P56+CERES!Q56+CESFI!P56+CESFI!Q56+CESMO!P56+CESMO!Q56+ESAG!P56+ESAG!Q56+FAED!P56+FAED!Q56</f>
        <v>0</v>
      </c>
      <c r="P56" s="15">
        <f t="shared" si="1"/>
        <v>28</v>
      </c>
      <c r="Q56" s="16">
        <f t="shared" si="5"/>
        <v>1750</v>
      </c>
      <c r="R56" s="16">
        <f t="shared" si="3"/>
        <v>0</v>
      </c>
      <c r="S56" s="16">
        <f t="shared" si="6"/>
        <v>350</v>
      </c>
    </row>
    <row r="57" spans="1:19" ht="35.1" customHeight="1" x14ac:dyDescent="0.25">
      <c r="A57" s="214"/>
      <c r="B57" s="46">
        <v>54</v>
      </c>
      <c r="C57" s="211"/>
      <c r="D57" s="48" t="s">
        <v>30</v>
      </c>
      <c r="E57" s="50" t="s">
        <v>8</v>
      </c>
      <c r="F57" s="52" t="s">
        <v>28</v>
      </c>
      <c r="G57" s="46" t="s">
        <v>29</v>
      </c>
      <c r="H57" s="46" t="s">
        <v>8</v>
      </c>
      <c r="I57" s="46" t="s">
        <v>9</v>
      </c>
      <c r="J57" s="49">
        <v>80</v>
      </c>
      <c r="K57" s="14">
        <f>REITORIA_SEMS!K57+REITORIA_MUSEU!K57+CAV!K57+CCT!K57+CEAD!K57+CEART!K57+CEAVI!K57+CEFID!K57+CEO!K57+CEPLAN!K57+CERES!K57+CESFI!K57+CESMO!K57+ESAG!K57+FAED!K57</f>
        <v>5</v>
      </c>
      <c r="L57" s="13">
        <f>REITORIA_SEMS!K57-REITORIA_SEMS!S57+REITORIA_MUSEU!K57-REITORIA_MUSEU!S57+CAV!K57-CAV!S57+CCT!K57-CCT!S57+CEAD!K57-CEAD!S57+CEART!K57-CEART!S57+CEAVI!K57-CEAVI!S57+CEFID!K57-CEFID!S57+CEO!K57-CEO!S57+CEPLAN!K57-CEPLAN!S57+CERES!K57-CERES!S57+CESFI!K57-CESFI!S57+CESMO!K57-CESMO!S57+ESAG!K57-ESAG!S57+FAED!K57-FAED!S57</f>
        <v>0</v>
      </c>
      <c r="M57" s="167">
        <f>REITORIA_SEMS!L57+REITORIA_MUSEU!L57+CAV!L57+CCT!L57+CEAD!L57+CEART!L57+CEAVI!L57+CEFID!L57+CEO!L57+CEPLAN!L57+CERES!L57+CESFI!L57+CESMO!L57+ESAG!L57+FAED!L57</f>
        <v>0</v>
      </c>
      <c r="N57" s="164">
        <f t="shared" si="0"/>
        <v>0.75</v>
      </c>
      <c r="O57" s="165">
        <f>REITORIA_SEMS!P57+REITORIA_SEMS!Q57+REITORIA_MUSEU!P57+REITORIA_MUSEU!Q57+CAV!P57+CAV!Q57+CCT!P57+CCT!Q57+CEAD!P57+CEAD!Q57+CEART!P57+CEART!Q57+CEAVI!P57+CEAVI!Q57+CEFID!P57+CEFID!Q57+CEO!P57+CEO!Q57+CEPLAN!P57+CEPLAN!Q57+CERES!P57+CERES!Q57+CESFI!P57+CESFI!Q57+CESMO!P57+CESMO!Q57+ESAG!P57+ESAG!Q57+FAED!P57+FAED!Q57</f>
        <v>0</v>
      </c>
      <c r="P57" s="15">
        <f t="shared" si="1"/>
        <v>5</v>
      </c>
      <c r="Q57" s="16">
        <f t="shared" si="5"/>
        <v>400</v>
      </c>
      <c r="R57" s="16">
        <f t="shared" si="3"/>
        <v>0</v>
      </c>
      <c r="S57" s="16">
        <f t="shared" si="6"/>
        <v>0</v>
      </c>
    </row>
    <row r="58" spans="1:19" ht="35.1" customHeight="1" x14ac:dyDescent="0.25">
      <c r="A58" s="214"/>
      <c r="B58" s="46">
        <v>55</v>
      </c>
      <c r="C58" s="211"/>
      <c r="D58" s="48" t="s">
        <v>162</v>
      </c>
      <c r="E58" s="50" t="s">
        <v>8</v>
      </c>
      <c r="F58" s="52" t="s">
        <v>28</v>
      </c>
      <c r="G58" s="46" t="s">
        <v>159</v>
      </c>
      <c r="H58" s="46" t="s">
        <v>8</v>
      </c>
      <c r="I58" s="46" t="s">
        <v>9</v>
      </c>
      <c r="J58" s="49">
        <v>1114</v>
      </c>
      <c r="K58" s="14">
        <f>REITORIA_SEMS!K58+REITORIA_MUSEU!K58+CAV!K58+CCT!K58+CEAD!K58+CEART!K58+CEAVI!K58+CEFID!K58+CEO!K58+CEPLAN!K58+CERES!K58+CESFI!K58+CESMO!K58+ESAG!K58+FAED!K58</f>
        <v>10</v>
      </c>
      <c r="L58" s="13">
        <f>REITORIA_SEMS!K58-REITORIA_SEMS!S58+REITORIA_MUSEU!K58-REITORIA_MUSEU!S58+CAV!K58-CAV!S58+CCT!K58-CCT!S58+CEAD!K58-CEAD!S58+CEART!K58-CEART!S58+CEAVI!K58-CEAVI!S58+CEFID!K58-CEFID!S58+CEO!K58-CEO!S58+CEPLAN!K58-CEPLAN!S58+CERES!K58-CERES!S58+CESFI!K58-CESFI!S58+CESMO!K58-CESMO!S58+ESAG!K58-ESAG!S58+FAED!K58-FAED!S58</f>
        <v>1</v>
      </c>
      <c r="M58" s="167">
        <f>REITORIA_SEMS!L58+REITORIA_MUSEU!L58+CAV!L58+CCT!L58+CEAD!L58+CEART!L58+CEAVI!L58+CEFID!L58+CEO!L58+CEPLAN!L58+CERES!L58+CESFI!L58+CESMO!L58+ESAG!L58+FAED!L58</f>
        <v>1</v>
      </c>
      <c r="N58" s="164">
        <f t="shared" si="0"/>
        <v>2</v>
      </c>
      <c r="O58" s="165">
        <f>REITORIA_SEMS!P58+REITORIA_SEMS!Q58+REITORIA_MUSEU!P58+REITORIA_MUSEU!Q58+CAV!P58+CAV!Q58+CCT!P58+CCT!Q58+CEAD!P58+CEAD!Q58+CEART!P58+CEART!Q58+CEAVI!P58+CEAVI!Q58+CEFID!P58+CEFID!Q58+CEO!P58+CEO!Q58+CEPLAN!P58+CEPLAN!Q58+CERES!P58+CERES!Q58+CESFI!P58+CESFI!Q58+CESMO!P58+CESMO!Q58+ESAG!P58+ESAG!Q58+FAED!P58+FAED!Q58</f>
        <v>0</v>
      </c>
      <c r="P58" s="15">
        <f t="shared" si="1"/>
        <v>9</v>
      </c>
      <c r="Q58" s="16">
        <f t="shared" si="5"/>
        <v>11140</v>
      </c>
      <c r="R58" s="16">
        <f t="shared" si="3"/>
        <v>0</v>
      </c>
      <c r="S58" s="16">
        <f t="shared" si="6"/>
        <v>1114</v>
      </c>
    </row>
    <row r="59" spans="1:19" ht="35.1" customHeight="1" x14ac:dyDescent="0.25">
      <c r="A59" s="215"/>
      <c r="B59" s="46">
        <v>56</v>
      </c>
      <c r="C59" s="212"/>
      <c r="D59" s="48" t="s">
        <v>160</v>
      </c>
      <c r="E59" s="50" t="s">
        <v>8</v>
      </c>
      <c r="F59" s="52" t="s">
        <v>28</v>
      </c>
      <c r="G59" s="46" t="s">
        <v>29</v>
      </c>
      <c r="H59" s="46" t="s">
        <v>8</v>
      </c>
      <c r="I59" s="46" t="s">
        <v>9</v>
      </c>
      <c r="J59" s="49">
        <v>2000</v>
      </c>
      <c r="K59" s="14">
        <f>REITORIA_SEMS!K59+REITORIA_MUSEU!K59+CAV!K59+CCT!K59+CEAD!K59+CEART!K59+CEAVI!K59+CEFID!K59+CEO!K59+CEPLAN!K59+CERES!K59+CESFI!K59+CESMO!K59+ESAG!K59+FAED!K59</f>
        <v>10</v>
      </c>
      <c r="L59" s="13">
        <f>REITORIA_SEMS!K59-REITORIA_SEMS!S59+REITORIA_MUSEU!K59-REITORIA_MUSEU!S59+CAV!K59-CAV!S59+CCT!K59-CCT!S59+CEAD!K59-CEAD!S59+CEART!K59-CEART!S59+CEAVI!K59-CEAVI!S59+CEFID!K59-CEFID!S59+CEO!K59-CEO!S59+CEPLAN!K59-CEPLAN!S59+CERES!K59-CERES!S59+CESFI!K59-CESFI!S59+CESMO!K59-CESMO!S59+ESAG!K59-ESAG!S59+FAED!K59-FAED!S59</f>
        <v>0</v>
      </c>
      <c r="M59" s="167">
        <f>REITORIA_SEMS!L59+REITORIA_MUSEU!L59+CAV!L59+CCT!L59+CEAD!L59+CEART!L59+CEAVI!L59+CEFID!L59+CEO!L59+CEPLAN!L59+CERES!L59+CESFI!L59+CESMO!L59+ESAG!L59+FAED!L59</f>
        <v>0</v>
      </c>
      <c r="N59" s="164">
        <f t="shared" si="0"/>
        <v>2</v>
      </c>
      <c r="O59" s="165">
        <f>REITORIA_SEMS!P59+REITORIA_SEMS!Q59+REITORIA_MUSEU!P59+REITORIA_MUSEU!Q59+CAV!P59+CAV!Q59+CCT!P59+CCT!Q59+CEAD!P59+CEAD!Q59+CEART!P59+CEART!Q59+CEAVI!P59+CEAVI!Q59+CEFID!P59+CEFID!Q59+CEO!P59+CEO!Q59+CEPLAN!P59+CEPLAN!Q59+CERES!P59+CERES!Q59+CESFI!P59+CESFI!Q59+CESMO!P59+CESMO!Q59+ESAG!P59+ESAG!Q59+FAED!P59+FAED!Q59</f>
        <v>0</v>
      </c>
      <c r="P59" s="15">
        <f t="shared" si="1"/>
        <v>10</v>
      </c>
      <c r="Q59" s="16">
        <f t="shared" si="5"/>
        <v>20000</v>
      </c>
      <c r="R59" s="16">
        <f t="shared" si="3"/>
        <v>0</v>
      </c>
      <c r="S59" s="16">
        <f t="shared" si="6"/>
        <v>0</v>
      </c>
    </row>
    <row r="60" spans="1:19" ht="35.1" customHeight="1" x14ac:dyDescent="0.25">
      <c r="A60" s="203" t="s">
        <v>163</v>
      </c>
      <c r="B60" s="39">
        <v>57</v>
      </c>
      <c r="C60" s="200" t="s">
        <v>33</v>
      </c>
      <c r="D60" s="36" t="s">
        <v>27</v>
      </c>
      <c r="E60" s="43" t="s">
        <v>8</v>
      </c>
      <c r="F60" s="45" t="s">
        <v>28</v>
      </c>
      <c r="G60" s="39" t="s">
        <v>29</v>
      </c>
      <c r="H60" s="39" t="s">
        <v>8</v>
      </c>
      <c r="I60" s="39" t="s">
        <v>9</v>
      </c>
      <c r="J60" s="38">
        <v>250.5</v>
      </c>
      <c r="K60" s="14">
        <f>REITORIA_SEMS!K60+REITORIA_MUSEU!K60+CAV!K60+CCT!K60+CEAD!K60+CEART!K60+CEAVI!K60+CEFID!K60+CEO!K60+CEPLAN!K60+CERES!K60+CESFI!K60+CESMO!K60+ESAG!K60+FAED!K60</f>
        <v>2</v>
      </c>
      <c r="L60" s="13">
        <f>REITORIA_SEMS!K60-REITORIA_SEMS!S60+REITORIA_MUSEU!K60-REITORIA_MUSEU!S60+CAV!K60-CAV!S60+CCT!K60-CCT!S60+CEAD!K60-CEAD!S60+CEART!K60-CEART!S60+CEAVI!K60-CEAVI!S60+CEFID!K60-CEFID!S60+CEO!K60-CEO!S60+CEPLAN!K60-CEPLAN!S60+CERES!K60-CERES!S60+CESFI!K60-CESFI!S60+CESMO!K60-CESMO!S60+ESAG!K60-ESAG!S60+FAED!K60-FAED!S60</f>
        <v>2</v>
      </c>
      <c r="M60" s="167">
        <f>REITORIA_SEMS!L60+REITORIA_MUSEU!L60+CAV!L60+CCT!L60+CEAD!L60+CEART!L60+CEAVI!L60+CEFID!L60+CEO!L60+CEPLAN!L60+CERES!L60+CESFI!L60+CESMO!L60+ESAG!L60+FAED!L60</f>
        <v>2</v>
      </c>
      <c r="N60" s="164">
        <f t="shared" si="0"/>
        <v>0</v>
      </c>
      <c r="O60" s="165">
        <f>REITORIA_SEMS!P60+REITORIA_SEMS!Q60+REITORIA_MUSEU!P60+REITORIA_MUSEU!Q60+CAV!P60+CAV!Q60+CCT!P60+CCT!Q60+CEAD!P60+CEAD!Q60+CEART!P60+CEART!Q60+CEAVI!P60+CEAVI!Q60+CEFID!P60+CEFID!Q60+CEO!P60+CEO!Q60+CEPLAN!P60+CEPLAN!Q60+CERES!P60+CERES!Q60+CESFI!P60+CESFI!Q60+CESMO!P60+CESMO!Q60+ESAG!P60+ESAG!Q60+FAED!P60+FAED!Q60</f>
        <v>0</v>
      </c>
      <c r="P60" s="15">
        <f t="shared" si="1"/>
        <v>0</v>
      </c>
      <c r="Q60" s="16">
        <f t="shared" si="5"/>
        <v>501</v>
      </c>
      <c r="R60" s="16">
        <f t="shared" si="3"/>
        <v>0</v>
      </c>
      <c r="S60" s="16">
        <f t="shared" si="6"/>
        <v>501</v>
      </c>
    </row>
    <row r="61" spans="1:19" ht="35.1" customHeight="1" x14ac:dyDescent="0.25">
      <c r="A61" s="204"/>
      <c r="B61" s="39">
        <v>58</v>
      </c>
      <c r="C61" s="201"/>
      <c r="D61" s="36" t="s">
        <v>7</v>
      </c>
      <c r="E61" s="43" t="s">
        <v>8</v>
      </c>
      <c r="F61" s="45" t="s">
        <v>28</v>
      </c>
      <c r="G61" s="39" t="s">
        <v>29</v>
      </c>
      <c r="H61" s="39" t="s">
        <v>8</v>
      </c>
      <c r="I61" s="39" t="s">
        <v>9</v>
      </c>
      <c r="J61" s="38">
        <v>1000</v>
      </c>
      <c r="K61" s="14">
        <f>REITORIA_SEMS!K61+REITORIA_MUSEU!K61+CAV!K61+CCT!K61+CEAD!K61+CEART!K61+CEAVI!K61+CEFID!K61+CEO!K61+CEPLAN!K61+CERES!K61+CESFI!K61+CESMO!K61+ESAG!K61+FAED!K61</f>
        <v>48</v>
      </c>
      <c r="L61" s="13">
        <f>REITORIA_SEMS!K61-REITORIA_SEMS!S61+REITORIA_MUSEU!K61-REITORIA_MUSEU!S61+CAV!K61-CAV!S61+CCT!K61-CCT!S61+CEAD!K61-CEAD!S61+CEART!K61-CEART!S61+CEAVI!K61-CEAVI!S61+CEFID!K61-CEFID!S61+CEO!K61-CEO!S61+CEPLAN!K61-CEPLAN!S61+CERES!K61-CERES!S61+CESFI!K61-CESFI!S61+CESMO!K61-CESMO!S61+ESAG!K61-ESAG!S61+FAED!K61-FAED!S61</f>
        <v>24</v>
      </c>
      <c r="M61" s="167">
        <f>REITORIA_SEMS!L61+REITORIA_MUSEU!L61+CAV!L61+CCT!L61+CEAD!L61+CEART!L61+CEAVI!L61+CEFID!L61+CEO!L61+CEPLAN!L61+CERES!L61+CESFI!L61+CESMO!L61+ESAG!L61+FAED!L61</f>
        <v>24</v>
      </c>
      <c r="N61" s="164">
        <f t="shared" si="0"/>
        <v>11.5</v>
      </c>
      <c r="O61" s="165">
        <f>REITORIA_SEMS!P61+REITORIA_SEMS!Q61+REITORIA_MUSEU!P61+REITORIA_MUSEU!Q61+CAV!P61+CAV!Q61+CCT!P61+CCT!Q61+CEAD!P61+CEAD!Q61+CEART!P61+CEART!Q61+CEAVI!P61+CEAVI!Q61+CEFID!P61+CEFID!Q61+CEO!P61+CEO!Q61+CEPLAN!P61+CEPLAN!Q61+CERES!P61+CERES!Q61+CESFI!P61+CESFI!Q61+CESMO!P61+CESMO!Q61+ESAG!P61+ESAG!Q61+FAED!P61+FAED!Q61</f>
        <v>0</v>
      </c>
      <c r="P61" s="15">
        <f t="shared" si="1"/>
        <v>24</v>
      </c>
      <c r="Q61" s="16">
        <f t="shared" si="5"/>
        <v>48000</v>
      </c>
      <c r="R61" s="16">
        <f t="shared" si="3"/>
        <v>0</v>
      </c>
      <c r="S61" s="16">
        <f t="shared" si="6"/>
        <v>24000</v>
      </c>
    </row>
    <row r="62" spans="1:19" ht="35.1" customHeight="1" x14ac:dyDescent="0.25">
      <c r="A62" s="204"/>
      <c r="B62" s="39">
        <v>59</v>
      </c>
      <c r="C62" s="201"/>
      <c r="D62" s="36" t="s">
        <v>10</v>
      </c>
      <c r="E62" s="43" t="s">
        <v>8</v>
      </c>
      <c r="F62" s="45" t="s">
        <v>28</v>
      </c>
      <c r="G62" s="39" t="s">
        <v>29</v>
      </c>
      <c r="H62" s="39" t="s">
        <v>8</v>
      </c>
      <c r="I62" s="39" t="s">
        <v>9</v>
      </c>
      <c r="J62" s="38">
        <v>1500</v>
      </c>
      <c r="K62" s="14">
        <f>REITORIA_SEMS!K62+REITORIA_MUSEU!K62+CAV!K62+CCT!K62+CEAD!K62+CEART!K62+CEAVI!K62+CEFID!K62+CEO!K62+CEPLAN!K62+CERES!K62+CESFI!K62+CESMO!K62+ESAG!K62+FAED!K62</f>
        <v>8</v>
      </c>
      <c r="L62" s="13">
        <f>REITORIA_SEMS!K62-REITORIA_SEMS!S62+REITORIA_MUSEU!K62-REITORIA_MUSEU!S62+CAV!K62-CAV!S62+CCT!K62-CCT!S62+CEAD!K62-CEAD!S62+CEART!K62-CEART!S62+CEAVI!K62-CEAVI!S62+CEFID!K62-CEFID!S62+CEO!K62-CEO!S62+CEPLAN!K62-CEPLAN!S62+CERES!K62-CERES!S62+CESFI!K62-CESFI!S62+CESMO!K62-CESMO!S62+ESAG!K62-ESAG!S62+FAED!K62-FAED!S62</f>
        <v>7</v>
      </c>
      <c r="M62" s="167">
        <f>REITORIA_SEMS!L62+REITORIA_MUSEU!L62+CAV!L62+CCT!L62+CEAD!L62+CEART!L62+CEAVI!L62+CEFID!L62+CEO!L62+CEPLAN!L62+CERES!L62+CESFI!L62+CESMO!L62+ESAG!L62+FAED!L62</f>
        <v>7</v>
      </c>
      <c r="N62" s="164">
        <f t="shared" si="0"/>
        <v>1.5</v>
      </c>
      <c r="O62" s="165">
        <f>REITORIA_SEMS!P62+REITORIA_SEMS!Q62+REITORIA_MUSEU!P62+REITORIA_MUSEU!Q62+CAV!P62+CAV!Q62+CCT!P62+CCT!Q62+CEAD!P62+CEAD!Q62+CEART!P62+CEART!Q62+CEAVI!P62+CEAVI!Q62+CEFID!P62+CEFID!Q62+CEO!P62+CEO!Q62+CEPLAN!P62+CEPLAN!Q62+CERES!P62+CERES!Q62+CESFI!P62+CESFI!Q62+CESMO!P62+CESMO!Q62+ESAG!P62+ESAG!Q62+FAED!P62+FAED!Q62</f>
        <v>0</v>
      </c>
      <c r="P62" s="15">
        <f t="shared" si="1"/>
        <v>1</v>
      </c>
      <c r="Q62" s="16">
        <f t="shared" si="5"/>
        <v>12000</v>
      </c>
      <c r="R62" s="16">
        <f t="shared" si="3"/>
        <v>0</v>
      </c>
      <c r="S62" s="16">
        <f t="shared" si="6"/>
        <v>10500</v>
      </c>
    </row>
    <row r="63" spans="1:19" ht="35.1" customHeight="1" x14ac:dyDescent="0.25">
      <c r="A63" s="204"/>
      <c r="B63" s="39">
        <v>60</v>
      </c>
      <c r="C63" s="201"/>
      <c r="D63" s="36" t="s">
        <v>11</v>
      </c>
      <c r="E63" s="43" t="s">
        <v>8</v>
      </c>
      <c r="F63" s="45" t="s">
        <v>28</v>
      </c>
      <c r="G63" s="39" t="s">
        <v>29</v>
      </c>
      <c r="H63" s="39" t="s">
        <v>8</v>
      </c>
      <c r="I63" s="39" t="s">
        <v>9</v>
      </c>
      <c r="J63" s="38">
        <v>1731</v>
      </c>
      <c r="K63" s="14">
        <f>REITORIA_SEMS!K63+REITORIA_MUSEU!K63+CAV!K63+CCT!K63+CEAD!K63+CEART!K63+CEAVI!K63+CEFID!K63+CEO!K63+CEPLAN!K63+CERES!K63+CESFI!K63+CESMO!K63+ESAG!K63+FAED!K63</f>
        <v>4</v>
      </c>
      <c r="L63" s="13">
        <f>REITORIA_SEMS!K63-REITORIA_SEMS!S63+REITORIA_MUSEU!K63-REITORIA_MUSEU!S63+CAV!K63-CAV!S63+CCT!K63-CCT!S63+CEAD!K63-CEAD!S63+CEART!K63-CEART!S63+CEAVI!K63-CEAVI!S63+CEFID!K63-CEFID!S63+CEO!K63-CEO!S63+CEPLAN!K63-CEPLAN!S63+CERES!K63-CERES!S63+CESFI!K63-CESFI!S63+CESMO!K63-CESMO!S63+ESAG!K63-ESAG!S63+FAED!K63-FAED!S63</f>
        <v>4</v>
      </c>
      <c r="M63" s="167">
        <f>REITORIA_SEMS!L63+REITORIA_MUSEU!L63+CAV!L63+CCT!L63+CEAD!L63+CEART!L63+CEAVI!L63+CEFID!L63+CEO!L63+CEPLAN!L63+CERES!L63+CESFI!L63+CESMO!L63+ESAG!L63+FAED!L63</f>
        <v>4</v>
      </c>
      <c r="N63" s="164">
        <f t="shared" si="0"/>
        <v>0.5</v>
      </c>
      <c r="O63" s="165">
        <f>REITORIA_SEMS!P63+REITORIA_SEMS!Q63+REITORIA_MUSEU!P63+REITORIA_MUSEU!Q63+CAV!P63+CAV!Q63+CCT!P63+CCT!Q63+CEAD!P63+CEAD!Q63+CEART!P63+CEART!Q63+CEAVI!P63+CEAVI!Q63+CEFID!P63+CEFID!Q63+CEO!P63+CEO!Q63+CEPLAN!P63+CEPLAN!Q63+CERES!P63+CERES!Q63+CESFI!P63+CESFI!Q63+CESMO!P63+CESMO!Q63+ESAG!P63+ESAG!Q63+FAED!P63+FAED!Q63</f>
        <v>0</v>
      </c>
      <c r="P63" s="15">
        <f t="shared" si="1"/>
        <v>0</v>
      </c>
      <c r="Q63" s="16">
        <f t="shared" si="5"/>
        <v>6924</v>
      </c>
      <c r="R63" s="16">
        <f t="shared" si="3"/>
        <v>0</v>
      </c>
      <c r="S63" s="16">
        <f t="shared" si="6"/>
        <v>6924</v>
      </c>
    </row>
    <row r="64" spans="1:19" ht="35.1" customHeight="1" x14ac:dyDescent="0.25">
      <c r="A64" s="204"/>
      <c r="B64" s="39">
        <v>61</v>
      </c>
      <c r="C64" s="201"/>
      <c r="D64" s="36" t="s">
        <v>12</v>
      </c>
      <c r="E64" s="43" t="s">
        <v>8</v>
      </c>
      <c r="F64" s="45" t="s">
        <v>28</v>
      </c>
      <c r="G64" s="39" t="s">
        <v>29</v>
      </c>
      <c r="H64" s="39" t="s">
        <v>34</v>
      </c>
      <c r="I64" s="39" t="s">
        <v>9</v>
      </c>
      <c r="J64" s="38">
        <v>160</v>
      </c>
      <c r="K64" s="14">
        <f>REITORIA_SEMS!K64+REITORIA_MUSEU!K64+CAV!K64+CCT!K64+CEAD!K64+CEART!K64+CEAVI!K64+CEFID!K64+CEO!K64+CEPLAN!K64+CERES!K64+CESFI!K64+CESMO!K64+ESAG!K64+FAED!K64</f>
        <v>250</v>
      </c>
      <c r="L64" s="13">
        <f>REITORIA_SEMS!K64-REITORIA_SEMS!S64+REITORIA_MUSEU!K64-REITORIA_MUSEU!S64+CAV!K64-CAV!S64+CCT!K64-CCT!S64+CEAD!K64-CEAD!S64+CEART!K64-CEART!S64+CEAVI!K64-CEAVI!S64+CEFID!K64-CEFID!S64+CEO!K64-CEO!S64+CEPLAN!K64-CEPLAN!S64+CERES!K64-CERES!S64+CESFI!K64-CESFI!S64+CESMO!K64-CESMO!S64+ESAG!K64-ESAG!S64+FAED!K64-FAED!S64</f>
        <v>57</v>
      </c>
      <c r="M64" s="167">
        <f>REITORIA_SEMS!L64+REITORIA_MUSEU!L64+CAV!L64+CCT!L64+CEAD!L64+CEART!L64+CEAVI!L64+CEFID!L64+CEO!L64+CEPLAN!L64+CERES!L64+CESFI!L64+CESMO!L64+ESAG!L64+FAED!L64</f>
        <v>57</v>
      </c>
      <c r="N64" s="164">
        <f t="shared" si="0"/>
        <v>62</v>
      </c>
      <c r="O64" s="165">
        <f>REITORIA_SEMS!P64+REITORIA_SEMS!Q64+REITORIA_MUSEU!P64+REITORIA_MUSEU!Q64+CAV!P64+CAV!Q64+CCT!P64+CCT!Q64+CEAD!P64+CEAD!Q64+CEART!P64+CEART!Q64+CEAVI!P64+CEAVI!Q64+CEFID!P64+CEFID!Q64+CEO!P64+CEO!Q64+CEPLAN!P64+CEPLAN!Q64+CERES!P64+CERES!Q64+CESFI!P64+CESFI!Q64+CESMO!P64+CESMO!Q64+ESAG!P64+ESAG!Q64+FAED!P64+FAED!Q64</f>
        <v>0</v>
      </c>
      <c r="P64" s="15">
        <f t="shared" si="1"/>
        <v>193</v>
      </c>
      <c r="Q64" s="16">
        <f t="shared" si="5"/>
        <v>40000</v>
      </c>
      <c r="R64" s="16">
        <f t="shared" si="3"/>
        <v>0</v>
      </c>
      <c r="S64" s="16">
        <f t="shared" si="6"/>
        <v>9120</v>
      </c>
    </row>
    <row r="65" spans="1:19" ht="35.1" customHeight="1" x14ac:dyDescent="0.25">
      <c r="A65" s="204"/>
      <c r="B65" s="39">
        <v>62</v>
      </c>
      <c r="C65" s="201"/>
      <c r="D65" s="36" t="s">
        <v>156</v>
      </c>
      <c r="E65" s="43" t="s">
        <v>8</v>
      </c>
      <c r="F65" s="45" t="s">
        <v>28</v>
      </c>
      <c r="G65" s="39" t="s">
        <v>29</v>
      </c>
      <c r="H65" s="39" t="s">
        <v>34</v>
      </c>
      <c r="I65" s="39" t="s">
        <v>9</v>
      </c>
      <c r="J65" s="38">
        <v>135</v>
      </c>
      <c r="K65" s="14">
        <f>REITORIA_SEMS!K65+REITORIA_MUSEU!K65+CAV!K65+CCT!K65+CEAD!K65+CEART!K65+CEAVI!K65+CEFID!K65+CEO!K65+CEPLAN!K65+CERES!K65+CESFI!K65+CESMO!K65+ESAG!K65+FAED!K65</f>
        <v>70</v>
      </c>
      <c r="L65" s="13">
        <f>REITORIA_SEMS!K65-REITORIA_SEMS!S65+REITORIA_MUSEU!K65-REITORIA_MUSEU!S65+CAV!K65-CAV!S65+CCT!K65-CCT!S65+CEAD!K65-CEAD!S65+CEART!K65-CEART!S65+CEAVI!K65-CEAVI!S65+CEFID!K65-CEFID!S65+CEO!K65-CEO!S65+CEPLAN!K65-CEPLAN!S65+CERES!K65-CERES!S65+CESFI!K65-CESFI!S65+CESMO!K65-CESMO!S65+ESAG!K65-ESAG!S65+FAED!K65-FAED!S65</f>
        <v>36</v>
      </c>
      <c r="M65" s="167">
        <f>REITORIA_SEMS!L65+REITORIA_MUSEU!L65+CAV!L65+CCT!L65+CEAD!L65+CEART!L65+CEAVI!L65+CEFID!L65+CEO!L65+CEPLAN!L65+CERES!L65+CESFI!L65+CESMO!L65+ESAG!L65+FAED!L65</f>
        <v>36</v>
      </c>
      <c r="N65" s="164">
        <f t="shared" si="0"/>
        <v>17</v>
      </c>
      <c r="O65" s="165">
        <f>REITORIA_SEMS!P65+REITORIA_SEMS!Q65+REITORIA_MUSEU!P65+REITORIA_MUSEU!Q65+CAV!P65+CAV!Q65+CCT!P65+CCT!Q65+CEAD!P65+CEAD!Q65+CEART!P65+CEART!Q65+CEAVI!P65+CEAVI!Q65+CEFID!P65+CEFID!Q65+CEO!P65+CEO!Q65+CEPLAN!P65+CEPLAN!Q65+CERES!P65+CERES!Q65+CESFI!P65+CESFI!Q65+CESMO!P65+CESMO!Q65+ESAG!P65+ESAG!Q65+FAED!P65+FAED!Q65</f>
        <v>0</v>
      </c>
      <c r="P65" s="15">
        <f t="shared" si="1"/>
        <v>34</v>
      </c>
      <c r="Q65" s="16">
        <f t="shared" si="5"/>
        <v>9450</v>
      </c>
      <c r="R65" s="16">
        <f t="shared" si="3"/>
        <v>0</v>
      </c>
      <c r="S65" s="16">
        <f t="shared" si="6"/>
        <v>4860</v>
      </c>
    </row>
    <row r="66" spans="1:19" ht="35.1" customHeight="1" x14ac:dyDescent="0.25">
      <c r="A66" s="204"/>
      <c r="B66" s="39">
        <v>63</v>
      </c>
      <c r="C66" s="201"/>
      <c r="D66" s="36" t="s">
        <v>13</v>
      </c>
      <c r="E66" s="43" t="s">
        <v>8</v>
      </c>
      <c r="F66" s="45" t="s">
        <v>28</v>
      </c>
      <c r="G66" s="39" t="s">
        <v>29</v>
      </c>
      <c r="H66" s="39" t="s">
        <v>34</v>
      </c>
      <c r="I66" s="39" t="s">
        <v>9</v>
      </c>
      <c r="J66" s="38">
        <v>135</v>
      </c>
      <c r="K66" s="14">
        <f>REITORIA_SEMS!K66+REITORIA_MUSEU!K66+CAV!K66+CCT!K66+CEAD!K66+CEART!K66+CEAVI!K66+CEFID!K66+CEO!K66+CEPLAN!K66+CERES!K66+CESFI!K66+CESMO!K66+ESAG!K66+FAED!K66</f>
        <v>20</v>
      </c>
      <c r="L66" s="13">
        <f>REITORIA_SEMS!K66-REITORIA_SEMS!S66+REITORIA_MUSEU!K66-REITORIA_MUSEU!S66+CAV!K66-CAV!S66+CCT!K66-CCT!S66+CEAD!K66-CEAD!S66+CEART!K66-CEART!S66+CEAVI!K66-CEAVI!S66+CEFID!K66-CEFID!S66+CEO!K66-CEO!S66+CEPLAN!K66-CEPLAN!S66+CERES!K66-CERES!S66+CESFI!K66-CESFI!S66+CESMO!K66-CESMO!S66+ESAG!K66-ESAG!S66+FAED!K66-FAED!S66</f>
        <v>15</v>
      </c>
      <c r="M66" s="167">
        <f>REITORIA_SEMS!L66+REITORIA_MUSEU!L66+CAV!L66+CCT!L66+CEAD!L66+CEART!L66+CEAVI!L66+CEFID!L66+CEO!L66+CEPLAN!L66+CERES!L66+CESFI!L66+CESMO!L66+ESAG!L66+FAED!L66</f>
        <v>15</v>
      </c>
      <c r="N66" s="164">
        <f t="shared" si="0"/>
        <v>4.5</v>
      </c>
      <c r="O66" s="165">
        <f>REITORIA_SEMS!P66+REITORIA_SEMS!Q66+REITORIA_MUSEU!P66+REITORIA_MUSEU!Q66+CAV!P66+CAV!Q66+CCT!P66+CCT!Q66+CEAD!P66+CEAD!Q66+CEART!P66+CEART!Q66+CEAVI!P66+CEAVI!Q66+CEFID!P66+CEFID!Q66+CEO!P66+CEO!Q66+CEPLAN!P66+CEPLAN!Q66+CERES!P66+CERES!Q66+CESFI!P66+CESFI!Q66+CESMO!P66+CESMO!Q66+ESAG!P66+ESAG!Q66+FAED!P66+FAED!Q66</f>
        <v>0</v>
      </c>
      <c r="P66" s="15">
        <f t="shared" si="1"/>
        <v>5</v>
      </c>
      <c r="Q66" s="16">
        <f t="shared" si="5"/>
        <v>2700</v>
      </c>
      <c r="R66" s="16">
        <f t="shared" si="3"/>
        <v>0</v>
      </c>
      <c r="S66" s="16">
        <f t="shared" si="6"/>
        <v>2025</v>
      </c>
    </row>
    <row r="67" spans="1:19" ht="35.1" customHeight="1" x14ac:dyDescent="0.25">
      <c r="A67" s="204"/>
      <c r="B67" s="39">
        <v>64</v>
      </c>
      <c r="C67" s="201"/>
      <c r="D67" s="36" t="s">
        <v>157</v>
      </c>
      <c r="E67" s="43" t="s">
        <v>8</v>
      </c>
      <c r="F67" s="45" t="s">
        <v>28</v>
      </c>
      <c r="G67" s="39" t="s">
        <v>29</v>
      </c>
      <c r="H67" s="39" t="s">
        <v>8</v>
      </c>
      <c r="I67" s="39" t="s">
        <v>9</v>
      </c>
      <c r="J67" s="38">
        <v>365</v>
      </c>
      <c r="K67" s="14">
        <f>REITORIA_SEMS!K67+REITORIA_MUSEU!K67+CAV!K67+CCT!K67+CEAD!K67+CEART!K67+CEAVI!K67+CEFID!K67+CEO!K67+CEPLAN!K67+CERES!K67+CESFI!K67+CESMO!K67+ESAG!K67+FAED!K67</f>
        <v>25</v>
      </c>
      <c r="L67" s="13">
        <f>REITORIA_SEMS!K67-REITORIA_SEMS!S67+REITORIA_MUSEU!K67-REITORIA_MUSEU!S67+CAV!K67-CAV!S67+CCT!K67-CCT!S67+CEAD!K67-CEAD!S67+CEART!K67-CEART!S67+CEAVI!K67-CEAVI!S67+CEFID!K67-CEFID!S67+CEO!K67-CEO!S67+CEPLAN!K67-CEPLAN!S67+CERES!K67-CERES!S67+CESFI!K67-CESFI!S67+CESMO!K67-CESMO!S67+ESAG!K67-ESAG!S67+FAED!K67-FAED!S67</f>
        <v>15</v>
      </c>
      <c r="M67" s="167">
        <f>REITORIA_SEMS!L67+REITORIA_MUSEU!L67+CAV!L67+CCT!L67+CEAD!L67+CEART!L67+CEAVI!L67+CEFID!L67+CEO!L67+CEPLAN!L67+CERES!L67+CESFI!L67+CESMO!L67+ESAG!L67+FAED!L67</f>
        <v>15</v>
      </c>
      <c r="N67" s="164">
        <f t="shared" si="0"/>
        <v>5.75</v>
      </c>
      <c r="O67" s="165">
        <f>REITORIA_SEMS!P67+REITORIA_SEMS!Q67+REITORIA_MUSEU!P67+REITORIA_MUSEU!Q67+CAV!P67+CAV!Q67+CCT!P67+CCT!Q67+CEAD!P67+CEAD!Q67+CEART!P67+CEART!Q67+CEAVI!P67+CEAVI!Q67+CEFID!P67+CEFID!Q67+CEO!P67+CEO!Q67+CEPLAN!P67+CEPLAN!Q67+CERES!P67+CERES!Q67+CESFI!P67+CESFI!Q67+CESMO!P67+CESMO!Q67+ESAG!P67+ESAG!Q67+FAED!P67+FAED!Q67</f>
        <v>0</v>
      </c>
      <c r="P67" s="15">
        <f t="shared" si="1"/>
        <v>10</v>
      </c>
      <c r="Q67" s="16">
        <f t="shared" si="5"/>
        <v>9125</v>
      </c>
      <c r="R67" s="16">
        <f t="shared" si="3"/>
        <v>0</v>
      </c>
      <c r="S67" s="16">
        <f t="shared" si="6"/>
        <v>5475</v>
      </c>
    </row>
    <row r="68" spans="1:19" ht="35.1" customHeight="1" x14ac:dyDescent="0.25">
      <c r="A68" s="205"/>
      <c r="B68" s="39">
        <v>65</v>
      </c>
      <c r="C68" s="202"/>
      <c r="D68" s="36" t="s">
        <v>30</v>
      </c>
      <c r="E68" s="43" t="s">
        <v>8</v>
      </c>
      <c r="F68" s="45" t="s">
        <v>28</v>
      </c>
      <c r="G68" s="39" t="s">
        <v>29</v>
      </c>
      <c r="H68" s="39" t="s">
        <v>8</v>
      </c>
      <c r="I68" s="39" t="s">
        <v>9</v>
      </c>
      <c r="J68" s="38">
        <v>100</v>
      </c>
      <c r="K68" s="14">
        <f>REITORIA_SEMS!K68+REITORIA_MUSEU!K68+CAV!K68+CCT!K68+CEAD!K68+CEART!K68+CEAVI!K68+CEFID!K68+CEO!K68+CEPLAN!K68+CERES!K68+CESFI!K68+CESMO!K68+ESAG!K68+FAED!K68</f>
        <v>13</v>
      </c>
      <c r="L68" s="13">
        <f>REITORIA_SEMS!K68-REITORIA_SEMS!S68+REITORIA_MUSEU!K68-REITORIA_MUSEU!S68+CAV!K68-CAV!S68+CCT!K68-CCT!S68+CEAD!K68-CEAD!S68+CEART!K68-CEART!S68+CEAVI!K68-CEAVI!S68+CEFID!K68-CEFID!S68+CEO!K68-CEO!S68+CEPLAN!K68-CEPLAN!S68+CERES!K68-CERES!S68+CESFI!K68-CESFI!S68+CESMO!K68-CESMO!S68+ESAG!K68-ESAG!S68+FAED!K68-FAED!S68</f>
        <v>0</v>
      </c>
      <c r="M68" s="167">
        <f>REITORIA_SEMS!L68+REITORIA_MUSEU!L68+CAV!L68+CCT!L68+CEAD!L68+CEART!L68+CEAVI!L68+CEFID!L68+CEO!L68+CEPLAN!L68+CERES!L68+CESFI!L68+CESMO!L68+ESAG!L68+FAED!L68</f>
        <v>0</v>
      </c>
      <c r="N68" s="164">
        <f t="shared" si="0"/>
        <v>2.75</v>
      </c>
      <c r="O68" s="165">
        <f>REITORIA_SEMS!P68+REITORIA_SEMS!Q68+REITORIA_MUSEU!P68+REITORIA_MUSEU!Q68+CAV!P68+CAV!Q68+CCT!P68+CCT!Q68+CEAD!P68+CEAD!Q68+CEART!P68+CEART!Q68+CEAVI!P68+CEAVI!Q68+CEFID!P68+CEFID!Q68+CEO!P68+CEO!Q68+CEPLAN!P68+CEPLAN!Q68+CERES!P68+CERES!Q68+CESFI!P68+CESFI!Q68+CESMO!P68+CESMO!Q68+ESAG!P68+ESAG!Q68+FAED!P68+FAED!Q68</f>
        <v>0</v>
      </c>
      <c r="P68" s="15">
        <f t="shared" si="1"/>
        <v>13</v>
      </c>
      <c r="Q68" s="16">
        <f t="shared" si="5"/>
        <v>1300</v>
      </c>
      <c r="R68" s="16">
        <f t="shared" si="3"/>
        <v>0</v>
      </c>
      <c r="S68" s="16">
        <f t="shared" si="6"/>
        <v>0</v>
      </c>
    </row>
    <row r="69" spans="1:19" ht="35.1" customHeight="1" x14ac:dyDescent="0.25">
      <c r="A69" s="213" t="s">
        <v>164</v>
      </c>
      <c r="B69" s="46">
        <v>66</v>
      </c>
      <c r="C69" s="210" t="s">
        <v>92</v>
      </c>
      <c r="D69" s="48" t="s">
        <v>27</v>
      </c>
      <c r="E69" s="50" t="s">
        <v>8</v>
      </c>
      <c r="F69" s="52" t="s">
        <v>28</v>
      </c>
      <c r="G69" s="46" t="s">
        <v>29</v>
      </c>
      <c r="H69" s="46" t="s">
        <v>8</v>
      </c>
      <c r="I69" s="46" t="s">
        <v>9</v>
      </c>
      <c r="J69" s="49">
        <v>140</v>
      </c>
      <c r="K69" s="14">
        <f>REITORIA_SEMS!K69+REITORIA_MUSEU!K69+CAV!K69+CCT!K69+CEAD!K69+CEART!K69+CEAVI!K69+CEFID!K69+CEO!K69+CEPLAN!K69+CERES!K69+CESFI!K69+CESMO!K69+ESAG!K69+FAED!K69</f>
        <v>1</v>
      </c>
      <c r="L69" s="13">
        <f>REITORIA_SEMS!K69-REITORIA_SEMS!S69+REITORIA_MUSEU!K69-REITORIA_MUSEU!S69+CAV!K69-CAV!S69+CCT!K69-CCT!S69+CEAD!K69-CEAD!S69+CEART!K69-CEART!S69+CEAVI!K69-CEAVI!S69+CEFID!K69-CEFID!S69+CEO!K69-CEO!S69+CEPLAN!K69-CEPLAN!S69+CERES!K69-CERES!S69+CESFI!K69-CESFI!S69+CESMO!K69-CESMO!S69+ESAG!K69-ESAG!S69+FAED!K69-FAED!S69</f>
        <v>0</v>
      </c>
      <c r="M69" s="167">
        <f>REITORIA_SEMS!L69+REITORIA_MUSEU!L69+CAV!L69+CCT!L69+CEAD!L69+CEART!L69+CEAVI!L69+CEFID!L69+CEO!L69+CEPLAN!L69+CERES!L69+CESFI!L69+CESMO!L69+ESAG!L69+FAED!L69</f>
        <v>0</v>
      </c>
      <c r="N69" s="164">
        <f t="shared" ref="N69:N81" si="7">K69*0.25-0.5-O69</f>
        <v>-0.25</v>
      </c>
      <c r="O69" s="165">
        <f>REITORIA_SEMS!P69+REITORIA_SEMS!Q69+REITORIA_MUSEU!P69+REITORIA_MUSEU!Q69+CAV!P69+CAV!Q69+CCT!P69+CCT!Q69+CEAD!P69+CEAD!Q69+CEART!P69+CEART!Q69+CEAVI!P69+CEAVI!Q69+CEFID!P69+CEFID!Q69+CEO!P69+CEO!Q69+CEPLAN!P69+CEPLAN!Q69+CERES!P69+CERES!Q69+CESFI!P69+CESFI!Q69+CESMO!P69+CESMO!Q69+ESAG!P69+ESAG!Q69+FAED!P69+FAED!Q69</f>
        <v>0</v>
      </c>
      <c r="P69" s="15">
        <f t="shared" ref="P69:P81" si="8">K69-L69+O69</f>
        <v>1</v>
      </c>
      <c r="Q69" s="16">
        <f t="shared" si="5"/>
        <v>140</v>
      </c>
      <c r="R69" s="16">
        <f t="shared" ref="R69:R81" si="9">J69*O69</f>
        <v>0</v>
      </c>
      <c r="S69" s="16">
        <f t="shared" si="6"/>
        <v>0</v>
      </c>
    </row>
    <row r="70" spans="1:19" ht="35.1" customHeight="1" x14ac:dyDescent="0.25">
      <c r="A70" s="214"/>
      <c r="B70" s="46">
        <v>67</v>
      </c>
      <c r="C70" s="211"/>
      <c r="D70" s="48" t="s">
        <v>7</v>
      </c>
      <c r="E70" s="50" t="s">
        <v>8</v>
      </c>
      <c r="F70" s="52" t="s">
        <v>28</v>
      </c>
      <c r="G70" s="46" t="s">
        <v>29</v>
      </c>
      <c r="H70" s="46" t="s">
        <v>8</v>
      </c>
      <c r="I70" s="46" t="s">
        <v>9</v>
      </c>
      <c r="J70" s="49">
        <v>530</v>
      </c>
      <c r="K70" s="14">
        <f>REITORIA_SEMS!K70+REITORIA_MUSEU!K70+CAV!K70+CCT!K70+CEAD!K70+CEART!K70+CEAVI!K70+CEFID!K70+CEO!K70+CEPLAN!K70+CERES!K70+CESFI!K70+CESMO!K70+ESAG!K70+FAED!K70</f>
        <v>40</v>
      </c>
      <c r="L70" s="13">
        <f>REITORIA_SEMS!K70-REITORIA_SEMS!S70+REITORIA_MUSEU!K70-REITORIA_MUSEU!S70+CAV!K70-CAV!S70+CCT!K70-CCT!S70+CEAD!K70-CEAD!S70+CEART!K70-CEART!S70+CEAVI!K70-CEAVI!S70+CEFID!K70-CEFID!S70+CEO!K70-CEO!S70+CEPLAN!K70-CEPLAN!S70+CERES!K70-CERES!S70+CESFI!K70-CESFI!S70+CESMO!K70-CESMO!S70+ESAG!K70-ESAG!S70+FAED!K70-FAED!S70</f>
        <v>0</v>
      </c>
      <c r="M70" s="167">
        <f>REITORIA_SEMS!L70+REITORIA_MUSEU!L70+CAV!L70+CCT!L70+CEAD!L70+CEART!L70+CEAVI!L70+CEFID!L70+CEO!L70+CEPLAN!L70+CERES!L70+CESFI!L70+CESMO!L70+ESAG!L70+FAED!L70</f>
        <v>0</v>
      </c>
      <c r="N70" s="164">
        <f t="shared" si="7"/>
        <v>9.5</v>
      </c>
      <c r="O70" s="165">
        <f>REITORIA_SEMS!P70+REITORIA_SEMS!Q70+REITORIA_MUSEU!P70+REITORIA_MUSEU!Q70+CAV!P70+CAV!Q70+CCT!P70+CCT!Q70+CEAD!P70+CEAD!Q70+CEART!P70+CEART!Q70+CEAVI!P70+CEAVI!Q70+CEFID!P70+CEFID!Q70+CEO!P70+CEO!Q70+CEPLAN!P70+CEPLAN!Q70+CERES!P70+CERES!Q70+CESFI!P70+CESFI!Q70+CESMO!P70+CESMO!Q70+ESAG!P70+ESAG!Q70+FAED!P70+FAED!Q70</f>
        <v>0</v>
      </c>
      <c r="P70" s="15">
        <f t="shared" si="8"/>
        <v>40</v>
      </c>
      <c r="Q70" s="16">
        <f t="shared" si="5"/>
        <v>21200</v>
      </c>
      <c r="R70" s="16">
        <f t="shared" si="9"/>
        <v>0</v>
      </c>
      <c r="S70" s="16">
        <f t="shared" si="6"/>
        <v>0</v>
      </c>
    </row>
    <row r="71" spans="1:19" ht="35.1" customHeight="1" x14ac:dyDescent="0.25">
      <c r="A71" s="214"/>
      <c r="B71" s="46">
        <v>68</v>
      </c>
      <c r="C71" s="211"/>
      <c r="D71" s="48" t="s">
        <v>10</v>
      </c>
      <c r="E71" s="50" t="s">
        <v>8</v>
      </c>
      <c r="F71" s="52" t="s">
        <v>28</v>
      </c>
      <c r="G71" s="46" t="s">
        <v>29</v>
      </c>
      <c r="H71" s="46" t="s">
        <v>8</v>
      </c>
      <c r="I71" s="46" t="s">
        <v>9</v>
      </c>
      <c r="J71" s="49">
        <v>660</v>
      </c>
      <c r="K71" s="14">
        <f>REITORIA_SEMS!K71+REITORIA_MUSEU!K71+CAV!K71+CCT!K71+CEAD!K71+CEART!K71+CEAVI!K71+CEFID!K71+CEO!K71+CEPLAN!K71+CERES!K71+CESFI!K71+CESMO!K71+ESAG!K71+FAED!K71</f>
        <v>18</v>
      </c>
      <c r="L71" s="13">
        <f>REITORIA_SEMS!K71-REITORIA_SEMS!S71+REITORIA_MUSEU!K71-REITORIA_MUSEU!S71+CAV!K71-CAV!S71+CCT!K71-CCT!S71+CEAD!K71-CEAD!S71+CEART!K71-CEART!S71+CEAVI!K71-CEAVI!S71+CEFID!K71-CEFID!S71+CEO!K71-CEO!S71+CEPLAN!K71-CEPLAN!S71+CERES!K71-CERES!S71+CESFI!K71-CESFI!S71+CESMO!K71-CESMO!S71+ESAG!K71-ESAG!S71+FAED!K71-FAED!S71</f>
        <v>0</v>
      </c>
      <c r="M71" s="167">
        <f>REITORIA_SEMS!L71+REITORIA_MUSEU!L71+CAV!L71+CCT!L71+CEAD!L71+CEART!L71+CEAVI!L71+CEFID!L71+CEO!L71+CEPLAN!L71+CERES!L71+CESFI!L71+CESMO!L71+ESAG!L71+FAED!L71</f>
        <v>0</v>
      </c>
      <c r="N71" s="164">
        <f t="shared" si="7"/>
        <v>4</v>
      </c>
      <c r="O71" s="165">
        <f>REITORIA_SEMS!P71+REITORIA_SEMS!Q71+REITORIA_MUSEU!P71+REITORIA_MUSEU!Q71+CAV!P71+CAV!Q71+CCT!P71+CCT!Q71+CEAD!P71+CEAD!Q71+CEART!P71+CEART!Q71+CEAVI!P71+CEAVI!Q71+CEFID!P71+CEFID!Q71+CEO!P71+CEO!Q71+CEPLAN!P71+CEPLAN!Q71+CERES!P71+CERES!Q71+CESFI!P71+CESFI!Q71+CESMO!P71+CESMO!Q71+ESAG!P71+ESAG!Q71+FAED!P71+FAED!Q71</f>
        <v>0</v>
      </c>
      <c r="P71" s="15">
        <f t="shared" si="8"/>
        <v>18</v>
      </c>
      <c r="Q71" s="16">
        <f t="shared" si="5"/>
        <v>11880</v>
      </c>
      <c r="R71" s="16">
        <f t="shared" si="9"/>
        <v>0</v>
      </c>
      <c r="S71" s="16">
        <f t="shared" si="6"/>
        <v>0</v>
      </c>
    </row>
    <row r="72" spans="1:19" ht="35.1" customHeight="1" x14ac:dyDescent="0.25">
      <c r="A72" s="214"/>
      <c r="B72" s="46">
        <v>69</v>
      </c>
      <c r="C72" s="211"/>
      <c r="D72" s="48" t="s">
        <v>11</v>
      </c>
      <c r="E72" s="50" t="s">
        <v>8</v>
      </c>
      <c r="F72" s="52" t="s">
        <v>28</v>
      </c>
      <c r="G72" s="46" t="s">
        <v>29</v>
      </c>
      <c r="H72" s="46" t="s">
        <v>8</v>
      </c>
      <c r="I72" s="46" t="s">
        <v>9</v>
      </c>
      <c r="J72" s="49">
        <v>760</v>
      </c>
      <c r="K72" s="14">
        <f>REITORIA_SEMS!K72+REITORIA_MUSEU!K72+CAV!K72+CCT!K72+CEAD!K72+CEART!K72+CEAVI!K72+CEFID!K72+CEO!K72+CEPLAN!K72+CERES!K72+CESFI!K72+CESMO!K72+ESAG!K72+FAED!K72</f>
        <v>3</v>
      </c>
      <c r="L72" s="13">
        <f>REITORIA_SEMS!K72-REITORIA_SEMS!S72+REITORIA_MUSEU!K72-REITORIA_MUSEU!S72+CAV!K72-CAV!S72+CCT!K72-CCT!S72+CEAD!K72-CEAD!S72+CEART!K72-CEART!S72+CEAVI!K72-CEAVI!S72+CEFID!K72-CEFID!S72+CEO!K72-CEO!S72+CEPLAN!K72-CEPLAN!S72+CERES!K72-CERES!S72+CESFI!K72-CESFI!S72+CESMO!K72-CESMO!S72+ESAG!K72-ESAG!S72+FAED!K72-FAED!S72</f>
        <v>0</v>
      </c>
      <c r="M72" s="167">
        <f>REITORIA_SEMS!L72+REITORIA_MUSEU!L72+CAV!L72+CCT!L72+CEAD!L72+CEART!L72+CEAVI!L72+CEFID!L72+CEO!L72+CEPLAN!L72+CERES!L72+CESFI!L72+CESMO!L72+ESAG!L72+FAED!L72</f>
        <v>0</v>
      </c>
      <c r="N72" s="164">
        <f t="shared" si="7"/>
        <v>0.25</v>
      </c>
      <c r="O72" s="165">
        <f>REITORIA_SEMS!P72+REITORIA_SEMS!Q72+REITORIA_MUSEU!P72+REITORIA_MUSEU!Q72+CAV!P72+CAV!Q72+CCT!P72+CCT!Q72+CEAD!P72+CEAD!Q72+CEART!P72+CEART!Q72+CEAVI!P72+CEAVI!Q72+CEFID!P72+CEFID!Q72+CEO!P72+CEO!Q72+CEPLAN!P72+CEPLAN!Q72+CERES!P72+CERES!Q72+CESFI!P72+CESFI!Q72+CESMO!P72+CESMO!Q72+ESAG!P72+ESAG!Q72+FAED!P72+FAED!Q72</f>
        <v>0</v>
      </c>
      <c r="P72" s="15">
        <f t="shared" si="8"/>
        <v>3</v>
      </c>
      <c r="Q72" s="16">
        <f t="shared" si="5"/>
        <v>2280</v>
      </c>
      <c r="R72" s="16">
        <f t="shared" si="9"/>
        <v>0</v>
      </c>
      <c r="S72" s="16">
        <f t="shared" si="6"/>
        <v>0</v>
      </c>
    </row>
    <row r="73" spans="1:19" ht="35.1" customHeight="1" x14ac:dyDescent="0.25">
      <c r="A73" s="214"/>
      <c r="B73" s="46">
        <v>70</v>
      </c>
      <c r="C73" s="211"/>
      <c r="D73" s="48" t="s">
        <v>12</v>
      </c>
      <c r="E73" s="50" t="s">
        <v>8</v>
      </c>
      <c r="F73" s="52" t="s">
        <v>28</v>
      </c>
      <c r="G73" s="46" t="s">
        <v>29</v>
      </c>
      <c r="H73" s="46" t="s">
        <v>34</v>
      </c>
      <c r="I73" s="46" t="s">
        <v>9</v>
      </c>
      <c r="J73" s="49">
        <v>70</v>
      </c>
      <c r="K73" s="14">
        <f>REITORIA_SEMS!K73+REITORIA_MUSEU!K73+CAV!K73+CCT!K73+CEAD!K73+CEART!K73+CEAVI!K73+CEFID!K73+CEO!K73+CEPLAN!K73+CERES!K73+CESFI!K73+CESMO!K73+ESAG!K73+FAED!K73</f>
        <v>130</v>
      </c>
      <c r="L73" s="13">
        <f>REITORIA_SEMS!K73-REITORIA_SEMS!S73+REITORIA_MUSEU!K73-REITORIA_MUSEU!S73+CAV!K73-CAV!S73+CCT!K73-CCT!S73+CEAD!K73-CEAD!S73+CEART!K73-CEART!S73+CEAVI!K73-CEAVI!S73+CEFID!K73-CEFID!S73+CEO!K73-CEO!S73+CEPLAN!K73-CEPLAN!S73+CERES!K73-CERES!S73+CESFI!K73-CESFI!S73+CESMO!K73-CESMO!S73+ESAG!K73-ESAG!S73+FAED!K73-FAED!S73</f>
        <v>0</v>
      </c>
      <c r="M73" s="167">
        <f>REITORIA_SEMS!L73+REITORIA_MUSEU!L73+CAV!L73+CCT!L73+CEAD!L73+CEART!L73+CEAVI!L73+CEFID!L73+CEO!L73+CEPLAN!L73+CERES!L73+CESFI!L73+CESMO!L73+ESAG!L73+FAED!L73</f>
        <v>0</v>
      </c>
      <c r="N73" s="164">
        <f t="shared" si="7"/>
        <v>32</v>
      </c>
      <c r="O73" s="165">
        <f>REITORIA_SEMS!P73+REITORIA_SEMS!Q73+REITORIA_MUSEU!P73+REITORIA_MUSEU!Q73+CAV!P73+CAV!Q73+CCT!P73+CCT!Q73+CEAD!P73+CEAD!Q73+CEART!P73+CEART!Q73+CEAVI!P73+CEAVI!Q73+CEFID!P73+CEFID!Q73+CEO!P73+CEO!Q73+CEPLAN!P73+CEPLAN!Q73+CERES!P73+CERES!Q73+CESFI!P73+CESFI!Q73+CESMO!P73+CESMO!Q73+ESAG!P73+ESAG!Q73+FAED!P73+FAED!Q73</f>
        <v>0</v>
      </c>
      <c r="P73" s="15">
        <f t="shared" si="8"/>
        <v>130</v>
      </c>
      <c r="Q73" s="16">
        <f t="shared" si="5"/>
        <v>9100</v>
      </c>
      <c r="R73" s="16">
        <f t="shared" si="9"/>
        <v>0</v>
      </c>
      <c r="S73" s="16">
        <f t="shared" si="6"/>
        <v>0</v>
      </c>
    </row>
    <row r="74" spans="1:19" ht="35.1" customHeight="1" x14ac:dyDescent="0.25">
      <c r="A74" s="214"/>
      <c r="B74" s="46">
        <v>71</v>
      </c>
      <c r="C74" s="211"/>
      <c r="D74" s="48" t="s">
        <v>156</v>
      </c>
      <c r="E74" s="50" t="s">
        <v>8</v>
      </c>
      <c r="F74" s="52" t="s">
        <v>28</v>
      </c>
      <c r="G74" s="46" t="s">
        <v>29</v>
      </c>
      <c r="H74" s="46" t="s">
        <v>34</v>
      </c>
      <c r="I74" s="46" t="s">
        <v>9</v>
      </c>
      <c r="J74" s="49">
        <v>75</v>
      </c>
      <c r="K74" s="14">
        <f>REITORIA_SEMS!K74+REITORIA_MUSEU!K74+CAV!K74+CCT!K74+CEAD!K74+CEART!K74+CEAVI!K74+CEFID!K74+CEO!K74+CEPLAN!K74+CERES!K74+CESFI!K74+CESMO!K74+ESAG!K74+FAED!K74</f>
        <v>40</v>
      </c>
      <c r="L74" s="13">
        <f>REITORIA_SEMS!K74-REITORIA_SEMS!S74+REITORIA_MUSEU!K74-REITORIA_MUSEU!S74+CAV!K74-CAV!S74+CCT!K74-CCT!S74+CEAD!K74-CEAD!S74+CEART!K74-CEART!S74+CEAVI!K74-CEAVI!S74+CEFID!K74-CEFID!S74+CEO!K74-CEO!S74+CEPLAN!K74-CEPLAN!S74+CERES!K74-CERES!S74+CESFI!K74-CESFI!S74+CESMO!K74-CESMO!S74+ESAG!K74-ESAG!S74+FAED!K74-FAED!S74</f>
        <v>0</v>
      </c>
      <c r="M74" s="167">
        <f>REITORIA_SEMS!L74+REITORIA_MUSEU!L74+CAV!L74+CCT!L74+CEAD!L74+CEART!L74+CEAVI!L74+CEFID!L74+CEO!L74+CEPLAN!L74+CERES!L74+CESFI!L74+CESMO!L74+ESAG!L74+FAED!L74</f>
        <v>0</v>
      </c>
      <c r="N74" s="164">
        <f t="shared" si="7"/>
        <v>9.5</v>
      </c>
      <c r="O74" s="165">
        <f>REITORIA_SEMS!P74+REITORIA_SEMS!Q74+REITORIA_MUSEU!P74+REITORIA_MUSEU!Q74+CAV!P74+CAV!Q74+CCT!P74+CCT!Q74+CEAD!P74+CEAD!Q74+CEART!P74+CEART!Q74+CEAVI!P74+CEAVI!Q74+CEFID!P74+CEFID!Q74+CEO!P74+CEO!Q74+CEPLAN!P74+CEPLAN!Q74+CERES!P74+CERES!Q74+CESFI!P74+CESFI!Q74+CESMO!P74+CESMO!Q74+ESAG!P74+ESAG!Q74+FAED!P74+FAED!Q74</f>
        <v>0</v>
      </c>
      <c r="P74" s="15">
        <f t="shared" si="8"/>
        <v>40</v>
      </c>
      <c r="Q74" s="16">
        <f t="shared" si="5"/>
        <v>3000</v>
      </c>
      <c r="R74" s="16">
        <f t="shared" si="9"/>
        <v>0</v>
      </c>
      <c r="S74" s="16">
        <f t="shared" si="6"/>
        <v>0</v>
      </c>
    </row>
    <row r="75" spans="1:19" ht="35.1" customHeight="1" x14ac:dyDescent="0.25">
      <c r="A75" s="214"/>
      <c r="B75" s="46">
        <v>72</v>
      </c>
      <c r="C75" s="211"/>
      <c r="D75" s="48" t="s">
        <v>13</v>
      </c>
      <c r="E75" s="50" t="s">
        <v>8</v>
      </c>
      <c r="F75" s="52" t="s">
        <v>28</v>
      </c>
      <c r="G75" s="46" t="s">
        <v>29</v>
      </c>
      <c r="H75" s="46" t="s">
        <v>34</v>
      </c>
      <c r="I75" s="46" t="s">
        <v>9</v>
      </c>
      <c r="J75" s="49">
        <v>80</v>
      </c>
      <c r="K75" s="14">
        <f>REITORIA_SEMS!K75+REITORIA_MUSEU!K75+CAV!K75+CCT!K75+CEAD!K75+CEART!K75+CEAVI!K75+CEFID!K75+CEO!K75+CEPLAN!K75+CERES!K75+CESFI!K75+CESMO!K75+ESAG!K75+FAED!K75</f>
        <v>5</v>
      </c>
      <c r="L75" s="13">
        <f>REITORIA_SEMS!K75-REITORIA_SEMS!S75+REITORIA_MUSEU!K75-REITORIA_MUSEU!S75+CAV!K75-CAV!S75+CCT!K75-CCT!S75+CEAD!K75-CEAD!S75+CEART!K75-CEART!S75+CEAVI!K75-CEAVI!S75+CEFID!K75-CEFID!S75+CEO!K75-CEO!S75+CEPLAN!K75-CEPLAN!S75+CERES!K75-CERES!S75+CESFI!K75-CESFI!S75+CESMO!K75-CESMO!S75+ESAG!K75-ESAG!S75+FAED!K75-FAED!S75</f>
        <v>0</v>
      </c>
      <c r="M75" s="167">
        <f>REITORIA_SEMS!L75+REITORIA_MUSEU!L75+CAV!L75+CCT!L75+CEAD!L75+CEART!L75+CEAVI!L75+CEFID!L75+CEO!L75+CEPLAN!L75+CERES!L75+CESFI!L75+CESMO!L75+ESAG!L75+FAED!L75</f>
        <v>0</v>
      </c>
      <c r="N75" s="164">
        <f t="shared" si="7"/>
        <v>0.75</v>
      </c>
      <c r="O75" s="165">
        <f>REITORIA_SEMS!P75+REITORIA_SEMS!Q75+REITORIA_MUSEU!P75+REITORIA_MUSEU!Q75+CAV!P75+CAV!Q75+CCT!P75+CCT!Q75+CEAD!P75+CEAD!Q75+CEART!P75+CEART!Q75+CEAVI!P75+CEAVI!Q75+CEFID!P75+CEFID!Q75+CEO!P75+CEO!Q75+CEPLAN!P75+CEPLAN!Q75+CERES!P75+CERES!Q75+CESFI!P75+CESFI!Q75+CESMO!P75+CESMO!Q75+ESAG!P75+ESAG!Q75+FAED!P75+FAED!Q75</f>
        <v>0</v>
      </c>
      <c r="P75" s="15">
        <f t="shared" si="8"/>
        <v>5</v>
      </c>
      <c r="Q75" s="16">
        <f t="shared" si="5"/>
        <v>400</v>
      </c>
      <c r="R75" s="16">
        <f t="shared" si="9"/>
        <v>0</v>
      </c>
      <c r="S75" s="16">
        <f t="shared" si="6"/>
        <v>0</v>
      </c>
    </row>
    <row r="76" spans="1:19" ht="35.1" customHeight="1" x14ac:dyDescent="0.25">
      <c r="A76" s="214"/>
      <c r="B76" s="46">
        <v>73</v>
      </c>
      <c r="C76" s="211"/>
      <c r="D76" s="48" t="s">
        <v>157</v>
      </c>
      <c r="E76" s="50" t="s">
        <v>8</v>
      </c>
      <c r="F76" s="52" t="s">
        <v>28</v>
      </c>
      <c r="G76" s="46" t="s">
        <v>29</v>
      </c>
      <c r="H76" s="46" t="s">
        <v>8</v>
      </c>
      <c r="I76" s="46" t="s">
        <v>9</v>
      </c>
      <c r="J76" s="49">
        <v>150</v>
      </c>
      <c r="K76" s="14">
        <f>REITORIA_SEMS!K76+REITORIA_MUSEU!K76+CAV!K76+CCT!K76+CEAD!K76+CEART!K76+CEAVI!K76+CEFID!K76+CEO!K76+CEPLAN!K76+CERES!K76+CESFI!K76+CESMO!K76+ESAG!K76+FAED!K76</f>
        <v>5</v>
      </c>
      <c r="L76" s="13">
        <f>REITORIA_SEMS!K76-REITORIA_SEMS!S76+REITORIA_MUSEU!K76-REITORIA_MUSEU!S76+CAV!K76-CAV!S76+CCT!K76-CCT!S76+CEAD!K76-CEAD!S76+CEART!K76-CEART!S76+CEAVI!K76-CEAVI!S76+CEFID!K76-CEFID!S76+CEO!K76-CEO!S76+CEPLAN!K76-CEPLAN!S76+CERES!K76-CERES!S76+CESFI!K76-CESFI!S76+CESMO!K76-CESMO!S76+ESAG!K76-ESAG!S76+FAED!K76-FAED!S76</f>
        <v>0</v>
      </c>
      <c r="M76" s="167">
        <f>REITORIA_SEMS!L76+REITORIA_MUSEU!L76+CAV!L76+CCT!L76+CEAD!L76+CEART!L76+CEAVI!L76+CEFID!L76+CEO!L76+CEPLAN!L76+CERES!L76+CESFI!L76+CESMO!L76+ESAG!L76+FAED!L76</f>
        <v>0</v>
      </c>
      <c r="N76" s="164">
        <f t="shared" si="7"/>
        <v>0.75</v>
      </c>
      <c r="O76" s="165">
        <f>REITORIA_SEMS!P76+REITORIA_SEMS!Q76+REITORIA_MUSEU!P76+REITORIA_MUSEU!Q76+CAV!P76+CAV!Q76+CCT!P76+CCT!Q76+CEAD!P76+CEAD!Q76+CEART!P76+CEART!Q76+CEAVI!P76+CEAVI!Q76+CEFID!P76+CEFID!Q76+CEO!P76+CEO!Q76+CEPLAN!P76+CEPLAN!Q76+CERES!P76+CERES!Q76+CESFI!P76+CESFI!Q76+CESMO!P76+CESMO!Q76+ESAG!P76+ESAG!Q76+FAED!P76+FAED!Q76</f>
        <v>0</v>
      </c>
      <c r="P76" s="15">
        <f t="shared" si="8"/>
        <v>5</v>
      </c>
      <c r="Q76" s="16">
        <f t="shared" si="5"/>
        <v>750</v>
      </c>
      <c r="R76" s="16">
        <f t="shared" si="9"/>
        <v>0</v>
      </c>
      <c r="S76" s="16">
        <f t="shared" si="6"/>
        <v>0</v>
      </c>
    </row>
    <row r="77" spans="1:19" ht="35.1" customHeight="1" x14ac:dyDescent="0.25">
      <c r="A77" s="214"/>
      <c r="B77" s="46">
        <v>74</v>
      </c>
      <c r="C77" s="211"/>
      <c r="D77" s="48" t="s">
        <v>30</v>
      </c>
      <c r="E77" s="50" t="s">
        <v>8</v>
      </c>
      <c r="F77" s="52" t="s">
        <v>28</v>
      </c>
      <c r="G77" s="46" t="s">
        <v>29</v>
      </c>
      <c r="H77" s="46" t="s">
        <v>8</v>
      </c>
      <c r="I77" s="46" t="s">
        <v>9</v>
      </c>
      <c r="J77" s="49">
        <v>150</v>
      </c>
      <c r="K77" s="14">
        <f>REITORIA_SEMS!K77+REITORIA_MUSEU!K77+CAV!K77+CCT!K77+CEAD!K77+CEART!K77+CEAVI!K77+CEFID!K77+CEO!K77+CEPLAN!K77+CERES!K77+CESFI!K77+CESMO!K77+ESAG!K77+FAED!K77</f>
        <v>25</v>
      </c>
      <c r="L77" s="13">
        <f>REITORIA_SEMS!K77-REITORIA_SEMS!S77+REITORIA_MUSEU!K77-REITORIA_MUSEU!S77+CAV!K77-CAV!S77+CCT!K77-CCT!S77+CEAD!K77-CEAD!S77+CEART!K77-CEART!S77+CEAVI!K77-CEAVI!S77+CEFID!K77-CEFID!S77+CEO!K77-CEO!S77+CEPLAN!K77-CEPLAN!S77+CERES!K77-CERES!S77+CESFI!K77-CESFI!S77+CESMO!K77-CESMO!S77+ESAG!K77-ESAG!S77+FAED!K77-FAED!S77</f>
        <v>0</v>
      </c>
      <c r="M77" s="167">
        <f>REITORIA_SEMS!L77+REITORIA_MUSEU!L77+CAV!L77+CCT!L77+CEAD!L77+CEART!L77+CEAVI!L77+CEFID!L77+CEO!L77+CEPLAN!L77+CERES!L77+CESFI!L77+CESMO!L77+ESAG!L77+FAED!L77</f>
        <v>0</v>
      </c>
      <c r="N77" s="164">
        <f t="shared" si="7"/>
        <v>5.75</v>
      </c>
      <c r="O77" s="165">
        <f>REITORIA_SEMS!P77+REITORIA_SEMS!Q77+REITORIA_MUSEU!P77+REITORIA_MUSEU!Q77+CAV!P77+CAV!Q77+CCT!P77+CCT!Q77+CEAD!P77+CEAD!Q77+CEART!P77+CEART!Q77+CEAVI!P77+CEAVI!Q77+CEFID!P77+CEFID!Q77+CEO!P77+CEO!Q77+CEPLAN!P77+CEPLAN!Q77+CERES!P77+CERES!Q77+CESFI!P77+CESFI!Q77+CESMO!P77+CESMO!Q77+ESAG!P77+ESAG!Q77+FAED!P77+FAED!Q77</f>
        <v>0</v>
      </c>
      <c r="P77" s="15">
        <f t="shared" si="8"/>
        <v>25</v>
      </c>
      <c r="Q77" s="16">
        <f t="shared" si="5"/>
        <v>3750</v>
      </c>
      <c r="R77" s="16">
        <f t="shared" si="9"/>
        <v>0</v>
      </c>
      <c r="S77" s="16">
        <f t="shared" si="6"/>
        <v>0</v>
      </c>
    </row>
    <row r="78" spans="1:19" ht="35.1" customHeight="1" x14ac:dyDescent="0.25">
      <c r="A78" s="215"/>
      <c r="B78" s="46">
        <v>75</v>
      </c>
      <c r="C78" s="212"/>
      <c r="D78" s="48" t="s">
        <v>165</v>
      </c>
      <c r="E78" s="50" t="s">
        <v>8</v>
      </c>
      <c r="F78" s="52" t="s">
        <v>28</v>
      </c>
      <c r="G78" s="46" t="s">
        <v>29</v>
      </c>
      <c r="H78" s="46" t="s">
        <v>8</v>
      </c>
      <c r="I78" s="46" t="s">
        <v>9</v>
      </c>
      <c r="J78" s="49">
        <v>300</v>
      </c>
      <c r="K78" s="14">
        <f>REITORIA_SEMS!K78+REITORIA_MUSEU!K78+CAV!K78+CCT!K78+CEAD!K78+CEART!K78+CEAVI!K78+CEFID!K78+CEO!K78+CEPLAN!K78+CERES!K78+CESFI!K78+CESMO!K78+ESAG!K78+FAED!K78</f>
        <v>6</v>
      </c>
      <c r="L78" s="13">
        <f>REITORIA_SEMS!K78-REITORIA_SEMS!S78+REITORIA_MUSEU!K78-REITORIA_MUSEU!S78+CAV!K78-CAV!S78+CCT!K78-CCT!S78+CEAD!K78-CEAD!S78+CEART!K78-CEART!S78+CEAVI!K78-CEAVI!S78+CEFID!K78-CEFID!S78+CEO!K78-CEO!S78+CEPLAN!K78-CEPLAN!S78+CERES!K78-CERES!S78+CESFI!K78-CESFI!S78+CESMO!K78-CESMO!S78+ESAG!K78-ESAG!S78+FAED!K78-FAED!S78</f>
        <v>0</v>
      </c>
      <c r="M78" s="167">
        <f>REITORIA_SEMS!L78+REITORIA_MUSEU!L78+CAV!L78+CCT!L78+CEAD!L78+CEART!L78+CEAVI!L78+CEFID!L78+CEO!L78+CEPLAN!L78+CERES!L78+CESFI!L78+CESMO!L78+ESAG!L78+FAED!L78</f>
        <v>0</v>
      </c>
      <c r="N78" s="164">
        <f t="shared" si="7"/>
        <v>1</v>
      </c>
      <c r="O78" s="165">
        <f>REITORIA_SEMS!P78+REITORIA_SEMS!Q78+REITORIA_MUSEU!P78+REITORIA_MUSEU!Q78+CAV!P78+CAV!Q78+CCT!P78+CCT!Q78+CEAD!P78+CEAD!Q78+CEART!P78+CEART!Q78+CEAVI!P78+CEAVI!Q78+CEFID!P78+CEFID!Q78+CEO!P78+CEO!Q78+CEPLAN!P78+CEPLAN!Q78+CERES!P78+CERES!Q78+CESFI!P78+CESFI!Q78+CESMO!P78+CESMO!Q78+ESAG!P78+ESAG!Q78+FAED!P78+FAED!Q78</f>
        <v>0</v>
      </c>
      <c r="P78" s="15">
        <f t="shared" si="8"/>
        <v>6</v>
      </c>
      <c r="Q78" s="16">
        <f t="shared" si="5"/>
        <v>1800</v>
      </c>
      <c r="R78" s="16">
        <f t="shared" si="9"/>
        <v>0</v>
      </c>
      <c r="S78" s="16">
        <f t="shared" si="6"/>
        <v>0</v>
      </c>
    </row>
    <row r="79" spans="1:19" ht="35.1" customHeight="1" x14ac:dyDescent="0.25">
      <c r="A79" s="203" t="s">
        <v>166</v>
      </c>
      <c r="B79" s="39">
        <v>76</v>
      </c>
      <c r="C79" s="200" t="s">
        <v>33</v>
      </c>
      <c r="D79" s="36" t="s">
        <v>7</v>
      </c>
      <c r="E79" s="43" t="s">
        <v>8</v>
      </c>
      <c r="F79" s="45" t="s">
        <v>28</v>
      </c>
      <c r="G79" s="39" t="s">
        <v>29</v>
      </c>
      <c r="H79" s="39" t="s">
        <v>8</v>
      </c>
      <c r="I79" s="39" t="s">
        <v>9</v>
      </c>
      <c r="J79" s="38">
        <v>1001</v>
      </c>
      <c r="K79" s="14">
        <f>REITORIA_SEMS!K79+REITORIA_MUSEU!K79+CAV!K79+CCT!K79+CEAD!K79+CEART!K79+CEAVI!K79+CEFID!K79+CEO!K79+CEPLAN!K79+CERES!K79+CESFI!K79+CESMO!K79+ESAG!K79+FAED!K79</f>
        <v>10</v>
      </c>
      <c r="L79" s="13">
        <f>REITORIA_SEMS!K79-REITORIA_SEMS!S79+REITORIA_MUSEU!K79-REITORIA_MUSEU!S79+CAV!K79-CAV!S79+CCT!K79-CCT!S79+CEAD!K79-CEAD!S79+CEART!K79-CEART!S79+CEAVI!K79-CEAVI!S79+CEFID!K79-CEFID!S79+CEO!K79-CEO!S79+CEPLAN!K79-CEPLAN!S79+CERES!K79-CERES!S79+CESFI!K79-CESFI!S79+CESMO!K79-CESMO!S79+ESAG!K79-ESAG!S79+FAED!K79-FAED!S79</f>
        <v>0</v>
      </c>
      <c r="M79" s="167">
        <f>REITORIA_SEMS!L79+REITORIA_MUSEU!L79+CAV!L79+CCT!L79+CEAD!L79+CEART!L79+CEAVI!L79+CEFID!L79+CEO!L79+CEPLAN!L79+CERES!L79+CESFI!L79+CESMO!L79+ESAG!L79+FAED!L79</f>
        <v>0</v>
      </c>
      <c r="N79" s="164">
        <f t="shared" si="7"/>
        <v>2</v>
      </c>
      <c r="O79" s="165">
        <f>REITORIA_SEMS!P79+REITORIA_SEMS!Q79+REITORIA_MUSEU!P79+REITORIA_MUSEU!Q79+CAV!P79+CAV!Q79+CCT!P79+CCT!Q79+CEAD!P79+CEAD!Q79+CEART!P79+CEART!Q79+CEAVI!P79+CEAVI!Q79+CEFID!P79+CEFID!Q79+CEO!P79+CEO!Q79+CEPLAN!P79+CEPLAN!Q79+CERES!P79+CERES!Q79+CESFI!P79+CESFI!Q79+CESMO!P79+CESMO!Q79+ESAG!P79+ESAG!Q79+FAED!P79+FAED!Q79</f>
        <v>0</v>
      </c>
      <c r="P79" s="15">
        <f t="shared" si="8"/>
        <v>10</v>
      </c>
      <c r="Q79" s="16">
        <f t="shared" si="5"/>
        <v>10010</v>
      </c>
      <c r="R79" s="16">
        <f t="shared" si="9"/>
        <v>0</v>
      </c>
      <c r="S79" s="16">
        <f t="shared" si="6"/>
        <v>0</v>
      </c>
    </row>
    <row r="80" spans="1:19" ht="35.1" customHeight="1" x14ac:dyDescent="0.25">
      <c r="A80" s="204"/>
      <c r="B80" s="39">
        <v>77</v>
      </c>
      <c r="C80" s="201"/>
      <c r="D80" s="36" t="s">
        <v>12</v>
      </c>
      <c r="E80" s="43" t="s">
        <v>8</v>
      </c>
      <c r="F80" s="45" t="s">
        <v>28</v>
      </c>
      <c r="G80" s="39" t="s">
        <v>29</v>
      </c>
      <c r="H80" s="39" t="s">
        <v>34</v>
      </c>
      <c r="I80" s="39" t="s">
        <v>9</v>
      </c>
      <c r="J80" s="38">
        <v>130</v>
      </c>
      <c r="K80" s="14">
        <f>REITORIA_SEMS!K80+REITORIA_MUSEU!K80+CAV!K80+CCT!K80+CEAD!K80+CEART!K80+CEAVI!K80+CEFID!K80+CEO!K80+CEPLAN!K80+CERES!K80+CESFI!K80+CESMO!K80+ESAG!K80+FAED!K80</f>
        <v>10</v>
      </c>
      <c r="L80" s="13">
        <f>REITORIA_SEMS!K80-REITORIA_SEMS!S80+REITORIA_MUSEU!K80-REITORIA_MUSEU!S80+CAV!K80-CAV!S80+CCT!K80-CCT!S80+CEAD!K80-CEAD!S80+CEART!K80-CEART!S80+CEAVI!K80-CEAVI!S80+CEFID!K80-CEFID!S80+CEO!K80-CEO!S80+CEPLAN!K80-CEPLAN!S80+CERES!K80-CERES!S80+CESFI!K80-CESFI!S80+CESMO!K80-CESMO!S80+ESAG!K80-ESAG!S80+FAED!K80-FAED!S80</f>
        <v>0</v>
      </c>
      <c r="M80" s="167">
        <f>REITORIA_SEMS!L80+REITORIA_MUSEU!L80+CAV!L80+CCT!L80+CEAD!L80+CEART!L80+CEAVI!L80+CEFID!L80+CEO!L80+CEPLAN!L80+CERES!L80+CESFI!L80+CESMO!L80+ESAG!L80+FAED!L80</f>
        <v>0</v>
      </c>
      <c r="N80" s="164">
        <f t="shared" si="7"/>
        <v>2</v>
      </c>
      <c r="O80" s="165">
        <f>REITORIA_SEMS!P80+REITORIA_SEMS!Q80+REITORIA_MUSEU!P80+REITORIA_MUSEU!Q80+CAV!P80+CAV!Q80+CCT!P80+CCT!Q80+CEAD!P80+CEAD!Q80+CEART!P80+CEART!Q80+CEAVI!P80+CEAVI!Q80+CEFID!P80+CEFID!Q80+CEO!P80+CEO!Q80+CEPLAN!P80+CEPLAN!Q80+CERES!P80+CERES!Q80+CESFI!P80+CESFI!Q80+CESMO!P80+CESMO!Q80+ESAG!P80+ESAG!Q80+FAED!P80+FAED!Q80</f>
        <v>0</v>
      </c>
      <c r="P80" s="15">
        <f t="shared" si="8"/>
        <v>10</v>
      </c>
      <c r="Q80" s="16">
        <f t="shared" si="5"/>
        <v>1300</v>
      </c>
      <c r="R80" s="16">
        <f t="shared" si="9"/>
        <v>0</v>
      </c>
      <c r="S80" s="16">
        <f t="shared" si="6"/>
        <v>0</v>
      </c>
    </row>
    <row r="81" spans="1:19" ht="35.1" customHeight="1" x14ac:dyDescent="0.25">
      <c r="A81" s="205"/>
      <c r="B81" s="39">
        <v>78</v>
      </c>
      <c r="C81" s="202"/>
      <c r="D81" s="36" t="s">
        <v>157</v>
      </c>
      <c r="E81" s="43" t="s">
        <v>8</v>
      </c>
      <c r="F81" s="45" t="s">
        <v>28</v>
      </c>
      <c r="G81" s="39" t="s">
        <v>29</v>
      </c>
      <c r="H81" s="39" t="s">
        <v>8</v>
      </c>
      <c r="I81" s="39" t="s">
        <v>9</v>
      </c>
      <c r="J81" s="38">
        <v>200</v>
      </c>
      <c r="K81" s="14">
        <f>REITORIA_SEMS!K81+REITORIA_MUSEU!K81+CAV!K81+CCT!K81+CEAD!K81+CEART!K81+CEAVI!K81+CEFID!K81+CEO!K81+CEPLAN!K81+CERES!K81+CESFI!K81+CESMO!K81+ESAG!K81+FAED!K81</f>
        <v>5</v>
      </c>
      <c r="L81" s="13">
        <f>REITORIA_SEMS!K81-REITORIA_SEMS!S81+REITORIA_MUSEU!K81-REITORIA_MUSEU!S81+CAV!K81-CAV!S81+CCT!K81-CCT!S81+CEAD!K81-CEAD!S81+CEART!K81-CEART!S81+CEAVI!K81-CEAVI!S81+CEFID!K81-CEFID!S81+CEO!K81-CEO!S81+CEPLAN!K81-CEPLAN!S81+CERES!K81-CERES!S81+CESFI!K81-CESFI!S81+CESMO!K81-CESMO!S81+ESAG!K81-ESAG!S81+FAED!K81-FAED!S81</f>
        <v>0</v>
      </c>
      <c r="M81" s="167">
        <f>REITORIA_SEMS!L81+REITORIA_MUSEU!L81+CAV!L81+CCT!L81+CEAD!L81+CEART!L81+CEAVI!L81+CEFID!L81+CEO!L81+CEPLAN!L81+CERES!L81+CESFI!L81+CESMO!L81+ESAG!L81+FAED!L81</f>
        <v>0</v>
      </c>
      <c r="N81" s="164">
        <f t="shared" si="7"/>
        <v>0.75</v>
      </c>
      <c r="O81" s="165">
        <f>REITORIA_SEMS!P81+REITORIA_SEMS!Q81+REITORIA_MUSEU!P81+REITORIA_MUSEU!Q81+CAV!P81+CAV!Q81+CCT!P81+CCT!Q81+CEAD!P81+CEAD!Q81+CEART!P81+CEART!Q81+CEAVI!P81+CEAVI!Q81+CEFID!P81+CEFID!Q81+CEO!P81+CEO!Q81+CEPLAN!P81+CEPLAN!Q81+CERES!P81+CERES!Q81+CESFI!P81+CESFI!Q81+CESMO!P81+CESMO!Q81+ESAG!P81+ESAG!Q81+FAED!P81+FAED!Q81</f>
        <v>0</v>
      </c>
      <c r="P81" s="15">
        <f t="shared" si="8"/>
        <v>5</v>
      </c>
      <c r="Q81" s="16">
        <f t="shared" si="5"/>
        <v>1000</v>
      </c>
      <c r="R81" s="16">
        <f t="shared" si="9"/>
        <v>0</v>
      </c>
      <c r="S81" s="16">
        <f t="shared" si="6"/>
        <v>0</v>
      </c>
    </row>
    <row r="82" spans="1:19" ht="35.1" customHeight="1" thickBot="1" x14ac:dyDescent="0.3">
      <c r="J82" s="56" t="s">
        <v>47</v>
      </c>
      <c r="K82" s="56">
        <f>SUM(K4:K81)</f>
        <v>5093</v>
      </c>
      <c r="L82" s="56"/>
      <c r="M82" s="56"/>
      <c r="N82" s="56"/>
      <c r="O82" s="56"/>
      <c r="P82" s="56"/>
      <c r="Q82" s="23">
        <f>SUM(Q4:Q81)</f>
        <v>5202152.1899999995</v>
      </c>
      <c r="R82" s="23">
        <f>SUM(R4:R81)</f>
        <v>0</v>
      </c>
      <c r="S82" s="23">
        <f>SUM(S4:S81)</f>
        <v>2200002.9500000002</v>
      </c>
    </row>
    <row r="83" spans="1:19" ht="35.1" customHeight="1" thickTop="1" x14ac:dyDescent="0.25">
      <c r="K83" s="22"/>
      <c r="L83" s="22"/>
      <c r="M83" s="22"/>
      <c r="N83" s="22"/>
      <c r="O83" s="22"/>
      <c r="P83" s="22"/>
    </row>
    <row r="84" spans="1:19" ht="76.900000000000006" customHeight="1" x14ac:dyDescent="0.25">
      <c r="K84" s="229" t="str">
        <f>D1</f>
        <v xml:space="preserve">OBJETO: AQUISIÇÃO  DE  APARELHOS  DE  AR-CONDICIONADO,  EXAUSTORES,  BOMBAS  DE  DRENO, CORTINAS  DE  AR,  VENTILADORES,  CONTROLES  REMOTOS  DE  APARELHOS  DE  AR-CONDICIONADO  E CONTRATAÇÃO   DE   SERVIÇOS   DE   INSTALAÇÃO   E   DESINSTALAÇÃO   DE EQUIPAMENTOS,   COM FORNECIMENTO DE MATERIAIS PARA A UDESC </v>
      </c>
      <c r="L84" s="230"/>
      <c r="M84" s="230"/>
      <c r="N84" s="230"/>
      <c r="O84" s="230"/>
      <c r="P84" s="230"/>
      <c r="Q84" s="230"/>
      <c r="R84" s="230"/>
      <c r="S84" s="231"/>
    </row>
    <row r="85" spans="1:19" ht="15.75" x14ac:dyDescent="0.25">
      <c r="K85" s="232" t="str">
        <f>K1</f>
        <v>VIGÊNCIA DA ATA: 16/05/2024 a 16/05/2025</v>
      </c>
      <c r="L85" s="233"/>
      <c r="M85" s="233"/>
      <c r="N85" s="233"/>
      <c r="O85" s="233"/>
      <c r="P85" s="233"/>
      <c r="Q85" s="233"/>
      <c r="R85" s="233"/>
      <c r="S85" s="234"/>
    </row>
    <row r="86" spans="1:19" ht="15.75" x14ac:dyDescent="0.25">
      <c r="K86" s="235" t="s">
        <v>46</v>
      </c>
      <c r="L86" s="236"/>
      <c r="M86" s="236"/>
      <c r="N86" s="236"/>
      <c r="O86" s="236"/>
      <c r="P86" s="236"/>
      <c r="Q86" s="237"/>
      <c r="R86" s="152"/>
      <c r="S86" s="17">
        <f>Q82</f>
        <v>5202152.1899999995</v>
      </c>
    </row>
    <row r="87" spans="1:19" ht="15.75" x14ac:dyDescent="0.25">
      <c r="K87" s="238" t="s">
        <v>15</v>
      </c>
      <c r="L87" s="239"/>
      <c r="M87" s="239"/>
      <c r="N87" s="239"/>
      <c r="O87" s="239"/>
      <c r="P87" s="239"/>
      <c r="Q87" s="240"/>
      <c r="R87" s="155"/>
      <c r="S87" s="18">
        <f>S82</f>
        <v>2200002.9500000002</v>
      </c>
    </row>
    <row r="88" spans="1:19" ht="15.75" x14ac:dyDescent="0.25">
      <c r="K88" s="153" t="s">
        <v>217</v>
      </c>
      <c r="L88" s="154"/>
      <c r="M88" s="154"/>
      <c r="N88" s="154"/>
      <c r="O88" s="154"/>
      <c r="P88" s="154"/>
      <c r="Q88" s="155"/>
      <c r="R88" s="155"/>
      <c r="S88" s="18">
        <f>R82</f>
        <v>0</v>
      </c>
    </row>
    <row r="89" spans="1:19" ht="15.75" x14ac:dyDescent="0.25">
      <c r="K89" s="238" t="s">
        <v>16</v>
      </c>
      <c r="L89" s="239"/>
      <c r="M89" s="239"/>
      <c r="N89" s="239"/>
      <c r="O89" s="239"/>
      <c r="P89" s="239"/>
      <c r="Q89" s="240"/>
      <c r="R89" s="155"/>
      <c r="S89" s="19"/>
    </row>
    <row r="90" spans="1:19" ht="15.75" x14ac:dyDescent="0.25">
      <c r="K90" s="223" t="s">
        <v>17</v>
      </c>
      <c r="L90" s="224"/>
      <c r="M90" s="224"/>
      <c r="N90" s="224"/>
      <c r="O90" s="224"/>
      <c r="P90" s="224"/>
      <c r="Q90" s="225"/>
      <c r="R90" s="151"/>
      <c r="S90" s="21">
        <f>S87/S86</f>
        <v>0.42290245837655904</v>
      </c>
    </row>
    <row r="91" spans="1:19" ht="15.75" x14ac:dyDescent="0.25">
      <c r="K91" s="226" t="s">
        <v>317</v>
      </c>
      <c r="L91" s="227"/>
      <c r="M91" s="227"/>
      <c r="N91" s="227"/>
      <c r="O91" s="227"/>
      <c r="P91" s="227"/>
      <c r="Q91" s="227"/>
      <c r="R91" s="227"/>
      <c r="S91" s="228"/>
    </row>
  </sheetData>
  <customSheetViews>
    <customSheetView guid="{621D8238-5429-498F-AC6E-560DC77BBC2F}" scale="80">
      <selection activeCell="K4" sqref="K4"/>
      <pageMargins left="0.511811024" right="0.511811024" top="0.78740157499999996" bottom="0.78740157499999996" header="0.31496062000000002" footer="0.31496062000000002"/>
      <pageSetup paperSize="9" scale="60" orientation="landscape" r:id="rId1"/>
    </customSheetView>
    <customSheetView guid="{4F310B60-E7C4-463C-82E5-32855552E117}" scale="80">
      <selection activeCell="K4" sqref="K4"/>
      <pageMargins left="0.511811024" right="0.511811024" top="0.78740157499999996" bottom="0.78740157499999996" header="0.31496062000000002" footer="0.31496062000000002"/>
      <pageSetup paperSize="9" scale="60" orientation="landscape" r:id="rId2"/>
    </customSheetView>
    <customSheetView guid="{29377F80-2479-4EEE-B758-5B51FB237957}" scale="80">
      <selection activeCell="K20" sqref="K20"/>
      <pageMargins left="0.511811024" right="0.511811024" top="0.78740157499999996" bottom="0.78740157499999996" header="0.31496062000000002" footer="0.31496062000000002"/>
      <pageSetup paperSize="9" scale="60" orientation="landscape" r:id="rId3"/>
    </customSheetView>
    <customSheetView guid="{B9C3DAFA-017A-49F7-AED8-93B14E732368}" scale="80">
      <selection activeCell="K4" sqref="K4"/>
      <pageMargins left="0.511811024" right="0.511811024" top="0.78740157499999996" bottom="0.78740157499999996" header="0.31496062000000002" footer="0.31496062000000002"/>
      <pageSetup paperSize="9" scale="60" orientation="landscape" r:id="rId4"/>
    </customSheetView>
  </customSheetViews>
  <mergeCells count="21">
    <mergeCell ref="C69:C78"/>
    <mergeCell ref="A79:A81"/>
    <mergeCell ref="C79:C81"/>
    <mergeCell ref="A1:C1"/>
    <mergeCell ref="D1:J1"/>
    <mergeCell ref="A60:A68"/>
    <mergeCell ref="C60:C68"/>
    <mergeCell ref="A69:A78"/>
    <mergeCell ref="K1:S1"/>
    <mergeCell ref="A2:S2"/>
    <mergeCell ref="A38:A48"/>
    <mergeCell ref="C38:C48"/>
    <mergeCell ref="A49:A59"/>
    <mergeCell ref="C49:C59"/>
    <mergeCell ref="K90:Q90"/>
    <mergeCell ref="K91:S91"/>
    <mergeCell ref="K84:S84"/>
    <mergeCell ref="K85:S85"/>
    <mergeCell ref="K86:Q86"/>
    <mergeCell ref="K87:Q87"/>
    <mergeCell ref="K89:Q89"/>
  </mergeCells>
  <conditionalFormatting sqref="P84:P1048576 P4:P81">
    <cfRule type="cellIs" dxfId="21" priority="3" operator="equal">
      <formula>"ATENÇÃO"</formula>
    </cfRule>
  </conditionalFormatting>
  <pageMargins left="0.511811024" right="0.511811024" top="0.78740157499999996" bottom="0.78740157499999996" header="0.31496062000000002" footer="0.31496062000000002"/>
  <pageSetup paperSize="9" scale="60" orientation="landscape"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CF3C-A60E-4972-9FF5-D63C82CBE989}">
  <sheetPr>
    <tabColor rgb="FF00B0F0"/>
  </sheetPr>
  <dimension ref="A1:S40"/>
  <sheetViews>
    <sheetView zoomScale="90" zoomScaleNormal="90" workbookViewId="0">
      <selection activeCell="C30" sqref="C30"/>
    </sheetView>
  </sheetViews>
  <sheetFormatPr defaultColWidth="9.7109375" defaultRowHeight="15" x14ac:dyDescent="0.25"/>
  <cols>
    <col min="1" max="1" width="8.42578125" style="2" customWidth="1"/>
    <col min="2" max="2" width="21.42578125" style="2" customWidth="1"/>
    <col min="3" max="3" width="47.28515625" style="2" customWidth="1"/>
    <col min="4" max="4" width="18.7109375" style="74" customWidth="1"/>
    <col min="5" max="5" width="10.42578125" style="74" customWidth="1"/>
    <col min="6" max="6" width="14" style="74" customWidth="1"/>
    <col min="7" max="7" width="13.5703125" style="74" customWidth="1"/>
    <col min="8" max="8" width="11.42578125" style="75" customWidth="1"/>
    <col min="9" max="9" width="13.42578125" style="75" customWidth="1"/>
    <col min="10" max="10" width="16.42578125" style="5" customWidth="1"/>
    <col min="11" max="11" width="14.85546875" style="2" customWidth="1"/>
    <col min="12" max="12" width="17.5703125" style="2" customWidth="1"/>
    <col min="13" max="13" width="20.140625" style="2" customWidth="1"/>
    <col min="14" max="14" width="15.140625" style="2" customWidth="1"/>
    <col min="15" max="15" width="14.42578125" style="2" customWidth="1"/>
    <col min="16" max="16" width="13.28515625" style="2" customWidth="1"/>
    <col min="17" max="17" width="13.7109375" style="2" customWidth="1"/>
    <col min="18" max="18" width="12.5703125" style="2" customWidth="1"/>
    <col min="19" max="19" width="12.42578125" style="2" customWidth="1"/>
    <col min="20" max="16384" width="9.7109375" style="2"/>
  </cols>
  <sheetData>
    <row r="1" spans="1:19" ht="43.5" customHeight="1" x14ac:dyDescent="0.25">
      <c r="A1" s="244" t="s">
        <v>184</v>
      </c>
      <c r="B1" s="245"/>
      <c r="C1" s="247" t="s">
        <v>48</v>
      </c>
      <c r="D1" s="248"/>
      <c r="E1" s="250"/>
      <c r="F1" s="247" t="s">
        <v>198</v>
      </c>
      <c r="G1" s="248"/>
      <c r="H1" s="248"/>
      <c r="I1" s="248"/>
      <c r="J1" s="248"/>
      <c r="K1" s="249" t="s">
        <v>186</v>
      </c>
      <c r="L1" s="249" t="s">
        <v>191</v>
      </c>
      <c r="M1" s="249" t="s">
        <v>186</v>
      </c>
      <c r="N1" s="249" t="s">
        <v>199</v>
      </c>
      <c r="O1" s="255" t="s">
        <v>215</v>
      </c>
      <c r="P1" s="246" t="s">
        <v>171</v>
      </c>
      <c r="Q1" s="246" t="s">
        <v>171</v>
      </c>
      <c r="R1" s="246" t="s">
        <v>171</v>
      </c>
      <c r="S1" s="246" t="s">
        <v>171</v>
      </c>
    </row>
    <row r="2" spans="1:19" ht="27.95" customHeight="1" x14ac:dyDescent="0.25">
      <c r="A2" s="251" t="s">
        <v>172</v>
      </c>
      <c r="B2" s="251"/>
      <c r="C2" s="251"/>
      <c r="D2" s="251"/>
      <c r="E2" s="251"/>
      <c r="F2" s="251"/>
      <c r="G2" s="251"/>
      <c r="H2" s="251"/>
      <c r="I2" s="251"/>
      <c r="J2" s="252"/>
      <c r="K2" s="249"/>
      <c r="L2" s="249"/>
      <c r="M2" s="249"/>
      <c r="N2" s="249"/>
      <c r="O2" s="255"/>
      <c r="P2" s="246"/>
      <c r="Q2" s="246"/>
      <c r="R2" s="246"/>
      <c r="S2" s="246"/>
    </row>
    <row r="3" spans="1:19" ht="63" customHeight="1" x14ac:dyDescent="0.25">
      <c r="A3" s="57" t="s">
        <v>56</v>
      </c>
      <c r="B3" s="57" t="s">
        <v>57</v>
      </c>
      <c r="C3" s="57" t="s">
        <v>173</v>
      </c>
      <c r="D3" s="57" t="s">
        <v>174</v>
      </c>
      <c r="E3" s="58" t="s">
        <v>61</v>
      </c>
      <c r="F3" s="59" t="s">
        <v>175</v>
      </c>
      <c r="G3" s="60" t="s">
        <v>176</v>
      </c>
      <c r="H3" s="61" t="s">
        <v>177</v>
      </c>
      <c r="I3" s="62" t="s">
        <v>178</v>
      </c>
      <c r="J3" s="63" t="s">
        <v>179</v>
      </c>
      <c r="K3" s="64" t="s">
        <v>185</v>
      </c>
      <c r="L3" s="64" t="s">
        <v>192</v>
      </c>
      <c r="M3" s="64" t="s">
        <v>197</v>
      </c>
      <c r="N3" s="64" t="s">
        <v>204</v>
      </c>
      <c r="O3" s="140" t="s">
        <v>180</v>
      </c>
      <c r="P3" s="25" t="s">
        <v>180</v>
      </c>
      <c r="Q3" s="25" t="s">
        <v>180</v>
      </c>
      <c r="R3" s="25" t="s">
        <v>180</v>
      </c>
      <c r="S3" s="25" t="s">
        <v>180</v>
      </c>
    </row>
    <row r="4" spans="1:19" ht="63" customHeight="1" x14ac:dyDescent="0.25">
      <c r="A4" s="141">
        <v>1</v>
      </c>
      <c r="B4" s="65" t="s">
        <v>187</v>
      </c>
      <c r="C4" s="142" t="s">
        <v>64</v>
      </c>
      <c r="D4" s="142" t="s">
        <v>65</v>
      </c>
      <c r="E4" s="143" t="s">
        <v>6</v>
      </c>
      <c r="F4" s="144">
        <v>28</v>
      </c>
      <c r="G4" s="70">
        <f>F4*2</f>
        <v>56</v>
      </c>
      <c r="H4" s="71">
        <f>G4-(SUM(K4:S4))</f>
        <v>47</v>
      </c>
      <c r="I4" s="72">
        <v>1670</v>
      </c>
      <c r="J4" s="72">
        <f>I4*F4</f>
        <v>46760</v>
      </c>
      <c r="K4" s="145"/>
      <c r="L4" s="145"/>
      <c r="M4" s="145"/>
      <c r="N4" s="145"/>
      <c r="O4" s="73">
        <v>9</v>
      </c>
      <c r="P4" s="146"/>
      <c r="Q4" s="146"/>
      <c r="R4" s="146"/>
      <c r="S4" s="146"/>
    </row>
    <row r="5" spans="1:19" ht="62.25" customHeight="1" x14ac:dyDescent="0.25">
      <c r="A5" s="90">
        <v>3</v>
      </c>
      <c r="B5" s="65" t="s">
        <v>187</v>
      </c>
      <c r="C5" s="66" t="s">
        <v>70</v>
      </c>
      <c r="D5" s="65" t="s">
        <v>71</v>
      </c>
      <c r="E5" s="68" t="s">
        <v>6</v>
      </c>
      <c r="F5" s="69">
        <v>28</v>
      </c>
      <c r="G5" s="70">
        <f>F5*2</f>
        <v>56</v>
      </c>
      <c r="H5" s="71">
        <f>G5-(SUM(K5:S5))</f>
        <v>52</v>
      </c>
      <c r="I5" s="72">
        <v>1802</v>
      </c>
      <c r="J5" s="16">
        <f>F5*I5</f>
        <v>50456</v>
      </c>
      <c r="K5" s="73">
        <v>4</v>
      </c>
      <c r="L5" s="73"/>
      <c r="M5" s="73"/>
      <c r="N5" s="73"/>
      <c r="O5" s="73"/>
      <c r="P5" s="73"/>
      <c r="Q5" s="73"/>
      <c r="R5" s="73"/>
      <c r="S5" s="73"/>
    </row>
    <row r="6" spans="1:19" ht="62.25" customHeight="1" x14ac:dyDescent="0.25">
      <c r="A6" s="90">
        <v>4</v>
      </c>
      <c r="B6" s="65"/>
      <c r="C6" s="66"/>
      <c r="D6" s="65"/>
      <c r="E6" s="68"/>
      <c r="F6" s="69"/>
      <c r="G6" s="70"/>
      <c r="H6" s="71"/>
      <c r="I6" s="72"/>
      <c r="J6" s="16"/>
      <c r="K6" s="73"/>
      <c r="L6" s="73"/>
      <c r="M6" s="73"/>
      <c r="N6" s="73"/>
      <c r="O6" s="73"/>
      <c r="P6" s="73"/>
      <c r="Q6" s="73"/>
      <c r="R6" s="73"/>
      <c r="S6" s="73"/>
    </row>
    <row r="7" spans="1:19" ht="62.25" customHeight="1" x14ac:dyDescent="0.25">
      <c r="A7" s="90">
        <v>5</v>
      </c>
      <c r="B7" s="65"/>
      <c r="C7" s="66"/>
      <c r="D7" s="65"/>
      <c r="E7" s="68"/>
      <c r="F7" s="69"/>
      <c r="G7" s="70"/>
      <c r="H7" s="71"/>
      <c r="I7" s="72"/>
      <c r="J7" s="16"/>
      <c r="K7" s="73"/>
      <c r="L7" s="73"/>
      <c r="M7" s="73"/>
      <c r="N7" s="73"/>
      <c r="O7" s="73"/>
      <c r="P7" s="73"/>
      <c r="Q7" s="73"/>
      <c r="R7" s="73"/>
      <c r="S7" s="73"/>
    </row>
    <row r="8" spans="1:19" ht="62.25" customHeight="1" x14ac:dyDescent="0.25">
      <c r="A8" s="90">
        <v>6</v>
      </c>
      <c r="B8" s="65"/>
      <c r="C8" s="66"/>
      <c r="D8" s="65"/>
      <c r="E8" s="68"/>
      <c r="F8" s="69"/>
      <c r="G8" s="70"/>
      <c r="H8" s="71"/>
      <c r="I8" s="72"/>
      <c r="J8" s="16"/>
      <c r="K8" s="73"/>
      <c r="L8" s="73"/>
      <c r="M8" s="73"/>
      <c r="N8" s="73"/>
      <c r="O8" s="73"/>
      <c r="P8" s="73"/>
      <c r="Q8" s="73"/>
      <c r="R8" s="73"/>
      <c r="S8" s="73"/>
    </row>
    <row r="9" spans="1:19" ht="62.25" customHeight="1" x14ac:dyDescent="0.25">
      <c r="A9" s="90">
        <v>7</v>
      </c>
      <c r="B9" s="65"/>
      <c r="C9" s="66"/>
      <c r="D9" s="65"/>
      <c r="E9" s="68"/>
      <c r="F9" s="69"/>
      <c r="G9" s="70"/>
      <c r="H9" s="71"/>
      <c r="I9" s="72"/>
      <c r="J9" s="16"/>
      <c r="K9" s="73"/>
      <c r="L9" s="73"/>
      <c r="M9" s="73"/>
      <c r="N9" s="73"/>
      <c r="O9" s="73"/>
      <c r="P9" s="73"/>
      <c r="Q9" s="73"/>
      <c r="R9" s="73"/>
      <c r="S9" s="73"/>
    </row>
    <row r="10" spans="1:19" ht="62.25" customHeight="1" x14ac:dyDescent="0.25">
      <c r="A10" s="90">
        <v>8</v>
      </c>
      <c r="B10" s="65"/>
      <c r="C10" s="66"/>
      <c r="D10" s="65"/>
      <c r="E10" s="68"/>
      <c r="F10" s="69"/>
      <c r="G10" s="70"/>
      <c r="H10" s="71"/>
      <c r="I10" s="72"/>
      <c r="J10" s="16"/>
      <c r="K10" s="73"/>
      <c r="L10" s="73"/>
      <c r="M10" s="73"/>
      <c r="N10" s="73"/>
      <c r="O10" s="73"/>
      <c r="P10" s="73"/>
      <c r="Q10" s="73"/>
      <c r="R10" s="73"/>
      <c r="S10" s="73"/>
    </row>
    <row r="11" spans="1:19" ht="62.25" customHeight="1" x14ac:dyDescent="0.25">
      <c r="A11" s="90">
        <v>11</v>
      </c>
      <c r="B11" s="65"/>
      <c r="C11" s="66"/>
      <c r="D11" s="65"/>
      <c r="E11" s="68"/>
      <c r="F11" s="69"/>
      <c r="G11" s="70"/>
      <c r="H11" s="71"/>
      <c r="I11" s="72"/>
      <c r="J11" s="16"/>
      <c r="K11" s="73"/>
      <c r="L11" s="73"/>
      <c r="M11" s="73"/>
      <c r="N11" s="73"/>
      <c r="O11" s="73"/>
      <c r="P11" s="73"/>
      <c r="Q11" s="73"/>
      <c r="R11" s="73"/>
      <c r="S11" s="73"/>
    </row>
    <row r="12" spans="1:19" ht="58.5" customHeight="1" x14ac:dyDescent="0.25">
      <c r="A12" s="90">
        <v>12</v>
      </c>
      <c r="B12" s="65" t="s">
        <v>190</v>
      </c>
      <c r="C12" s="66" t="s">
        <v>90</v>
      </c>
      <c r="D12" s="65" t="s">
        <v>91</v>
      </c>
      <c r="E12" s="68" t="s">
        <v>6</v>
      </c>
      <c r="F12" s="69">
        <v>29</v>
      </c>
      <c r="G12" s="70">
        <f>F12*2</f>
        <v>58</v>
      </c>
      <c r="H12" s="71">
        <f>G12-(SUM(K12:S12))</f>
        <v>43</v>
      </c>
      <c r="I12" s="72">
        <v>3617.48</v>
      </c>
      <c r="J12" s="16">
        <f t="shared" ref="J12:J20" si="0">F12*I12</f>
        <v>104906.92</v>
      </c>
      <c r="K12" s="73"/>
      <c r="L12" s="73">
        <v>3</v>
      </c>
      <c r="M12" s="73"/>
      <c r="N12" s="73"/>
      <c r="O12" s="73">
        <v>12</v>
      </c>
      <c r="P12" s="73"/>
      <c r="Q12" s="73"/>
      <c r="R12" s="73"/>
      <c r="S12" s="73"/>
    </row>
    <row r="13" spans="1:19" ht="58.5" customHeight="1" x14ac:dyDescent="0.25">
      <c r="A13" s="90">
        <v>13</v>
      </c>
      <c r="B13" s="65"/>
      <c r="C13" s="66"/>
      <c r="D13" s="65"/>
      <c r="E13" s="68"/>
      <c r="F13" s="69"/>
      <c r="G13" s="70"/>
      <c r="H13" s="71"/>
      <c r="I13" s="72"/>
      <c r="J13" s="16"/>
      <c r="K13" s="73"/>
      <c r="L13" s="73"/>
      <c r="M13" s="73"/>
      <c r="N13" s="73"/>
      <c r="O13" s="73"/>
      <c r="P13" s="73"/>
      <c r="Q13" s="73"/>
      <c r="R13" s="73"/>
      <c r="S13" s="73"/>
    </row>
    <row r="14" spans="1:19" ht="58.5" customHeight="1" x14ac:dyDescent="0.25">
      <c r="A14" s="90">
        <v>15</v>
      </c>
      <c r="B14" s="65"/>
      <c r="C14" s="66"/>
      <c r="D14" s="65"/>
      <c r="E14" s="68"/>
      <c r="F14" s="69"/>
      <c r="G14" s="70"/>
      <c r="H14" s="71"/>
      <c r="I14" s="72"/>
      <c r="J14" s="16"/>
      <c r="K14" s="73"/>
      <c r="L14" s="73"/>
      <c r="M14" s="73"/>
      <c r="N14" s="73"/>
      <c r="O14" s="73"/>
      <c r="P14" s="73"/>
      <c r="Q14" s="73"/>
      <c r="R14" s="73"/>
      <c r="S14" s="73"/>
    </row>
    <row r="15" spans="1:19" ht="65.25" customHeight="1" x14ac:dyDescent="0.25">
      <c r="A15" s="90">
        <v>17</v>
      </c>
      <c r="B15" s="65" t="s">
        <v>187</v>
      </c>
      <c r="C15" s="66" t="s">
        <v>101</v>
      </c>
      <c r="D15" s="65" t="s">
        <v>102</v>
      </c>
      <c r="E15" s="68" t="s">
        <v>6</v>
      </c>
      <c r="F15" s="69">
        <v>38</v>
      </c>
      <c r="G15" s="70">
        <f>F15*2</f>
        <v>76</v>
      </c>
      <c r="H15" s="71">
        <f t="shared" ref="H15:H20" si="1">G15-(SUM(K15:S15))</f>
        <v>75</v>
      </c>
      <c r="I15" s="72">
        <v>7499</v>
      </c>
      <c r="J15" s="16">
        <f t="shared" si="0"/>
        <v>284962</v>
      </c>
      <c r="K15" s="73">
        <v>1</v>
      </c>
      <c r="L15" s="73"/>
      <c r="M15" s="73"/>
      <c r="N15" s="73"/>
      <c r="O15" s="73"/>
      <c r="P15" s="73"/>
      <c r="Q15" s="73"/>
      <c r="R15" s="73"/>
      <c r="S15" s="73"/>
    </row>
    <row r="16" spans="1:19" ht="75.75" customHeight="1" x14ac:dyDescent="0.25">
      <c r="A16" s="90">
        <v>18</v>
      </c>
      <c r="B16" s="65" t="s">
        <v>190</v>
      </c>
      <c r="C16" s="96" t="s">
        <v>105</v>
      </c>
      <c r="D16" s="65" t="s">
        <v>106</v>
      </c>
      <c r="E16" s="95" t="s">
        <v>6</v>
      </c>
      <c r="F16" s="69">
        <v>48</v>
      </c>
      <c r="G16" s="70">
        <f>F16*2</f>
        <v>96</v>
      </c>
      <c r="H16" s="71">
        <f t="shared" si="1"/>
        <v>89</v>
      </c>
      <c r="I16" s="72">
        <v>9553.2000000000007</v>
      </c>
      <c r="J16" s="16">
        <f>F16*I16</f>
        <v>458553.60000000003</v>
      </c>
      <c r="K16" s="73"/>
      <c r="L16" s="73"/>
      <c r="M16" s="73"/>
      <c r="N16" s="73">
        <v>7</v>
      </c>
      <c r="O16" s="73"/>
      <c r="P16" s="73"/>
      <c r="Q16" s="73"/>
      <c r="R16" s="73"/>
      <c r="S16" s="73"/>
    </row>
    <row r="17" spans="1:19" ht="75.75" customHeight="1" x14ac:dyDescent="0.25">
      <c r="A17" s="90">
        <v>20</v>
      </c>
      <c r="B17" s="65"/>
      <c r="C17" s="96"/>
      <c r="D17" s="65"/>
      <c r="E17" s="147"/>
      <c r="F17" s="69"/>
      <c r="G17" s="70"/>
      <c r="H17" s="71"/>
      <c r="I17" s="72"/>
      <c r="J17" s="16"/>
      <c r="K17" s="73"/>
      <c r="L17" s="73"/>
      <c r="M17" s="73"/>
      <c r="N17" s="73"/>
      <c r="O17" s="73"/>
      <c r="P17" s="73"/>
      <c r="Q17" s="73"/>
      <c r="R17" s="73"/>
      <c r="S17" s="73"/>
    </row>
    <row r="18" spans="1:19" ht="60.75" customHeight="1" x14ac:dyDescent="0.25">
      <c r="A18" s="129">
        <v>21</v>
      </c>
      <c r="B18" s="37" t="s">
        <v>187</v>
      </c>
      <c r="C18" s="130" t="s">
        <v>113</v>
      </c>
      <c r="D18" s="37" t="s">
        <v>114</v>
      </c>
      <c r="E18" s="131" t="s">
        <v>6</v>
      </c>
      <c r="F18" s="69">
        <v>21</v>
      </c>
      <c r="G18" s="70">
        <f t="shared" ref="G18:G20" si="2">F18*2</f>
        <v>42</v>
      </c>
      <c r="H18" s="71">
        <f t="shared" si="1"/>
        <v>36</v>
      </c>
      <c r="I18" s="72">
        <v>10968</v>
      </c>
      <c r="J18" s="16">
        <f t="shared" si="0"/>
        <v>230328</v>
      </c>
      <c r="K18" s="73">
        <v>4</v>
      </c>
      <c r="L18" s="73"/>
      <c r="M18" s="73">
        <v>2</v>
      </c>
      <c r="N18" s="73"/>
      <c r="O18" s="73"/>
      <c r="P18" s="73"/>
      <c r="Q18" s="73"/>
      <c r="R18" s="73"/>
      <c r="S18" s="73"/>
    </row>
    <row r="19" spans="1:19" ht="60.75" customHeight="1" x14ac:dyDescent="0.25">
      <c r="A19" s="148"/>
      <c r="B19" s="37"/>
      <c r="C19" s="149"/>
      <c r="D19" s="137"/>
      <c r="E19" s="150"/>
      <c r="F19" s="108"/>
      <c r="G19" s="70"/>
      <c r="H19" s="71"/>
      <c r="I19" s="109"/>
      <c r="J19" s="16"/>
      <c r="K19" s="110"/>
      <c r="L19" s="73"/>
      <c r="M19" s="73"/>
      <c r="N19" s="73"/>
      <c r="O19" s="73"/>
      <c r="P19" s="73"/>
      <c r="Q19" s="73"/>
      <c r="R19" s="73"/>
      <c r="S19" s="73"/>
    </row>
    <row r="20" spans="1:19" ht="95.25" customHeight="1" x14ac:dyDescent="0.25">
      <c r="A20" s="117">
        <v>42</v>
      </c>
      <c r="B20" s="65" t="s">
        <v>189</v>
      </c>
      <c r="C20" s="118" t="s">
        <v>157</v>
      </c>
      <c r="D20" s="119" t="s">
        <v>8</v>
      </c>
      <c r="E20" s="120" t="s">
        <v>9</v>
      </c>
      <c r="F20" s="108">
        <v>231</v>
      </c>
      <c r="G20" s="70">
        <f t="shared" si="2"/>
        <v>462</v>
      </c>
      <c r="H20" s="71">
        <f t="shared" si="1"/>
        <v>460</v>
      </c>
      <c r="I20" s="109">
        <v>350</v>
      </c>
      <c r="J20" s="16">
        <f t="shared" si="0"/>
        <v>80850</v>
      </c>
      <c r="K20" s="110"/>
      <c r="L20" s="73">
        <v>2</v>
      </c>
      <c r="M20" s="73"/>
      <c r="N20" s="73"/>
      <c r="O20" s="73"/>
      <c r="P20" s="73"/>
      <c r="Q20" s="73"/>
      <c r="R20" s="73"/>
      <c r="S20" s="73"/>
    </row>
    <row r="21" spans="1:19" ht="18.399999999999999" customHeight="1" x14ac:dyDescent="0.25">
      <c r="A21" s="111"/>
      <c r="B21" s="111"/>
      <c r="C21" s="111"/>
      <c r="D21" s="111"/>
      <c r="E21" s="112"/>
      <c r="F21" s="113"/>
      <c r="G21" s="70"/>
      <c r="H21" s="71"/>
      <c r="I21" s="72"/>
      <c r="J21" s="16"/>
      <c r="K21" s="111"/>
      <c r="L21" s="73"/>
      <c r="M21" s="73"/>
      <c r="N21" s="73"/>
      <c r="O21" s="73"/>
      <c r="P21" s="73"/>
      <c r="Q21" s="73"/>
      <c r="R21" s="73"/>
      <c r="S21" s="73"/>
    </row>
    <row r="22" spans="1:19" x14ac:dyDescent="0.25">
      <c r="I22" s="76">
        <f>SUM(I5:I20)</f>
        <v>33789.68</v>
      </c>
      <c r="J22" s="77">
        <f>SUM(J5:J20)</f>
        <v>1210056.52</v>
      </c>
      <c r="K22" s="114">
        <f>SUMPRODUCT($I$5:$I$20,K5:K20)</f>
        <v>58579</v>
      </c>
      <c r="L22" s="115">
        <f>SUMPRODUCT($I$5:$I$21,L5:L21)</f>
        <v>11552.44</v>
      </c>
      <c r="M22" s="78">
        <f t="shared" ref="M22:S22" si="3">SUMPRODUCT($I$5:$I$21,M5:M21)</f>
        <v>21936</v>
      </c>
      <c r="N22" s="78">
        <f t="shared" si="3"/>
        <v>66872.400000000009</v>
      </c>
      <c r="O22" s="78">
        <f t="shared" si="3"/>
        <v>43409.760000000002</v>
      </c>
      <c r="P22" s="78">
        <f t="shared" si="3"/>
        <v>0</v>
      </c>
      <c r="Q22" s="78">
        <f t="shared" si="3"/>
        <v>0</v>
      </c>
      <c r="R22" s="78">
        <f t="shared" si="3"/>
        <v>0</v>
      </c>
      <c r="S22" s="78">
        <f t="shared" si="3"/>
        <v>0</v>
      </c>
    </row>
    <row r="23" spans="1:19" x14ac:dyDescent="0.25">
      <c r="J23" s="79"/>
      <c r="K23" s="80"/>
      <c r="L23" s="80"/>
      <c r="M23" s="80"/>
      <c r="N23" s="80"/>
      <c r="O23" s="80"/>
      <c r="P23" s="80"/>
      <c r="Q23" s="80"/>
      <c r="R23" s="80"/>
      <c r="S23" s="80"/>
    </row>
    <row r="24" spans="1:19" x14ac:dyDescent="0.25">
      <c r="J24" s="79"/>
      <c r="K24" s="80"/>
      <c r="L24" s="80"/>
      <c r="M24" s="80"/>
      <c r="N24" s="80"/>
      <c r="O24" s="80"/>
      <c r="P24" s="80"/>
      <c r="Q24" s="80"/>
      <c r="R24" s="80"/>
      <c r="S24" s="80"/>
    </row>
    <row r="25" spans="1:19" x14ac:dyDescent="0.25">
      <c r="E25" s="2"/>
      <c r="G25" s="256" t="str">
        <f>A1</f>
        <v>PE 0612/2024 SRP - (SGPE DE ORIGEM: 42405/2023)</v>
      </c>
      <c r="H25" s="256"/>
      <c r="I25" s="256"/>
      <c r="J25" s="256"/>
      <c r="K25" s="80"/>
      <c r="L25" s="80"/>
      <c r="M25" s="80"/>
      <c r="N25" s="80"/>
      <c r="O25" s="80"/>
      <c r="P25" s="80"/>
      <c r="Q25" s="80"/>
      <c r="R25" s="80"/>
      <c r="S25" s="80"/>
    </row>
    <row r="26" spans="1:19" x14ac:dyDescent="0.25">
      <c r="E26" s="2"/>
      <c r="G26" s="256" t="str">
        <f>C1</f>
        <v xml:space="preserve">OBJETO: AQUISIÇÃO  DE  APARELHOS  DE  AR-CONDICIONADO,  EXAUSTORES,  BOMBAS  DE  DRENO, CORTINAS  DE  AR,  VENTILADORES,  CONTROLES  REMOTOS  DE  APARELHOS  DE  AR-CONDICIONADO  E CONTRATAÇÃO   DE   SERVIÇOS   DE   INSTALAÇÃO   E   DESINSTALAÇÃO   DE EQUIPAMENTOS,   COM FORNECIMENTO DE MATERIAIS PARA A UDESC </v>
      </c>
      <c r="H26" s="256"/>
      <c r="I26" s="256"/>
      <c r="J26" s="256"/>
      <c r="K26" s="80"/>
      <c r="L26" s="80"/>
      <c r="M26" s="80"/>
      <c r="N26" s="80"/>
      <c r="O26" s="80"/>
      <c r="P26" s="80"/>
      <c r="Q26" s="80"/>
      <c r="R26" s="80"/>
      <c r="S26" s="80"/>
    </row>
    <row r="27" spans="1:19" x14ac:dyDescent="0.25">
      <c r="E27" s="2"/>
      <c r="G27" s="256" t="str">
        <f>F1</f>
        <v>VIGÊNCIA DA ATA: 16/05/2024 até 16/05/2025</v>
      </c>
      <c r="H27" s="256"/>
      <c r="I27" s="256"/>
      <c r="J27" s="256"/>
      <c r="K27" s="80"/>
      <c r="L27" s="80"/>
      <c r="M27" s="80"/>
      <c r="N27" s="80"/>
      <c r="O27" s="80"/>
      <c r="P27" s="80"/>
      <c r="Q27" s="80"/>
      <c r="R27" s="80"/>
      <c r="S27" s="80"/>
    </row>
    <row r="28" spans="1:19" x14ac:dyDescent="0.25">
      <c r="D28" s="2"/>
      <c r="E28" s="2"/>
      <c r="G28" s="257" t="s">
        <v>46</v>
      </c>
      <c r="H28" s="258"/>
      <c r="I28" s="258"/>
      <c r="J28" s="81">
        <f>J22</f>
        <v>1210056.52</v>
      </c>
      <c r="K28" s="80"/>
      <c r="L28" s="80"/>
      <c r="M28" s="80"/>
      <c r="N28" s="80"/>
      <c r="O28" s="80"/>
      <c r="P28" s="80"/>
      <c r="Q28" s="80"/>
      <c r="R28" s="80"/>
      <c r="S28" s="80"/>
    </row>
    <row r="29" spans="1:19" x14ac:dyDescent="0.25">
      <c r="D29" s="2"/>
      <c r="E29" s="2"/>
      <c r="G29" s="259" t="s">
        <v>181</v>
      </c>
      <c r="H29" s="260"/>
      <c r="I29" s="260"/>
      <c r="J29" s="82">
        <f>SUM(K22:S22)</f>
        <v>202349.60000000003</v>
      </c>
      <c r="K29" s="80"/>
      <c r="L29" s="80"/>
      <c r="M29" s="80"/>
      <c r="N29" s="80"/>
      <c r="O29" s="80"/>
      <c r="P29" s="80"/>
      <c r="Q29" s="80"/>
      <c r="R29" s="80"/>
      <c r="S29" s="80"/>
    </row>
    <row r="30" spans="1:19" x14ac:dyDescent="0.25">
      <c r="D30" s="2"/>
      <c r="E30" s="2"/>
      <c r="G30" s="83"/>
      <c r="H30" s="84"/>
      <c r="I30" s="84"/>
      <c r="J30" s="85"/>
      <c r="K30" s="80"/>
      <c r="L30" s="80"/>
      <c r="M30" s="80"/>
      <c r="N30" s="80"/>
      <c r="O30" s="80"/>
      <c r="P30" s="80"/>
      <c r="Q30" s="80"/>
      <c r="R30" s="80"/>
      <c r="S30" s="80"/>
    </row>
    <row r="31" spans="1:19" x14ac:dyDescent="0.25">
      <c r="D31" s="2"/>
      <c r="E31" s="2"/>
      <c r="G31" s="86" t="s">
        <v>182</v>
      </c>
      <c r="H31" s="87"/>
      <c r="I31" s="87"/>
      <c r="J31" s="88">
        <f>J29/J28</f>
        <v>0.16722326325715764</v>
      </c>
      <c r="K31" s="80"/>
      <c r="L31" s="80"/>
      <c r="M31" s="80"/>
      <c r="N31" s="80"/>
      <c r="O31" s="80"/>
      <c r="P31" s="80"/>
      <c r="Q31" s="80"/>
      <c r="R31" s="80"/>
      <c r="S31" s="80"/>
    </row>
    <row r="32" spans="1:19" x14ac:dyDescent="0.25">
      <c r="D32" s="2"/>
      <c r="E32" s="2"/>
      <c r="G32" s="253" t="s">
        <v>183</v>
      </c>
      <c r="H32" s="254"/>
      <c r="I32" s="254"/>
      <c r="J32" s="254"/>
      <c r="K32" s="80"/>
      <c r="L32" s="80"/>
      <c r="M32" s="80"/>
      <c r="N32" s="80"/>
      <c r="O32" s="80"/>
      <c r="P32" s="80"/>
      <c r="Q32" s="80"/>
      <c r="R32" s="80"/>
      <c r="S32" s="80"/>
    </row>
    <row r="33" spans="4:19" x14ac:dyDescent="0.25">
      <c r="D33" s="2"/>
      <c r="K33" s="80"/>
      <c r="L33" s="80"/>
      <c r="M33" s="80"/>
      <c r="N33" s="80"/>
      <c r="O33" s="80"/>
      <c r="P33" s="80"/>
      <c r="Q33" s="80"/>
      <c r="R33" s="80"/>
      <c r="S33" s="80"/>
    </row>
    <row r="34" spans="4:19" x14ac:dyDescent="0.25">
      <c r="D34" s="2"/>
      <c r="K34" s="80"/>
      <c r="L34" s="80"/>
      <c r="M34" s="80"/>
      <c r="N34" s="80"/>
      <c r="O34" s="80"/>
      <c r="P34" s="80"/>
      <c r="Q34" s="80"/>
      <c r="R34" s="80"/>
      <c r="S34" s="80"/>
    </row>
    <row r="35" spans="4:19" x14ac:dyDescent="0.25">
      <c r="D35" s="2"/>
      <c r="K35" s="80"/>
      <c r="L35" s="80"/>
      <c r="M35" s="80"/>
      <c r="N35" s="80"/>
      <c r="O35" s="80"/>
      <c r="P35" s="80"/>
      <c r="Q35" s="80"/>
      <c r="R35" s="80"/>
      <c r="S35" s="80"/>
    </row>
    <row r="36" spans="4:19" x14ac:dyDescent="0.25">
      <c r="K36" s="80"/>
      <c r="L36" s="80"/>
      <c r="M36" s="80"/>
      <c r="N36" s="80"/>
      <c r="O36" s="80"/>
      <c r="P36" s="80"/>
      <c r="Q36" s="80"/>
      <c r="R36" s="80"/>
      <c r="S36" s="80"/>
    </row>
    <row r="37" spans="4:19" x14ac:dyDescent="0.25">
      <c r="K37" s="80"/>
      <c r="L37" s="80"/>
      <c r="M37" s="80"/>
      <c r="N37" s="80"/>
      <c r="O37" s="80"/>
      <c r="P37" s="80"/>
      <c r="Q37" s="80"/>
      <c r="R37" s="80"/>
      <c r="S37" s="80"/>
    </row>
    <row r="38" spans="4:19" x14ac:dyDescent="0.25">
      <c r="K38" s="80"/>
      <c r="L38" s="80"/>
      <c r="M38" s="80"/>
      <c r="N38" s="80"/>
      <c r="O38" s="80"/>
      <c r="P38" s="80"/>
      <c r="Q38" s="80"/>
      <c r="R38" s="80"/>
      <c r="S38" s="80"/>
    </row>
    <row r="39" spans="4:19" x14ac:dyDescent="0.25">
      <c r="K39" s="80"/>
      <c r="L39" s="80"/>
      <c r="M39" s="80"/>
      <c r="N39" s="80"/>
      <c r="O39" s="80"/>
      <c r="P39" s="80"/>
      <c r="Q39" s="80"/>
      <c r="R39" s="80"/>
      <c r="S39" s="80"/>
    </row>
    <row r="40" spans="4:19" x14ac:dyDescent="0.25">
      <c r="K40" s="89"/>
      <c r="L40" s="89"/>
      <c r="M40" s="89"/>
      <c r="N40" s="89"/>
      <c r="O40" s="89"/>
      <c r="P40" s="89"/>
      <c r="Q40" s="89"/>
      <c r="R40" s="89"/>
      <c r="S40" s="89"/>
    </row>
  </sheetData>
  <mergeCells count="19">
    <mergeCell ref="G32:J32"/>
    <mergeCell ref="N1:N2"/>
    <mergeCell ref="O1:O2"/>
    <mergeCell ref="P1:P2"/>
    <mergeCell ref="Q1:Q2"/>
    <mergeCell ref="G25:J25"/>
    <mergeCell ref="G26:J26"/>
    <mergeCell ref="G27:J27"/>
    <mergeCell ref="G28:I28"/>
    <mergeCell ref="G29:I29"/>
    <mergeCell ref="A1:B1"/>
    <mergeCell ref="R1:R2"/>
    <mergeCell ref="S1:S2"/>
    <mergeCell ref="F1:J1"/>
    <mergeCell ref="K1:K2"/>
    <mergeCell ref="L1:L2"/>
    <mergeCell ref="M1:M2"/>
    <mergeCell ref="C1:E1"/>
    <mergeCell ref="A2:J2"/>
  </mergeCells>
  <conditionalFormatting sqref="K23:S39">
    <cfRule type="cellIs" dxfId="20" priority="32" stopIfTrue="1" operator="greaterThan">
      <formula>0</formula>
    </cfRule>
    <cfRule type="cellIs" dxfId="19" priority="33" stopIfTrue="1" operator="greaterThan">
      <formula>0</formula>
    </cfRule>
    <cfRule type="cellIs" dxfId="18" priority="34" stopIfTrue="1" operator="greaterThan">
      <formula>0</formula>
    </cfRule>
  </conditionalFormatting>
  <conditionalFormatting sqref="K23:S39 L21:S21 K12:S20 K5:N11 P5:S11">
    <cfRule type="cellIs" dxfId="17" priority="31" operator="greaterThan">
      <formula>0</formula>
    </cfRule>
  </conditionalFormatting>
  <conditionalFormatting sqref="K23">
    <cfRule type="cellIs" dxfId="16" priority="30" operator="greaterThan">
      <formula>#REF!/2</formula>
    </cfRule>
  </conditionalFormatting>
  <conditionalFormatting sqref="K24">
    <cfRule type="cellIs" dxfId="15" priority="29" operator="greaterThan">
      <formula>#REF!/2</formula>
    </cfRule>
  </conditionalFormatting>
  <conditionalFormatting sqref="K33">
    <cfRule type="cellIs" dxfId="14" priority="28" operator="greaterThan">
      <formula>#REF!/2</formula>
    </cfRule>
  </conditionalFormatting>
  <conditionalFormatting sqref="K34 L23:S24 L33:S36 L38:S39 K25:S32">
    <cfRule type="cellIs" dxfId="13" priority="27" operator="greaterThan">
      <formula>#REF!/2</formula>
    </cfRule>
  </conditionalFormatting>
  <conditionalFormatting sqref="K35">
    <cfRule type="cellIs" dxfId="12" priority="26" operator="greaterThan">
      <formula>#REF!/2</formula>
    </cfRule>
  </conditionalFormatting>
  <conditionalFormatting sqref="K36">
    <cfRule type="cellIs" dxfId="11" priority="25" operator="greaterThan">
      <formula>#REF!/2</formula>
    </cfRule>
  </conditionalFormatting>
  <conditionalFormatting sqref="K37:S37">
    <cfRule type="cellIs" dxfId="10" priority="23" operator="greaterThan">
      <formula>#REF!/2</formula>
    </cfRule>
    <cfRule type="cellIs" dxfId="9" priority="24" operator="greaterThan">
      <formula>#REF!/2</formula>
    </cfRule>
  </conditionalFormatting>
  <conditionalFormatting sqref="K38">
    <cfRule type="cellIs" dxfId="8" priority="22" operator="greaterThan">
      <formula>#REF!/2</formula>
    </cfRule>
  </conditionalFormatting>
  <conditionalFormatting sqref="K39">
    <cfRule type="cellIs" dxfId="7" priority="21" operator="greaterThan">
      <formula>#REF!/2</formula>
    </cfRule>
  </conditionalFormatting>
  <conditionalFormatting sqref="K5:K14">
    <cfRule type="cellIs" dxfId="6" priority="8" operator="greaterThan">
      <formula>$F$5/2</formula>
    </cfRule>
  </conditionalFormatting>
  <conditionalFormatting sqref="L12:S14 L5:N11 P5:S11">
    <cfRule type="cellIs" dxfId="5" priority="7" operator="greaterThan">
      <formula>$F$5/2</formula>
    </cfRule>
  </conditionalFormatting>
  <conditionalFormatting sqref="K15:K20">
    <cfRule type="cellIs" dxfId="4" priority="6" operator="greaterThan">
      <formula>$F$15/2</formula>
    </cfRule>
  </conditionalFormatting>
  <conditionalFormatting sqref="L15:S20">
    <cfRule type="cellIs" dxfId="3" priority="5" operator="greaterThan">
      <formula>$F$15/2</formula>
    </cfRule>
  </conditionalFormatting>
  <conditionalFormatting sqref="K18:K19 L21:S21">
    <cfRule type="cellIs" dxfId="2" priority="4" operator="greaterThan">
      <formula>$F$18/2</formula>
    </cfRule>
  </conditionalFormatting>
  <conditionalFormatting sqref="O4:O11">
    <cfRule type="cellIs" dxfId="1" priority="2" operator="greaterThan">
      <formula>0</formula>
    </cfRule>
  </conditionalFormatting>
  <conditionalFormatting sqref="O4:O11">
    <cfRule type="cellIs" dxfId="0" priority="1" operator="greaterThan">
      <formula>$F$5/2</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F5169-C347-4B35-BF77-5A9AC4478487}">
  <dimension ref="A1:AH101"/>
  <sheetViews>
    <sheetView zoomScale="70" zoomScaleNormal="70" workbookViewId="0">
      <pane xSplit="20" topLeftCell="U1" activePane="topRight" state="frozen"/>
      <selection pane="topRight" activeCell="S4" sqref="S4:S81"/>
    </sheetView>
  </sheetViews>
  <sheetFormatPr defaultColWidth="9.7109375" defaultRowHeight="30.2" customHeight="1" x14ac:dyDescent="0.25"/>
  <cols>
    <col min="1" max="1" width="6.140625" style="1" customWidth="1"/>
    <col min="2" max="2" width="6.42578125" style="1" customWidth="1"/>
    <col min="3" max="3" width="20.85546875" style="1" customWidth="1"/>
    <col min="4" max="4" width="25.5703125" style="3" customWidth="1"/>
    <col min="5" max="5" width="13.85546875" style="1" customWidth="1"/>
    <col min="6" max="6" width="11.85546875" style="1" hidden="1" customWidth="1"/>
    <col min="7" max="7" width="15" style="1" hidden="1" customWidth="1"/>
    <col min="8" max="8" width="8.28515625" style="1" customWidth="1"/>
    <col min="9" max="9" width="12.7109375" style="1" customWidth="1"/>
    <col min="10" max="10" width="12.140625" style="3" customWidth="1"/>
    <col min="11" max="11" width="18.140625" style="4" bestFit="1" customWidth="1"/>
    <col min="12" max="12" width="28.7109375" style="4" bestFit="1" customWidth="1"/>
    <col min="13" max="13" width="27.140625" style="4" bestFit="1" customWidth="1"/>
    <col min="14" max="14" width="12.42578125" style="4" customWidth="1"/>
    <col min="15" max="15" width="18.140625" style="4" customWidth="1"/>
    <col min="16" max="17" width="12.42578125" style="4" customWidth="1"/>
    <col min="18" max="18" width="16.42578125" style="4" bestFit="1" customWidth="1"/>
    <col min="19" max="19" width="13.28515625" style="12" customWidth="1"/>
    <col min="20" max="20" width="12.42578125" style="5" customWidth="1"/>
    <col min="21" max="23" width="17.28515625" style="6" bestFit="1" customWidth="1"/>
    <col min="24" max="25" width="14.140625" style="6" customWidth="1"/>
    <col min="26" max="26" width="12.42578125" style="6" customWidth="1"/>
    <col min="27" max="27" width="13.28515625" style="6" customWidth="1"/>
    <col min="28" max="28" width="12.7109375" style="6" customWidth="1"/>
    <col min="29" max="29" width="12" style="6" customWidth="1"/>
    <col min="30" max="30" width="12.7109375" style="6" customWidth="1"/>
    <col min="31" max="31" width="13.85546875" style="6" customWidth="1"/>
    <col min="32" max="32" width="13.42578125" style="6" customWidth="1"/>
    <col min="33" max="33" width="12.42578125" style="2" customWidth="1"/>
    <col min="34" max="34" width="13.7109375" style="2" customWidth="1"/>
    <col min="35" max="16384" width="9.7109375" style="2"/>
  </cols>
  <sheetData>
    <row r="1" spans="1:34" ht="54.4" customHeight="1" x14ac:dyDescent="0.25">
      <c r="A1" s="207" t="s">
        <v>52</v>
      </c>
      <c r="B1" s="208"/>
      <c r="C1" s="209"/>
      <c r="D1" s="194" t="s">
        <v>48</v>
      </c>
      <c r="E1" s="195"/>
      <c r="F1" s="195"/>
      <c r="G1" s="195"/>
      <c r="H1" s="195"/>
      <c r="I1" s="195"/>
      <c r="J1" s="196"/>
      <c r="K1" s="206" t="s">
        <v>49</v>
      </c>
      <c r="L1" s="206"/>
      <c r="M1" s="206"/>
      <c r="N1" s="206"/>
      <c r="O1" s="206"/>
      <c r="P1" s="206"/>
      <c r="Q1" s="206"/>
      <c r="R1" s="206"/>
      <c r="S1" s="206"/>
      <c r="T1" s="206"/>
      <c r="U1" s="192" t="s">
        <v>193</v>
      </c>
      <c r="V1" s="192" t="s">
        <v>194</v>
      </c>
      <c r="W1" s="192" t="s">
        <v>196</v>
      </c>
      <c r="X1" s="192" t="s">
        <v>205</v>
      </c>
      <c r="Y1" s="190" t="s">
        <v>213</v>
      </c>
      <c r="Z1" s="192" t="s">
        <v>51</v>
      </c>
      <c r="AA1" s="192" t="s">
        <v>51</v>
      </c>
      <c r="AB1" s="192" t="s">
        <v>51</v>
      </c>
      <c r="AC1" s="192" t="s">
        <v>51</v>
      </c>
      <c r="AD1" s="192" t="s">
        <v>51</v>
      </c>
      <c r="AE1" s="192" t="s">
        <v>51</v>
      </c>
      <c r="AF1" s="192" t="s">
        <v>51</v>
      </c>
      <c r="AG1" s="192" t="s">
        <v>51</v>
      </c>
      <c r="AH1" s="192" t="s">
        <v>51</v>
      </c>
    </row>
    <row r="2" spans="1:34" ht="24.95" customHeight="1" x14ac:dyDescent="0.25">
      <c r="A2" s="194" t="s">
        <v>167</v>
      </c>
      <c r="B2" s="195"/>
      <c r="C2" s="195"/>
      <c r="D2" s="195"/>
      <c r="E2" s="195"/>
      <c r="F2" s="195"/>
      <c r="G2" s="195"/>
      <c r="H2" s="195"/>
      <c r="I2" s="195"/>
      <c r="J2" s="196"/>
      <c r="K2" s="197" t="s">
        <v>62</v>
      </c>
      <c r="L2" s="198"/>
      <c r="M2" s="198"/>
      <c r="N2" s="198"/>
      <c r="O2" s="198"/>
      <c r="P2" s="198"/>
      <c r="Q2" s="198"/>
      <c r="R2" s="198"/>
      <c r="S2" s="198"/>
      <c r="T2" s="199"/>
      <c r="U2" s="193"/>
      <c r="V2" s="193"/>
      <c r="W2" s="193"/>
      <c r="X2" s="193"/>
      <c r="Y2" s="191"/>
      <c r="Z2" s="193"/>
      <c r="AA2" s="193"/>
      <c r="AB2" s="193"/>
      <c r="AC2" s="193"/>
      <c r="AD2" s="193"/>
      <c r="AE2" s="193"/>
      <c r="AF2" s="193"/>
      <c r="AG2" s="193"/>
      <c r="AH2" s="193"/>
    </row>
    <row r="3" spans="1:34" s="3" customFormat="1" ht="30.2" customHeight="1" x14ac:dyDescent="0.2">
      <c r="A3" s="7" t="s">
        <v>3</v>
      </c>
      <c r="B3" s="7" t="s">
        <v>56</v>
      </c>
      <c r="C3" s="7" t="s">
        <v>57</v>
      </c>
      <c r="D3" s="8" t="s">
        <v>58</v>
      </c>
      <c r="E3" s="8" t="s">
        <v>59</v>
      </c>
      <c r="F3" s="8" t="s">
        <v>18</v>
      </c>
      <c r="G3" s="8" t="s">
        <v>19</v>
      </c>
      <c r="H3" s="8" t="s">
        <v>60</v>
      </c>
      <c r="I3" s="8" t="s">
        <v>61</v>
      </c>
      <c r="J3" s="9" t="s">
        <v>50</v>
      </c>
      <c r="K3" s="10" t="s">
        <v>4</v>
      </c>
      <c r="L3" s="57" t="s">
        <v>218</v>
      </c>
      <c r="M3" s="57" t="s">
        <v>219</v>
      </c>
      <c r="N3" s="57" t="s">
        <v>220</v>
      </c>
      <c r="O3" s="57" t="s">
        <v>221</v>
      </c>
      <c r="P3" s="57" t="s">
        <v>222</v>
      </c>
      <c r="Q3" s="57" t="s">
        <v>224</v>
      </c>
      <c r="R3" s="57" t="s">
        <v>225</v>
      </c>
      <c r="S3" s="11" t="s">
        <v>0</v>
      </c>
      <c r="T3" s="7" t="s">
        <v>2</v>
      </c>
      <c r="U3" s="25">
        <v>45467</v>
      </c>
      <c r="V3" s="25">
        <v>45467</v>
      </c>
      <c r="W3" s="25">
        <v>45492</v>
      </c>
      <c r="X3" s="25">
        <v>45547</v>
      </c>
      <c r="Y3" s="64">
        <v>45579</v>
      </c>
      <c r="Z3" s="25" t="s">
        <v>1</v>
      </c>
      <c r="AA3" s="25" t="s">
        <v>1</v>
      </c>
      <c r="AB3" s="25" t="s">
        <v>1</v>
      </c>
      <c r="AC3" s="25" t="s">
        <v>1</v>
      </c>
      <c r="AD3" s="25" t="s">
        <v>1</v>
      </c>
      <c r="AE3" s="25" t="s">
        <v>1</v>
      </c>
      <c r="AF3" s="25" t="s">
        <v>1</v>
      </c>
      <c r="AG3" s="25" t="s">
        <v>1</v>
      </c>
      <c r="AH3" s="25" t="s">
        <v>1</v>
      </c>
    </row>
    <row r="4" spans="1:34" ht="30.2" customHeight="1" x14ac:dyDescent="0.25">
      <c r="A4" s="39">
        <v>1</v>
      </c>
      <c r="B4" s="39">
        <v>1</v>
      </c>
      <c r="C4" s="37" t="s">
        <v>63</v>
      </c>
      <c r="D4" s="36" t="s">
        <v>64</v>
      </c>
      <c r="E4" s="37" t="s">
        <v>65</v>
      </c>
      <c r="F4" s="37" t="s">
        <v>20</v>
      </c>
      <c r="G4" s="37" t="s">
        <v>66</v>
      </c>
      <c r="H4" s="37" t="s">
        <v>5</v>
      </c>
      <c r="I4" s="37" t="s">
        <v>6</v>
      </c>
      <c r="J4" s="38">
        <v>1670</v>
      </c>
      <c r="K4" s="29">
        <f>0</f>
        <v>0</v>
      </c>
      <c r="L4" s="158">
        <f>IF(SUM(U4:AL4)&gt;K4,K4,SUM(U4:AL4))</f>
        <v>0</v>
      </c>
      <c r="M4" s="158">
        <f>(SUM(U4:AL4))</f>
        <v>0</v>
      </c>
      <c r="N4" s="159"/>
      <c r="O4" s="160">
        <f>ROUND(IF(K4*0.25-0.5&lt;0,0,K4*0.25-0.5),0)-R4-P4</f>
        <v>0</v>
      </c>
      <c r="P4" s="159"/>
      <c r="Q4" s="159"/>
      <c r="R4" s="159"/>
      <c r="S4" s="28">
        <f>K4-SUM(U4:AH4)+N4</f>
        <v>0</v>
      </c>
      <c r="T4" s="27" t="str">
        <f>IF(S4&lt;0,"ATENÇÃO","OK")</f>
        <v>OK</v>
      </c>
      <c r="U4" s="24"/>
      <c r="V4" s="24"/>
      <c r="W4" s="24"/>
      <c r="X4" s="24"/>
      <c r="Y4" s="26"/>
      <c r="Z4" s="26"/>
      <c r="AA4" s="26"/>
      <c r="AB4" s="24"/>
      <c r="AC4" s="24"/>
      <c r="AD4" s="24"/>
      <c r="AE4" s="24"/>
      <c r="AF4" s="24"/>
      <c r="AG4" s="24"/>
      <c r="AH4" s="24"/>
    </row>
    <row r="5" spans="1:34" ht="30.2" customHeight="1" x14ac:dyDescent="0.25">
      <c r="A5" s="46">
        <v>2</v>
      </c>
      <c r="B5" s="46">
        <v>2</v>
      </c>
      <c r="C5" s="47" t="s">
        <v>67</v>
      </c>
      <c r="D5" s="48" t="s">
        <v>68</v>
      </c>
      <c r="E5" s="47" t="s">
        <v>69</v>
      </c>
      <c r="F5" s="47" t="s">
        <v>20</v>
      </c>
      <c r="G5" s="47" t="s">
        <v>66</v>
      </c>
      <c r="H5" s="47" t="s">
        <v>5</v>
      </c>
      <c r="I5" s="47" t="s">
        <v>6</v>
      </c>
      <c r="J5" s="49">
        <v>1651.67</v>
      </c>
      <c r="K5" s="29">
        <f>0</f>
        <v>0</v>
      </c>
      <c r="L5" s="158">
        <f t="shared" ref="L5:L68" si="0">IF(SUM(U5:AL5)&gt;K5,K5,SUM(U5:AL5))</f>
        <v>0</v>
      </c>
      <c r="M5" s="158">
        <f t="shared" ref="M5:M68" si="1">(SUM(U5:AL5))</f>
        <v>0</v>
      </c>
      <c r="N5" s="159"/>
      <c r="O5" s="160">
        <f t="shared" ref="O5:O68" si="2">ROUND(IF(K5*0.25-0.5&lt;0,0,K5*0.25-0.5),0)-R5-P5</f>
        <v>0</v>
      </c>
      <c r="P5" s="159"/>
      <c r="Q5" s="159"/>
      <c r="R5" s="159"/>
      <c r="S5" s="28">
        <f t="shared" ref="S5:S68" si="3">K5-SUM(U5:AH5)+N5</f>
        <v>0</v>
      </c>
      <c r="T5" s="27" t="str">
        <f t="shared" ref="T5:T68" si="4">IF(S5&lt;0,"ATENÇÃO","OK")</f>
        <v>OK</v>
      </c>
      <c r="U5" s="24"/>
      <c r="V5" s="24"/>
      <c r="W5" s="24"/>
      <c r="X5" s="24"/>
      <c r="Y5" s="26"/>
      <c r="Z5" s="26"/>
      <c r="AA5" s="26"/>
      <c r="AB5" s="24"/>
      <c r="AC5" s="24"/>
      <c r="AD5" s="24"/>
      <c r="AE5" s="24"/>
      <c r="AF5" s="24"/>
      <c r="AG5" s="24"/>
      <c r="AH5" s="24"/>
    </row>
    <row r="6" spans="1:34" ht="30.2" customHeight="1" x14ac:dyDescent="0.25">
      <c r="A6" s="39">
        <v>3</v>
      </c>
      <c r="B6" s="39">
        <v>3</v>
      </c>
      <c r="C6" s="37" t="s">
        <v>63</v>
      </c>
      <c r="D6" s="36" t="s">
        <v>70</v>
      </c>
      <c r="E6" s="37" t="s">
        <v>71</v>
      </c>
      <c r="F6" s="37" t="s">
        <v>20</v>
      </c>
      <c r="G6" s="37" t="s">
        <v>72</v>
      </c>
      <c r="H6" s="37" t="s">
        <v>5</v>
      </c>
      <c r="I6" s="37" t="s">
        <v>6</v>
      </c>
      <c r="J6" s="38">
        <v>1802</v>
      </c>
      <c r="K6" s="29">
        <f>0</f>
        <v>0</v>
      </c>
      <c r="L6" s="158">
        <f t="shared" si="0"/>
        <v>0</v>
      </c>
      <c r="M6" s="158">
        <f t="shared" si="1"/>
        <v>0</v>
      </c>
      <c r="N6" s="159"/>
      <c r="O6" s="160">
        <f t="shared" si="2"/>
        <v>0</v>
      </c>
      <c r="P6" s="159"/>
      <c r="Q6" s="159"/>
      <c r="R6" s="159"/>
      <c r="S6" s="28">
        <f t="shared" si="3"/>
        <v>0</v>
      </c>
      <c r="T6" s="27" t="str">
        <f t="shared" si="4"/>
        <v>OK</v>
      </c>
      <c r="U6" s="24"/>
      <c r="V6" s="24"/>
      <c r="W6" s="24"/>
      <c r="X6" s="24"/>
      <c r="Y6" s="26"/>
      <c r="Z6" s="26"/>
      <c r="AA6" s="26"/>
      <c r="AB6" s="24"/>
      <c r="AC6" s="24"/>
      <c r="AD6" s="24"/>
      <c r="AE6" s="24"/>
      <c r="AF6" s="24"/>
      <c r="AG6" s="24"/>
      <c r="AH6" s="24"/>
    </row>
    <row r="7" spans="1:34" ht="30.2" customHeight="1" x14ac:dyDescent="0.25">
      <c r="A7" s="46">
        <v>4</v>
      </c>
      <c r="B7" s="46">
        <v>4</v>
      </c>
      <c r="C7" s="47" t="s">
        <v>67</v>
      </c>
      <c r="D7" s="48" t="s">
        <v>73</v>
      </c>
      <c r="E7" s="47" t="s">
        <v>74</v>
      </c>
      <c r="F7" s="47" t="s">
        <v>20</v>
      </c>
      <c r="G7" s="47" t="s">
        <v>75</v>
      </c>
      <c r="H7" s="47" t="s">
        <v>5</v>
      </c>
      <c r="I7" s="47" t="s">
        <v>6</v>
      </c>
      <c r="J7" s="49">
        <v>1800</v>
      </c>
      <c r="K7" s="29">
        <f>0</f>
        <v>0</v>
      </c>
      <c r="L7" s="158">
        <f t="shared" si="0"/>
        <v>0</v>
      </c>
      <c r="M7" s="158">
        <f t="shared" si="1"/>
        <v>0</v>
      </c>
      <c r="N7" s="159"/>
      <c r="O7" s="160">
        <f t="shared" si="2"/>
        <v>0</v>
      </c>
      <c r="P7" s="159"/>
      <c r="Q7" s="159"/>
      <c r="R7" s="159"/>
      <c r="S7" s="28">
        <f t="shared" si="3"/>
        <v>0</v>
      </c>
      <c r="T7" s="27" t="str">
        <f t="shared" si="4"/>
        <v>OK</v>
      </c>
      <c r="U7" s="24"/>
      <c r="V7" s="24"/>
      <c r="W7" s="24"/>
      <c r="X7" s="24"/>
      <c r="Y7" s="26"/>
      <c r="Z7" s="26"/>
      <c r="AA7" s="26"/>
      <c r="AB7" s="24"/>
      <c r="AC7" s="24"/>
      <c r="AD7" s="24"/>
      <c r="AE7" s="24"/>
      <c r="AF7" s="24"/>
      <c r="AG7" s="24"/>
      <c r="AH7" s="24"/>
    </row>
    <row r="8" spans="1:34" ht="30.2" customHeight="1" x14ac:dyDescent="0.25">
      <c r="A8" s="39">
        <v>5</v>
      </c>
      <c r="B8" s="39">
        <v>5</v>
      </c>
      <c r="C8" s="37" t="s">
        <v>63</v>
      </c>
      <c r="D8" s="36" t="s">
        <v>76</v>
      </c>
      <c r="E8" s="37" t="s">
        <v>77</v>
      </c>
      <c r="F8" s="37" t="s">
        <v>20</v>
      </c>
      <c r="G8" s="37" t="s">
        <v>78</v>
      </c>
      <c r="H8" s="37" t="s">
        <v>5</v>
      </c>
      <c r="I8" s="37" t="s">
        <v>6</v>
      </c>
      <c r="J8" s="38">
        <v>2686</v>
      </c>
      <c r="K8" s="29">
        <f>0</f>
        <v>0</v>
      </c>
      <c r="L8" s="158">
        <f t="shared" si="0"/>
        <v>0</v>
      </c>
      <c r="M8" s="158">
        <f t="shared" si="1"/>
        <v>0</v>
      </c>
      <c r="N8" s="159"/>
      <c r="O8" s="160">
        <f t="shared" si="2"/>
        <v>0</v>
      </c>
      <c r="P8" s="159"/>
      <c r="Q8" s="159"/>
      <c r="R8" s="159"/>
      <c r="S8" s="28">
        <f t="shared" si="3"/>
        <v>0</v>
      </c>
      <c r="T8" s="27" t="str">
        <f t="shared" si="4"/>
        <v>OK</v>
      </c>
      <c r="U8" s="24"/>
      <c r="V8" s="24"/>
      <c r="W8" s="24"/>
      <c r="X8" s="24"/>
      <c r="Y8" s="26"/>
      <c r="Z8" s="26"/>
      <c r="AA8" s="26"/>
      <c r="AB8" s="24"/>
      <c r="AC8" s="24"/>
      <c r="AD8" s="24"/>
      <c r="AE8" s="24"/>
      <c r="AF8" s="24"/>
      <c r="AG8" s="24"/>
      <c r="AH8" s="24"/>
    </row>
    <row r="9" spans="1:34" ht="53.65" customHeight="1" x14ac:dyDescent="0.25">
      <c r="A9" s="91">
        <v>6</v>
      </c>
      <c r="B9" s="91">
        <v>6</v>
      </c>
      <c r="C9" s="92" t="s">
        <v>67</v>
      </c>
      <c r="D9" s="93" t="s">
        <v>79</v>
      </c>
      <c r="E9" s="98" t="s">
        <v>188</v>
      </c>
      <c r="F9" s="92" t="s">
        <v>20</v>
      </c>
      <c r="G9" s="92" t="s">
        <v>21</v>
      </c>
      <c r="H9" s="92" t="s">
        <v>5</v>
      </c>
      <c r="I9" s="92" t="s">
        <v>6</v>
      </c>
      <c r="J9" s="94">
        <v>2821.51</v>
      </c>
      <c r="K9" s="29">
        <f>0</f>
        <v>0</v>
      </c>
      <c r="L9" s="158">
        <f t="shared" si="0"/>
        <v>0</v>
      </c>
      <c r="M9" s="158">
        <f t="shared" si="1"/>
        <v>0</v>
      </c>
      <c r="N9" s="159"/>
      <c r="O9" s="160">
        <f t="shared" si="2"/>
        <v>0</v>
      </c>
      <c r="P9" s="159"/>
      <c r="Q9" s="159"/>
      <c r="R9" s="159"/>
      <c r="S9" s="28">
        <f t="shared" si="3"/>
        <v>0</v>
      </c>
      <c r="T9" s="27" t="str">
        <f t="shared" si="4"/>
        <v>OK</v>
      </c>
      <c r="U9" s="24"/>
      <c r="V9" s="24"/>
      <c r="W9" s="24"/>
      <c r="X9" s="24"/>
      <c r="Y9" s="26"/>
      <c r="Z9" s="26"/>
      <c r="AA9" s="26"/>
      <c r="AB9" s="24"/>
      <c r="AC9" s="24"/>
      <c r="AD9" s="24"/>
      <c r="AE9" s="24"/>
      <c r="AF9" s="24"/>
      <c r="AG9" s="24"/>
      <c r="AH9" s="24"/>
    </row>
    <row r="10" spans="1:34" ht="30.2" customHeight="1" x14ac:dyDescent="0.25">
      <c r="A10" s="39">
        <v>7</v>
      </c>
      <c r="B10" s="39">
        <v>7</v>
      </c>
      <c r="C10" s="37" t="s">
        <v>63</v>
      </c>
      <c r="D10" s="36" t="s">
        <v>80</v>
      </c>
      <c r="E10" s="37" t="s">
        <v>81</v>
      </c>
      <c r="F10" s="37" t="s">
        <v>20</v>
      </c>
      <c r="G10" s="37" t="s">
        <v>21</v>
      </c>
      <c r="H10" s="37" t="s">
        <v>5</v>
      </c>
      <c r="I10" s="37" t="s">
        <v>6</v>
      </c>
      <c r="J10" s="38">
        <v>7446</v>
      </c>
      <c r="K10" s="29">
        <f>0</f>
        <v>0</v>
      </c>
      <c r="L10" s="158">
        <f t="shared" si="0"/>
        <v>0</v>
      </c>
      <c r="M10" s="158">
        <f t="shared" si="1"/>
        <v>0</v>
      </c>
      <c r="N10" s="159"/>
      <c r="O10" s="160">
        <f t="shared" si="2"/>
        <v>0</v>
      </c>
      <c r="P10" s="159"/>
      <c r="Q10" s="159"/>
      <c r="R10" s="159"/>
      <c r="S10" s="28">
        <f t="shared" si="3"/>
        <v>0</v>
      </c>
      <c r="T10" s="27" t="str">
        <f t="shared" si="4"/>
        <v>OK</v>
      </c>
      <c r="U10" s="24"/>
      <c r="V10" s="24"/>
      <c r="W10" s="24"/>
      <c r="X10" s="24"/>
      <c r="Y10" s="26"/>
      <c r="Z10" s="26"/>
      <c r="AA10" s="26"/>
      <c r="AB10" s="24"/>
      <c r="AC10" s="24"/>
      <c r="AD10" s="24"/>
      <c r="AE10" s="24"/>
      <c r="AF10" s="24"/>
      <c r="AG10" s="24"/>
      <c r="AH10" s="24"/>
    </row>
    <row r="11" spans="1:34" ht="30.2" customHeight="1" x14ac:dyDescent="0.25">
      <c r="A11" s="46">
        <v>8</v>
      </c>
      <c r="B11" s="46">
        <v>8</v>
      </c>
      <c r="C11" s="47" t="s">
        <v>63</v>
      </c>
      <c r="D11" s="48" t="s">
        <v>82</v>
      </c>
      <c r="E11" s="47" t="s">
        <v>81</v>
      </c>
      <c r="F11" s="47" t="s">
        <v>20</v>
      </c>
      <c r="G11" s="47" t="s">
        <v>21</v>
      </c>
      <c r="H11" s="47" t="s">
        <v>5</v>
      </c>
      <c r="I11" s="47" t="s">
        <v>6</v>
      </c>
      <c r="J11" s="49">
        <v>7375</v>
      </c>
      <c r="K11" s="29">
        <f>0</f>
        <v>0</v>
      </c>
      <c r="L11" s="158">
        <f t="shared" si="0"/>
        <v>0</v>
      </c>
      <c r="M11" s="158">
        <f t="shared" si="1"/>
        <v>0</v>
      </c>
      <c r="N11" s="159"/>
      <c r="O11" s="160">
        <f t="shared" si="2"/>
        <v>0</v>
      </c>
      <c r="P11" s="159"/>
      <c r="Q11" s="159"/>
      <c r="R11" s="159"/>
      <c r="S11" s="28">
        <f t="shared" si="3"/>
        <v>0</v>
      </c>
      <c r="T11" s="27" t="str">
        <f t="shared" si="4"/>
        <v>OK</v>
      </c>
      <c r="U11" s="24"/>
      <c r="V11" s="24"/>
      <c r="W11" s="24"/>
      <c r="X11" s="24"/>
      <c r="Y11" s="26"/>
      <c r="Z11" s="26"/>
      <c r="AA11" s="26"/>
      <c r="AB11" s="24"/>
      <c r="AC11" s="24"/>
      <c r="AD11" s="24"/>
      <c r="AE11" s="24"/>
      <c r="AF11" s="24"/>
      <c r="AG11" s="24"/>
      <c r="AH11" s="24"/>
    </row>
    <row r="12" spans="1:34" ht="30.2" customHeight="1" x14ac:dyDescent="0.25">
      <c r="A12" s="39">
        <v>9</v>
      </c>
      <c r="B12" s="39">
        <v>9</v>
      </c>
      <c r="C12" s="37" t="s">
        <v>83</v>
      </c>
      <c r="D12" s="36" t="s">
        <v>84</v>
      </c>
      <c r="E12" s="37" t="s">
        <v>85</v>
      </c>
      <c r="F12" s="37" t="s">
        <v>20</v>
      </c>
      <c r="G12" s="37" t="s">
        <v>22</v>
      </c>
      <c r="H12" s="37" t="s">
        <v>5</v>
      </c>
      <c r="I12" s="37" t="s">
        <v>6</v>
      </c>
      <c r="J12" s="38">
        <v>6213.51</v>
      </c>
      <c r="K12" s="29">
        <f>0</f>
        <v>0</v>
      </c>
      <c r="L12" s="158">
        <f t="shared" si="0"/>
        <v>0</v>
      </c>
      <c r="M12" s="158">
        <f t="shared" si="1"/>
        <v>0</v>
      </c>
      <c r="N12" s="159"/>
      <c r="O12" s="160">
        <f t="shared" si="2"/>
        <v>0</v>
      </c>
      <c r="P12" s="159"/>
      <c r="Q12" s="159"/>
      <c r="R12" s="159"/>
      <c r="S12" s="28">
        <f t="shared" si="3"/>
        <v>0</v>
      </c>
      <c r="T12" s="27" t="str">
        <f t="shared" si="4"/>
        <v>OK</v>
      </c>
      <c r="U12" s="24"/>
      <c r="V12" s="24"/>
      <c r="W12" s="24"/>
      <c r="X12" s="24"/>
      <c r="Y12" s="30"/>
      <c r="Z12" s="26"/>
      <c r="AA12" s="26"/>
      <c r="AB12" s="24"/>
      <c r="AC12" s="24"/>
      <c r="AD12" s="24"/>
      <c r="AE12" s="24"/>
      <c r="AF12" s="24"/>
      <c r="AG12" s="24"/>
      <c r="AH12" s="24"/>
    </row>
    <row r="13" spans="1:34" ht="30.2" customHeight="1" x14ac:dyDescent="0.25">
      <c r="A13" s="46">
        <v>10</v>
      </c>
      <c r="B13" s="46">
        <v>10</v>
      </c>
      <c r="C13" s="47" t="s">
        <v>63</v>
      </c>
      <c r="D13" s="48" t="s">
        <v>86</v>
      </c>
      <c r="E13" s="47" t="s">
        <v>87</v>
      </c>
      <c r="F13" s="47" t="s">
        <v>20</v>
      </c>
      <c r="G13" s="47" t="s">
        <v>22</v>
      </c>
      <c r="H13" s="47" t="s">
        <v>5</v>
      </c>
      <c r="I13" s="47" t="s">
        <v>6</v>
      </c>
      <c r="J13" s="49">
        <v>6689.61</v>
      </c>
      <c r="K13" s="29">
        <f>0</f>
        <v>0</v>
      </c>
      <c r="L13" s="158">
        <f t="shared" si="0"/>
        <v>0</v>
      </c>
      <c r="M13" s="158">
        <f t="shared" si="1"/>
        <v>0</v>
      </c>
      <c r="N13" s="159"/>
      <c r="O13" s="160">
        <f t="shared" si="2"/>
        <v>0</v>
      </c>
      <c r="P13" s="159"/>
      <c r="Q13" s="159"/>
      <c r="R13" s="159"/>
      <c r="S13" s="28">
        <f t="shared" si="3"/>
        <v>0</v>
      </c>
      <c r="T13" s="27" t="str">
        <f t="shared" si="4"/>
        <v>OK</v>
      </c>
      <c r="U13" s="24"/>
      <c r="V13" s="24"/>
      <c r="W13" s="24"/>
      <c r="X13" s="24"/>
      <c r="Y13" s="26"/>
      <c r="Z13" s="26"/>
      <c r="AA13" s="26"/>
      <c r="AB13" s="24"/>
      <c r="AC13" s="24"/>
      <c r="AD13" s="24"/>
      <c r="AE13" s="24"/>
      <c r="AF13" s="24"/>
      <c r="AG13" s="24"/>
      <c r="AH13" s="24"/>
    </row>
    <row r="14" spans="1:34" ht="30.2" customHeight="1" x14ac:dyDescent="0.25">
      <c r="A14" s="39">
        <v>11</v>
      </c>
      <c r="B14" s="39">
        <v>11</v>
      </c>
      <c r="C14" s="37" t="s">
        <v>83</v>
      </c>
      <c r="D14" s="36" t="s">
        <v>88</v>
      </c>
      <c r="E14" s="37" t="s">
        <v>89</v>
      </c>
      <c r="F14" s="39" t="s">
        <v>20</v>
      </c>
      <c r="G14" s="37" t="s">
        <v>22</v>
      </c>
      <c r="H14" s="39" t="s">
        <v>5</v>
      </c>
      <c r="I14" s="37" t="s">
        <v>6</v>
      </c>
      <c r="J14" s="38">
        <v>3445.06</v>
      </c>
      <c r="K14" s="29">
        <f>0</f>
        <v>0</v>
      </c>
      <c r="L14" s="158">
        <f t="shared" si="0"/>
        <v>0</v>
      </c>
      <c r="M14" s="158">
        <f t="shared" si="1"/>
        <v>0</v>
      </c>
      <c r="N14" s="159"/>
      <c r="O14" s="160">
        <f t="shared" si="2"/>
        <v>0</v>
      </c>
      <c r="P14" s="159"/>
      <c r="Q14" s="159"/>
      <c r="R14" s="159"/>
      <c r="S14" s="28">
        <f t="shared" si="3"/>
        <v>0</v>
      </c>
      <c r="T14" s="27" t="str">
        <f t="shared" si="4"/>
        <v>OK</v>
      </c>
      <c r="U14" s="24"/>
      <c r="V14" s="24"/>
      <c r="W14" s="24"/>
      <c r="X14" s="24"/>
      <c r="Y14" s="26"/>
      <c r="Z14" s="26"/>
      <c r="AA14" s="26"/>
      <c r="AB14" s="24"/>
      <c r="AC14" s="24"/>
      <c r="AD14" s="24"/>
      <c r="AE14" s="24"/>
      <c r="AF14" s="24"/>
      <c r="AG14" s="24"/>
      <c r="AH14" s="24"/>
    </row>
    <row r="15" spans="1:34" ht="30.2" customHeight="1" x14ac:dyDescent="0.25">
      <c r="A15" s="46">
        <v>12</v>
      </c>
      <c r="B15" s="46">
        <v>12</v>
      </c>
      <c r="C15" s="47" t="s">
        <v>83</v>
      </c>
      <c r="D15" s="48" t="s">
        <v>90</v>
      </c>
      <c r="E15" s="47" t="s">
        <v>91</v>
      </c>
      <c r="F15" s="46" t="s">
        <v>20</v>
      </c>
      <c r="G15" s="46" t="s">
        <v>22</v>
      </c>
      <c r="H15" s="46" t="s">
        <v>5</v>
      </c>
      <c r="I15" s="47" t="s">
        <v>6</v>
      </c>
      <c r="J15" s="49">
        <v>3617.48</v>
      </c>
      <c r="K15" s="29">
        <f>0</f>
        <v>0</v>
      </c>
      <c r="L15" s="158">
        <f t="shared" si="0"/>
        <v>0</v>
      </c>
      <c r="M15" s="158">
        <f t="shared" si="1"/>
        <v>0</v>
      </c>
      <c r="N15" s="159"/>
      <c r="O15" s="160">
        <f t="shared" si="2"/>
        <v>0</v>
      </c>
      <c r="P15" s="159"/>
      <c r="Q15" s="159"/>
      <c r="R15" s="159"/>
      <c r="S15" s="28">
        <f t="shared" si="3"/>
        <v>0</v>
      </c>
      <c r="T15" s="27" t="str">
        <f t="shared" si="4"/>
        <v>OK</v>
      </c>
      <c r="U15" s="24"/>
      <c r="V15" s="24"/>
      <c r="W15" s="24"/>
      <c r="X15" s="24"/>
      <c r="Y15" s="26"/>
      <c r="Z15" s="26"/>
      <c r="AA15" s="26"/>
      <c r="AB15" s="24"/>
      <c r="AC15" s="24"/>
      <c r="AD15" s="24"/>
      <c r="AE15" s="24"/>
      <c r="AF15" s="24"/>
      <c r="AG15" s="24"/>
      <c r="AH15" s="24"/>
    </row>
    <row r="16" spans="1:34" ht="30.2" customHeight="1" x14ac:dyDescent="0.25">
      <c r="A16" s="39">
        <v>13</v>
      </c>
      <c r="B16" s="39">
        <v>13</v>
      </c>
      <c r="C16" s="37" t="s">
        <v>92</v>
      </c>
      <c r="D16" s="36" t="s">
        <v>93</v>
      </c>
      <c r="E16" s="37" t="s">
        <v>94</v>
      </c>
      <c r="F16" s="39" t="s">
        <v>20</v>
      </c>
      <c r="G16" s="39" t="s">
        <v>22</v>
      </c>
      <c r="H16" s="39" t="s">
        <v>5</v>
      </c>
      <c r="I16" s="37" t="s">
        <v>6</v>
      </c>
      <c r="J16" s="38">
        <v>7453.33</v>
      </c>
      <c r="K16" s="29">
        <f>0</f>
        <v>0</v>
      </c>
      <c r="L16" s="158">
        <f t="shared" si="0"/>
        <v>0</v>
      </c>
      <c r="M16" s="158">
        <f t="shared" si="1"/>
        <v>0</v>
      </c>
      <c r="N16" s="159"/>
      <c r="O16" s="160">
        <f t="shared" si="2"/>
        <v>0</v>
      </c>
      <c r="P16" s="159"/>
      <c r="Q16" s="159"/>
      <c r="R16" s="159"/>
      <c r="S16" s="28">
        <f t="shared" si="3"/>
        <v>0</v>
      </c>
      <c r="T16" s="27" t="str">
        <f t="shared" si="4"/>
        <v>OK</v>
      </c>
      <c r="U16" s="24"/>
      <c r="V16" s="24"/>
      <c r="W16" s="24"/>
      <c r="X16" s="24"/>
      <c r="Y16" s="26"/>
      <c r="Z16" s="26"/>
      <c r="AA16" s="26"/>
      <c r="AB16" s="24"/>
      <c r="AC16" s="24"/>
      <c r="AD16" s="24"/>
      <c r="AE16" s="24"/>
      <c r="AF16" s="24"/>
      <c r="AG16" s="24"/>
      <c r="AH16" s="24"/>
    </row>
    <row r="17" spans="1:34" ht="30.2" customHeight="1" x14ac:dyDescent="0.25">
      <c r="A17" s="46">
        <v>14</v>
      </c>
      <c r="B17" s="46">
        <v>14</v>
      </c>
      <c r="C17" s="47" t="s">
        <v>92</v>
      </c>
      <c r="D17" s="48" t="s">
        <v>95</v>
      </c>
      <c r="E17" s="47" t="s">
        <v>94</v>
      </c>
      <c r="F17" s="47" t="s">
        <v>20</v>
      </c>
      <c r="G17" s="47" t="s">
        <v>22</v>
      </c>
      <c r="H17" s="47" t="s">
        <v>5</v>
      </c>
      <c r="I17" s="47" t="s">
        <v>6</v>
      </c>
      <c r="J17" s="49">
        <v>9561.2000000000007</v>
      </c>
      <c r="K17" s="29">
        <f>0</f>
        <v>0</v>
      </c>
      <c r="L17" s="158">
        <f t="shared" si="0"/>
        <v>0</v>
      </c>
      <c r="M17" s="158">
        <f t="shared" si="1"/>
        <v>0</v>
      </c>
      <c r="N17" s="159"/>
      <c r="O17" s="160">
        <f t="shared" si="2"/>
        <v>0</v>
      </c>
      <c r="P17" s="159"/>
      <c r="Q17" s="159"/>
      <c r="R17" s="159"/>
      <c r="S17" s="28">
        <f t="shared" si="3"/>
        <v>0</v>
      </c>
      <c r="T17" s="27" t="str">
        <f t="shared" si="4"/>
        <v>OK</v>
      </c>
      <c r="U17" s="24"/>
      <c r="V17" s="24"/>
      <c r="W17" s="24"/>
      <c r="X17" s="24"/>
      <c r="Y17" s="26"/>
      <c r="Z17" s="26"/>
      <c r="AA17" s="26"/>
      <c r="AB17" s="24"/>
      <c r="AC17" s="24"/>
      <c r="AD17" s="24"/>
      <c r="AE17" s="24"/>
      <c r="AF17" s="24"/>
      <c r="AG17" s="24"/>
      <c r="AH17" s="24"/>
    </row>
    <row r="18" spans="1:34" ht="30.2" customHeight="1" x14ac:dyDescent="0.25">
      <c r="A18" s="39">
        <v>15</v>
      </c>
      <c r="B18" s="39">
        <v>15</v>
      </c>
      <c r="C18" s="37" t="s">
        <v>63</v>
      </c>
      <c r="D18" s="36" t="s">
        <v>96</v>
      </c>
      <c r="E18" s="37" t="s">
        <v>97</v>
      </c>
      <c r="F18" s="37" t="s">
        <v>20</v>
      </c>
      <c r="G18" s="37" t="s">
        <v>31</v>
      </c>
      <c r="H18" s="37" t="s">
        <v>5</v>
      </c>
      <c r="I18" s="37" t="s">
        <v>6</v>
      </c>
      <c r="J18" s="38">
        <v>7598</v>
      </c>
      <c r="K18" s="29">
        <f>0</f>
        <v>0</v>
      </c>
      <c r="L18" s="158">
        <f t="shared" si="0"/>
        <v>0</v>
      </c>
      <c r="M18" s="158">
        <f t="shared" si="1"/>
        <v>0</v>
      </c>
      <c r="N18" s="159"/>
      <c r="O18" s="160">
        <f t="shared" si="2"/>
        <v>0</v>
      </c>
      <c r="P18" s="159"/>
      <c r="Q18" s="159"/>
      <c r="R18" s="159"/>
      <c r="S18" s="28">
        <f t="shared" si="3"/>
        <v>0</v>
      </c>
      <c r="T18" s="27" t="str">
        <f t="shared" si="4"/>
        <v>OK</v>
      </c>
      <c r="U18" s="24"/>
      <c r="V18" s="24"/>
      <c r="W18" s="24"/>
      <c r="X18" s="24"/>
      <c r="Y18" s="26"/>
      <c r="Z18" s="26"/>
      <c r="AA18" s="26"/>
      <c r="AB18" s="24"/>
      <c r="AC18" s="24"/>
      <c r="AD18" s="24"/>
      <c r="AE18" s="24"/>
      <c r="AF18" s="24"/>
      <c r="AG18" s="24"/>
      <c r="AH18" s="24"/>
    </row>
    <row r="19" spans="1:34" ht="30.2" customHeight="1" x14ac:dyDescent="0.25">
      <c r="A19" s="46">
        <v>16</v>
      </c>
      <c r="B19" s="46">
        <v>16</v>
      </c>
      <c r="C19" s="47" t="s">
        <v>83</v>
      </c>
      <c r="D19" s="48" t="s">
        <v>98</v>
      </c>
      <c r="E19" s="47" t="s">
        <v>99</v>
      </c>
      <c r="F19" s="47" t="s">
        <v>20</v>
      </c>
      <c r="G19" s="47" t="s">
        <v>100</v>
      </c>
      <c r="H19" s="47" t="s">
        <v>5</v>
      </c>
      <c r="I19" s="47" t="s">
        <v>6</v>
      </c>
      <c r="J19" s="49">
        <v>4540.34</v>
      </c>
      <c r="K19" s="29">
        <f>0</f>
        <v>0</v>
      </c>
      <c r="L19" s="158">
        <f t="shared" si="0"/>
        <v>0</v>
      </c>
      <c r="M19" s="158">
        <f t="shared" si="1"/>
        <v>0</v>
      </c>
      <c r="N19" s="159"/>
      <c r="O19" s="160">
        <f t="shared" si="2"/>
        <v>0</v>
      </c>
      <c r="P19" s="159"/>
      <c r="Q19" s="159"/>
      <c r="R19" s="159"/>
      <c r="S19" s="28">
        <f t="shared" si="3"/>
        <v>0</v>
      </c>
      <c r="T19" s="27" t="str">
        <f t="shared" si="4"/>
        <v>OK</v>
      </c>
      <c r="U19" s="24"/>
      <c r="V19" s="24"/>
      <c r="W19" s="24"/>
      <c r="X19" s="24"/>
      <c r="Y19" s="26"/>
      <c r="Z19" s="26"/>
      <c r="AA19" s="26"/>
      <c r="AB19" s="24"/>
      <c r="AC19" s="24"/>
      <c r="AD19" s="24"/>
      <c r="AE19" s="24"/>
      <c r="AF19" s="24"/>
      <c r="AG19" s="24"/>
      <c r="AH19" s="24"/>
    </row>
    <row r="20" spans="1:34" ht="30.2" customHeight="1" x14ac:dyDescent="0.25">
      <c r="A20" s="39">
        <v>17</v>
      </c>
      <c r="B20" s="39">
        <v>17</v>
      </c>
      <c r="C20" s="37" t="s">
        <v>63</v>
      </c>
      <c r="D20" s="40" t="s">
        <v>101</v>
      </c>
      <c r="E20" s="41" t="s">
        <v>102</v>
      </c>
      <c r="F20" s="42" t="s">
        <v>20</v>
      </c>
      <c r="G20" s="42" t="s">
        <v>103</v>
      </c>
      <c r="H20" s="42" t="s">
        <v>5</v>
      </c>
      <c r="I20" s="42" t="s">
        <v>6</v>
      </c>
      <c r="J20" s="38">
        <v>7499</v>
      </c>
      <c r="K20" s="29">
        <f>0</f>
        <v>0</v>
      </c>
      <c r="L20" s="158">
        <f t="shared" si="0"/>
        <v>0</v>
      </c>
      <c r="M20" s="158">
        <f t="shared" si="1"/>
        <v>0</v>
      </c>
      <c r="N20" s="159"/>
      <c r="O20" s="160">
        <f t="shared" si="2"/>
        <v>0</v>
      </c>
      <c r="P20" s="159"/>
      <c r="Q20" s="159"/>
      <c r="R20" s="159"/>
      <c r="S20" s="28">
        <f t="shared" si="3"/>
        <v>0</v>
      </c>
      <c r="T20" s="27" t="str">
        <f t="shared" si="4"/>
        <v>OK</v>
      </c>
      <c r="U20" s="24"/>
      <c r="V20" s="24"/>
      <c r="W20" s="24"/>
      <c r="X20" s="24"/>
      <c r="Y20" s="26"/>
      <c r="Z20" s="26"/>
      <c r="AA20" s="26"/>
      <c r="AB20" s="24"/>
      <c r="AC20" s="24"/>
      <c r="AD20" s="24"/>
      <c r="AE20" s="24"/>
      <c r="AF20" s="24"/>
      <c r="AG20" s="24"/>
      <c r="AH20" s="24"/>
    </row>
    <row r="21" spans="1:34" ht="30.2" customHeight="1" x14ac:dyDescent="0.25">
      <c r="A21" s="46">
        <v>18</v>
      </c>
      <c r="B21" s="46">
        <v>18</v>
      </c>
      <c r="C21" s="47" t="s">
        <v>104</v>
      </c>
      <c r="D21" s="48" t="s">
        <v>105</v>
      </c>
      <c r="E21" s="50" t="s">
        <v>106</v>
      </c>
      <c r="F21" s="51" t="s">
        <v>20</v>
      </c>
      <c r="G21" s="46" t="s">
        <v>107</v>
      </c>
      <c r="H21" s="46" t="s">
        <v>5</v>
      </c>
      <c r="I21" s="46" t="s">
        <v>6</v>
      </c>
      <c r="J21" s="49">
        <v>9553.2000000000007</v>
      </c>
      <c r="K21" s="29">
        <f>0</f>
        <v>0</v>
      </c>
      <c r="L21" s="158">
        <f t="shared" si="0"/>
        <v>0</v>
      </c>
      <c r="M21" s="158">
        <f t="shared" si="1"/>
        <v>0</v>
      </c>
      <c r="N21" s="159"/>
      <c r="O21" s="160">
        <f t="shared" si="2"/>
        <v>0</v>
      </c>
      <c r="P21" s="159"/>
      <c r="Q21" s="159"/>
      <c r="R21" s="159"/>
      <c r="S21" s="28">
        <f t="shared" si="3"/>
        <v>0</v>
      </c>
      <c r="T21" s="27" t="str">
        <f t="shared" si="4"/>
        <v>OK</v>
      </c>
      <c r="U21" s="24"/>
      <c r="V21" s="24"/>
      <c r="W21" s="24"/>
      <c r="X21" s="24"/>
      <c r="Y21" s="26"/>
      <c r="Z21" s="26"/>
      <c r="AA21" s="26"/>
      <c r="AB21" s="24"/>
      <c r="AC21" s="24"/>
      <c r="AD21" s="24"/>
      <c r="AE21" s="24"/>
      <c r="AF21" s="24"/>
      <c r="AG21" s="24"/>
      <c r="AH21" s="24"/>
    </row>
    <row r="22" spans="1:34" ht="30.2" customHeight="1" x14ac:dyDescent="0.25">
      <c r="A22" s="39">
        <v>19</v>
      </c>
      <c r="B22" s="39">
        <v>19</v>
      </c>
      <c r="C22" s="37" t="s">
        <v>63</v>
      </c>
      <c r="D22" s="36" t="s">
        <v>108</v>
      </c>
      <c r="E22" s="43" t="s">
        <v>109</v>
      </c>
      <c r="F22" s="45" t="s">
        <v>20</v>
      </c>
      <c r="G22" s="39" t="s">
        <v>107</v>
      </c>
      <c r="H22" s="39" t="s">
        <v>5</v>
      </c>
      <c r="I22" s="39" t="s">
        <v>6</v>
      </c>
      <c r="J22" s="38">
        <v>8608</v>
      </c>
      <c r="K22" s="29">
        <f>0</f>
        <v>0</v>
      </c>
      <c r="L22" s="158">
        <f t="shared" si="0"/>
        <v>0</v>
      </c>
      <c r="M22" s="158">
        <f t="shared" si="1"/>
        <v>0</v>
      </c>
      <c r="N22" s="159"/>
      <c r="O22" s="160">
        <f t="shared" si="2"/>
        <v>0</v>
      </c>
      <c r="P22" s="159"/>
      <c r="Q22" s="159"/>
      <c r="R22" s="159"/>
      <c r="S22" s="28">
        <f t="shared" si="3"/>
        <v>0</v>
      </c>
      <c r="T22" s="27" t="str">
        <f t="shared" si="4"/>
        <v>OK</v>
      </c>
      <c r="U22" s="24"/>
      <c r="V22" s="24"/>
      <c r="W22" s="24"/>
      <c r="X22" s="31"/>
      <c r="Y22" s="26"/>
      <c r="Z22" s="26"/>
      <c r="AA22" s="26"/>
      <c r="AB22" s="24"/>
      <c r="AC22" s="24"/>
      <c r="AD22" s="24"/>
      <c r="AE22" s="24"/>
      <c r="AF22" s="24"/>
      <c r="AG22" s="24"/>
      <c r="AH22" s="24"/>
    </row>
    <row r="23" spans="1:34" ht="30.2" customHeight="1" x14ac:dyDescent="0.25">
      <c r="A23" s="39">
        <v>20</v>
      </c>
      <c r="B23" s="39">
        <v>20</v>
      </c>
      <c r="C23" s="37" t="s">
        <v>63</v>
      </c>
      <c r="D23" s="36" t="s">
        <v>110</v>
      </c>
      <c r="E23" s="43" t="s">
        <v>111</v>
      </c>
      <c r="F23" s="45" t="s">
        <v>20</v>
      </c>
      <c r="G23" s="39" t="s">
        <v>112</v>
      </c>
      <c r="H23" s="39" t="s">
        <v>5</v>
      </c>
      <c r="I23" s="39" t="s">
        <v>6</v>
      </c>
      <c r="J23" s="38">
        <v>10488</v>
      </c>
      <c r="K23" s="29">
        <f>6</f>
        <v>6</v>
      </c>
      <c r="L23" s="158">
        <f t="shared" si="0"/>
        <v>3</v>
      </c>
      <c r="M23" s="158">
        <f t="shared" si="1"/>
        <v>3</v>
      </c>
      <c r="N23" s="159"/>
      <c r="O23" s="160">
        <f t="shared" si="2"/>
        <v>1</v>
      </c>
      <c r="P23" s="159"/>
      <c r="Q23" s="159"/>
      <c r="R23" s="159"/>
      <c r="S23" s="28">
        <f t="shared" si="3"/>
        <v>3</v>
      </c>
      <c r="T23" s="27" t="str">
        <f t="shared" si="4"/>
        <v>OK</v>
      </c>
      <c r="U23" s="24"/>
      <c r="V23" s="24">
        <v>3</v>
      </c>
      <c r="W23" s="24"/>
      <c r="X23" s="31"/>
      <c r="Y23" s="26"/>
      <c r="Z23" s="26"/>
      <c r="AA23" s="26"/>
      <c r="AB23" s="24"/>
      <c r="AC23" s="24"/>
      <c r="AD23" s="24"/>
      <c r="AE23" s="24"/>
      <c r="AF23" s="24"/>
      <c r="AG23" s="24"/>
      <c r="AH23" s="24"/>
    </row>
    <row r="24" spans="1:34" ht="30.2" customHeight="1" x14ac:dyDescent="0.25">
      <c r="A24" s="39">
        <v>21</v>
      </c>
      <c r="B24" s="39">
        <v>21</v>
      </c>
      <c r="C24" s="37" t="s">
        <v>63</v>
      </c>
      <c r="D24" s="36" t="s">
        <v>113</v>
      </c>
      <c r="E24" s="43" t="s">
        <v>114</v>
      </c>
      <c r="F24" s="45" t="s">
        <v>20</v>
      </c>
      <c r="G24" s="39" t="s">
        <v>115</v>
      </c>
      <c r="H24" s="39" t="s">
        <v>5</v>
      </c>
      <c r="I24" s="39" t="s">
        <v>6</v>
      </c>
      <c r="J24" s="38">
        <v>10968</v>
      </c>
      <c r="K24" s="29">
        <f>6</f>
        <v>6</v>
      </c>
      <c r="L24" s="158">
        <f t="shared" si="0"/>
        <v>6</v>
      </c>
      <c r="M24" s="158">
        <f t="shared" si="1"/>
        <v>6</v>
      </c>
      <c r="N24" s="159"/>
      <c r="O24" s="160">
        <f t="shared" si="2"/>
        <v>1</v>
      </c>
      <c r="P24" s="159"/>
      <c r="Q24" s="159"/>
      <c r="R24" s="159"/>
      <c r="S24" s="28">
        <f t="shared" si="3"/>
        <v>0</v>
      </c>
      <c r="T24" s="27" t="str">
        <f t="shared" si="4"/>
        <v>OK</v>
      </c>
      <c r="U24" s="24"/>
      <c r="V24" s="24">
        <v>6</v>
      </c>
      <c r="W24" s="24"/>
      <c r="X24" s="31"/>
      <c r="Y24" s="26"/>
      <c r="Z24" s="26"/>
      <c r="AA24" s="26"/>
      <c r="AB24" s="24"/>
      <c r="AC24" s="24"/>
      <c r="AD24" s="24"/>
      <c r="AE24" s="24"/>
      <c r="AF24" s="24"/>
      <c r="AG24" s="24"/>
      <c r="AH24" s="24"/>
    </row>
    <row r="25" spans="1:34" ht="30.2" customHeight="1" x14ac:dyDescent="0.25">
      <c r="A25" s="46">
        <v>22</v>
      </c>
      <c r="B25" s="46">
        <v>22</v>
      </c>
      <c r="C25" s="47" t="s">
        <v>32</v>
      </c>
      <c r="D25" s="48" t="s">
        <v>116</v>
      </c>
      <c r="E25" s="50" t="s">
        <v>117</v>
      </c>
      <c r="F25" s="52" t="s">
        <v>20</v>
      </c>
      <c r="G25" s="46" t="s">
        <v>118</v>
      </c>
      <c r="H25" s="46" t="s">
        <v>5</v>
      </c>
      <c r="I25" s="46" t="s">
        <v>6</v>
      </c>
      <c r="J25" s="49">
        <v>13446</v>
      </c>
      <c r="K25" s="29">
        <f>0</f>
        <v>0</v>
      </c>
      <c r="L25" s="158">
        <f t="shared" si="0"/>
        <v>0</v>
      </c>
      <c r="M25" s="158">
        <f t="shared" si="1"/>
        <v>0</v>
      </c>
      <c r="N25" s="159"/>
      <c r="O25" s="160">
        <f t="shared" si="2"/>
        <v>0</v>
      </c>
      <c r="P25" s="159"/>
      <c r="Q25" s="159"/>
      <c r="R25" s="159"/>
      <c r="S25" s="28">
        <f t="shared" si="3"/>
        <v>0</v>
      </c>
      <c r="T25" s="27" t="str">
        <f t="shared" si="4"/>
        <v>OK</v>
      </c>
      <c r="U25" s="24"/>
      <c r="V25" s="24"/>
      <c r="W25" s="24"/>
      <c r="X25" s="31"/>
      <c r="Y25" s="26"/>
      <c r="Z25" s="26"/>
      <c r="AA25" s="26"/>
      <c r="AB25" s="24"/>
      <c r="AC25" s="24"/>
      <c r="AD25" s="24"/>
      <c r="AE25" s="24"/>
      <c r="AF25" s="24"/>
      <c r="AG25" s="24"/>
      <c r="AH25" s="24"/>
    </row>
    <row r="26" spans="1:34" ht="30.2" customHeight="1" x14ac:dyDescent="0.25">
      <c r="A26" s="39">
        <v>23</v>
      </c>
      <c r="B26" s="39">
        <v>23</v>
      </c>
      <c r="C26" s="37" t="s">
        <v>119</v>
      </c>
      <c r="D26" s="36" t="s">
        <v>120</v>
      </c>
      <c r="E26" s="43" t="s">
        <v>121</v>
      </c>
      <c r="F26" s="45" t="s">
        <v>20</v>
      </c>
      <c r="G26" s="39" t="s">
        <v>115</v>
      </c>
      <c r="H26" s="39" t="s">
        <v>5</v>
      </c>
      <c r="I26" s="39" t="s">
        <v>6</v>
      </c>
      <c r="J26" s="38">
        <v>11764.7</v>
      </c>
      <c r="K26" s="29">
        <f>0</f>
        <v>0</v>
      </c>
      <c r="L26" s="158">
        <f t="shared" si="0"/>
        <v>0</v>
      </c>
      <c r="M26" s="158">
        <f t="shared" si="1"/>
        <v>0</v>
      </c>
      <c r="N26" s="159"/>
      <c r="O26" s="160">
        <f t="shared" si="2"/>
        <v>0</v>
      </c>
      <c r="P26" s="159"/>
      <c r="Q26" s="159"/>
      <c r="R26" s="159"/>
      <c r="S26" s="28">
        <f t="shared" si="3"/>
        <v>0</v>
      </c>
      <c r="T26" s="27" t="str">
        <f t="shared" si="4"/>
        <v>OK</v>
      </c>
      <c r="U26" s="24"/>
      <c r="V26" s="24"/>
      <c r="W26" s="24"/>
      <c r="X26" s="31"/>
      <c r="Y26" s="26"/>
      <c r="Z26" s="26"/>
      <c r="AA26" s="26"/>
      <c r="AB26" s="24"/>
      <c r="AC26" s="24"/>
      <c r="AD26" s="24"/>
      <c r="AE26" s="24"/>
      <c r="AF26" s="24"/>
      <c r="AG26" s="24"/>
      <c r="AH26" s="24"/>
    </row>
    <row r="27" spans="1:34" ht="30.2" customHeight="1" x14ac:dyDescent="0.25">
      <c r="A27" s="46">
        <v>24</v>
      </c>
      <c r="B27" s="46">
        <v>24</v>
      </c>
      <c r="C27" s="47" t="s">
        <v>32</v>
      </c>
      <c r="D27" s="48" t="s">
        <v>122</v>
      </c>
      <c r="E27" s="50" t="s">
        <v>123</v>
      </c>
      <c r="F27" s="52" t="s">
        <v>20</v>
      </c>
      <c r="G27" s="46" t="s">
        <v>124</v>
      </c>
      <c r="H27" s="46" t="s">
        <v>60</v>
      </c>
      <c r="I27" s="46" t="s">
        <v>6</v>
      </c>
      <c r="J27" s="49">
        <v>13333.33</v>
      </c>
      <c r="K27" s="29">
        <f>0</f>
        <v>0</v>
      </c>
      <c r="L27" s="158">
        <f t="shared" si="0"/>
        <v>0</v>
      </c>
      <c r="M27" s="158">
        <f t="shared" si="1"/>
        <v>0</v>
      </c>
      <c r="N27" s="159"/>
      <c r="O27" s="160">
        <f t="shared" si="2"/>
        <v>0</v>
      </c>
      <c r="P27" s="159"/>
      <c r="Q27" s="159"/>
      <c r="R27" s="159"/>
      <c r="S27" s="28">
        <f t="shared" si="3"/>
        <v>0</v>
      </c>
      <c r="T27" s="27" t="str">
        <f t="shared" si="4"/>
        <v>OK</v>
      </c>
      <c r="U27" s="24"/>
      <c r="V27" s="24"/>
      <c r="W27" s="24"/>
      <c r="X27" s="31"/>
      <c r="Y27" s="26"/>
      <c r="Z27" s="26"/>
      <c r="AA27" s="26"/>
      <c r="AB27" s="24"/>
      <c r="AC27" s="24"/>
      <c r="AD27" s="24"/>
      <c r="AE27" s="24"/>
      <c r="AF27" s="24"/>
      <c r="AG27" s="24"/>
      <c r="AH27" s="24"/>
    </row>
    <row r="28" spans="1:34" ht="47.45" customHeight="1" x14ac:dyDescent="0.25">
      <c r="A28" s="39">
        <v>25</v>
      </c>
      <c r="B28" s="39">
        <v>25</v>
      </c>
      <c r="C28" s="37" t="s">
        <v>150</v>
      </c>
      <c r="D28" s="36" t="s">
        <v>126</v>
      </c>
      <c r="E28" s="43" t="s">
        <v>127</v>
      </c>
      <c r="F28" s="45" t="s">
        <v>24</v>
      </c>
      <c r="G28" s="39" t="s">
        <v>25</v>
      </c>
      <c r="H28" s="39" t="s">
        <v>5</v>
      </c>
      <c r="I28" s="39" t="s">
        <v>26</v>
      </c>
      <c r="J28" s="38">
        <v>1320</v>
      </c>
      <c r="K28" s="29">
        <f>5</f>
        <v>5</v>
      </c>
      <c r="L28" s="158">
        <f t="shared" si="0"/>
        <v>5</v>
      </c>
      <c r="M28" s="158">
        <f t="shared" si="1"/>
        <v>5</v>
      </c>
      <c r="N28" s="159"/>
      <c r="O28" s="160">
        <f t="shared" si="2"/>
        <v>1</v>
      </c>
      <c r="P28" s="159"/>
      <c r="Q28" s="159"/>
      <c r="R28" s="159"/>
      <c r="S28" s="28">
        <f t="shared" si="3"/>
        <v>0</v>
      </c>
      <c r="T28" s="27" t="str">
        <f t="shared" si="4"/>
        <v>OK</v>
      </c>
      <c r="U28" s="24"/>
      <c r="V28" s="24"/>
      <c r="W28" s="24"/>
      <c r="X28" s="31"/>
      <c r="Y28" s="26">
        <v>5</v>
      </c>
      <c r="Z28" s="26"/>
      <c r="AA28" s="26"/>
      <c r="AB28" s="24"/>
      <c r="AC28" s="24"/>
      <c r="AD28" s="24"/>
      <c r="AE28" s="24"/>
      <c r="AF28" s="24"/>
      <c r="AG28" s="24"/>
      <c r="AH28" s="24"/>
    </row>
    <row r="29" spans="1:34" ht="30.2" customHeight="1" x14ac:dyDescent="0.25">
      <c r="A29" s="39">
        <v>26</v>
      </c>
      <c r="B29" s="39">
        <v>26</v>
      </c>
      <c r="C29" s="37" t="s">
        <v>195</v>
      </c>
      <c r="D29" s="36" t="s">
        <v>14</v>
      </c>
      <c r="E29" s="43" t="s">
        <v>128</v>
      </c>
      <c r="F29" s="45" t="s">
        <v>23</v>
      </c>
      <c r="G29" s="39" t="s">
        <v>129</v>
      </c>
      <c r="H29" s="39" t="s">
        <v>5</v>
      </c>
      <c r="I29" s="39" t="s">
        <v>6</v>
      </c>
      <c r="J29" s="38">
        <v>650</v>
      </c>
      <c r="K29" s="29">
        <f>5</f>
        <v>5</v>
      </c>
      <c r="L29" s="158">
        <f t="shared" si="0"/>
        <v>2</v>
      </c>
      <c r="M29" s="158">
        <f t="shared" si="1"/>
        <v>2</v>
      </c>
      <c r="N29" s="159"/>
      <c r="O29" s="160">
        <f t="shared" si="2"/>
        <v>1</v>
      </c>
      <c r="P29" s="159"/>
      <c r="Q29" s="159"/>
      <c r="R29" s="159"/>
      <c r="S29" s="28">
        <f t="shared" si="3"/>
        <v>3</v>
      </c>
      <c r="T29" s="27" t="str">
        <f t="shared" si="4"/>
        <v>OK</v>
      </c>
      <c r="U29" s="24">
        <v>2</v>
      </c>
      <c r="V29" s="24"/>
      <c r="W29" s="24"/>
      <c r="X29" s="24"/>
      <c r="Y29" s="26"/>
      <c r="Z29" s="26"/>
      <c r="AA29" s="26"/>
      <c r="AB29" s="24"/>
      <c r="AC29" s="24"/>
      <c r="AD29" s="24"/>
      <c r="AE29" s="24"/>
      <c r="AF29" s="24"/>
      <c r="AG29" s="24"/>
      <c r="AH29" s="24"/>
    </row>
    <row r="30" spans="1:34" ht="30.2" customHeight="1" x14ac:dyDescent="0.25">
      <c r="A30" s="39">
        <v>27</v>
      </c>
      <c r="B30" s="39">
        <v>27</v>
      </c>
      <c r="C30" s="37" t="s">
        <v>130</v>
      </c>
      <c r="D30" s="36" t="s">
        <v>131</v>
      </c>
      <c r="E30" s="43" t="s">
        <v>132</v>
      </c>
      <c r="F30" s="45" t="s">
        <v>28</v>
      </c>
      <c r="G30" s="39" t="s">
        <v>29</v>
      </c>
      <c r="H30" s="39" t="s">
        <v>8</v>
      </c>
      <c r="I30" s="39" t="s">
        <v>26</v>
      </c>
      <c r="J30" s="38">
        <v>39.78</v>
      </c>
      <c r="K30" s="29">
        <f>0</f>
        <v>0</v>
      </c>
      <c r="L30" s="158">
        <f t="shared" si="0"/>
        <v>0</v>
      </c>
      <c r="M30" s="158">
        <f t="shared" si="1"/>
        <v>0</v>
      </c>
      <c r="N30" s="159"/>
      <c r="O30" s="160">
        <f t="shared" si="2"/>
        <v>0</v>
      </c>
      <c r="P30" s="159"/>
      <c r="Q30" s="159"/>
      <c r="R30" s="159"/>
      <c r="S30" s="28">
        <f t="shared" si="3"/>
        <v>0</v>
      </c>
      <c r="T30" s="27" t="str">
        <f t="shared" si="4"/>
        <v>OK</v>
      </c>
      <c r="U30" s="24"/>
      <c r="V30" s="24"/>
      <c r="W30" s="24"/>
      <c r="X30" s="24"/>
      <c r="Y30" s="26"/>
      <c r="Z30" s="26"/>
      <c r="AA30" s="26"/>
      <c r="AB30" s="24"/>
      <c r="AC30" s="24"/>
      <c r="AD30" s="24"/>
      <c r="AE30" s="24"/>
      <c r="AF30" s="24"/>
      <c r="AG30" s="24"/>
      <c r="AH30" s="24"/>
    </row>
    <row r="31" spans="1:34" ht="30.2" customHeight="1" x14ac:dyDescent="0.25">
      <c r="A31" s="46">
        <v>28</v>
      </c>
      <c r="B31" s="46">
        <v>28</v>
      </c>
      <c r="C31" s="47" t="s">
        <v>133</v>
      </c>
      <c r="D31" s="48" t="s">
        <v>134</v>
      </c>
      <c r="E31" s="50" t="s">
        <v>135</v>
      </c>
      <c r="F31" s="52" t="s">
        <v>136</v>
      </c>
      <c r="G31" s="46" t="s">
        <v>137</v>
      </c>
      <c r="H31" s="46" t="s">
        <v>5</v>
      </c>
      <c r="I31" s="46" t="s">
        <v>6</v>
      </c>
      <c r="J31" s="49">
        <v>2259.91</v>
      </c>
      <c r="K31" s="29">
        <f>0</f>
        <v>0</v>
      </c>
      <c r="L31" s="158">
        <f t="shared" si="0"/>
        <v>0</v>
      </c>
      <c r="M31" s="158">
        <f t="shared" si="1"/>
        <v>0</v>
      </c>
      <c r="N31" s="159"/>
      <c r="O31" s="160">
        <f t="shared" si="2"/>
        <v>0</v>
      </c>
      <c r="P31" s="159"/>
      <c r="Q31" s="159"/>
      <c r="R31" s="159"/>
      <c r="S31" s="28">
        <f t="shared" si="3"/>
        <v>0</v>
      </c>
      <c r="T31" s="27" t="str">
        <f t="shared" si="4"/>
        <v>OK</v>
      </c>
      <c r="U31" s="24"/>
      <c r="V31" s="24"/>
      <c r="W31" s="24"/>
      <c r="X31" s="24"/>
      <c r="Y31" s="26"/>
      <c r="Z31" s="26"/>
      <c r="AA31" s="26"/>
      <c r="AB31" s="24"/>
      <c r="AC31" s="24"/>
      <c r="AD31" s="24"/>
      <c r="AE31" s="24"/>
      <c r="AF31" s="24"/>
      <c r="AG31" s="24"/>
      <c r="AH31" s="24"/>
    </row>
    <row r="32" spans="1:34" ht="30.2" customHeight="1" x14ac:dyDescent="0.25">
      <c r="A32" s="39">
        <v>29</v>
      </c>
      <c r="B32" s="39">
        <v>29</v>
      </c>
      <c r="C32" s="37" t="s">
        <v>138</v>
      </c>
      <c r="D32" s="36" t="s">
        <v>139</v>
      </c>
      <c r="E32" s="43" t="s">
        <v>140</v>
      </c>
      <c r="F32" s="45" t="s">
        <v>136</v>
      </c>
      <c r="G32" s="39" t="s">
        <v>137</v>
      </c>
      <c r="H32" s="39" t="s">
        <v>5</v>
      </c>
      <c r="I32" s="39" t="s">
        <v>6</v>
      </c>
      <c r="J32" s="38">
        <v>3391.3</v>
      </c>
      <c r="K32" s="29">
        <f>0</f>
        <v>0</v>
      </c>
      <c r="L32" s="158">
        <f t="shared" si="0"/>
        <v>0</v>
      </c>
      <c r="M32" s="158">
        <f t="shared" si="1"/>
        <v>0</v>
      </c>
      <c r="N32" s="159"/>
      <c r="O32" s="160">
        <f t="shared" si="2"/>
        <v>0</v>
      </c>
      <c r="P32" s="159"/>
      <c r="Q32" s="159"/>
      <c r="R32" s="159"/>
      <c r="S32" s="28">
        <f t="shared" si="3"/>
        <v>0</v>
      </c>
      <c r="T32" s="27" t="str">
        <f t="shared" si="4"/>
        <v>OK</v>
      </c>
      <c r="U32" s="24"/>
      <c r="V32" s="24"/>
      <c r="W32" s="24"/>
      <c r="X32" s="24"/>
      <c r="Y32" s="26"/>
      <c r="Z32" s="26"/>
      <c r="AA32" s="26"/>
      <c r="AB32" s="24"/>
      <c r="AC32" s="24"/>
      <c r="AD32" s="24"/>
      <c r="AE32" s="24"/>
      <c r="AF32" s="24"/>
      <c r="AG32" s="24"/>
      <c r="AH32" s="24"/>
    </row>
    <row r="33" spans="1:34" ht="30.2" customHeight="1" x14ac:dyDescent="0.25">
      <c r="A33" s="46">
        <v>30</v>
      </c>
      <c r="B33" s="46">
        <v>30</v>
      </c>
      <c r="C33" s="47" t="s">
        <v>141</v>
      </c>
      <c r="D33" s="48" t="s">
        <v>142</v>
      </c>
      <c r="E33" s="50" t="s">
        <v>143</v>
      </c>
      <c r="F33" s="52" t="s">
        <v>136</v>
      </c>
      <c r="G33" s="46" t="s">
        <v>137</v>
      </c>
      <c r="H33" s="46" t="s">
        <v>5</v>
      </c>
      <c r="I33" s="46" t="s">
        <v>6</v>
      </c>
      <c r="J33" s="49">
        <v>9961.5300000000007</v>
      </c>
      <c r="K33" s="29">
        <f>0</f>
        <v>0</v>
      </c>
      <c r="L33" s="158">
        <f t="shared" si="0"/>
        <v>0</v>
      </c>
      <c r="M33" s="158">
        <f t="shared" si="1"/>
        <v>0</v>
      </c>
      <c r="N33" s="159"/>
      <c r="O33" s="160">
        <f t="shared" si="2"/>
        <v>0</v>
      </c>
      <c r="P33" s="159"/>
      <c r="Q33" s="159"/>
      <c r="R33" s="159"/>
      <c r="S33" s="28">
        <f t="shared" si="3"/>
        <v>0</v>
      </c>
      <c r="T33" s="27" t="str">
        <f t="shared" si="4"/>
        <v>OK</v>
      </c>
      <c r="U33" s="24"/>
      <c r="V33" s="24"/>
      <c r="W33" s="24"/>
      <c r="X33" s="24"/>
      <c r="Y33" s="26"/>
      <c r="Z33" s="26"/>
      <c r="AA33" s="26"/>
      <c r="AB33" s="24"/>
      <c r="AC33" s="24"/>
      <c r="AD33" s="24"/>
      <c r="AE33" s="24"/>
      <c r="AF33" s="24"/>
      <c r="AG33" s="24"/>
      <c r="AH33" s="24"/>
    </row>
    <row r="34" spans="1:34" ht="30.2" customHeight="1" x14ac:dyDescent="0.25">
      <c r="A34" s="39">
        <v>31</v>
      </c>
      <c r="B34" s="39">
        <v>31</v>
      </c>
      <c r="C34" s="37" t="s">
        <v>144</v>
      </c>
      <c r="D34" s="36" t="s">
        <v>145</v>
      </c>
      <c r="E34" s="43" t="s">
        <v>146</v>
      </c>
      <c r="F34" s="45" t="s">
        <v>20</v>
      </c>
      <c r="G34" s="39" t="s">
        <v>147</v>
      </c>
      <c r="H34" s="39" t="s">
        <v>60</v>
      </c>
      <c r="I34" s="39">
        <v>44905212</v>
      </c>
      <c r="J34" s="38">
        <v>630</v>
      </c>
      <c r="K34" s="29">
        <f>0</f>
        <v>0</v>
      </c>
      <c r="L34" s="158">
        <f t="shared" si="0"/>
        <v>0</v>
      </c>
      <c r="M34" s="158">
        <f t="shared" si="1"/>
        <v>0</v>
      </c>
      <c r="N34" s="159"/>
      <c r="O34" s="160">
        <f t="shared" si="2"/>
        <v>0</v>
      </c>
      <c r="P34" s="159"/>
      <c r="Q34" s="159"/>
      <c r="R34" s="159"/>
      <c r="S34" s="28">
        <f t="shared" si="3"/>
        <v>0</v>
      </c>
      <c r="T34" s="27" t="str">
        <f t="shared" si="4"/>
        <v>OK</v>
      </c>
      <c r="U34" s="24"/>
      <c r="V34" s="24"/>
      <c r="W34" s="24"/>
      <c r="X34" s="24"/>
      <c r="Y34" s="26"/>
      <c r="Z34" s="26"/>
      <c r="AA34" s="26"/>
      <c r="AB34" s="24"/>
      <c r="AC34" s="24"/>
      <c r="AD34" s="24"/>
      <c r="AE34" s="24"/>
      <c r="AF34" s="24"/>
      <c r="AG34" s="24"/>
      <c r="AH34" s="24"/>
    </row>
    <row r="35" spans="1:34" ht="30.2" customHeight="1" x14ac:dyDescent="0.25">
      <c r="A35" s="46">
        <v>32</v>
      </c>
      <c r="B35" s="46">
        <v>32</v>
      </c>
      <c r="C35" s="47" t="s">
        <v>144</v>
      </c>
      <c r="D35" s="48" t="s">
        <v>148</v>
      </c>
      <c r="E35" s="50" t="s">
        <v>149</v>
      </c>
      <c r="F35" s="52" t="s">
        <v>20</v>
      </c>
      <c r="G35" s="46" t="s">
        <v>147</v>
      </c>
      <c r="H35" s="46" t="s">
        <v>60</v>
      </c>
      <c r="I35" s="46">
        <v>44905212</v>
      </c>
      <c r="J35" s="49">
        <v>1550</v>
      </c>
      <c r="K35" s="29">
        <f>0</f>
        <v>0</v>
      </c>
      <c r="L35" s="158">
        <f t="shared" si="0"/>
        <v>0</v>
      </c>
      <c r="M35" s="158">
        <f t="shared" si="1"/>
        <v>0</v>
      </c>
      <c r="N35" s="159"/>
      <c r="O35" s="160">
        <f t="shared" si="2"/>
        <v>0</v>
      </c>
      <c r="P35" s="159"/>
      <c r="Q35" s="159"/>
      <c r="R35" s="159"/>
      <c r="S35" s="28">
        <f t="shared" si="3"/>
        <v>0</v>
      </c>
      <c r="T35" s="27" t="str">
        <f t="shared" si="4"/>
        <v>OK</v>
      </c>
      <c r="U35" s="24"/>
      <c r="V35" s="24"/>
      <c r="W35" s="24"/>
      <c r="X35" s="24"/>
      <c r="Y35" s="26"/>
      <c r="Z35" s="26"/>
      <c r="AA35" s="26"/>
      <c r="AB35" s="24"/>
      <c r="AC35" s="24"/>
      <c r="AD35" s="24"/>
      <c r="AE35" s="24"/>
      <c r="AF35" s="24"/>
      <c r="AG35" s="24"/>
      <c r="AH35" s="24"/>
    </row>
    <row r="36" spans="1:34" ht="30.2" customHeight="1" x14ac:dyDescent="0.25">
      <c r="A36" s="39">
        <v>33</v>
      </c>
      <c r="B36" s="39">
        <v>33</v>
      </c>
      <c r="C36" s="37" t="s">
        <v>150</v>
      </c>
      <c r="D36" s="36" t="s">
        <v>151</v>
      </c>
      <c r="E36" s="43" t="s">
        <v>152</v>
      </c>
      <c r="F36" s="45" t="s">
        <v>20</v>
      </c>
      <c r="G36" s="39" t="s">
        <v>147</v>
      </c>
      <c r="H36" s="39" t="s">
        <v>60</v>
      </c>
      <c r="I36" s="39">
        <v>44905212</v>
      </c>
      <c r="J36" s="38">
        <v>930</v>
      </c>
      <c r="K36" s="29">
        <f>0</f>
        <v>0</v>
      </c>
      <c r="L36" s="158">
        <f t="shared" si="0"/>
        <v>0</v>
      </c>
      <c r="M36" s="158">
        <f t="shared" si="1"/>
        <v>0</v>
      </c>
      <c r="N36" s="159"/>
      <c r="O36" s="160">
        <f t="shared" si="2"/>
        <v>0</v>
      </c>
      <c r="P36" s="159"/>
      <c r="Q36" s="159"/>
      <c r="R36" s="159"/>
      <c r="S36" s="28">
        <f t="shared" si="3"/>
        <v>0</v>
      </c>
      <c r="T36" s="27" t="str">
        <f t="shared" si="4"/>
        <v>OK</v>
      </c>
      <c r="U36" s="24"/>
      <c r="V36" s="24"/>
      <c r="W36" s="24"/>
      <c r="X36" s="24"/>
      <c r="Y36" s="26"/>
      <c r="Z36" s="26"/>
      <c r="AA36" s="26"/>
      <c r="AB36" s="24"/>
      <c r="AC36" s="24"/>
      <c r="AD36" s="24"/>
      <c r="AE36" s="24"/>
      <c r="AF36" s="24"/>
      <c r="AG36" s="24"/>
      <c r="AH36" s="24"/>
    </row>
    <row r="37" spans="1:34" ht="30.2" customHeight="1" x14ac:dyDescent="0.25">
      <c r="A37" s="46">
        <v>34</v>
      </c>
      <c r="B37" s="46">
        <v>34</v>
      </c>
      <c r="C37" s="47" t="s">
        <v>150</v>
      </c>
      <c r="D37" s="48" t="s">
        <v>153</v>
      </c>
      <c r="E37" s="50" t="s">
        <v>154</v>
      </c>
      <c r="F37" s="52" t="s">
        <v>20</v>
      </c>
      <c r="G37" s="46" t="s">
        <v>147</v>
      </c>
      <c r="H37" s="46" t="s">
        <v>60</v>
      </c>
      <c r="I37" s="46">
        <v>44905212</v>
      </c>
      <c r="J37" s="49">
        <v>2560</v>
      </c>
      <c r="K37" s="29">
        <f>0</f>
        <v>0</v>
      </c>
      <c r="L37" s="158">
        <f t="shared" si="0"/>
        <v>0</v>
      </c>
      <c r="M37" s="158">
        <f t="shared" si="1"/>
        <v>0</v>
      </c>
      <c r="N37" s="159"/>
      <c r="O37" s="160">
        <f t="shared" si="2"/>
        <v>0</v>
      </c>
      <c r="P37" s="159"/>
      <c r="Q37" s="159"/>
      <c r="R37" s="159"/>
      <c r="S37" s="28">
        <f t="shared" si="3"/>
        <v>0</v>
      </c>
      <c r="T37" s="27" t="str">
        <f t="shared" si="4"/>
        <v>OK</v>
      </c>
      <c r="U37" s="24"/>
      <c r="V37" s="24"/>
      <c r="W37" s="24"/>
      <c r="X37" s="24"/>
      <c r="Y37" s="26"/>
      <c r="Z37" s="26"/>
      <c r="AA37" s="26"/>
      <c r="AB37" s="24"/>
      <c r="AC37" s="24"/>
      <c r="AD37" s="24"/>
      <c r="AE37" s="24"/>
      <c r="AF37" s="24"/>
      <c r="AG37" s="24"/>
      <c r="AH37" s="24"/>
    </row>
    <row r="38" spans="1:34" ht="30.2" customHeight="1" x14ac:dyDescent="0.25">
      <c r="A38" s="203" t="s">
        <v>155</v>
      </c>
      <c r="B38" s="39">
        <v>35</v>
      </c>
      <c r="C38" s="200" t="s">
        <v>33</v>
      </c>
      <c r="D38" s="36" t="s">
        <v>27</v>
      </c>
      <c r="E38" s="43" t="s">
        <v>8</v>
      </c>
      <c r="F38" s="44" t="s">
        <v>28</v>
      </c>
      <c r="G38" s="39" t="s">
        <v>29</v>
      </c>
      <c r="H38" s="39" t="s">
        <v>8</v>
      </c>
      <c r="I38" s="39" t="s">
        <v>9</v>
      </c>
      <c r="J38" s="38">
        <v>150.13999999999999</v>
      </c>
      <c r="K38" s="29">
        <f>5</f>
        <v>5</v>
      </c>
      <c r="L38" s="158">
        <f t="shared" si="0"/>
        <v>2</v>
      </c>
      <c r="M38" s="158">
        <f t="shared" si="1"/>
        <v>2</v>
      </c>
      <c r="N38" s="159"/>
      <c r="O38" s="160">
        <f t="shared" si="2"/>
        <v>1</v>
      </c>
      <c r="P38" s="159"/>
      <c r="Q38" s="159"/>
      <c r="R38" s="159"/>
      <c r="S38" s="28">
        <f t="shared" si="3"/>
        <v>3</v>
      </c>
      <c r="T38" s="27" t="str">
        <f t="shared" si="4"/>
        <v>OK</v>
      </c>
      <c r="U38" s="24"/>
      <c r="V38" s="24"/>
      <c r="W38" s="24">
        <v>2</v>
      </c>
      <c r="X38" s="24"/>
      <c r="Y38" s="26"/>
      <c r="Z38" s="26"/>
      <c r="AA38" s="26"/>
      <c r="AB38" s="24"/>
      <c r="AC38" s="24"/>
      <c r="AD38" s="24"/>
      <c r="AE38" s="24"/>
      <c r="AF38" s="24"/>
      <c r="AG38" s="24"/>
      <c r="AH38" s="24"/>
    </row>
    <row r="39" spans="1:34" ht="30.2" customHeight="1" x14ac:dyDescent="0.25">
      <c r="A39" s="204"/>
      <c r="B39" s="39">
        <v>36</v>
      </c>
      <c r="C39" s="201"/>
      <c r="D39" s="36" t="s">
        <v>7</v>
      </c>
      <c r="E39" s="43" t="s">
        <v>8</v>
      </c>
      <c r="F39" s="45" t="s">
        <v>28</v>
      </c>
      <c r="G39" s="39" t="s">
        <v>29</v>
      </c>
      <c r="H39" s="39" t="s">
        <v>8</v>
      </c>
      <c r="I39" s="39" t="s">
        <v>9</v>
      </c>
      <c r="J39" s="38">
        <v>1076</v>
      </c>
      <c r="K39" s="29">
        <f>0</f>
        <v>0</v>
      </c>
      <c r="L39" s="158">
        <f t="shared" si="0"/>
        <v>0</v>
      </c>
      <c r="M39" s="158">
        <f t="shared" si="1"/>
        <v>0</v>
      </c>
      <c r="N39" s="159"/>
      <c r="O39" s="160">
        <f t="shared" si="2"/>
        <v>0</v>
      </c>
      <c r="P39" s="159"/>
      <c r="Q39" s="159"/>
      <c r="R39" s="159"/>
      <c r="S39" s="28">
        <f t="shared" si="3"/>
        <v>0</v>
      </c>
      <c r="T39" s="27" t="str">
        <f t="shared" si="4"/>
        <v>OK</v>
      </c>
      <c r="U39" s="24"/>
      <c r="V39" s="24"/>
      <c r="W39" s="24"/>
      <c r="X39" s="24"/>
      <c r="Y39" s="26"/>
      <c r="Z39" s="26"/>
      <c r="AA39" s="26"/>
      <c r="AB39" s="24"/>
      <c r="AC39" s="24"/>
      <c r="AD39" s="24"/>
      <c r="AE39" s="24"/>
      <c r="AF39" s="24"/>
      <c r="AG39" s="24"/>
      <c r="AH39" s="24"/>
    </row>
    <row r="40" spans="1:34" ht="30.2" customHeight="1" x14ac:dyDescent="0.25">
      <c r="A40" s="204"/>
      <c r="B40" s="39">
        <v>37</v>
      </c>
      <c r="C40" s="201"/>
      <c r="D40" s="36" t="s">
        <v>156</v>
      </c>
      <c r="E40" s="43" t="s">
        <v>8</v>
      </c>
      <c r="F40" s="45" t="s">
        <v>28</v>
      </c>
      <c r="G40" s="39" t="s">
        <v>29</v>
      </c>
      <c r="H40" s="39" t="s">
        <v>34</v>
      </c>
      <c r="I40" s="39" t="s">
        <v>9</v>
      </c>
      <c r="J40" s="38">
        <v>75</v>
      </c>
      <c r="K40" s="29">
        <f>20</f>
        <v>20</v>
      </c>
      <c r="L40" s="158">
        <f t="shared" si="0"/>
        <v>10</v>
      </c>
      <c r="M40" s="158">
        <f t="shared" si="1"/>
        <v>10</v>
      </c>
      <c r="N40" s="159"/>
      <c r="O40" s="160">
        <f t="shared" si="2"/>
        <v>5</v>
      </c>
      <c r="P40" s="159"/>
      <c r="Q40" s="159"/>
      <c r="R40" s="159"/>
      <c r="S40" s="28">
        <f t="shared" si="3"/>
        <v>10</v>
      </c>
      <c r="T40" s="27" t="str">
        <f t="shared" si="4"/>
        <v>OK</v>
      </c>
      <c r="U40" s="24"/>
      <c r="V40" s="24"/>
      <c r="W40" s="24">
        <v>10</v>
      </c>
      <c r="X40" s="24"/>
      <c r="Y40" s="26"/>
      <c r="Z40" s="26"/>
      <c r="AA40" s="26"/>
      <c r="AB40" s="24"/>
      <c r="AC40" s="24"/>
      <c r="AD40" s="24"/>
      <c r="AE40" s="24"/>
      <c r="AF40" s="24"/>
      <c r="AG40" s="24"/>
      <c r="AH40" s="24"/>
    </row>
    <row r="41" spans="1:34" ht="30.2" customHeight="1" x14ac:dyDescent="0.25">
      <c r="A41" s="204"/>
      <c r="B41" s="39">
        <v>38</v>
      </c>
      <c r="C41" s="201"/>
      <c r="D41" s="36" t="s">
        <v>11</v>
      </c>
      <c r="E41" s="43" t="s">
        <v>8</v>
      </c>
      <c r="F41" s="45" t="s">
        <v>28</v>
      </c>
      <c r="G41" s="39" t="s">
        <v>29</v>
      </c>
      <c r="H41" s="39" t="s">
        <v>8</v>
      </c>
      <c r="I41" s="39" t="s">
        <v>9</v>
      </c>
      <c r="J41" s="38">
        <v>1400</v>
      </c>
      <c r="K41" s="29">
        <f>3</f>
        <v>3</v>
      </c>
      <c r="L41" s="158">
        <f t="shared" si="0"/>
        <v>3</v>
      </c>
      <c r="M41" s="158">
        <f t="shared" si="1"/>
        <v>3</v>
      </c>
      <c r="N41" s="159"/>
      <c r="O41" s="160">
        <f t="shared" si="2"/>
        <v>0</v>
      </c>
      <c r="P41" s="159"/>
      <c r="Q41" s="159"/>
      <c r="R41" s="159"/>
      <c r="S41" s="28">
        <f t="shared" si="3"/>
        <v>0</v>
      </c>
      <c r="T41" s="27" t="str">
        <f t="shared" si="4"/>
        <v>OK</v>
      </c>
      <c r="U41" s="24"/>
      <c r="V41" s="24"/>
      <c r="W41" s="24">
        <v>3</v>
      </c>
      <c r="X41" s="24"/>
      <c r="Y41" s="26"/>
      <c r="Z41" s="26"/>
      <c r="AA41" s="26"/>
      <c r="AB41" s="24"/>
      <c r="AC41" s="24"/>
      <c r="AD41" s="24"/>
      <c r="AE41" s="24"/>
      <c r="AF41" s="24"/>
      <c r="AG41" s="24"/>
      <c r="AH41" s="24"/>
    </row>
    <row r="42" spans="1:34" ht="30.2" customHeight="1" x14ac:dyDescent="0.25">
      <c r="A42" s="204"/>
      <c r="B42" s="39">
        <v>39</v>
      </c>
      <c r="C42" s="201"/>
      <c r="D42" s="36" t="s">
        <v>12</v>
      </c>
      <c r="E42" s="43" t="s">
        <v>8</v>
      </c>
      <c r="F42" s="45" t="s">
        <v>28</v>
      </c>
      <c r="G42" s="39" t="s">
        <v>29</v>
      </c>
      <c r="H42" s="39" t="s">
        <v>34</v>
      </c>
      <c r="I42" s="39" t="s">
        <v>9</v>
      </c>
      <c r="J42" s="38">
        <v>75.5</v>
      </c>
      <c r="K42" s="29">
        <f>0</f>
        <v>0</v>
      </c>
      <c r="L42" s="158">
        <f t="shared" si="0"/>
        <v>0</v>
      </c>
      <c r="M42" s="158">
        <f t="shared" si="1"/>
        <v>0</v>
      </c>
      <c r="N42" s="159"/>
      <c r="O42" s="160">
        <f t="shared" si="2"/>
        <v>0</v>
      </c>
      <c r="P42" s="159"/>
      <c r="Q42" s="159"/>
      <c r="R42" s="159"/>
      <c r="S42" s="28">
        <f t="shared" si="3"/>
        <v>0</v>
      </c>
      <c r="T42" s="27" t="str">
        <f t="shared" si="4"/>
        <v>OK</v>
      </c>
      <c r="U42" s="24"/>
      <c r="V42" s="24"/>
      <c r="W42" s="24"/>
      <c r="X42" s="24"/>
      <c r="Y42" s="26"/>
      <c r="Z42" s="26"/>
      <c r="AA42" s="26"/>
      <c r="AB42" s="24"/>
      <c r="AC42" s="24"/>
      <c r="AD42" s="24"/>
      <c r="AE42" s="24"/>
      <c r="AF42" s="24"/>
      <c r="AG42" s="24"/>
      <c r="AH42" s="24"/>
    </row>
    <row r="43" spans="1:34" ht="30.2" customHeight="1" x14ac:dyDescent="0.25">
      <c r="A43" s="204"/>
      <c r="B43" s="39">
        <v>40</v>
      </c>
      <c r="C43" s="201"/>
      <c r="D43" s="36" t="s">
        <v>10</v>
      </c>
      <c r="E43" s="43" t="s">
        <v>8</v>
      </c>
      <c r="F43" s="45" t="s">
        <v>28</v>
      </c>
      <c r="G43" s="39" t="s">
        <v>29</v>
      </c>
      <c r="H43" s="39" t="s">
        <v>8</v>
      </c>
      <c r="I43" s="39" t="s">
        <v>9</v>
      </c>
      <c r="J43" s="38">
        <v>1600</v>
      </c>
      <c r="K43" s="29">
        <f>8</f>
        <v>8</v>
      </c>
      <c r="L43" s="158">
        <f t="shared" si="0"/>
        <v>4</v>
      </c>
      <c r="M43" s="158">
        <f t="shared" si="1"/>
        <v>4</v>
      </c>
      <c r="N43" s="159"/>
      <c r="O43" s="160">
        <f t="shared" si="2"/>
        <v>2</v>
      </c>
      <c r="P43" s="159"/>
      <c r="Q43" s="159"/>
      <c r="R43" s="159"/>
      <c r="S43" s="28">
        <f t="shared" si="3"/>
        <v>4</v>
      </c>
      <c r="T43" s="27" t="str">
        <f t="shared" si="4"/>
        <v>OK</v>
      </c>
      <c r="U43" s="24"/>
      <c r="V43" s="24"/>
      <c r="W43" s="24">
        <v>4</v>
      </c>
      <c r="X43" s="24"/>
      <c r="Y43" s="26"/>
      <c r="Z43" s="26"/>
      <c r="AA43" s="26"/>
      <c r="AB43" s="24"/>
      <c r="AC43" s="24"/>
      <c r="AD43" s="24"/>
      <c r="AE43" s="24"/>
      <c r="AF43" s="24"/>
      <c r="AG43" s="24"/>
      <c r="AH43" s="24"/>
    </row>
    <row r="44" spans="1:34" ht="30.2" customHeight="1" x14ac:dyDescent="0.25">
      <c r="A44" s="204"/>
      <c r="B44" s="39">
        <v>41</v>
      </c>
      <c r="C44" s="201"/>
      <c r="D44" s="36" t="s">
        <v>13</v>
      </c>
      <c r="E44" s="43" t="s">
        <v>8</v>
      </c>
      <c r="F44" s="45" t="s">
        <v>28</v>
      </c>
      <c r="G44" s="39" t="s">
        <v>29</v>
      </c>
      <c r="H44" s="39" t="s">
        <v>34</v>
      </c>
      <c r="I44" s="39" t="s">
        <v>9</v>
      </c>
      <c r="J44" s="38">
        <v>75</v>
      </c>
      <c r="K44" s="29">
        <f>20+56</f>
        <v>76</v>
      </c>
      <c r="L44" s="158">
        <f t="shared" si="0"/>
        <v>76</v>
      </c>
      <c r="M44" s="158">
        <f t="shared" si="1"/>
        <v>76</v>
      </c>
      <c r="N44" s="159"/>
      <c r="O44" s="160">
        <f t="shared" si="2"/>
        <v>19</v>
      </c>
      <c r="P44" s="159"/>
      <c r="Q44" s="159"/>
      <c r="R44" s="159"/>
      <c r="S44" s="28">
        <f t="shared" si="3"/>
        <v>0</v>
      </c>
      <c r="T44" s="27" t="str">
        <f t="shared" si="4"/>
        <v>OK</v>
      </c>
      <c r="U44" s="24"/>
      <c r="V44" s="24"/>
      <c r="W44" s="24">
        <f>20+56</f>
        <v>76</v>
      </c>
      <c r="X44" s="24"/>
      <c r="Y44" s="26"/>
      <c r="Z44" s="26"/>
      <c r="AA44" s="26"/>
      <c r="AB44" s="24"/>
      <c r="AC44" s="24"/>
      <c r="AD44" s="24"/>
      <c r="AE44" s="24"/>
      <c r="AF44" s="24"/>
      <c r="AG44" s="24"/>
      <c r="AH44" s="24"/>
    </row>
    <row r="45" spans="1:34" ht="30.2" customHeight="1" x14ac:dyDescent="0.25">
      <c r="A45" s="204"/>
      <c r="B45" s="39">
        <v>42</v>
      </c>
      <c r="C45" s="201"/>
      <c r="D45" s="36" t="s">
        <v>157</v>
      </c>
      <c r="E45" s="43" t="s">
        <v>8</v>
      </c>
      <c r="F45" s="45" t="s">
        <v>28</v>
      </c>
      <c r="G45" s="39" t="s">
        <v>29</v>
      </c>
      <c r="H45" s="39" t="s">
        <v>8</v>
      </c>
      <c r="I45" s="39" t="s">
        <v>9</v>
      </c>
      <c r="J45" s="38">
        <v>350</v>
      </c>
      <c r="K45" s="29">
        <f>12</f>
        <v>12</v>
      </c>
      <c r="L45" s="158">
        <f t="shared" si="0"/>
        <v>8</v>
      </c>
      <c r="M45" s="158">
        <f t="shared" si="1"/>
        <v>8</v>
      </c>
      <c r="N45" s="159"/>
      <c r="O45" s="160">
        <f t="shared" si="2"/>
        <v>3</v>
      </c>
      <c r="P45" s="159"/>
      <c r="Q45" s="159"/>
      <c r="R45" s="159"/>
      <c r="S45" s="28">
        <f t="shared" si="3"/>
        <v>4</v>
      </c>
      <c r="T45" s="27" t="str">
        <f t="shared" si="4"/>
        <v>OK</v>
      </c>
      <c r="U45" s="24"/>
      <c r="V45" s="24"/>
      <c r="W45" s="24">
        <v>8</v>
      </c>
      <c r="X45" s="24"/>
      <c r="Y45" s="26"/>
      <c r="Z45" s="26"/>
      <c r="AA45" s="26"/>
      <c r="AB45" s="24"/>
      <c r="AC45" s="24"/>
      <c r="AD45" s="24"/>
      <c r="AE45" s="24"/>
      <c r="AF45" s="24"/>
      <c r="AG45" s="24"/>
      <c r="AH45" s="24"/>
    </row>
    <row r="46" spans="1:34" ht="30.2" customHeight="1" x14ac:dyDescent="0.25">
      <c r="A46" s="204"/>
      <c r="B46" s="39">
        <v>43</v>
      </c>
      <c r="C46" s="201"/>
      <c r="D46" s="36" t="s">
        <v>30</v>
      </c>
      <c r="E46" s="43" t="s">
        <v>8</v>
      </c>
      <c r="F46" s="45" t="s">
        <v>28</v>
      </c>
      <c r="G46" s="39" t="s">
        <v>29</v>
      </c>
      <c r="H46" s="39" t="s">
        <v>8</v>
      </c>
      <c r="I46" s="39" t="s">
        <v>9</v>
      </c>
      <c r="J46" s="38">
        <v>100.25</v>
      </c>
      <c r="K46" s="29">
        <f>5</f>
        <v>5</v>
      </c>
      <c r="L46" s="158">
        <f t="shared" si="0"/>
        <v>2</v>
      </c>
      <c r="M46" s="158">
        <f t="shared" si="1"/>
        <v>2</v>
      </c>
      <c r="N46" s="159"/>
      <c r="O46" s="160">
        <f t="shared" si="2"/>
        <v>1</v>
      </c>
      <c r="P46" s="159"/>
      <c r="Q46" s="159"/>
      <c r="R46" s="159"/>
      <c r="S46" s="28">
        <f t="shared" si="3"/>
        <v>3</v>
      </c>
      <c r="T46" s="27" t="str">
        <f t="shared" si="4"/>
        <v>OK</v>
      </c>
      <c r="U46" s="24"/>
      <c r="V46" s="24"/>
      <c r="W46" s="24">
        <v>2</v>
      </c>
      <c r="X46" s="24"/>
      <c r="Y46" s="26"/>
      <c r="Z46" s="26"/>
      <c r="AA46" s="26"/>
      <c r="AB46" s="24"/>
      <c r="AC46" s="24"/>
      <c r="AD46" s="24"/>
      <c r="AE46" s="24"/>
      <c r="AF46" s="24"/>
      <c r="AG46" s="24"/>
      <c r="AH46" s="24"/>
    </row>
    <row r="47" spans="1:34" ht="30.2" customHeight="1" x14ac:dyDescent="0.25">
      <c r="A47" s="204"/>
      <c r="B47" s="39">
        <v>44</v>
      </c>
      <c r="C47" s="201"/>
      <c r="D47" s="36" t="s">
        <v>158</v>
      </c>
      <c r="E47" s="43" t="s">
        <v>8</v>
      </c>
      <c r="F47" s="44" t="s">
        <v>28</v>
      </c>
      <c r="G47" s="39" t="s">
        <v>159</v>
      </c>
      <c r="H47" s="39" t="s">
        <v>8</v>
      </c>
      <c r="I47" s="39" t="s">
        <v>9</v>
      </c>
      <c r="J47" s="38">
        <v>1424</v>
      </c>
      <c r="K47" s="29">
        <f>0</f>
        <v>0</v>
      </c>
      <c r="L47" s="158">
        <f t="shared" si="0"/>
        <v>0</v>
      </c>
      <c r="M47" s="158">
        <f t="shared" si="1"/>
        <v>0</v>
      </c>
      <c r="N47" s="159"/>
      <c r="O47" s="160">
        <f t="shared" si="2"/>
        <v>0</v>
      </c>
      <c r="P47" s="159"/>
      <c r="Q47" s="159"/>
      <c r="R47" s="159"/>
      <c r="S47" s="28">
        <f t="shared" si="3"/>
        <v>0</v>
      </c>
      <c r="T47" s="27" t="str">
        <f t="shared" si="4"/>
        <v>OK</v>
      </c>
      <c r="U47" s="24"/>
      <c r="V47" s="24"/>
      <c r="W47" s="24"/>
      <c r="X47" s="24"/>
      <c r="Y47" s="26"/>
      <c r="Z47" s="26"/>
      <c r="AA47" s="26"/>
      <c r="AB47" s="24"/>
      <c r="AC47" s="24"/>
      <c r="AD47" s="24"/>
      <c r="AE47" s="24"/>
      <c r="AF47" s="24"/>
      <c r="AG47" s="24"/>
      <c r="AH47" s="24"/>
    </row>
    <row r="48" spans="1:34" ht="116.25" customHeight="1" x14ac:dyDescent="0.25">
      <c r="A48" s="205"/>
      <c r="B48" s="39">
        <v>45</v>
      </c>
      <c r="C48" s="202"/>
      <c r="D48" s="36" t="s">
        <v>160</v>
      </c>
      <c r="E48" s="37" t="s">
        <v>8</v>
      </c>
      <c r="F48" s="45" t="s">
        <v>28</v>
      </c>
      <c r="G48" s="39" t="s">
        <v>29</v>
      </c>
      <c r="H48" s="39" t="s">
        <v>8</v>
      </c>
      <c r="I48" s="39" t="s">
        <v>9</v>
      </c>
      <c r="J48" s="38">
        <v>2503.0100000000002</v>
      </c>
      <c r="K48" s="29">
        <f>3+1</f>
        <v>4</v>
      </c>
      <c r="L48" s="158">
        <f t="shared" si="0"/>
        <v>4</v>
      </c>
      <c r="M48" s="158">
        <f t="shared" si="1"/>
        <v>4</v>
      </c>
      <c r="N48" s="159"/>
      <c r="O48" s="160">
        <f t="shared" si="2"/>
        <v>1</v>
      </c>
      <c r="P48" s="159"/>
      <c r="Q48" s="159"/>
      <c r="R48" s="159"/>
      <c r="S48" s="28">
        <f t="shared" si="3"/>
        <v>0</v>
      </c>
      <c r="T48" s="27" t="str">
        <f t="shared" si="4"/>
        <v>OK</v>
      </c>
      <c r="U48" s="24"/>
      <c r="V48" s="24"/>
      <c r="W48" s="24">
        <v>3</v>
      </c>
      <c r="X48" s="24">
        <v>1</v>
      </c>
      <c r="Y48" s="26"/>
      <c r="Z48" s="26"/>
      <c r="AA48" s="26"/>
      <c r="AB48" s="24"/>
      <c r="AC48" s="24"/>
      <c r="AD48" s="24"/>
      <c r="AE48" s="24"/>
      <c r="AF48" s="24"/>
      <c r="AG48" s="24"/>
      <c r="AH48" s="24"/>
    </row>
    <row r="49" spans="1:34" ht="30.2" customHeight="1" x14ac:dyDescent="0.25">
      <c r="A49" s="213" t="s">
        <v>161</v>
      </c>
      <c r="B49" s="46">
        <v>46</v>
      </c>
      <c r="C49" s="210" t="s">
        <v>33</v>
      </c>
      <c r="D49" s="48" t="s">
        <v>27</v>
      </c>
      <c r="E49" s="50" t="s">
        <v>8</v>
      </c>
      <c r="F49" s="52" t="s">
        <v>28</v>
      </c>
      <c r="G49" s="46" t="s">
        <v>29</v>
      </c>
      <c r="H49" s="46" t="s">
        <v>8</v>
      </c>
      <c r="I49" s="46" t="s">
        <v>9</v>
      </c>
      <c r="J49" s="49">
        <v>80</v>
      </c>
      <c r="K49" s="29">
        <f>0</f>
        <v>0</v>
      </c>
      <c r="L49" s="158">
        <f t="shared" si="0"/>
        <v>0</v>
      </c>
      <c r="M49" s="158">
        <f t="shared" si="1"/>
        <v>0</v>
      </c>
      <c r="N49" s="159"/>
      <c r="O49" s="160">
        <f t="shared" si="2"/>
        <v>0</v>
      </c>
      <c r="P49" s="159"/>
      <c r="Q49" s="159"/>
      <c r="R49" s="159"/>
      <c r="S49" s="28">
        <f t="shared" si="3"/>
        <v>0</v>
      </c>
      <c r="T49" s="27" t="str">
        <f t="shared" si="4"/>
        <v>OK</v>
      </c>
      <c r="U49" s="24"/>
      <c r="V49" s="24"/>
      <c r="W49" s="24"/>
      <c r="X49" s="24"/>
      <c r="Y49" s="26"/>
      <c r="Z49" s="26"/>
      <c r="AA49" s="26"/>
      <c r="AB49" s="24"/>
      <c r="AC49" s="24"/>
      <c r="AD49" s="24"/>
      <c r="AE49" s="24"/>
      <c r="AF49" s="24"/>
      <c r="AG49" s="24"/>
      <c r="AH49" s="24"/>
    </row>
    <row r="50" spans="1:34" ht="30.2" customHeight="1" x14ac:dyDescent="0.25">
      <c r="A50" s="214"/>
      <c r="B50" s="46">
        <v>47</v>
      </c>
      <c r="C50" s="211"/>
      <c r="D50" s="48" t="s">
        <v>7</v>
      </c>
      <c r="E50" s="50" t="s">
        <v>8</v>
      </c>
      <c r="F50" s="52" t="s">
        <v>28</v>
      </c>
      <c r="G50" s="46" t="s">
        <v>29</v>
      </c>
      <c r="H50" s="46" t="s">
        <v>8</v>
      </c>
      <c r="I50" s="46" t="s">
        <v>9</v>
      </c>
      <c r="J50" s="49">
        <v>550</v>
      </c>
      <c r="K50" s="29">
        <f>0</f>
        <v>0</v>
      </c>
      <c r="L50" s="158">
        <f t="shared" si="0"/>
        <v>0</v>
      </c>
      <c r="M50" s="158">
        <f t="shared" si="1"/>
        <v>0</v>
      </c>
      <c r="N50" s="159"/>
      <c r="O50" s="160">
        <f t="shared" si="2"/>
        <v>0</v>
      </c>
      <c r="P50" s="159"/>
      <c r="Q50" s="159"/>
      <c r="R50" s="159"/>
      <c r="S50" s="28">
        <f t="shared" si="3"/>
        <v>0</v>
      </c>
      <c r="T50" s="27" t="str">
        <f t="shared" si="4"/>
        <v>OK</v>
      </c>
      <c r="U50" s="24"/>
      <c r="V50" s="24"/>
      <c r="W50" s="24"/>
      <c r="X50" s="24"/>
      <c r="Y50" s="26"/>
      <c r="Z50" s="26"/>
      <c r="AA50" s="26"/>
      <c r="AB50" s="24"/>
      <c r="AC50" s="24"/>
      <c r="AD50" s="24"/>
      <c r="AE50" s="24"/>
      <c r="AF50" s="24"/>
      <c r="AG50" s="24"/>
      <c r="AH50" s="24"/>
    </row>
    <row r="51" spans="1:34" ht="30.2" customHeight="1" x14ac:dyDescent="0.25">
      <c r="A51" s="214"/>
      <c r="B51" s="46">
        <v>48</v>
      </c>
      <c r="C51" s="211"/>
      <c r="D51" s="48" t="s">
        <v>10</v>
      </c>
      <c r="E51" s="50" t="s">
        <v>8</v>
      </c>
      <c r="F51" s="52" t="s">
        <v>28</v>
      </c>
      <c r="G51" s="46" t="s">
        <v>29</v>
      </c>
      <c r="H51" s="46" t="s">
        <v>8</v>
      </c>
      <c r="I51" s="46" t="s">
        <v>9</v>
      </c>
      <c r="J51" s="49">
        <v>850</v>
      </c>
      <c r="K51" s="29">
        <f>0</f>
        <v>0</v>
      </c>
      <c r="L51" s="158">
        <f t="shared" si="0"/>
        <v>0</v>
      </c>
      <c r="M51" s="158">
        <f t="shared" si="1"/>
        <v>0</v>
      </c>
      <c r="N51" s="159"/>
      <c r="O51" s="160">
        <f t="shared" si="2"/>
        <v>0</v>
      </c>
      <c r="P51" s="159"/>
      <c r="Q51" s="159"/>
      <c r="R51" s="159"/>
      <c r="S51" s="28">
        <f t="shared" si="3"/>
        <v>0</v>
      </c>
      <c r="T51" s="27" t="str">
        <f t="shared" si="4"/>
        <v>OK</v>
      </c>
      <c r="U51" s="24"/>
      <c r="V51" s="24"/>
      <c r="W51" s="24"/>
      <c r="X51" s="24"/>
      <c r="Y51" s="26"/>
      <c r="Z51" s="26"/>
      <c r="AA51" s="26"/>
      <c r="AB51" s="24"/>
      <c r="AC51" s="24"/>
      <c r="AD51" s="24"/>
      <c r="AE51" s="24"/>
      <c r="AF51" s="24"/>
      <c r="AG51" s="24"/>
      <c r="AH51" s="24"/>
    </row>
    <row r="52" spans="1:34" ht="30.2" customHeight="1" x14ac:dyDescent="0.25">
      <c r="A52" s="214"/>
      <c r="B52" s="46">
        <v>49</v>
      </c>
      <c r="C52" s="211"/>
      <c r="D52" s="48" t="s">
        <v>11</v>
      </c>
      <c r="E52" s="50" t="s">
        <v>8</v>
      </c>
      <c r="F52" s="52" t="s">
        <v>28</v>
      </c>
      <c r="G52" s="46" t="s">
        <v>29</v>
      </c>
      <c r="H52" s="46" t="s">
        <v>8</v>
      </c>
      <c r="I52" s="46" t="s">
        <v>9</v>
      </c>
      <c r="J52" s="49">
        <v>800</v>
      </c>
      <c r="K52" s="29">
        <f>0</f>
        <v>0</v>
      </c>
      <c r="L52" s="158">
        <f t="shared" si="0"/>
        <v>0</v>
      </c>
      <c r="M52" s="158">
        <f t="shared" si="1"/>
        <v>0</v>
      </c>
      <c r="N52" s="159"/>
      <c r="O52" s="160">
        <f t="shared" si="2"/>
        <v>0</v>
      </c>
      <c r="P52" s="159"/>
      <c r="Q52" s="159"/>
      <c r="R52" s="159"/>
      <c r="S52" s="28">
        <f t="shared" si="3"/>
        <v>0</v>
      </c>
      <c r="T52" s="27" t="str">
        <f t="shared" si="4"/>
        <v>OK</v>
      </c>
      <c r="U52" s="24"/>
      <c r="V52" s="24"/>
      <c r="W52" s="24"/>
      <c r="X52" s="24"/>
      <c r="Y52" s="26"/>
      <c r="Z52" s="26"/>
      <c r="AA52" s="26"/>
      <c r="AB52" s="24"/>
      <c r="AC52" s="24"/>
      <c r="AD52" s="24"/>
      <c r="AE52" s="24"/>
      <c r="AF52" s="24"/>
      <c r="AG52" s="24"/>
      <c r="AH52" s="24"/>
    </row>
    <row r="53" spans="1:34" ht="30.2" customHeight="1" x14ac:dyDescent="0.25">
      <c r="A53" s="214"/>
      <c r="B53" s="46">
        <v>50</v>
      </c>
      <c r="C53" s="211"/>
      <c r="D53" s="48" t="s">
        <v>12</v>
      </c>
      <c r="E53" s="50" t="s">
        <v>8</v>
      </c>
      <c r="F53" s="52" t="s">
        <v>28</v>
      </c>
      <c r="G53" s="46" t="s">
        <v>29</v>
      </c>
      <c r="H53" s="46" t="s">
        <v>34</v>
      </c>
      <c r="I53" s="46" t="s">
        <v>9</v>
      </c>
      <c r="J53" s="49">
        <v>50</v>
      </c>
      <c r="K53" s="29">
        <f>0</f>
        <v>0</v>
      </c>
      <c r="L53" s="158">
        <f t="shared" si="0"/>
        <v>0</v>
      </c>
      <c r="M53" s="158">
        <f t="shared" si="1"/>
        <v>0</v>
      </c>
      <c r="N53" s="159"/>
      <c r="O53" s="160">
        <f t="shared" si="2"/>
        <v>0</v>
      </c>
      <c r="P53" s="159"/>
      <c r="Q53" s="159"/>
      <c r="R53" s="159"/>
      <c r="S53" s="28">
        <f t="shared" si="3"/>
        <v>0</v>
      </c>
      <c r="T53" s="27" t="str">
        <f t="shared" si="4"/>
        <v>OK</v>
      </c>
      <c r="U53" s="24"/>
      <c r="V53" s="24"/>
      <c r="W53" s="24"/>
      <c r="X53" s="24"/>
      <c r="Y53" s="26"/>
      <c r="Z53" s="26"/>
      <c r="AA53" s="26"/>
      <c r="AB53" s="24"/>
      <c r="AC53" s="24"/>
      <c r="AD53" s="24"/>
      <c r="AE53" s="24"/>
      <c r="AF53" s="24"/>
      <c r="AG53" s="24"/>
      <c r="AH53" s="24"/>
    </row>
    <row r="54" spans="1:34" ht="30.2" customHeight="1" x14ac:dyDescent="0.25">
      <c r="A54" s="214"/>
      <c r="B54" s="46">
        <v>51</v>
      </c>
      <c r="C54" s="211"/>
      <c r="D54" s="48" t="s">
        <v>156</v>
      </c>
      <c r="E54" s="50" t="s">
        <v>8</v>
      </c>
      <c r="F54" s="52" t="s">
        <v>28</v>
      </c>
      <c r="G54" s="46" t="s">
        <v>29</v>
      </c>
      <c r="H54" s="46" t="s">
        <v>34</v>
      </c>
      <c r="I54" s="46" t="s">
        <v>9</v>
      </c>
      <c r="J54" s="49">
        <v>50</v>
      </c>
      <c r="K54" s="29">
        <f>0</f>
        <v>0</v>
      </c>
      <c r="L54" s="158">
        <f t="shared" si="0"/>
        <v>0</v>
      </c>
      <c r="M54" s="158">
        <f t="shared" si="1"/>
        <v>0</v>
      </c>
      <c r="N54" s="159"/>
      <c r="O54" s="160">
        <f t="shared" si="2"/>
        <v>0</v>
      </c>
      <c r="P54" s="159"/>
      <c r="Q54" s="159"/>
      <c r="R54" s="159"/>
      <c r="S54" s="28">
        <f t="shared" si="3"/>
        <v>0</v>
      </c>
      <c r="T54" s="27" t="str">
        <f t="shared" si="4"/>
        <v>OK</v>
      </c>
      <c r="U54" s="24"/>
      <c r="V54" s="24"/>
      <c r="W54" s="24"/>
      <c r="X54" s="24"/>
      <c r="Y54" s="26"/>
      <c r="Z54" s="26"/>
      <c r="AA54" s="26"/>
      <c r="AB54" s="24"/>
      <c r="AC54" s="24"/>
      <c r="AD54" s="24"/>
      <c r="AE54" s="24"/>
      <c r="AF54" s="24"/>
      <c r="AG54" s="24"/>
      <c r="AH54" s="24"/>
    </row>
    <row r="55" spans="1:34" ht="30.2" customHeight="1" x14ac:dyDescent="0.25">
      <c r="A55" s="214"/>
      <c r="B55" s="46">
        <v>52</v>
      </c>
      <c r="C55" s="211"/>
      <c r="D55" s="48" t="s">
        <v>13</v>
      </c>
      <c r="E55" s="50" t="s">
        <v>8</v>
      </c>
      <c r="F55" s="52" t="s">
        <v>28</v>
      </c>
      <c r="G55" s="46" t="s">
        <v>29</v>
      </c>
      <c r="H55" s="46" t="s">
        <v>34</v>
      </c>
      <c r="I55" s="46" t="s">
        <v>9</v>
      </c>
      <c r="J55" s="49">
        <v>50</v>
      </c>
      <c r="K55" s="29">
        <f>0</f>
        <v>0</v>
      </c>
      <c r="L55" s="158">
        <f t="shared" si="0"/>
        <v>0</v>
      </c>
      <c r="M55" s="158">
        <f t="shared" si="1"/>
        <v>0</v>
      </c>
      <c r="N55" s="159"/>
      <c r="O55" s="160">
        <f t="shared" si="2"/>
        <v>0</v>
      </c>
      <c r="P55" s="159"/>
      <c r="Q55" s="159"/>
      <c r="R55" s="159"/>
      <c r="S55" s="28">
        <f t="shared" si="3"/>
        <v>0</v>
      </c>
      <c r="T55" s="27" t="str">
        <f t="shared" si="4"/>
        <v>OK</v>
      </c>
      <c r="U55" s="24"/>
      <c r="V55" s="24"/>
      <c r="W55" s="24"/>
      <c r="X55" s="24"/>
      <c r="Y55" s="26"/>
      <c r="Z55" s="26"/>
      <c r="AA55" s="26"/>
      <c r="AB55" s="24"/>
      <c r="AC55" s="24"/>
      <c r="AD55" s="24"/>
      <c r="AE55" s="24"/>
      <c r="AF55" s="24"/>
      <c r="AG55" s="24"/>
      <c r="AH55" s="24"/>
    </row>
    <row r="56" spans="1:34" ht="30.2" customHeight="1" x14ac:dyDescent="0.25">
      <c r="A56" s="214"/>
      <c r="B56" s="46">
        <v>53</v>
      </c>
      <c r="C56" s="211"/>
      <c r="D56" s="48" t="s">
        <v>157</v>
      </c>
      <c r="E56" s="50" t="s">
        <v>8</v>
      </c>
      <c r="F56" s="52" t="s">
        <v>28</v>
      </c>
      <c r="G56" s="46" t="s">
        <v>29</v>
      </c>
      <c r="H56" s="46" t="s">
        <v>8</v>
      </c>
      <c r="I56" s="46" t="s">
        <v>9</v>
      </c>
      <c r="J56" s="49">
        <v>50</v>
      </c>
      <c r="K56" s="29">
        <f>0</f>
        <v>0</v>
      </c>
      <c r="L56" s="158">
        <f t="shared" si="0"/>
        <v>0</v>
      </c>
      <c r="M56" s="158">
        <f t="shared" si="1"/>
        <v>0</v>
      </c>
      <c r="N56" s="159"/>
      <c r="O56" s="160">
        <f t="shared" si="2"/>
        <v>0</v>
      </c>
      <c r="P56" s="159"/>
      <c r="Q56" s="159"/>
      <c r="R56" s="159"/>
      <c r="S56" s="28">
        <f t="shared" si="3"/>
        <v>0</v>
      </c>
      <c r="T56" s="27" t="str">
        <f t="shared" si="4"/>
        <v>OK</v>
      </c>
      <c r="U56" s="24"/>
      <c r="V56" s="24"/>
      <c r="W56" s="24"/>
      <c r="X56" s="24"/>
      <c r="Y56" s="26"/>
      <c r="Z56" s="26"/>
      <c r="AA56" s="26"/>
      <c r="AB56" s="24"/>
      <c r="AC56" s="24"/>
      <c r="AD56" s="24"/>
      <c r="AE56" s="24"/>
      <c r="AF56" s="24"/>
      <c r="AG56" s="24"/>
      <c r="AH56" s="24"/>
    </row>
    <row r="57" spans="1:34" ht="30.2" customHeight="1" x14ac:dyDescent="0.25">
      <c r="A57" s="214"/>
      <c r="B57" s="46">
        <v>54</v>
      </c>
      <c r="C57" s="211"/>
      <c r="D57" s="48" t="s">
        <v>30</v>
      </c>
      <c r="E57" s="50" t="s">
        <v>8</v>
      </c>
      <c r="F57" s="52" t="s">
        <v>28</v>
      </c>
      <c r="G57" s="46" t="s">
        <v>29</v>
      </c>
      <c r="H57" s="46" t="s">
        <v>8</v>
      </c>
      <c r="I57" s="46" t="s">
        <v>9</v>
      </c>
      <c r="J57" s="49">
        <v>80</v>
      </c>
      <c r="K57" s="29">
        <f>0</f>
        <v>0</v>
      </c>
      <c r="L57" s="158">
        <f t="shared" si="0"/>
        <v>0</v>
      </c>
      <c r="M57" s="158">
        <f t="shared" si="1"/>
        <v>0</v>
      </c>
      <c r="N57" s="159"/>
      <c r="O57" s="160">
        <f t="shared" si="2"/>
        <v>0</v>
      </c>
      <c r="P57" s="159"/>
      <c r="Q57" s="159"/>
      <c r="R57" s="159"/>
      <c r="S57" s="28">
        <f t="shared" si="3"/>
        <v>0</v>
      </c>
      <c r="T57" s="27" t="str">
        <f t="shared" si="4"/>
        <v>OK</v>
      </c>
      <c r="U57" s="24"/>
      <c r="V57" s="24"/>
      <c r="W57" s="24"/>
      <c r="X57" s="24"/>
      <c r="Y57" s="26"/>
      <c r="Z57" s="26"/>
      <c r="AA57" s="26"/>
      <c r="AB57" s="24"/>
      <c r="AC57" s="24"/>
      <c r="AD57" s="24"/>
      <c r="AE57" s="24"/>
      <c r="AF57" s="24"/>
      <c r="AG57" s="24"/>
      <c r="AH57" s="24"/>
    </row>
    <row r="58" spans="1:34" ht="30.2" customHeight="1" x14ac:dyDescent="0.25">
      <c r="A58" s="214"/>
      <c r="B58" s="46">
        <v>55</v>
      </c>
      <c r="C58" s="211"/>
      <c r="D58" s="48" t="s">
        <v>162</v>
      </c>
      <c r="E58" s="50" t="s">
        <v>8</v>
      </c>
      <c r="F58" s="52" t="s">
        <v>28</v>
      </c>
      <c r="G58" s="46" t="s">
        <v>159</v>
      </c>
      <c r="H58" s="46" t="s">
        <v>8</v>
      </c>
      <c r="I58" s="46" t="s">
        <v>9</v>
      </c>
      <c r="J58" s="49">
        <v>1114</v>
      </c>
      <c r="K58" s="29">
        <f>0</f>
        <v>0</v>
      </c>
      <c r="L58" s="158">
        <f t="shared" si="0"/>
        <v>0</v>
      </c>
      <c r="M58" s="158">
        <f t="shared" si="1"/>
        <v>0</v>
      </c>
      <c r="N58" s="159"/>
      <c r="O58" s="160">
        <f t="shared" si="2"/>
        <v>0</v>
      </c>
      <c r="P58" s="159"/>
      <c r="Q58" s="159"/>
      <c r="R58" s="159"/>
      <c r="S58" s="28">
        <f t="shared" si="3"/>
        <v>0</v>
      </c>
      <c r="T58" s="27" t="str">
        <f t="shared" si="4"/>
        <v>OK</v>
      </c>
      <c r="U58" s="24"/>
      <c r="V58" s="24"/>
      <c r="W58" s="24"/>
      <c r="X58" s="24"/>
      <c r="Y58" s="26"/>
      <c r="Z58" s="26"/>
      <c r="AA58" s="26"/>
      <c r="AB58" s="24"/>
      <c r="AC58" s="24"/>
      <c r="AD58" s="24"/>
      <c r="AE58" s="24"/>
      <c r="AF58" s="24"/>
      <c r="AG58" s="24"/>
      <c r="AH58" s="24"/>
    </row>
    <row r="59" spans="1:34" ht="30.2" customHeight="1" x14ac:dyDescent="0.25">
      <c r="A59" s="215"/>
      <c r="B59" s="46">
        <v>56</v>
      </c>
      <c r="C59" s="212"/>
      <c r="D59" s="48" t="s">
        <v>160</v>
      </c>
      <c r="E59" s="50" t="s">
        <v>8</v>
      </c>
      <c r="F59" s="52" t="s">
        <v>28</v>
      </c>
      <c r="G59" s="46" t="s">
        <v>29</v>
      </c>
      <c r="H59" s="46" t="s">
        <v>8</v>
      </c>
      <c r="I59" s="46" t="s">
        <v>9</v>
      </c>
      <c r="J59" s="49">
        <v>2000</v>
      </c>
      <c r="K59" s="29">
        <f>0</f>
        <v>0</v>
      </c>
      <c r="L59" s="158">
        <f t="shared" si="0"/>
        <v>0</v>
      </c>
      <c r="M59" s="158">
        <f t="shared" si="1"/>
        <v>0</v>
      </c>
      <c r="N59" s="159"/>
      <c r="O59" s="160">
        <f t="shared" si="2"/>
        <v>0</v>
      </c>
      <c r="P59" s="159"/>
      <c r="Q59" s="159"/>
      <c r="R59" s="159"/>
      <c r="S59" s="28">
        <f t="shared" si="3"/>
        <v>0</v>
      </c>
      <c r="T59" s="27" t="str">
        <f t="shared" si="4"/>
        <v>OK</v>
      </c>
      <c r="U59" s="24"/>
      <c r="V59" s="24"/>
      <c r="W59" s="24"/>
      <c r="X59" s="24"/>
      <c r="Y59" s="26"/>
      <c r="Z59" s="26"/>
      <c r="AA59" s="26"/>
      <c r="AB59" s="24"/>
      <c r="AC59" s="24"/>
      <c r="AD59" s="24"/>
      <c r="AE59" s="24"/>
      <c r="AF59" s="24"/>
      <c r="AG59" s="24"/>
      <c r="AH59" s="24"/>
    </row>
    <row r="60" spans="1:34" ht="30.2" customHeight="1" x14ac:dyDescent="0.25">
      <c r="A60" s="203" t="s">
        <v>163</v>
      </c>
      <c r="B60" s="39">
        <v>57</v>
      </c>
      <c r="C60" s="200" t="s">
        <v>33</v>
      </c>
      <c r="D60" s="36" t="s">
        <v>27</v>
      </c>
      <c r="E60" s="43" t="s">
        <v>8</v>
      </c>
      <c r="F60" s="45" t="s">
        <v>28</v>
      </c>
      <c r="G60" s="39" t="s">
        <v>29</v>
      </c>
      <c r="H60" s="39" t="s">
        <v>8</v>
      </c>
      <c r="I60" s="39" t="s">
        <v>9</v>
      </c>
      <c r="J60" s="38">
        <v>250.5</v>
      </c>
      <c r="K60" s="29">
        <f>0</f>
        <v>0</v>
      </c>
      <c r="L60" s="158">
        <f t="shared" si="0"/>
        <v>0</v>
      </c>
      <c r="M60" s="158">
        <f t="shared" si="1"/>
        <v>0</v>
      </c>
      <c r="N60" s="159"/>
      <c r="O60" s="160">
        <f t="shared" si="2"/>
        <v>0</v>
      </c>
      <c r="P60" s="159"/>
      <c r="Q60" s="159"/>
      <c r="R60" s="159"/>
      <c r="S60" s="28">
        <f t="shared" si="3"/>
        <v>0</v>
      </c>
      <c r="T60" s="27" t="str">
        <f t="shared" si="4"/>
        <v>OK</v>
      </c>
      <c r="U60" s="24"/>
      <c r="V60" s="24"/>
      <c r="W60" s="24"/>
      <c r="X60" s="24"/>
      <c r="Y60" s="26"/>
      <c r="Z60" s="26"/>
      <c r="AA60" s="26"/>
      <c r="AB60" s="24"/>
      <c r="AC60" s="24"/>
      <c r="AD60" s="24"/>
      <c r="AE60" s="24"/>
      <c r="AF60" s="24"/>
      <c r="AG60" s="24"/>
      <c r="AH60" s="24"/>
    </row>
    <row r="61" spans="1:34" ht="30.2" customHeight="1" x14ac:dyDescent="0.25">
      <c r="A61" s="204"/>
      <c r="B61" s="39">
        <v>58</v>
      </c>
      <c r="C61" s="201"/>
      <c r="D61" s="36" t="s">
        <v>7</v>
      </c>
      <c r="E61" s="43" t="s">
        <v>8</v>
      </c>
      <c r="F61" s="45" t="s">
        <v>28</v>
      </c>
      <c r="G61" s="39" t="s">
        <v>29</v>
      </c>
      <c r="H61" s="39" t="s">
        <v>8</v>
      </c>
      <c r="I61" s="39" t="s">
        <v>9</v>
      </c>
      <c r="J61" s="38">
        <v>1000</v>
      </c>
      <c r="K61" s="29">
        <f>0</f>
        <v>0</v>
      </c>
      <c r="L61" s="158">
        <f t="shared" si="0"/>
        <v>0</v>
      </c>
      <c r="M61" s="158">
        <f t="shared" si="1"/>
        <v>0</v>
      </c>
      <c r="N61" s="159"/>
      <c r="O61" s="160">
        <f t="shared" si="2"/>
        <v>0</v>
      </c>
      <c r="P61" s="159"/>
      <c r="Q61" s="159"/>
      <c r="R61" s="159"/>
      <c r="S61" s="28">
        <f t="shared" si="3"/>
        <v>0</v>
      </c>
      <c r="T61" s="27" t="str">
        <f t="shared" si="4"/>
        <v>OK</v>
      </c>
      <c r="U61" s="24"/>
      <c r="V61" s="24"/>
      <c r="W61" s="24"/>
      <c r="X61" s="24"/>
      <c r="Y61" s="26"/>
      <c r="Z61" s="26"/>
      <c r="AA61" s="26"/>
      <c r="AB61" s="24"/>
      <c r="AC61" s="24"/>
      <c r="AD61" s="24"/>
      <c r="AE61" s="24"/>
      <c r="AF61" s="24"/>
      <c r="AG61" s="24"/>
      <c r="AH61" s="24"/>
    </row>
    <row r="62" spans="1:34" ht="30.2" customHeight="1" x14ac:dyDescent="0.25">
      <c r="A62" s="204"/>
      <c r="B62" s="39">
        <v>59</v>
      </c>
      <c r="C62" s="201"/>
      <c r="D62" s="36" t="s">
        <v>10</v>
      </c>
      <c r="E62" s="43" t="s">
        <v>8</v>
      </c>
      <c r="F62" s="45" t="s">
        <v>28</v>
      </c>
      <c r="G62" s="39" t="s">
        <v>29</v>
      </c>
      <c r="H62" s="39" t="s">
        <v>8</v>
      </c>
      <c r="I62" s="39" t="s">
        <v>9</v>
      </c>
      <c r="J62" s="38">
        <v>1500</v>
      </c>
      <c r="K62" s="29">
        <f>0</f>
        <v>0</v>
      </c>
      <c r="L62" s="158">
        <f t="shared" si="0"/>
        <v>0</v>
      </c>
      <c r="M62" s="158">
        <f t="shared" si="1"/>
        <v>0</v>
      </c>
      <c r="N62" s="159"/>
      <c r="O62" s="160">
        <f t="shared" si="2"/>
        <v>0</v>
      </c>
      <c r="P62" s="159"/>
      <c r="Q62" s="159"/>
      <c r="R62" s="159"/>
      <c r="S62" s="28">
        <f t="shared" si="3"/>
        <v>0</v>
      </c>
      <c r="T62" s="27" t="str">
        <f t="shared" si="4"/>
        <v>OK</v>
      </c>
      <c r="U62" s="24"/>
      <c r="V62" s="24"/>
      <c r="W62" s="24"/>
      <c r="X62" s="24"/>
      <c r="Y62" s="26"/>
      <c r="Z62" s="26"/>
      <c r="AA62" s="26"/>
      <c r="AB62" s="24"/>
      <c r="AC62" s="24"/>
      <c r="AD62" s="24"/>
      <c r="AE62" s="24"/>
      <c r="AF62" s="24"/>
      <c r="AG62" s="24"/>
      <c r="AH62" s="24"/>
    </row>
    <row r="63" spans="1:34" ht="30.2" customHeight="1" x14ac:dyDescent="0.25">
      <c r="A63" s="204"/>
      <c r="B63" s="39">
        <v>60</v>
      </c>
      <c r="C63" s="201"/>
      <c r="D63" s="36" t="s">
        <v>11</v>
      </c>
      <c r="E63" s="43" t="s">
        <v>8</v>
      </c>
      <c r="F63" s="45" t="s">
        <v>28</v>
      </c>
      <c r="G63" s="39" t="s">
        <v>29</v>
      </c>
      <c r="H63" s="39" t="s">
        <v>8</v>
      </c>
      <c r="I63" s="39" t="s">
        <v>9</v>
      </c>
      <c r="J63" s="38">
        <v>1731</v>
      </c>
      <c r="K63" s="29">
        <f>0</f>
        <v>0</v>
      </c>
      <c r="L63" s="158">
        <f t="shared" si="0"/>
        <v>0</v>
      </c>
      <c r="M63" s="158">
        <f t="shared" si="1"/>
        <v>0</v>
      </c>
      <c r="N63" s="159"/>
      <c r="O63" s="160">
        <f t="shared" si="2"/>
        <v>0</v>
      </c>
      <c r="P63" s="159"/>
      <c r="Q63" s="159"/>
      <c r="R63" s="159"/>
      <c r="S63" s="28">
        <f t="shared" si="3"/>
        <v>0</v>
      </c>
      <c r="T63" s="27" t="str">
        <f t="shared" si="4"/>
        <v>OK</v>
      </c>
      <c r="U63" s="24"/>
      <c r="V63" s="24"/>
      <c r="W63" s="24"/>
      <c r="X63" s="24"/>
      <c r="Y63" s="26"/>
      <c r="Z63" s="26"/>
      <c r="AA63" s="26"/>
      <c r="AB63" s="24"/>
      <c r="AC63" s="24"/>
      <c r="AD63" s="24"/>
      <c r="AE63" s="24"/>
      <c r="AF63" s="24"/>
      <c r="AG63" s="24"/>
      <c r="AH63" s="24"/>
    </row>
    <row r="64" spans="1:34" ht="30.2" customHeight="1" x14ac:dyDescent="0.25">
      <c r="A64" s="204"/>
      <c r="B64" s="39">
        <v>61</v>
      </c>
      <c r="C64" s="201"/>
      <c r="D64" s="36" t="s">
        <v>12</v>
      </c>
      <c r="E64" s="43" t="s">
        <v>8</v>
      </c>
      <c r="F64" s="45" t="s">
        <v>28</v>
      </c>
      <c r="G64" s="39" t="s">
        <v>29</v>
      </c>
      <c r="H64" s="39" t="s">
        <v>34</v>
      </c>
      <c r="I64" s="39" t="s">
        <v>9</v>
      </c>
      <c r="J64" s="38">
        <v>160</v>
      </c>
      <c r="K64" s="29">
        <f>0</f>
        <v>0</v>
      </c>
      <c r="L64" s="158">
        <f t="shared" si="0"/>
        <v>0</v>
      </c>
      <c r="M64" s="158">
        <f t="shared" si="1"/>
        <v>0</v>
      </c>
      <c r="N64" s="159"/>
      <c r="O64" s="160">
        <f t="shared" si="2"/>
        <v>0</v>
      </c>
      <c r="P64" s="159"/>
      <c r="Q64" s="159"/>
      <c r="R64" s="159"/>
      <c r="S64" s="28">
        <f t="shared" si="3"/>
        <v>0</v>
      </c>
      <c r="T64" s="27" t="str">
        <f t="shared" si="4"/>
        <v>OK</v>
      </c>
      <c r="U64" s="24"/>
      <c r="V64" s="24"/>
      <c r="W64" s="24"/>
      <c r="X64" s="24"/>
      <c r="Y64" s="26"/>
      <c r="Z64" s="26"/>
      <c r="AA64" s="26"/>
      <c r="AB64" s="24"/>
      <c r="AC64" s="24"/>
      <c r="AD64" s="24"/>
      <c r="AE64" s="24"/>
      <c r="AF64" s="24"/>
      <c r="AG64" s="24"/>
      <c r="AH64" s="24"/>
    </row>
    <row r="65" spans="1:34" ht="30.2" customHeight="1" x14ac:dyDescent="0.25">
      <c r="A65" s="204"/>
      <c r="B65" s="39">
        <v>62</v>
      </c>
      <c r="C65" s="201"/>
      <c r="D65" s="36" t="s">
        <v>156</v>
      </c>
      <c r="E65" s="43" t="s">
        <v>8</v>
      </c>
      <c r="F65" s="45" t="s">
        <v>28</v>
      </c>
      <c r="G65" s="39" t="s">
        <v>29</v>
      </c>
      <c r="H65" s="39" t="s">
        <v>34</v>
      </c>
      <c r="I65" s="39" t="s">
        <v>9</v>
      </c>
      <c r="J65" s="38">
        <v>135</v>
      </c>
      <c r="K65" s="29">
        <f>0</f>
        <v>0</v>
      </c>
      <c r="L65" s="158">
        <f t="shared" si="0"/>
        <v>0</v>
      </c>
      <c r="M65" s="158">
        <f t="shared" si="1"/>
        <v>0</v>
      </c>
      <c r="N65" s="159"/>
      <c r="O65" s="160">
        <f t="shared" si="2"/>
        <v>0</v>
      </c>
      <c r="P65" s="159"/>
      <c r="Q65" s="159"/>
      <c r="R65" s="159"/>
      <c r="S65" s="28">
        <f t="shared" si="3"/>
        <v>0</v>
      </c>
      <c r="T65" s="27" t="str">
        <f t="shared" si="4"/>
        <v>OK</v>
      </c>
      <c r="U65" s="24"/>
      <c r="V65" s="24"/>
      <c r="W65" s="24"/>
      <c r="X65" s="24"/>
      <c r="Y65" s="26"/>
      <c r="Z65" s="26"/>
      <c r="AA65" s="26"/>
      <c r="AB65" s="24"/>
      <c r="AC65" s="24"/>
      <c r="AD65" s="24"/>
      <c r="AE65" s="24"/>
      <c r="AF65" s="24"/>
      <c r="AG65" s="24"/>
      <c r="AH65" s="24"/>
    </row>
    <row r="66" spans="1:34" ht="30.2" customHeight="1" x14ac:dyDescent="0.25">
      <c r="A66" s="204"/>
      <c r="B66" s="39">
        <v>63</v>
      </c>
      <c r="C66" s="201"/>
      <c r="D66" s="36" t="s">
        <v>13</v>
      </c>
      <c r="E66" s="43" t="s">
        <v>8</v>
      </c>
      <c r="F66" s="45" t="s">
        <v>28</v>
      </c>
      <c r="G66" s="39" t="s">
        <v>29</v>
      </c>
      <c r="H66" s="39" t="s">
        <v>34</v>
      </c>
      <c r="I66" s="39" t="s">
        <v>9</v>
      </c>
      <c r="J66" s="38">
        <v>135</v>
      </c>
      <c r="K66" s="29">
        <f>0</f>
        <v>0</v>
      </c>
      <c r="L66" s="158">
        <f t="shared" si="0"/>
        <v>0</v>
      </c>
      <c r="M66" s="158">
        <f t="shared" si="1"/>
        <v>0</v>
      </c>
      <c r="N66" s="159"/>
      <c r="O66" s="160">
        <f t="shared" si="2"/>
        <v>0</v>
      </c>
      <c r="P66" s="159"/>
      <c r="Q66" s="159"/>
      <c r="R66" s="159"/>
      <c r="S66" s="28">
        <f t="shared" si="3"/>
        <v>0</v>
      </c>
      <c r="T66" s="27" t="str">
        <f t="shared" si="4"/>
        <v>OK</v>
      </c>
      <c r="U66" s="24"/>
      <c r="V66" s="24"/>
      <c r="W66" s="24"/>
      <c r="X66" s="24"/>
      <c r="Y66" s="26"/>
      <c r="Z66" s="26"/>
      <c r="AA66" s="26"/>
      <c r="AB66" s="24"/>
      <c r="AC66" s="24"/>
      <c r="AD66" s="24"/>
      <c r="AE66" s="24"/>
      <c r="AF66" s="24"/>
      <c r="AG66" s="24"/>
      <c r="AH66" s="24"/>
    </row>
    <row r="67" spans="1:34" ht="30.2" customHeight="1" x14ac:dyDescent="0.25">
      <c r="A67" s="204"/>
      <c r="B67" s="39">
        <v>64</v>
      </c>
      <c r="C67" s="201"/>
      <c r="D67" s="36" t="s">
        <v>157</v>
      </c>
      <c r="E67" s="43" t="s">
        <v>8</v>
      </c>
      <c r="F67" s="45" t="s">
        <v>28</v>
      </c>
      <c r="G67" s="39" t="s">
        <v>29</v>
      </c>
      <c r="H67" s="39" t="s">
        <v>8</v>
      </c>
      <c r="I67" s="39" t="s">
        <v>9</v>
      </c>
      <c r="J67" s="38">
        <v>365</v>
      </c>
      <c r="K67" s="29">
        <f>0</f>
        <v>0</v>
      </c>
      <c r="L67" s="158">
        <f t="shared" si="0"/>
        <v>0</v>
      </c>
      <c r="M67" s="158">
        <f t="shared" si="1"/>
        <v>0</v>
      </c>
      <c r="N67" s="159"/>
      <c r="O67" s="160">
        <f t="shared" si="2"/>
        <v>0</v>
      </c>
      <c r="P67" s="159"/>
      <c r="Q67" s="159"/>
      <c r="R67" s="159"/>
      <c r="S67" s="28">
        <f t="shared" si="3"/>
        <v>0</v>
      </c>
      <c r="T67" s="27" t="str">
        <f t="shared" si="4"/>
        <v>OK</v>
      </c>
      <c r="U67" s="24"/>
      <c r="V67" s="24"/>
      <c r="W67" s="24"/>
      <c r="X67" s="24"/>
      <c r="Y67" s="26"/>
      <c r="Z67" s="26"/>
      <c r="AA67" s="26"/>
      <c r="AB67" s="24"/>
      <c r="AC67" s="24"/>
      <c r="AD67" s="24"/>
      <c r="AE67" s="24"/>
      <c r="AF67" s="24"/>
      <c r="AG67" s="24"/>
      <c r="AH67" s="24"/>
    </row>
    <row r="68" spans="1:34" ht="30.2" customHeight="1" x14ac:dyDescent="0.25">
      <c r="A68" s="205"/>
      <c r="B68" s="39">
        <v>65</v>
      </c>
      <c r="C68" s="202"/>
      <c r="D68" s="36" t="s">
        <v>30</v>
      </c>
      <c r="E68" s="43" t="s">
        <v>8</v>
      </c>
      <c r="F68" s="45" t="s">
        <v>28</v>
      </c>
      <c r="G68" s="39" t="s">
        <v>29</v>
      </c>
      <c r="H68" s="39" t="s">
        <v>8</v>
      </c>
      <c r="I68" s="39" t="s">
        <v>9</v>
      </c>
      <c r="J68" s="38">
        <v>100</v>
      </c>
      <c r="K68" s="29">
        <f>0</f>
        <v>0</v>
      </c>
      <c r="L68" s="158">
        <f t="shared" si="0"/>
        <v>0</v>
      </c>
      <c r="M68" s="158">
        <f t="shared" si="1"/>
        <v>0</v>
      </c>
      <c r="N68" s="159"/>
      <c r="O68" s="160">
        <f t="shared" si="2"/>
        <v>0</v>
      </c>
      <c r="P68" s="159"/>
      <c r="Q68" s="159"/>
      <c r="R68" s="159"/>
      <c r="S68" s="28">
        <f t="shared" si="3"/>
        <v>0</v>
      </c>
      <c r="T68" s="27" t="str">
        <f t="shared" si="4"/>
        <v>OK</v>
      </c>
      <c r="U68" s="24"/>
      <c r="V68" s="24"/>
      <c r="W68" s="24"/>
      <c r="X68" s="24"/>
      <c r="Y68" s="26"/>
      <c r="Z68" s="26"/>
      <c r="AA68" s="26"/>
      <c r="AB68" s="24"/>
      <c r="AC68" s="24"/>
      <c r="AD68" s="24"/>
      <c r="AE68" s="24"/>
      <c r="AF68" s="24"/>
      <c r="AG68" s="24"/>
      <c r="AH68" s="24"/>
    </row>
    <row r="69" spans="1:34" ht="30.2" customHeight="1" x14ac:dyDescent="0.25">
      <c r="A69" s="213" t="s">
        <v>164</v>
      </c>
      <c r="B69" s="46">
        <v>66</v>
      </c>
      <c r="C69" s="210" t="s">
        <v>92</v>
      </c>
      <c r="D69" s="48" t="s">
        <v>27</v>
      </c>
      <c r="E69" s="50" t="s">
        <v>8</v>
      </c>
      <c r="F69" s="52" t="s">
        <v>28</v>
      </c>
      <c r="G69" s="46" t="s">
        <v>29</v>
      </c>
      <c r="H69" s="46" t="s">
        <v>8</v>
      </c>
      <c r="I69" s="46" t="s">
        <v>9</v>
      </c>
      <c r="J69" s="49">
        <v>140</v>
      </c>
      <c r="K69" s="29">
        <f>0</f>
        <v>0</v>
      </c>
      <c r="L69" s="158">
        <f t="shared" ref="L69:L81" si="5">IF(SUM(U69:AL69)&gt;K69,K69,SUM(U69:AL69))</f>
        <v>0</v>
      </c>
      <c r="M69" s="158">
        <f t="shared" ref="M69:M81" si="6">(SUM(U69:AL69))</f>
        <v>0</v>
      </c>
      <c r="N69" s="159"/>
      <c r="O69" s="160">
        <f t="shared" ref="O69:O81" si="7">ROUND(IF(K69*0.25-0.5&lt;0,0,K69*0.25-0.5),0)-R69-P69</f>
        <v>0</v>
      </c>
      <c r="P69" s="159"/>
      <c r="Q69" s="159"/>
      <c r="R69" s="159"/>
      <c r="S69" s="28">
        <f t="shared" ref="S69:S81" si="8">K69-SUM(U69:AH69)+N69</f>
        <v>0</v>
      </c>
      <c r="T69" s="27" t="str">
        <f t="shared" ref="T69:T81" si="9">IF(S69&lt;0,"ATENÇÃO","OK")</f>
        <v>OK</v>
      </c>
      <c r="U69" s="24"/>
      <c r="V69" s="24"/>
      <c r="W69" s="24"/>
      <c r="X69" s="24"/>
      <c r="Y69" s="26"/>
      <c r="Z69" s="26"/>
      <c r="AA69" s="26"/>
      <c r="AB69" s="24"/>
      <c r="AC69" s="24"/>
      <c r="AD69" s="24"/>
      <c r="AE69" s="24"/>
      <c r="AF69" s="24"/>
      <c r="AG69" s="24"/>
      <c r="AH69" s="24"/>
    </row>
    <row r="70" spans="1:34" ht="30.2" customHeight="1" x14ac:dyDescent="0.25">
      <c r="A70" s="214"/>
      <c r="B70" s="46">
        <v>67</v>
      </c>
      <c r="C70" s="211"/>
      <c r="D70" s="48" t="s">
        <v>7</v>
      </c>
      <c r="E70" s="50" t="s">
        <v>8</v>
      </c>
      <c r="F70" s="52" t="s">
        <v>28</v>
      </c>
      <c r="G70" s="46" t="s">
        <v>29</v>
      </c>
      <c r="H70" s="46" t="s">
        <v>8</v>
      </c>
      <c r="I70" s="46" t="s">
        <v>9</v>
      </c>
      <c r="J70" s="49">
        <v>530</v>
      </c>
      <c r="K70" s="29">
        <f>0</f>
        <v>0</v>
      </c>
      <c r="L70" s="158">
        <f t="shared" si="5"/>
        <v>0</v>
      </c>
      <c r="M70" s="158">
        <f t="shared" si="6"/>
        <v>0</v>
      </c>
      <c r="N70" s="159"/>
      <c r="O70" s="160">
        <f t="shared" si="7"/>
        <v>0</v>
      </c>
      <c r="P70" s="159"/>
      <c r="Q70" s="159"/>
      <c r="R70" s="159"/>
      <c r="S70" s="28">
        <f t="shared" si="8"/>
        <v>0</v>
      </c>
      <c r="T70" s="27" t="str">
        <f t="shared" si="9"/>
        <v>OK</v>
      </c>
      <c r="U70" s="24"/>
      <c r="V70" s="24"/>
      <c r="W70" s="24"/>
      <c r="X70" s="24"/>
      <c r="Y70" s="26"/>
      <c r="Z70" s="26"/>
      <c r="AA70" s="26"/>
      <c r="AB70" s="24"/>
      <c r="AC70" s="24"/>
      <c r="AD70" s="24"/>
      <c r="AE70" s="24"/>
      <c r="AF70" s="24"/>
      <c r="AG70" s="24"/>
      <c r="AH70" s="24"/>
    </row>
    <row r="71" spans="1:34" ht="30.2" customHeight="1" x14ac:dyDescent="0.25">
      <c r="A71" s="214"/>
      <c r="B71" s="46">
        <v>68</v>
      </c>
      <c r="C71" s="211"/>
      <c r="D71" s="48" t="s">
        <v>10</v>
      </c>
      <c r="E71" s="50" t="s">
        <v>8</v>
      </c>
      <c r="F71" s="52" t="s">
        <v>28</v>
      </c>
      <c r="G71" s="46" t="s">
        <v>29</v>
      </c>
      <c r="H71" s="46" t="s">
        <v>8</v>
      </c>
      <c r="I71" s="46" t="s">
        <v>9</v>
      </c>
      <c r="J71" s="49">
        <v>660</v>
      </c>
      <c r="K71" s="29">
        <f>0</f>
        <v>0</v>
      </c>
      <c r="L71" s="158">
        <f t="shared" si="5"/>
        <v>0</v>
      </c>
      <c r="M71" s="158">
        <f t="shared" si="6"/>
        <v>0</v>
      </c>
      <c r="N71" s="159"/>
      <c r="O71" s="160">
        <f t="shared" si="7"/>
        <v>0</v>
      </c>
      <c r="P71" s="159"/>
      <c r="Q71" s="159"/>
      <c r="R71" s="159"/>
      <c r="S71" s="28">
        <f t="shared" si="8"/>
        <v>0</v>
      </c>
      <c r="T71" s="27" t="str">
        <f t="shared" si="9"/>
        <v>OK</v>
      </c>
      <c r="U71" s="24"/>
      <c r="V71" s="24"/>
      <c r="W71" s="24"/>
      <c r="X71" s="24"/>
      <c r="Y71" s="26"/>
      <c r="Z71" s="26"/>
      <c r="AA71" s="26"/>
      <c r="AB71" s="24"/>
      <c r="AC71" s="24"/>
      <c r="AD71" s="24"/>
      <c r="AE71" s="24"/>
      <c r="AF71" s="24"/>
      <c r="AG71" s="24"/>
      <c r="AH71" s="24"/>
    </row>
    <row r="72" spans="1:34" ht="30.2" customHeight="1" x14ac:dyDescent="0.25">
      <c r="A72" s="214"/>
      <c r="B72" s="46">
        <v>69</v>
      </c>
      <c r="C72" s="211"/>
      <c r="D72" s="48" t="s">
        <v>11</v>
      </c>
      <c r="E72" s="50" t="s">
        <v>8</v>
      </c>
      <c r="F72" s="52" t="s">
        <v>28</v>
      </c>
      <c r="G72" s="46" t="s">
        <v>29</v>
      </c>
      <c r="H72" s="46" t="s">
        <v>8</v>
      </c>
      <c r="I72" s="46" t="s">
        <v>9</v>
      </c>
      <c r="J72" s="49">
        <v>760</v>
      </c>
      <c r="K72" s="29">
        <f>0</f>
        <v>0</v>
      </c>
      <c r="L72" s="158">
        <f t="shared" si="5"/>
        <v>0</v>
      </c>
      <c r="M72" s="158">
        <f t="shared" si="6"/>
        <v>0</v>
      </c>
      <c r="N72" s="159"/>
      <c r="O72" s="160">
        <f t="shared" si="7"/>
        <v>0</v>
      </c>
      <c r="P72" s="159"/>
      <c r="Q72" s="159"/>
      <c r="R72" s="159"/>
      <c r="S72" s="28">
        <f t="shared" si="8"/>
        <v>0</v>
      </c>
      <c r="T72" s="27" t="str">
        <f t="shared" si="9"/>
        <v>OK</v>
      </c>
      <c r="U72" s="24"/>
      <c r="V72" s="24"/>
      <c r="W72" s="24"/>
      <c r="X72" s="24"/>
      <c r="Y72" s="26"/>
      <c r="Z72" s="26"/>
      <c r="AA72" s="26"/>
      <c r="AB72" s="24"/>
      <c r="AC72" s="24"/>
      <c r="AD72" s="24"/>
      <c r="AE72" s="24"/>
      <c r="AF72" s="24"/>
      <c r="AG72" s="24"/>
      <c r="AH72" s="24"/>
    </row>
    <row r="73" spans="1:34" ht="30.2" customHeight="1" x14ac:dyDescent="0.25">
      <c r="A73" s="214"/>
      <c r="B73" s="46">
        <v>70</v>
      </c>
      <c r="C73" s="211"/>
      <c r="D73" s="48" t="s">
        <v>12</v>
      </c>
      <c r="E73" s="50" t="s">
        <v>8</v>
      </c>
      <c r="F73" s="52" t="s">
        <v>28</v>
      </c>
      <c r="G73" s="46" t="s">
        <v>29</v>
      </c>
      <c r="H73" s="46" t="s">
        <v>34</v>
      </c>
      <c r="I73" s="46" t="s">
        <v>9</v>
      </c>
      <c r="J73" s="49">
        <v>70</v>
      </c>
      <c r="K73" s="29">
        <f>0</f>
        <v>0</v>
      </c>
      <c r="L73" s="158">
        <f t="shared" si="5"/>
        <v>0</v>
      </c>
      <c r="M73" s="158">
        <f t="shared" si="6"/>
        <v>0</v>
      </c>
      <c r="N73" s="159"/>
      <c r="O73" s="160">
        <f t="shared" si="7"/>
        <v>0</v>
      </c>
      <c r="P73" s="159"/>
      <c r="Q73" s="159"/>
      <c r="R73" s="159"/>
      <c r="S73" s="28">
        <f t="shared" si="8"/>
        <v>0</v>
      </c>
      <c r="T73" s="27" t="str">
        <f t="shared" si="9"/>
        <v>OK</v>
      </c>
      <c r="U73" s="24"/>
      <c r="V73" s="24"/>
      <c r="W73" s="24"/>
      <c r="X73" s="24"/>
      <c r="Y73" s="26"/>
      <c r="Z73" s="26"/>
      <c r="AA73" s="26"/>
      <c r="AB73" s="24"/>
      <c r="AC73" s="24"/>
      <c r="AD73" s="24"/>
      <c r="AE73" s="24"/>
      <c r="AF73" s="24"/>
      <c r="AG73" s="24"/>
      <c r="AH73" s="24"/>
    </row>
    <row r="74" spans="1:34" ht="30.2" customHeight="1" x14ac:dyDescent="0.25">
      <c r="A74" s="214"/>
      <c r="B74" s="46">
        <v>71</v>
      </c>
      <c r="C74" s="211"/>
      <c r="D74" s="48" t="s">
        <v>156</v>
      </c>
      <c r="E74" s="50" t="s">
        <v>8</v>
      </c>
      <c r="F74" s="52" t="s">
        <v>28</v>
      </c>
      <c r="G74" s="46" t="s">
        <v>29</v>
      </c>
      <c r="H74" s="46" t="s">
        <v>34</v>
      </c>
      <c r="I74" s="46" t="s">
        <v>9</v>
      </c>
      <c r="J74" s="49">
        <v>75</v>
      </c>
      <c r="K74" s="29">
        <f>0</f>
        <v>0</v>
      </c>
      <c r="L74" s="158">
        <f t="shared" si="5"/>
        <v>0</v>
      </c>
      <c r="M74" s="158">
        <f t="shared" si="6"/>
        <v>0</v>
      </c>
      <c r="N74" s="159"/>
      <c r="O74" s="160">
        <f t="shared" si="7"/>
        <v>0</v>
      </c>
      <c r="P74" s="159"/>
      <c r="Q74" s="159"/>
      <c r="R74" s="159"/>
      <c r="S74" s="28">
        <f t="shared" si="8"/>
        <v>0</v>
      </c>
      <c r="T74" s="27" t="str">
        <f t="shared" si="9"/>
        <v>OK</v>
      </c>
      <c r="U74" s="24"/>
      <c r="V74" s="24"/>
      <c r="W74" s="24"/>
      <c r="X74" s="24"/>
      <c r="Y74" s="26"/>
      <c r="Z74" s="26"/>
      <c r="AA74" s="26"/>
      <c r="AB74" s="24"/>
      <c r="AC74" s="24"/>
      <c r="AD74" s="24"/>
      <c r="AE74" s="24"/>
      <c r="AF74" s="24"/>
      <c r="AG74" s="24"/>
      <c r="AH74" s="24"/>
    </row>
    <row r="75" spans="1:34" ht="30.2" customHeight="1" x14ac:dyDescent="0.25">
      <c r="A75" s="214"/>
      <c r="B75" s="46">
        <v>72</v>
      </c>
      <c r="C75" s="211"/>
      <c r="D75" s="48" t="s">
        <v>13</v>
      </c>
      <c r="E75" s="50" t="s">
        <v>8</v>
      </c>
      <c r="F75" s="52" t="s">
        <v>28</v>
      </c>
      <c r="G75" s="46" t="s">
        <v>29</v>
      </c>
      <c r="H75" s="46" t="s">
        <v>34</v>
      </c>
      <c r="I75" s="46" t="s">
        <v>9</v>
      </c>
      <c r="J75" s="49">
        <v>80</v>
      </c>
      <c r="K75" s="29">
        <f>0</f>
        <v>0</v>
      </c>
      <c r="L75" s="158">
        <f t="shared" si="5"/>
        <v>0</v>
      </c>
      <c r="M75" s="158">
        <f t="shared" si="6"/>
        <v>0</v>
      </c>
      <c r="N75" s="159"/>
      <c r="O75" s="160">
        <f t="shared" si="7"/>
        <v>0</v>
      </c>
      <c r="P75" s="159"/>
      <c r="Q75" s="159"/>
      <c r="R75" s="159"/>
      <c r="S75" s="28">
        <f t="shared" si="8"/>
        <v>0</v>
      </c>
      <c r="T75" s="27" t="str">
        <f t="shared" si="9"/>
        <v>OK</v>
      </c>
      <c r="U75" s="24"/>
      <c r="V75" s="24"/>
      <c r="W75" s="24"/>
      <c r="X75" s="24"/>
      <c r="Y75" s="26"/>
      <c r="Z75" s="26"/>
      <c r="AA75" s="26"/>
      <c r="AB75" s="24"/>
      <c r="AC75" s="24"/>
      <c r="AD75" s="24"/>
      <c r="AE75" s="24"/>
      <c r="AF75" s="24"/>
      <c r="AG75" s="24"/>
      <c r="AH75" s="24"/>
    </row>
    <row r="76" spans="1:34" ht="30.2" customHeight="1" x14ac:dyDescent="0.25">
      <c r="A76" s="214"/>
      <c r="B76" s="46">
        <v>73</v>
      </c>
      <c r="C76" s="211"/>
      <c r="D76" s="48" t="s">
        <v>157</v>
      </c>
      <c r="E76" s="50" t="s">
        <v>8</v>
      </c>
      <c r="F76" s="52" t="s">
        <v>28</v>
      </c>
      <c r="G76" s="46" t="s">
        <v>29</v>
      </c>
      <c r="H76" s="46" t="s">
        <v>8</v>
      </c>
      <c r="I76" s="46" t="s">
        <v>9</v>
      </c>
      <c r="J76" s="49">
        <v>150</v>
      </c>
      <c r="K76" s="29">
        <f>0</f>
        <v>0</v>
      </c>
      <c r="L76" s="158">
        <f t="shared" si="5"/>
        <v>0</v>
      </c>
      <c r="M76" s="158">
        <f t="shared" si="6"/>
        <v>0</v>
      </c>
      <c r="N76" s="159"/>
      <c r="O76" s="160">
        <f t="shared" si="7"/>
        <v>0</v>
      </c>
      <c r="P76" s="159"/>
      <c r="Q76" s="159"/>
      <c r="R76" s="159"/>
      <c r="S76" s="28">
        <f t="shared" si="8"/>
        <v>0</v>
      </c>
      <c r="T76" s="27" t="str">
        <f t="shared" si="9"/>
        <v>OK</v>
      </c>
      <c r="U76" s="24"/>
      <c r="V76" s="24"/>
      <c r="W76" s="24"/>
      <c r="X76" s="24"/>
      <c r="Y76" s="26"/>
      <c r="Z76" s="26"/>
      <c r="AA76" s="26"/>
      <c r="AB76" s="24"/>
      <c r="AC76" s="24"/>
      <c r="AD76" s="24"/>
      <c r="AE76" s="24"/>
      <c r="AF76" s="24"/>
      <c r="AG76" s="24"/>
      <c r="AH76" s="24"/>
    </row>
    <row r="77" spans="1:34" ht="30.2" customHeight="1" x14ac:dyDescent="0.25">
      <c r="A77" s="214"/>
      <c r="B77" s="46">
        <v>74</v>
      </c>
      <c r="C77" s="211"/>
      <c r="D77" s="48" t="s">
        <v>30</v>
      </c>
      <c r="E77" s="50" t="s">
        <v>8</v>
      </c>
      <c r="F77" s="52" t="s">
        <v>28</v>
      </c>
      <c r="G77" s="46" t="s">
        <v>29</v>
      </c>
      <c r="H77" s="46" t="s">
        <v>8</v>
      </c>
      <c r="I77" s="46" t="s">
        <v>9</v>
      </c>
      <c r="J77" s="49">
        <v>150</v>
      </c>
      <c r="K77" s="29">
        <f>0</f>
        <v>0</v>
      </c>
      <c r="L77" s="158">
        <f t="shared" si="5"/>
        <v>0</v>
      </c>
      <c r="M77" s="158">
        <f t="shared" si="6"/>
        <v>0</v>
      </c>
      <c r="N77" s="159"/>
      <c r="O77" s="160">
        <f t="shared" si="7"/>
        <v>0</v>
      </c>
      <c r="P77" s="159"/>
      <c r="Q77" s="159"/>
      <c r="R77" s="159"/>
      <c r="S77" s="28">
        <f t="shared" si="8"/>
        <v>0</v>
      </c>
      <c r="T77" s="27" t="str">
        <f t="shared" si="9"/>
        <v>OK</v>
      </c>
      <c r="U77" s="24"/>
      <c r="V77" s="24"/>
      <c r="W77" s="24"/>
      <c r="X77" s="24"/>
      <c r="Y77" s="26"/>
      <c r="Z77" s="26"/>
      <c r="AA77" s="26"/>
      <c r="AB77" s="24"/>
      <c r="AC77" s="24"/>
      <c r="AD77" s="24"/>
      <c r="AE77" s="24"/>
      <c r="AF77" s="24"/>
      <c r="AG77" s="24"/>
      <c r="AH77" s="24"/>
    </row>
    <row r="78" spans="1:34" ht="30.2" customHeight="1" x14ac:dyDescent="0.25">
      <c r="A78" s="215"/>
      <c r="B78" s="46">
        <v>75</v>
      </c>
      <c r="C78" s="212"/>
      <c r="D78" s="48" t="s">
        <v>165</v>
      </c>
      <c r="E78" s="50" t="s">
        <v>8</v>
      </c>
      <c r="F78" s="52" t="s">
        <v>28</v>
      </c>
      <c r="G78" s="46" t="s">
        <v>29</v>
      </c>
      <c r="H78" s="46" t="s">
        <v>8</v>
      </c>
      <c r="I78" s="46" t="s">
        <v>9</v>
      </c>
      <c r="J78" s="49">
        <v>300</v>
      </c>
      <c r="K78" s="29">
        <f>0</f>
        <v>0</v>
      </c>
      <c r="L78" s="158">
        <f t="shared" si="5"/>
        <v>0</v>
      </c>
      <c r="M78" s="158">
        <f t="shared" si="6"/>
        <v>0</v>
      </c>
      <c r="N78" s="159"/>
      <c r="O78" s="160">
        <f t="shared" si="7"/>
        <v>0</v>
      </c>
      <c r="P78" s="159"/>
      <c r="Q78" s="159"/>
      <c r="R78" s="159"/>
      <c r="S78" s="28">
        <f t="shared" si="8"/>
        <v>0</v>
      </c>
      <c r="T78" s="27" t="str">
        <f t="shared" si="9"/>
        <v>OK</v>
      </c>
      <c r="U78" s="24"/>
      <c r="V78" s="24"/>
      <c r="W78" s="24"/>
      <c r="X78" s="24"/>
      <c r="Y78" s="26"/>
      <c r="Z78" s="26"/>
      <c r="AA78" s="26"/>
      <c r="AB78" s="24"/>
      <c r="AC78" s="24"/>
      <c r="AD78" s="24"/>
      <c r="AE78" s="24"/>
      <c r="AF78" s="24"/>
      <c r="AG78" s="24"/>
      <c r="AH78" s="24"/>
    </row>
    <row r="79" spans="1:34" ht="30.2" customHeight="1" x14ac:dyDescent="0.25">
      <c r="A79" s="203" t="s">
        <v>166</v>
      </c>
      <c r="B79" s="39">
        <v>76</v>
      </c>
      <c r="C79" s="200" t="s">
        <v>33</v>
      </c>
      <c r="D79" s="36" t="s">
        <v>7</v>
      </c>
      <c r="E79" s="43" t="s">
        <v>8</v>
      </c>
      <c r="F79" s="45" t="s">
        <v>28</v>
      </c>
      <c r="G79" s="39" t="s">
        <v>29</v>
      </c>
      <c r="H79" s="39" t="s">
        <v>8</v>
      </c>
      <c r="I79" s="39" t="s">
        <v>9</v>
      </c>
      <c r="J79" s="38">
        <v>1001</v>
      </c>
      <c r="K79" s="29">
        <f>0</f>
        <v>0</v>
      </c>
      <c r="L79" s="158">
        <f t="shared" si="5"/>
        <v>0</v>
      </c>
      <c r="M79" s="158">
        <f t="shared" si="6"/>
        <v>0</v>
      </c>
      <c r="N79" s="159"/>
      <c r="O79" s="160">
        <f t="shared" si="7"/>
        <v>0</v>
      </c>
      <c r="P79" s="159"/>
      <c r="Q79" s="159"/>
      <c r="R79" s="159"/>
      <c r="S79" s="28">
        <f t="shared" si="8"/>
        <v>0</v>
      </c>
      <c r="T79" s="27" t="str">
        <f t="shared" si="9"/>
        <v>OK</v>
      </c>
      <c r="U79" s="24"/>
      <c r="V79" s="24"/>
      <c r="W79" s="24"/>
      <c r="X79" s="24"/>
      <c r="Y79" s="26"/>
      <c r="Z79" s="26"/>
      <c r="AA79" s="26"/>
      <c r="AB79" s="24"/>
      <c r="AC79" s="24"/>
      <c r="AD79" s="24"/>
      <c r="AE79" s="24"/>
      <c r="AF79" s="24"/>
      <c r="AG79" s="24"/>
      <c r="AH79" s="24"/>
    </row>
    <row r="80" spans="1:34" ht="30.2" customHeight="1" x14ac:dyDescent="0.25">
      <c r="A80" s="204"/>
      <c r="B80" s="39">
        <v>77</v>
      </c>
      <c r="C80" s="201"/>
      <c r="D80" s="36" t="s">
        <v>12</v>
      </c>
      <c r="E80" s="43" t="s">
        <v>8</v>
      </c>
      <c r="F80" s="45" t="s">
        <v>28</v>
      </c>
      <c r="G80" s="39" t="s">
        <v>29</v>
      </c>
      <c r="H80" s="39" t="s">
        <v>34</v>
      </c>
      <c r="I80" s="39" t="s">
        <v>9</v>
      </c>
      <c r="J80" s="38">
        <v>130</v>
      </c>
      <c r="K80" s="29">
        <f>0</f>
        <v>0</v>
      </c>
      <c r="L80" s="158">
        <f t="shared" si="5"/>
        <v>0</v>
      </c>
      <c r="M80" s="158">
        <f t="shared" si="6"/>
        <v>0</v>
      </c>
      <c r="N80" s="159"/>
      <c r="O80" s="160">
        <f t="shared" si="7"/>
        <v>0</v>
      </c>
      <c r="P80" s="159"/>
      <c r="Q80" s="159"/>
      <c r="R80" s="159"/>
      <c r="S80" s="28">
        <f t="shared" si="8"/>
        <v>0</v>
      </c>
      <c r="T80" s="27" t="str">
        <f t="shared" si="9"/>
        <v>OK</v>
      </c>
      <c r="U80" s="24"/>
      <c r="V80" s="24"/>
      <c r="W80" s="24"/>
      <c r="X80" s="24"/>
      <c r="Y80" s="26"/>
      <c r="Z80" s="26"/>
      <c r="AA80" s="26"/>
      <c r="AB80" s="24"/>
      <c r="AC80" s="24"/>
      <c r="AD80" s="24"/>
      <c r="AE80" s="24"/>
      <c r="AF80" s="24"/>
      <c r="AG80" s="24"/>
      <c r="AH80" s="24"/>
    </row>
    <row r="81" spans="1:34" ht="30.2" customHeight="1" x14ac:dyDescent="0.25">
      <c r="A81" s="205"/>
      <c r="B81" s="39">
        <v>78</v>
      </c>
      <c r="C81" s="202"/>
      <c r="D81" s="36" t="s">
        <v>157</v>
      </c>
      <c r="E81" s="43" t="s">
        <v>8</v>
      </c>
      <c r="F81" s="45" t="s">
        <v>28</v>
      </c>
      <c r="G81" s="39" t="s">
        <v>29</v>
      </c>
      <c r="H81" s="39" t="s">
        <v>8</v>
      </c>
      <c r="I81" s="39" t="s">
        <v>9</v>
      </c>
      <c r="J81" s="38">
        <v>200</v>
      </c>
      <c r="K81" s="29">
        <f>0</f>
        <v>0</v>
      </c>
      <c r="L81" s="158">
        <f t="shared" si="5"/>
        <v>0</v>
      </c>
      <c r="M81" s="158">
        <f t="shared" si="6"/>
        <v>0</v>
      </c>
      <c r="N81" s="159"/>
      <c r="O81" s="160">
        <f t="shared" si="7"/>
        <v>0</v>
      </c>
      <c r="P81" s="159"/>
      <c r="Q81" s="159"/>
      <c r="R81" s="159"/>
      <c r="S81" s="28">
        <f t="shared" si="8"/>
        <v>0</v>
      </c>
      <c r="T81" s="27" t="str">
        <f t="shared" si="9"/>
        <v>OK</v>
      </c>
      <c r="U81" s="24"/>
      <c r="V81" s="24"/>
      <c r="W81" s="24"/>
      <c r="X81" s="24"/>
      <c r="Y81" s="26"/>
      <c r="Z81" s="26"/>
      <c r="AA81" s="26"/>
      <c r="AB81" s="24"/>
      <c r="AC81" s="24"/>
      <c r="AD81" s="24"/>
      <c r="AE81" s="24"/>
      <c r="AF81" s="24"/>
      <c r="AG81" s="24"/>
      <c r="AH81" s="24"/>
    </row>
    <row r="82" spans="1:34" ht="15.75" thickBot="1" x14ac:dyDescent="0.3">
      <c r="K82" s="163">
        <f>SUMPRODUCT($J$4:$J$81,K4:K81)</f>
        <v>178249.99000000002</v>
      </c>
      <c r="L82" s="163">
        <f>SUMPRODUCT($J$4:$J$81,L4:L81)</f>
        <v>135534.82</v>
      </c>
      <c r="M82" s="163">
        <f>SUMPRODUCT($J$4:$J$81,M4:M81)</f>
        <v>135534.82</v>
      </c>
      <c r="N82" s="163"/>
      <c r="O82" s="163"/>
      <c r="P82" s="163"/>
      <c r="Q82" s="163"/>
      <c r="R82" s="163"/>
      <c r="U82" s="32">
        <f t="shared" ref="U82:AH82" si="10">SUMPRODUCT($J$4:$J$81,U4:U81)</f>
        <v>1300</v>
      </c>
      <c r="V82" s="32">
        <f t="shared" si="10"/>
        <v>97272</v>
      </c>
      <c r="W82" s="32">
        <f t="shared" si="10"/>
        <v>27859.809999999998</v>
      </c>
      <c r="X82" s="32">
        <f t="shared" si="10"/>
        <v>2503.0100000000002</v>
      </c>
      <c r="Y82" s="32">
        <f t="shared" si="10"/>
        <v>6600</v>
      </c>
      <c r="Z82" s="32">
        <f t="shared" si="10"/>
        <v>0</v>
      </c>
      <c r="AA82" s="32">
        <f t="shared" si="10"/>
        <v>0</v>
      </c>
      <c r="AB82" s="32">
        <f t="shared" si="10"/>
        <v>0</v>
      </c>
      <c r="AC82" s="32">
        <f t="shared" si="10"/>
        <v>0</v>
      </c>
      <c r="AD82" s="32">
        <f t="shared" si="10"/>
        <v>0</v>
      </c>
      <c r="AE82" s="32">
        <f t="shared" si="10"/>
        <v>0</v>
      </c>
      <c r="AF82" s="32">
        <f t="shared" si="10"/>
        <v>0</v>
      </c>
      <c r="AG82" s="32">
        <f t="shared" si="10"/>
        <v>0</v>
      </c>
      <c r="AH82" s="32">
        <f t="shared" si="10"/>
        <v>0</v>
      </c>
    </row>
    <row r="83" spans="1:34" ht="15" x14ac:dyDescent="0.25">
      <c r="D83" s="33" t="s">
        <v>53</v>
      </c>
      <c r="R83" s="157"/>
      <c r="V83" s="116"/>
    </row>
    <row r="84" spans="1:34" ht="30" x14ac:dyDescent="0.25">
      <c r="D84" s="34" t="s">
        <v>54</v>
      </c>
      <c r="R84" s="156"/>
    </row>
    <row r="85" spans="1:34" ht="30.75" thickBot="1" x14ac:dyDescent="0.3">
      <c r="D85" s="35" t="s">
        <v>55</v>
      </c>
      <c r="R85" s="156"/>
    </row>
    <row r="86" spans="1:34" ht="15" x14ac:dyDescent="0.25"/>
    <row r="87" spans="1:34" ht="15" x14ac:dyDescent="0.25">
      <c r="V87" s="79">
        <f>J23*V23</f>
        <v>31464</v>
      </c>
    </row>
    <row r="88" spans="1:34" ht="15" x14ac:dyDescent="0.25">
      <c r="V88" s="79">
        <f>J24*V24</f>
        <v>65808</v>
      </c>
    </row>
    <row r="89" spans="1:34" ht="15" x14ac:dyDescent="0.25"/>
    <row r="90" spans="1:34" ht="15" x14ac:dyDescent="0.25"/>
    <row r="91" spans="1:34" ht="15" x14ac:dyDescent="0.25"/>
    <row r="92" spans="1:34" ht="15" x14ac:dyDescent="0.25"/>
    <row r="94" spans="1:34" ht="30.2" customHeight="1" x14ac:dyDescent="0.25">
      <c r="K94" s="6"/>
      <c r="S94" s="6"/>
      <c r="T94" s="79"/>
    </row>
    <row r="95" spans="1:34" ht="30.2" customHeight="1" x14ac:dyDescent="0.25">
      <c r="K95" s="6"/>
      <c r="S95" s="6"/>
      <c r="T95" s="79"/>
    </row>
    <row r="96" spans="1:34" ht="30.2" customHeight="1" x14ac:dyDescent="0.25">
      <c r="K96" s="6"/>
      <c r="S96" s="6"/>
      <c r="T96" s="79"/>
    </row>
    <row r="97" spans="11:20" ht="30.2" customHeight="1" x14ac:dyDescent="0.25">
      <c r="K97" s="6"/>
      <c r="S97" s="6"/>
      <c r="T97" s="79"/>
    </row>
    <row r="98" spans="11:20" ht="30.2" customHeight="1" x14ac:dyDescent="0.25">
      <c r="K98" s="6"/>
      <c r="S98" s="6"/>
      <c r="T98" s="79"/>
    </row>
    <row r="99" spans="11:20" ht="30.2" customHeight="1" x14ac:dyDescent="0.25">
      <c r="K99" s="6"/>
      <c r="S99" s="6"/>
      <c r="T99" s="79"/>
    </row>
    <row r="100" spans="11:20" ht="30.2" customHeight="1" x14ac:dyDescent="0.25">
      <c r="K100" s="6"/>
      <c r="S100" s="6"/>
      <c r="T100" s="79"/>
    </row>
    <row r="101" spans="11:20" ht="30.2" customHeight="1" x14ac:dyDescent="0.25">
      <c r="K101" s="6"/>
      <c r="S101" s="6"/>
      <c r="T101" s="79"/>
    </row>
  </sheetData>
  <autoFilter ref="A3:AH85" xr:uid="{F73F5169-C347-4B35-BF77-5A9AC4478487}"/>
  <mergeCells count="29">
    <mergeCell ref="A69:A78"/>
    <mergeCell ref="C69:C78"/>
    <mergeCell ref="A79:A81"/>
    <mergeCell ref="C79:C81"/>
    <mergeCell ref="A38:A48"/>
    <mergeCell ref="C38:C48"/>
    <mergeCell ref="A49:A59"/>
    <mergeCell ref="C49:C59"/>
    <mergeCell ref="A60:A68"/>
    <mergeCell ref="C60:C68"/>
    <mergeCell ref="AD1:AD2"/>
    <mergeCell ref="AE1:AE2"/>
    <mergeCell ref="AF1:AF2"/>
    <mergeCell ref="AG1:AG2"/>
    <mergeCell ref="AH1:AH2"/>
    <mergeCell ref="AA1:AA2"/>
    <mergeCell ref="AB1:AB2"/>
    <mergeCell ref="AC1:AC2"/>
    <mergeCell ref="A1:C1"/>
    <mergeCell ref="D1:J1"/>
    <mergeCell ref="K1:T1"/>
    <mergeCell ref="U1:U2"/>
    <mergeCell ref="V1:V2"/>
    <mergeCell ref="W1:W2"/>
    <mergeCell ref="A2:J2"/>
    <mergeCell ref="K2:T2"/>
    <mergeCell ref="X1:X2"/>
    <mergeCell ref="Y1:Y2"/>
    <mergeCell ref="Z1:Z2"/>
  </mergeCells>
  <conditionalFormatting sqref="T1 T3:T1048576">
    <cfRule type="cellIs" dxfId="50" priority="2" operator="equal">
      <formula>"ATENÇÃO"</formula>
    </cfRule>
  </conditionalFormatting>
  <conditionalFormatting sqref="U4:AH81">
    <cfRule type="cellIs" dxfId="49"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C010E-0A0E-41F4-9BA9-3F99F7B829C1}">
  <dimension ref="A1:AF92"/>
  <sheetViews>
    <sheetView zoomScale="80" zoomScaleNormal="80" workbookViewId="0">
      <selection activeCell="N14" sqref="N14"/>
    </sheetView>
  </sheetViews>
  <sheetFormatPr defaultColWidth="9.7109375" defaultRowHeight="30.2" customHeight="1" x14ac:dyDescent="0.25"/>
  <cols>
    <col min="1" max="1" width="6.140625" style="1" customWidth="1"/>
    <col min="2" max="2" width="6.42578125" style="1" customWidth="1"/>
    <col min="3" max="3" width="11.5703125" style="1" customWidth="1"/>
    <col min="4" max="4" width="21" style="3" customWidth="1"/>
    <col min="5" max="5" width="16.140625" style="1" customWidth="1"/>
    <col min="6" max="6" width="8.5703125" style="1" customWidth="1"/>
    <col min="7" max="7" width="8.42578125" style="1" customWidth="1"/>
    <col min="8" max="8" width="8.28515625" style="1" customWidth="1"/>
    <col min="9" max="9" width="12.7109375" style="1" customWidth="1"/>
    <col min="10" max="10" width="13.7109375" style="3" customWidth="1"/>
    <col min="11" max="11" width="13.5703125" style="4" bestFit="1" customWidth="1"/>
    <col min="12" max="14" width="12.42578125" style="4" customWidth="1"/>
    <col min="15" max="15" width="18.140625" style="4" customWidth="1"/>
    <col min="16" max="17" width="12.42578125" style="4" customWidth="1"/>
    <col min="18" max="18" width="16.42578125" style="4" bestFit="1" customWidth="1"/>
    <col min="19" max="19" width="13.28515625" style="12" customWidth="1"/>
    <col min="20" max="20" width="12.42578125" style="5" customWidth="1"/>
    <col min="21" max="22" width="13.42578125" style="6" customWidth="1"/>
    <col min="23" max="24" width="14.140625" style="6" customWidth="1"/>
    <col min="25" max="25" width="12.42578125" style="6" customWidth="1"/>
    <col min="26" max="26" width="12.7109375" style="6" customWidth="1"/>
    <col min="27" max="27" width="12.42578125" style="6" customWidth="1"/>
    <col min="28" max="28" width="12.7109375" style="6" customWidth="1"/>
    <col min="29" max="29" width="13.85546875" style="6" customWidth="1"/>
    <col min="30" max="30" width="13.42578125" style="6" customWidth="1"/>
    <col min="31" max="31" width="12.42578125" style="2" customWidth="1"/>
    <col min="32" max="32" width="13.7109375" style="2" customWidth="1"/>
    <col min="33" max="16384" width="9.7109375" style="2"/>
  </cols>
  <sheetData>
    <row r="1" spans="1:32" ht="40.15" customHeight="1" x14ac:dyDescent="0.25">
      <c r="A1" s="207" t="s">
        <v>52</v>
      </c>
      <c r="B1" s="208"/>
      <c r="C1" s="209"/>
      <c r="D1" s="194" t="s">
        <v>48</v>
      </c>
      <c r="E1" s="195"/>
      <c r="F1" s="195"/>
      <c r="G1" s="195"/>
      <c r="H1" s="195"/>
      <c r="I1" s="195"/>
      <c r="J1" s="196"/>
      <c r="K1" s="206" t="s">
        <v>49</v>
      </c>
      <c r="L1" s="206"/>
      <c r="M1" s="206"/>
      <c r="N1" s="206"/>
      <c r="O1" s="206"/>
      <c r="P1" s="206"/>
      <c r="Q1" s="206"/>
      <c r="R1" s="206"/>
      <c r="S1" s="206"/>
      <c r="T1" s="206"/>
      <c r="U1" s="216" t="s">
        <v>51</v>
      </c>
      <c r="V1" s="216" t="s">
        <v>51</v>
      </c>
      <c r="W1" s="216" t="s">
        <v>307</v>
      </c>
      <c r="X1" s="216" t="s">
        <v>51</v>
      </c>
      <c r="Y1" s="216" t="s">
        <v>51</v>
      </c>
      <c r="Z1" s="216" t="s">
        <v>308</v>
      </c>
      <c r="AA1" s="216" t="s">
        <v>309</v>
      </c>
      <c r="AB1" s="216" t="s">
        <v>310</v>
      </c>
      <c r="AC1" s="216" t="s">
        <v>311</v>
      </c>
      <c r="AD1" s="216" t="s">
        <v>312</v>
      </c>
      <c r="AE1" s="216" t="s">
        <v>313</v>
      </c>
      <c r="AF1" s="216" t="s">
        <v>314</v>
      </c>
    </row>
    <row r="2" spans="1:32" ht="24.95" customHeight="1" x14ac:dyDescent="0.25">
      <c r="A2" s="194" t="s">
        <v>35</v>
      </c>
      <c r="B2" s="195"/>
      <c r="C2" s="195"/>
      <c r="D2" s="195"/>
      <c r="E2" s="195"/>
      <c r="F2" s="195"/>
      <c r="G2" s="195"/>
      <c r="H2" s="195"/>
      <c r="I2" s="195"/>
      <c r="J2" s="196"/>
      <c r="K2" s="197" t="s">
        <v>62</v>
      </c>
      <c r="L2" s="198"/>
      <c r="M2" s="198"/>
      <c r="N2" s="198"/>
      <c r="O2" s="198"/>
      <c r="P2" s="198"/>
      <c r="Q2" s="198"/>
      <c r="R2" s="198"/>
      <c r="S2" s="198"/>
      <c r="T2" s="199"/>
      <c r="U2" s="217"/>
      <c r="V2" s="217"/>
      <c r="W2" s="217"/>
      <c r="X2" s="217"/>
      <c r="Y2" s="217"/>
      <c r="Z2" s="217"/>
      <c r="AA2" s="217"/>
      <c r="AB2" s="217"/>
      <c r="AC2" s="217"/>
      <c r="AD2" s="217"/>
      <c r="AE2" s="217"/>
      <c r="AF2" s="217"/>
    </row>
    <row r="3" spans="1:32" s="3" customFormat="1" ht="30.2" customHeight="1" x14ac:dyDescent="0.2">
      <c r="A3" s="7" t="s">
        <v>3</v>
      </c>
      <c r="B3" s="7" t="s">
        <v>56</v>
      </c>
      <c r="C3" s="7" t="s">
        <v>57</v>
      </c>
      <c r="D3" s="8" t="s">
        <v>58</v>
      </c>
      <c r="E3" s="8" t="s">
        <v>59</v>
      </c>
      <c r="F3" s="8" t="s">
        <v>18</v>
      </c>
      <c r="G3" s="8" t="s">
        <v>19</v>
      </c>
      <c r="H3" s="8" t="s">
        <v>60</v>
      </c>
      <c r="I3" s="8" t="s">
        <v>61</v>
      </c>
      <c r="J3" s="9" t="s">
        <v>50</v>
      </c>
      <c r="K3" s="10" t="s">
        <v>4</v>
      </c>
      <c r="L3" s="57" t="s">
        <v>218</v>
      </c>
      <c r="M3" s="57" t="s">
        <v>219</v>
      </c>
      <c r="N3" s="57" t="s">
        <v>220</v>
      </c>
      <c r="O3" s="57" t="s">
        <v>221</v>
      </c>
      <c r="P3" s="57" t="s">
        <v>222</v>
      </c>
      <c r="Q3" s="57" t="s">
        <v>224</v>
      </c>
      <c r="R3" s="57" t="s">
        <v>225</v>
      </c>
      <c r="S3" s="11" t="s">
        <v>0</v>
      </c>
      <c r="T3" s="7" t="s">
        <v>2</v>
      </c>
      <c r="U3" s="184" t="s">
        <v>1</v>
      </c>
      <c r="V3" s="184" t="s">
        <v>1</v>
      </c>
      <c r="W3" s="172">
        <v>45471</v>
      </c>
      <c r="X3" s="184" t="s">
        <v>1</v>
      </c>
      <c r="Y3" s="184" t="s">
        <v>1</v>
      </c>
      <c r="Z3" s="172">
        <v>45531</v>
      </c>
      <c r="AA3" s="172">
        <v>45530</v>
      </c>
      <c r="AB3" s="172">
        <v>45552</v>
      </c>
      <c r="AC3" s="172">
        <v>45561</v>
      </c>
      <c r="AD3" s="172">
        <v>38257</v>
      </c>
      <c r="AE3" s="172">
        <v>45595</v>
      </c>
      <c r="AF3" s="172">
        <v>45602</v>
      </c>
    </row>
    <row r="4" spans="1:32" ht="30.2" customHeight="1" x14ac:dyDescent="0.25">
      <c r="A4" s="39">
        <v>1</v>
      </c>
      <c r="B4" s="39">
        <v>1</v>
      </c>
      <c r="C4" s="37" t="s">
        <v>63</v>
      </c>
      <c r="D4" s="36" t="s">
        <v>64</v>
      </c>
      <c r="E4" s="37" t="s">
        <v>65</v>
      </c>
      <c r="F4" s="37" t="s">
        <v>20</v>
      </c>
      <c r="G4" s="37" t="s">
        <v>66</v>
      </c>
      <c r="H4" s="37" t="s">
        <v>5</v>
      </c>
      <c r="I4" s="37" t="s">
        <v>6</v>
      </c>
      <c r="J4" s="38">
        <v>1670</v>
      </c>
      <c r="K4" s="29">
        <f>0</f>
        <v>0</v>
      </c>
      <c r="L4" s="158">
        <f t="shared" ref="L4:L35" si="0">IF(SUM(U4:AJ4)&gt;K4,K4,SUM(U4:AJ4))</f>
        <v>0</v>
      </c>
      <c r="M4" s="158">
        <f t="shared" ref="M4:M35" si="1">(SUM(U4:AJ4))</f>
        <v>0</v>
      </c>
      <c r="N4" s="159"/>
      <c r="O4" s="160">
        <f>ROUND(IF(K4*0.25-0.5&lt;0,0,K4*0.25-0.5),0)-R4-P4</f>
        <v>0</v>
      </c>
      <c r="P4" s="159"/>
      <c r="Q4" s="159"/>
      <c r="R4" s="159"/>
      <c r="S4" s="28">
        <f t="shared" ref="S4:S35" si="2">K4-SUM(U4:AF4)+N4</f>
        <v>0</v>
      </c>
      <c r="T4" s="27" t="str">
        <f>IF(S4&lt;0,"ATENÇÃO","OK")</f>
        <v>OK</v>
      </c>
      <c r="U4" s="173"/>
      <c r="V4" s="173"/>
      <c r="W4" s="173"/>
      <c r="X4" s="174"/>
      <c r="Y4" s="174"/>
      <c r="Z4" s="173"/>
      <c r="AA4" s="173"/>
      <c r="AB4" s="173"/>
      <c r="AC4" s="173"/>
      <c r="AD4" s="173"/>
      <c r="AE4" s="173"/>
      <c r="AF4" s="173"/>
    </row>
    <row r="5" spans="1:32" ht="30.2" customHeight="1" x14ac:dyDescent="0.25">
      <c r="A5" s="46">
        <v>2</v>
      </c>
      <c r="B5" s="46">
        <v>2</v>
      </c>
      <c r="C5" s="47" t="s">
        <v>67</v>
      </c>
      <c r="D5" s="48" t="s">
        <v>68</v>
      </c>
      <c r="E5" s="47" t="s">
        <v>69</v>
      </c>
      <c r="F5" s="47" t="s">
        <v>20</v>
      </c>
      <c r="G5" s="47" t="s">
        <v>66</v>
      </c>
      <c r="H5" s="47" t="s">
        <v>5</v>
      </c>
      <c r="I5" s="47" t="s">
        <v>6</v>
      </c>
      <c r="J5" s="49">
        <v>1651.67</v>
      </c>
      <c r="K5" s="29">
        <f>20</f>
        <v>20</v>
      </c>
      <c r="L5" s="158">
        <f t="shared" si="0"/>
        <v>11</v>
      </c>
      <c r="M5" s="158">
        <f t="shared" si="1"/>
        <v>11</v>
      </c>
      <c r="N5" s="159"/>
      <c r="O5" s="160">
        <f t="shared" ref="O5:O68" si="3">ROUND(IF(K5*0.25-0.5&lt;0,0,K5*0.25-0.5),0)-R5-P5</f>
        <v>5</v>
      </c>
      <c r="P5" s="159"/>
      <c r="Q5" s="159"/>
      <c r="R5" s="159"/>
      <c r="S5" s="28">
        <f t="shared" si="2"/>
        <v>9</v>
      </c>
      <c r="T5" s="27" t="str">
        <f t="shared" ref="T5:T68" si="4">IF(S5&lt;0,"ATENÇÃO","OK")</f>
        <v>OK</v>
      </c>
      <c r="U5" s="173"/>
      <c r="V5" s="175">
        <v>1</v>
      </c>
      <c r="W5" s="173"/>
      <c r="X5" s="174"/>
      <c r="Y5" s="174"/>
      <c r="Z5" s="175">
        <v>3</v>
      </c>
      <c r="AA5" s="173"/>
      <c r="AB5" s="173"/>
      <c r="AC5" s="175">
        <v>4</v>
      </c>
      <c r="AD5" s="175">
        <v>1</v>
      </c>
      <c r="AE5" s="175">
        <v>2</v>
      </c>
      <c r="AF5" s="173"/>
    </row>
    <row r="6" spans="1:32" ht="30.2" customHeight="1" x14ac:dyDescent="0.25">
      <c r="A6" s="39">
        <v>3</v>
      </c>
      <c r="B6" s="39">
        <v>3</v>
      </c>
      <c r="C6" s="37" t="s">
        <v>63</v>
      </c>
      <c r="D6" s="36" t="s">
        <v>70</v>
      </c>
      <c r="E6" s="37" t="s">
        <v>71</v>
      </c>
      <c r="F6" s="37" t="s">
        <v>20</v>
      </c>
      <c r="G6" s="37" t="s">
        <v>72</v>
      </c>
      <c r="H6" s="37" t="s">
        <v>5</v>
      </c>
      <c r="I6" s="37" t="s">
        <v>6</v>
      </c>
      <c r="J6" s="38">
        <v>1802</v>
      </c>
      <c r="K6" s="29">
        <f>0</f>
        <v>0</v>
      </c>
      <c r="L6" s="158">
        <f t="shared" si="0"/>
        <v>0</v>
      </c>
      <c r="M6" s="158">
        <f t="shared" si="1"/>
        <v>0</v>
      </c>
      <c r="N6" s="159"/>
      <c r="O6" s="160">
        <f t="shared" si="3"/>
        <v>0</v>
      </c>
      <c r="P6" s="159"/>
      <c r="Q6" s="159"/>
      <c r="R6" s="159"/>
      <c r="S6" s="28">
        <f t="shared" si="2"/>
        <v>0</v>
      </c>
      <c r="T6" s="27" t="str">
        <f t="shared" si="4"/>
        <v>OK</v>
      </c>
      <c r="U6" s="173"/>
      <c r="V6" s="173"/>
      <c r="W6" s="173"/>
      <c r="X6" s="174"/>
      <c r="Y6" s="174"/>
      <c r="Z6" s="173"/>
      <c r="AA6" s="173"/>
      <c r="AB6" s="173"/>
      <c r="AC6" s="173"/>
      <c r="AD6" s="173"/>
      <c r="AE6" s="173"/>
      <c r="AF6" s="173"/>
    </row>
    <row r="7" spans="1:32" ht="30.2" customHeight="1" x14ac:dyDescent="0.25">
      <c r="A7" s="46">
        <v>4</v>
      </c>
      <c r="B7" s="46">
        <v>4</v>
      </c>
      <c r="C7" s="47" t="s">
        <v>67</v>
      </c>
      <c r="D7" s="48" t="s">
        <v>73</v>
      </c>
      <c r="E7" s="47" t="s">
        <v>74</v>
      </c>
      <c r="F7" s="47" t="s">
        <v>20</v>
      </c>
      <c r="G7" s="47" t="s">
        <v>75</v>
      </c>
      <c r="H7" s="47" t="s">
        <v>5</v>
      </c>
      <c r="I7" s="47" t="s">
        <v>6</v>
      </c>
      <c r="J7" s="49">
        <v>1800</v>
      </c>
      <c r="K7" s="29">
        <f>15</f>
        <v>15</v>
      </c>
      <c r="L7" s="158">
        <f t="shared" si="0"/>
        <v>15</v>
      </c>
      <c r="M7" s="158">
        <f t="shared" si="1"/>
        <v>15</v>
      </c>
      <c r="N7" s="159"/>
      <c r="O7" s="160">
        <f t="shared" si="3"/>
        <v>3</v>
      </c>
      <c r="P7" s="159"/>
      <c r="Q7" s="159"/>
      <c r="R7" s="159"/>
      <c r="S7" s="28">
        <f t="shared" si="2"/>
        <v>0</v>
      </c>
      <c r="T7" s="27" t="str">
        <f t="shared" si="4"/>
        <v>OK</v>
      </c>
      <c r="U7" s="173"/>
      <c r="V7" s="173"/>
      <c r="W7" s="173"/>
      <c r="X7" s="176">
        <v>1</v>
      </c>
      <c r="Y7" s="174"/>
      <c r="Z7" s="175">
        <v>14</v>
      </c>
      <c r="AA7" s="173"/>
      <c r="AB7" s="173"/>
      <c r="AC7" s="173"/>
      <c r="AD7" s="173"/>
      <c r="AE7" s="173"/>
      <c r="AF7" s="173"/>
    </row>
    <row r="8" spans="1:32" ht="30.2" customHeight="1" x14ac:dyDescent="0.25">
      <c r="A8" s="39">
        <v>5</v>
      </c>
      <c r="B8" s="39">
        <v>5</v>
      </c>
      <c r="C8" s="37" t="s">
        <v>63</v>
      </c>
      <c r="D8" s="36" t="s">
        <v>76</v>
      </c>
      <c r="E8" s="37" t="s">
        <v>77</v>
      </c>
      <c r="F8" s="37" t="s">
        <v>20</v>
      </c>
      <c r="G8" s="37" t="s">
        <v>78</v>
      </c>
      <c r="H8" s="37" t="s">
        <v>5</v>
      </c>
      <c r="I8" s="37" t="s">
        <v>6</v>
      </c>
      <c r="J8" s="38">
        <v>2686</v>
      </c>
      <c r="K8" s="29">
        <f>0</f>
        <v>0</v>
      </c>
      <c r="L8" s="158">
        <f t="shared" si="0"/>
        <v>0</v>
      </c>
      <c r="M8" s="158">
        <f t="shared" si="1"/>
        <v>0</v>
      </c>
      <c r="N8" s="159"/>
      <c r="O8" s="160">
        <f t="shared" si="3"/>
        <v>0</v>
      </c>
      <c r="P8" s="159"/>
      <c r="Q8" s="159"/>
      <c r="R8" s="159"/>
      <c r="S8" s="28">
        <f t="shared" si="2"/>
        <v>0</v>
      </c>
      <c r="T8" s="27" t="str">
        <f t="shared" si="4"/>
        <v>OK</v>
      </c>
      <c r="U8" s="173"/>
      <c r="V8" s="173"/>
      <c r="W8" s="173"/>
      <c r="X8" s="174"/>
      <c r="Y8" s="174"/>
      <c r="Z8" s="173"/>
      <c r="AA8" s="173"/>
      <c r="AB8" s="173"/>
      <c r="AC8" s="173"/>
      <c r="AD8" s="173"/>
      <c r="AE8" s="173"/>
      <c r="AF8" s="173"/>
    </row>
    <row r="9" spans="1:32" ht="57.2" customHeight="1" x14ac:dyDescent="0.25">
      <c r="A9" s="46">
        <v>6</v>
      </c>
      <c r="B9" s="46">
        <v>6</v>
      </c>
      <c r="C9" s="47" t="s">
        <v>67</v>
      </c>
      <c r="D9" s="48" t="s">
        <v>79</v>
      </c>
      <c r="E9" s="127" t="s">
        <v>188</v>
      </c>
      <c r="F9" s="47" t="s">
        <v>20</v>
      </c>
      <c r="G9" s="47" t="s">
        <v>21</v>
      </c>
      <c r="H9" s="47" t="s">
        <v>5</v>
      </c>
      <c r="I9" s="47" t="s">
        <v>6</v>
      </c>
      <c r="J9" s="49">
        <v>2821.51</v>
      </c>
      <c r="K9" s="29">
        <f>15</f>
        <v>15</v>
      </c>
      <c r="L9" s="158">
        <f t="shared" si="0"/>
        <v>4</v>
      </c>
      <c r="M9" s="158">
        <f t="shared" si="1"/>
        <v>4</v>
      </c>
      <c r="N9" s="159">
        <v>-1</v>
      </c>
      <c r="O9" s="160">
        <f t="shared" si="3"/>
        <v>3</v>
      </c>
      <c r="P9" s="159"/>
      <c r="Q9" s="159"/>
      <c r="R9" s="159"/>
      <c r="S9" s="28">
        <f t="shared" si="2"/>
        <v>10</v>
      </c>
      <c r="T9" s="27" t="str">
        <f t="shared" si="4"/>
        <v>OK</v>
      </c>
      <c r="U9" s="173"/>
      <c r="V9" s="173"/>
      <c r="W9" s="173"/>
      <c r="X9" s="174"/>
      <c r="Y9" s="174"/>
      <c r="Z9" s="175">
        <v>4</v>
      </c>
      <c r="AA9" s="173"/>
      <c r="AB9" s="173"/>
      <c r="AC9" s="173"/>
      <c r="AD9" s="173"/>
      <c r="AE9" s="173"/>
      <c r="AF9" s="173"/>
    </row>
    <row r="10" spans="1:32" ht="30.2" customHeight="1" x14ac:dyDescent="0.25">
      <c r="A10" s="39">
        <v>7</v>
      </c>
      <c r="B10" s="39">
        <v>7</v>
      </c>
      <c r="C10" s="37" t="s">
        <v>63</v>
      </c>
      <c r="D10" s="36" t="s">
        <v>80</v>
      </c>
      <c r="E10" s="37" t="s">
        <v>81</v>
      </c>
      <c r="F10" s="37" t="s">
        <v>20</v>
      </c>
      <c r="G10" s="37" t="s">
        <v>21</v>
      </c>
      <c r="H10" s="37" t="s">
        <v>5</v>
      </c>
      <c r="I10" s="37" t="s">
        <v>6</v>
      </c>
      <c r="J10" s="38">
        <v>7446</v>
      </c>
      <c r="K10" s="29">
        <f>0</f>
        <v>0</v>
      </c>
      <c r="L10" s="158">
        <f t="shared" si="0"/>
        <v>0</v>
      </c>
      <c r="M10" s="158">
        <f t="shared" si="1"/>
        <v>0</v>
      </c>
      <c r="N10" s="159"/>
      <c r="O10" s="160">
        <f t="shared" si="3"/>
        <v>0</v>
      </c>
      <c r="P10" s="159"/>
      <c r="Q10" s="159"/>
      <c r="R10" s="159"/>
      <c r="S10" s="28">
        <f t="shared" si="2"/>
        <v>0</v>
      </c>
      <c r="T10" s="27" t="str">
        <f t="shared" si="4"/>
        <v>OK</v>
      </c>
      <c r="U10" s="173"/>
      <c r="V10" s="173"/>
      <c r="W10" s="173"/>
      <c r="X10" s="174"/>
      <c r="Y10" s="174"/>
      <c r="Z10" s="173"/>
      <c r="AA10" s="173"/>
      <c r="AB10" s="173"/>
      <c r="AC10" s="173"/>
      <c r="AD10" s="173"/>
      <c r="AE10" s="173"/>
      <c r="AF10" s="173"/>
    </row>
    <row r="11" spans="1:32" ht="30.2" customHeight="1" x14ac:dyDescent="0.25">
      <c r="A11" s="46">
        <v>8</v>
      </c>
      <c r="B11" s="46">
        <v>8</v>
      </c>
      <c r="C11" s="47" t="s">
        <v>63</v>
      </c>
      <c r="D11" s="48" t="s">
        <v>82</v>
      </c>
      <c r="E11" s="47" t="s">
        <v>81</v>
      </c>
      <c r="F11" s="47" t="s">
        <v>20</v>
      </c>
      <c r="G11" s="47" t="s">
        <v>21</v>
      </c>
      <c r="H11" s="47" t="s">
        <v>5</v>
      </c>
      <c r="I11" s="47" t="s">
        <v>6</v>
      </c>
      <c r="J11" s="49">
        <v>7375</v>
      </c>
      <c r="K11" s="29">
        <f>0</f>
        <v>0</v>
      </c>
      <c r="L11" s="158">
        <f t="shared" si="0"/>
        <v>0</v>
      </c>
      <c r="M11" s="158">
        <f t="shared" si="1"/>
        <v>0</v>
      </c>
      <c r="N11" s="159"/>
      <c r="O11" s="160">
        <f t="shared" si="3"/>
        <v>0</v>
      </c>
      <c r="P11" s="159"/>
      <c r="Q11" s="159"/>
      <c r="R11" s="159"/>
      <c r="S11" s="28">
        <f t="shared" si="2"/>
        <v>0</v>
      </c>
      <c r="T11" s="27" t="str">
        <f t="shared" si="4"/>
        <v>OK</v>
      </c>
      <c r="U11" s="173"/>
      <c r="V11" s="173"/>
      <c r="W11" s="173"/>
      <c r="X11" s="174"/>
      <c r="Y11" s="174"/>
      <c r="Z11" s="173"/>
      <c r="AA11" s="173"/>
      <c r="AB11" s="173"/>
      <c r="AC11" s="173"/>
      <c r="AD11" s="173"/>
      <c r="AE11" s="173"/>
      <c r="AF11" s="173"/>
    </row>
    <row r="12" spans="1:32" ht="30.2" customHeight="1" x14ac:dyDescent="0.25">
      <c r="A12" s="39">
        <v>9</v>
      </c>
      <c r="B12" s="39">
        <v>9</v>
      </c>
      <c r="C12" s="37" t="s">
        <v>83</v>
      </c>
      <c r="D12" s="36" t="s">
        <v>84</v>
      </c>
      <c r="E12" s="37" t="s">
        <v>85</v>
      </c>
      <c r="F12" s="37" t="s">
        <v>20</v>
      </c>
      <c r="G12" s="37" t="s">
        <v>22</v>
      </c>
      <c r="H12" s="37" t="s">
        <v>5</v>
      </c>
      <c r="I12" s="37" t="s">
        <v>6</v>
      </c>
      <c r="J12" s="38">
        <v>6213.51</v>
      </c>
      <c r="K12" s="29">
        <f>0</f>
        <v>0</v>
      </c>
      <c r="L12" s="158">
        <f t="shared" si="0"/>
        <v>0</v>
      </c>
      <c r="M12" s="158">
        <f t="shared" si="1"/>
        <v>0</v>
      </c>
      <c r="N12" s="159"/>
      <c r="O12" s="160">
        <f t="shared" si="3"/>
        <v>0</v>
      </c>
      <c r="P12" s="159"/>
      <c r="Q12" s="159"/>
      <c r="R12" s="159"/>
      <c r="S12" s="28">
        <f t="shared" si="2"/>
        <v>0</v>
      </c>
      <c r="T12" s="27" t="str">
        <f t="shared" si="4"/>
        <v>OK</v>
      </c>
      <c r="U12" s="173"/>
      <c r="V12" s="173"/>
      <c r="W12" s="173"/>
      <c r="X12" s="174"/>
      <c r="Y12" s="174"/>
      <c r="Z12" s="173"/>
      <c r="AA12" s="173"/>
      <c r="AB12" s="173"/>
      <c r="AC12" s="173"/>
      <c r="AD12" s="173"/>
      <c r="AE12" s="173"/>
      <c r="AF12" s="173"/>
    </row>
    <row r="13" spans="1:32" ht="30.2" customHeight="1" x14ac:dyDescent="0.25">
      <c r="A13" s="46">
        <v>10</v>
      </c>
      <c r="B13" s="46">
        <v>10</v>
      </c>
      <c r="C13" s="47" t="s">
        <v>63</v>
      </c>
      <c r="D13" s="48" t="s">
        <v>86</v>
      </c>
      <c r="E13" s="47" t="s">
        <v>87</v>
      </c>
      <c r="F13" s="47" t="s">
        <v>20</v>
      </c>
      <c r="G13" s="47" t="s">
        <v>22</v>
      </c>
      <c r="H13" s="47" t="s">
        <v>5</v>
      </c>
      <c r="I13" s="47" t="s">
        <v>6</v>
      </c>
      <c r="J13" s="49">
        <v>6689.61</v>
      </c>
      <c r="K13" s="29">
        <f>0</f>
        <v>0</v>
      </c>
      <c r="L13" s="158">
        <f t="shared" si="0"/>
        <v>0</v>
      </c>
      <c r="M13" s="158">
        <f t="shared" si="1"/>
        <v>0</v>
      </c>
      <c r="N13" s="159"/>
      <c r="O13" s="160">
        <f t="shared" si="3"/>
        <v>0</v>
      </c>
      <c r="P13" s="159"/>
      <c r="Q13" s="159"/>
      <c r="R13" s="159"/>
      <c r="S13" s="28">
        <f t="shared" si="2"/>
        <v>0</v>
      </c>
      <c r="T13" s="27" t="str">
        <f t="shared" si="4"/>
        <v>OK</v>
      </c>
      <c r="U13" s="173"/>
      <c r="V13" s="173"/>
      <c r="W13" s="173"/>
      <c r="X13" s="174"/>
      <c r="Y13" s="174"/>
      <c r="Z13" s="173"/>
      <c r="AA13" s="173"/>
      <c r="AB13" s="173"/>
      <c r="AC13" s="173"/>
      <c r="AD13" s="173"/>
      <c r="AE13" s="173"/>
      <c r="AF13" s="173"/>
    </row>
    <row r="14" spans="1:32" ht="30.2" customHeight="1" x14ac:dyDescent="0.25">
      <c r="A14" s="39">
        <v>11</v>
      </c>
      <c r="B14" s="39">
        <v>11</v>
      </c>
      <c r="C14" s="37" t="s">
        <v>83</v>
      </c>
      <c r="D14" s="36" t="s">
        <v>88</v>
      </c>
      <c r="E14" s="37" t="s">
        <v>89</v>
      </c>
      <c r="F14" s="39" t="s">
        <v>20</v>
      </c>
      <c r="G14" s="37" t="s">
        <v>22</v>
      </c>
      <c r="H14" s="39" t="s">
        <v>5</v>
      </c>
      <c r="I14" s="37" t="s">
        <v>6</v>
      </c>
      <c r="J14" s="38">
        <v>3445.06</v>
      </c>
      <c r="K14" s="29">
        <f>0</f>
        <v>0</v>
      </c>
      <c r="L14" s="158">
        <f t="shared" si="0"/>
        <v>0</v>
      </c>
      <c r="M14" s="158">
        <f t="shared" si="1"/>
        <v>0</v>
      </c>
      <c r="N14" s="159">
        <v>3</v>
      </c>
      <c r="O14" s="160">
        <f t="shared" si="3"/>
        <v>0</v>
      </c>
      <c r="P14" s="159"/>
      <c r="Q14" s="159"/>
      <c r="R14" s="159"/>
      <c r="S14" s="28">
        <f t="shared" si="2"/>
        <v>3</v>
      </c>
      <c r="T14" s="27" t="str">
        <f t="shared" si="4"/>
        <v>OK</v>
      </c>
      <c r="U14" s="173"/>
      <c r="V14" s="173"/>
      <c r="W14" s="173"/>
      <c r="X14" s="174"/>
      <c r="Y14" s="174"/>
      <c r="Z14" s="173"/>
      <c r="AA14" s="173"/>
      <c r="AB14" s="173"/>
      <c r="AC14" s="173"/>
      <c r="AD14" s="173"/>
      <c r="AE14" s="173"/>
      <c r="AF14" s="173"/>
    </row>
    <row r="15" spans="1:32" ht="30.2" customHeight="1" x14ac:dyDescent="0.25">
      <c r="A15" s="46">
        <v>12</v>
      </c>
      <c r="B15" s="46">
        <v>12</v>
      </c>
      <c r="C15" s="47" t="s">
        <v>83</v>
      </c>
      <c r="D15" s="48" t="s">
        <v>90</v>
      </c>
      <c r="E15" s="47" t="s">
        <v>91</v>
      </c>
      <c r="F15" s="46" t="s">
        <v>20</v>
      </c>
      <c r="G15" s="46" t="s">
        <v>22</v>
      </c>
      <c r="H15" s="46" t="s">
        <v>5</v>
      </c>
      <c r="I15" s="47" t="s">
        <v>6</v>
      </c>
      <c r="J15" s="49">
        <v>3617.48</v>
      </c>
      <c r="K15" s="29">
        <f>15</f>
        <v>15</v>
      </c>
      <c r="L15" s="158">
        <f t="shared" si="0"/>
        <v>0</v>
      </c>
      <c r="M15" s="158">
        <f t="shared" si="1"/>
        <v>0</v>
      </c>
      <c r="N15" s="159">
        <v>-3</v>
      </c>
      <c r="O15" s="160">
        <f t="shared" si="3"/>
        <v>3</v>
      </c>
      <c r="P15" s="159"/>
      <c r="Q15" s="159"/>
      <c r="R15" s="159"/>
      <c r="S15" s="28">
        <f t="shared" si="2"/>
        <v>12</v>
      </c>
      <c r="T15" s="27" t="str">
        <f t="shared" si="4"/>
        <v>OK</v>
      </c>
      <c r="U15" s="173"/>
      <c r="V15" s="173"/>
      <c r="W15" s="173"/>
      <c r="X15" s="174"/>
      <c r="Y15" s="174"/>
      <c r="Z15" s="173"/>
      <c r="AA15" s="173"/>
      <c r="AB15" s="173"/>
      <c r="AC15" s="173"/>
      <c r="AD15" s="173"/>
      <c r="AE15" s="173"/>
      <c r="AF15" s="173"/>
    </row>
    <row r="16" spans="1:32" ht="30.2" customHeight="1" x14ac:dyDescent="0.25">
      <c r="A16" s="39">
        <v>13</v>
      </c>
      <c r="B16" s="39">
        <v>13</v>
      </c>
      <c r="C16" s="37" t="s">
        <v>92</v>
      </c>
      <c r="D16" s="36" t="s">
        <v>93</v>
      </c>
      <c r="E16" s="37" t="s">
        <v>94</v>
      </c>
      <c r="F16" s="39" t="s">
        <v>20</v>
      </c>
      <c r="G16" s="39" t="s">
        <v>22</v>
      </c>
      <c r="H16" s="39" t="s">
        <v>5</v>
      </c>
      <c r="I16" s="37" t="s">
        <v>6</v>
      </c>
      <c r="J16" s="38">
        <v>7453.33</v>
      </c>
      <c r="K16" s="29">
        <f>0</f>
        <v>0</v>
      </c>
      <c r="L16" s="158">
        <f t="shared" si="0"/>
        <v>0</v>
      </c>
      <c r="M16" s="158">
        <f t="shared" si="1"/>
        <v>0</v>
      </c>
      <c r="N16" s="159"/>
      <c r="O16" s="160">
        <f t="shared" si="3"/>
        <v>0</v>
      </c>
      <c r="P16" s="159"/>
      <c r="Q16" s="159"/>
      <c r="R16" s="159"/>
      <c r="S16" s="28">
        <f t="shared" si="2"/>
        <v>0</v>
      </c>
      <c r="T16" s="27" t="str">
        <f t="shared" si="4"/>
        <v>OK</v>
      </c>
      <c r="U16" s="173"/>
      <c r="V16" s="173"/>
      <c r="W16" s="173"/>
      <c r="X16" s="174"/>
      <c r="Y16" s="174"/>
      <c r="Z16" s="173"/>
      <c r="AA16" s="173"/>
      <c r="AB16" s="173"/>
      <c r="AC16" s="173"/>
      <c r="AD16" s="173"/>
      <c r="AE16" s="173"/>
      <c r="AF16" s="173"/>
    </row>
    <row r="17" spans="1:32" ht="30.2" customHeight="1" x14ac:dyDescent="0.25">
      <c r="A17" s="46">
        <v>14</v>
      </c>
      <c r="B17" s="46">
        <v>14</v>
      </c>
      <c r="C17" s="47" t="s">
        <v>92</v>
      </c>
      <c r="D17" s="48" t="s">
        <v>95</v>
      </c>
      <c r="E17" s="47" t="s">
        <v>94</v>
      </c>
      <c r="F17" s="47" t="s">
        <v>20</v>
      </c>
      <c r="G17" s="47" t="s">
        <v>22</v>
      </c>
      <c r="H17" s="47" t="s">
        <v>5</v>
      </c>
      <c r="I17" s="47" t="s">
        <v>6</v>
      </c>
      <c r="J17" s="49">
        <v>9561.2000000000007</v>
      </c>
      <c r="K17" s="29">
        <f>0</f>
        <v>0</v>
      </c>
      <c r="L17" s="158">
        <f t="shared" si="0"/>
        <v>0</v>
      </c>
      <c r="M17" s="158">
        <f t="shared" si="1"/>
        <v>0</v>
      </c>
      <c r="N17" s="159"/>
      <c r="O17" s="160">
        <f t="shared" si="3"/>
        <v>0</v>
      </c>
      <c r="P17" s="159"/>
      <c r="Q17" s="159"/>
      <c r="R17" s="159"/>
      <c r="S17" s="28">
        <f t="shared" si="2"/>
        <v>0</v>
      </c>
      <c r="T17" s="27" t="str">
        <f t="shared" si="4"/>
        <v>OK</v>
      </c>
      <c r="U17" s="173"/>
      <c r="V17" s="173"/>
      <c r="W17" s="173"/>
      <c r="X17" s="174"/>
      <c r="Y17" s="174"/>
      <c r="Z17" s="173"/>
      <c r="AA17" s="173"/>
      <c r="AB17" s="173"/>
      <c r="AC17" s="173"/>
      <c r="AD17" s="173"/>
      <c r="AE17" s="173"/>
      <c r="AF17" s="173"/>
    </row>
    <row r="18" spans="1:32" ht="30.2" customHeight="1" x14ac:dyDescent="0.25">
      <c r="A18" s="39">
        <v>15</v>
      </c>
      <c r="B18" s="39">
        <v>15</v>
      </c>
      <c r="C18" s="37" t="s">
        <v>63</v>
      </c>
      <c r="D18" s="36" t="s">
        <v>96</v>
      </c>
      <c r="E18" s="37" t="s">
        <v>97</v>
      </c>
      <c r="F18" s="37" t="s">
        <v>20</v>
      </c>
      <c r="G18" s="37" t="s">
        <v>31</v>
      </c>
      <c r="H18" s="37" t="s">
        <v>5</v>
      </c>
      <c r="I18" s="37" t="s">
        <v>6</v>
      </c>
      <c r="J18" s="38">
        <v>7598</v>
      </c>
      <c r="K18" s="29">
        <f>0</f>
        <v>0</v>
      </c>
      <c r="L18" s="158">
        <f t="shared" si="0"/>
        <v>0</v>
      </c>
      <c r="M18" s="158">
        <f t="shared" si="1"/>
        <v>0</v>
      </c>
      <c r="N18" s="159"/>
      <c r="O18" s="160">
        <f t="shared" si="3"/>
        <v>0</v>
      </c>
      <c r="P18" s="159"/>
      <c r="Q18" s="159"/>
      <c r="R18" s="159"/>
      <c r="S18" s="28">
        <f t="shared" si="2"/>
        <v>0</v>
      </c>
      <c r="T18" s="27" t="str">
        <f t="shared" si="4"/>
        <v>OK</v>
      </c>
      <c r="U18" s="173"/>
      <c r="V18" s="173"/>
      <c r="W18" s="173"/>
      <c r="X18" s="174"/>
      <c r="Y18" s="174"/>
      <c r="Z18" s="173"/>
      <c r="AA18" s="173"/>
      <c r="AB18" s="173"/>
      <c r="AC18" s="173"/>
      <c r="AD18" s="173"/>
      <c r="AE18" s="173"/>
      <c r="AF18" s="173"/>
    </row>
    <row r="19" spans="1:32" ht="30.2" customHeight="1" x14ac:dyDescent="0.25">
      <c r="A19" s="46">
        <v>16</v>
      </c>
      <c r="B19" s="46">
        <v>16</v>
      </c>
      <c r="C19" s="47" t="s">
        <v>83</v>
      </c>
      <c r="D19" s="48" t="s">
        <v>98</v>
      </c>
      <c r="E19" s="47" t="s">
        <v>99</v>
      </c>
      <c r="F19" s="47" t="s">
        <v>20</v>
      </c>
      <c r="G19" s="47" t="s">
        <v>100</v>
      </c>
      <c r="H19" s="47" t="s">
        <v>5</v>
      </c>
      <c r="I19" s="47" t="s">
        <v>6</v>
      </c>
      <c r="J19" s="49">
        <v>4540.34</v>
      </c>
      <c r="K19" s="29">
        <f>15</f>
        <v>15</v>
      </c>
      <c r="L19" s="158">
        <f t="shared" si="0"/>
        <v>0</v>
      </c>
      <c r="M19" s="158">
        <f t="shared" si="1"/>
        <v>0</v>
      </c>
      <c r="N19" s="159"/>
      <c r="O19" s="160">
        <f t="shared" si="3"/>
        <v>3</v>
      </c>
      <c r="P19" s="159"/>
      <c r="Q19" s="159"/>
      <c r="R19" s="159"/>
      <c r="S19" s="28">
        <f t="shared" si="2"/>
        <v>15</v>
      </c>
      <c r="T19" s="27" t="str">
        <f t="shared" si="4"/>
        <v>OK</v>
      </c>
      <c r="U19" s="173"/>
      <c r="V19" s="173"/>
      <c r="W19" s="173"/>
      <c r="X19" s="174"/>
      <c r="Y19" s="174"/>
      <c r="Z19" s="173"/>
      <c r="AA19" s="173"/>
      <c r="AB19" s="173"/>
      <c r="AC19" s="173"/>
      <c r="AD19" s="173"/>
      <c r="AE19" s="173"/>
      <c r="AF19" s="173"/>
    </row>
    <row r="20" spans="1:32" ht="30.2" customHeight="1" x14ac:dyDescent="0.25">
      <c r="A20" s="39">
        <v>17</v>
      </c>
      <c r="B20" s="39">
        <v>17</v>
      </c>
      <c r="C20" s="37" t="s">
        <v>63</v>
      </c>
      <c r="D20" s="40" t="s">
        <v>101</v>
      </c>
      <c r="E20" s="41" t="s">
        <v>102</v>
      </c>
      <c r="F20" s="42" t="s">
        <v>20</v>
      </c>
      <c r="G20" s="42" t="s">
        <v>103</v>
      </c>
      <c r="H20" s="42" t="s">
        <v>5</v>
      </c>
      <c r="I20" s="42" t="s">
        <v>6</v>
      </c>
      <c r="J20" s="38">
        <v>7499</v>
      </c>
      <c r="K20" s="29">
        <f>0</f>
        <v>0</v>
      </c>
      <c r="L20" s="158">
        <f t="shared" si="0"/>
        <v>0</v>
      </c>
      <c r="M20" s="158">
        <f t="shared" si="1"/>
        <v>0</v>
      </c>
      <c r="N20" s="159"/>
      <c r="O20" s="160">
        <f t="shared" si="3"/>
        <v>0</v>
      </c>
      <c r="P20" s="159"/>
      <c r="Q20" s="159"/>
      <c r="R20" s="159"/>
      <c r="S20" s="28">
        <f t="shared" si="2"/>
        <v>0</v>
      </c>
      <c r="T20" s="27" t="str">
        <f t="shared" si="4"/>
        <v>OK</v>
      </c>
      <c r="U20" s="173"/>
      <c r="V20" s="173"/>
      <c r="W20" s="173"/>
      <c r="X20" s="174"/>
      <c r="Y20" s="174"/>
      <c r="Z20" s="173"/>
      <c r="AA20" s="173"/>
      <c r="AB20" s="173"/>
      <c r="AC20" s="173"/>
      <c r="AD20" s="173"/>
      <c r="AE20" s="173"/>
      <c r="AF20" s="173"/>
    </row>
    <row r="21" spans="1:32" ht="30.2" customHeight="1" x14ac:dyDescent="0.25">
      <c r="A21" s="46">
        <v>18</v>
      </c>
      <c r="B21" s="46">
        <v>18</v>
      </c>
      <c r="C21" s="47" t="s">
        <v>104</v>
      </c>
      <c r="D21" s="48" t="s">
        <v>105</v>
      </c>
      <c r="E21" s="50" t="s">
        <v>106</v>
      </c>
      <c r="F21" s="51" t="s">
        <v>20</v>
      </c>
      <c r="G21" s="46" t="s">
        <v>107</v>
      </c>
      <c r="H21" s="46" t="s">
        <v>5</v>
      </c>
      <c r="I21" s="46" t="s">
        <v>6</v>
      </c>
      <c r="J21" s="49">
        <v>9553.2000000000007</v>
      </c>
      <c r="K21" s="29">
        <f>10</f>
        <v>10</v>
      </c>
      <c r="L21" s="158">
        <f t="shared" si="0"/>
        <v>2</v>
      </c>
      <c r="M21" s="158">
        <f t="shared" si="1"/>
        <v>2</v>
      </c>
      <c r="N21" s="159"/>
      <c r="O21" s="160">
        <f t="shared" si="3"/>
        <v>2</v>
      </c>
      <c r="P21" s="159"/>
      <c r="Q21" s="159"/>
      <c r="R21" s="159"/>
      <c r="S21" s="28">
        <f t="shared" si="2"/>
        <v>8</v>
      </c>
      <c r="T21" s="27" t="str">
        <f t="shared" si="4"/>
        <v>OK</v>
      </c>
      <c r="U21" s="173"/>
      <c r="V21" s="173"/>
      <c r="W21" s="173"/>
      <c r="X21" s="174"/>
      <c r="Y21" s="174"/>
      <c r="Z21" s="173"/>
      <c r="AA21" s="188">
        <v>2</v>
      </c>
      <c r="AB21" s="173"/>
      <c r="AC21" s="173"/>
      <c r="AD21" s="173"/>
      <c r="AE21" s="173"/>
      <c r="AF21" s="173"/>
    </row>
    <row r="22" spans="1:32" ht="30.2" customHeight="1" x14ac:dyDescent="0.25">
      <c r="A22" s="39">
        <v>19</v>
      </c>
      <c r="B22" s="39">
        <v>19</v>
      </c>
      <c r="C22" s="37" t="s">
        <v>63</v>
      </c>
      <c r="D22" s="36" t="s">
        <v>108</v>
      </c>
      <c r="E22" s="43" t="s">
        <v>109</v>
      </c>
      <c r="F22" s="45" t="s">
        <v>20</v>
      </c>
      <c r="G22" s="39" t="s">
        <v>107</v>
      </c>
      <c r="H22" s="39" t="s">
        <v>5</v>
      </c>
      <c r="I22" s="39" t="s">
        <v>6</v>
      </c>
      <c r="J22" s="38">
        <v>8608</v>
      </c>
      <c r="K22" s="29">
        <f>0</f>
        <v>0</v>
      </c>
      <c r="L22" s="158">
        <f t="shared" si="0"/>
        <v>0</v>
      </c>
      <c r="M22" s="158">
        <f t="shared" si="1"/>
        <v>0</v>
      </c>
      <c r="N22" s="159"/>
      <c r="O22" s="160">
        <f t="shared" si="3"/>
        <v>0</v>
      </c>
      <c r="P22" s="159"/>
      <c r="Q22" s="159"/>
      <c r="R22" s="159"/>
      <c r="S22" s="28">
        <f t="shared" si="2"/>
        <v>0</v>
      </c>
      <c r="T22" s="27" t="str">
        <f t="shared" si="4"/>
        <v>OK</v>
      </c>
      <c r="U22" s="173"/>
      <c r="V22" s="173"/>
      <c r="W22" s="173"/>
      <c r="X22" s="174"/>
      <c r="Y22" s="174"/>
      <c r="Z22" s="173"/>
      <c r="AA22" s="173"/>
      <c r="AB22" s="173"/>
      <c r="AC22" s="173"/>
      <c r="AD22" s="173"/>
      <c r="AE22" s="173"/>
      <c r="AF22" s="173"/>
    </row>
    <row r="23" spans="1:32" ht="30.2" customHeight="1" x14ac:dyDescent="0.25">
      <c r="A23" s="46">
        <v>20</v>
      </c>
      <c r="B23" s="46">
        <v>20</v>
      </c>
      <c r="C23" s="47" t="s">
        <v>63</v>
      </c>
      <c r="D23" s="48" t="s">
        <v>110</v>
      </c>
      <c r="E23" s="50" t="s">
        <v>111</v>
      </c>
      <c r="F23" s="52" t="s">
        <v>20</v>
      </c>
      <c r="G23" s="46" t="s">
        <v>112</v>
      </c>
      <c r="H23" s="46" t="s">
        <v>5</v>
      </c>
      <c r="I23" s="46" t="s">
        <v>6</v>
      </c>
      <c r="J23" s="49">
        <v>10488</v>
      </c>
      <c r="K23" s="29">
        <f>0</f>
        <v>0</v>
      </c>
      <c r="L23" s="158">
        <f t="shared" si="0"/>
        <v>0</v>
      </c>
      <c r="M23" s="158">
        <f t="shared" si="1"/>
        <v>0</v>
      </c>
      <c r="N23" s="159"/>
      <c r="O23" s="160">
        <f t="shared" si="3"/>
        <v>0</v>
      </c>
      <c r="P23" s="159"/>
      <c r="Q23" s="159"/>
      <c r="R23" s="159"/>
      <c r="S23" s="28">
        <f t="shared" si="2"/>
        <v>0</v>
      </c>
      <c r="T23" s="27" t="str">
        <f t="shared" si="4"/>
        <v>OK</v>
      </c>
      <c r="U23" s="173"/>
      <c r="V23" s="173"/>
      <c r="W23" s="173"/>
      <c r="X23" s="174"/>
      <c r="Y23" s="174"/>
      <c r="Z23" s="173"/>
      <c r="AA23" s="173"/>
      <c r="AB23" s="173"/>
      <c r="AC23" s="173"/>
      <c r="AD23" s="173"/>
      <c r="AE23" s="173"/>
      <c r="AF23" s="173"/>
    </row>
    <row r="24" spans="1:32" ht="30.2" customHeight="1" x14ac:dyDescent="0.25">
      <c r="A24" s="39">
        <v>21</v>
      </c>
      <c r="B24" s="39">
        <v>21</v>
      </c>
      <c r="C24" s="37" t="s">
        <v>63</v>
      </c>
      <c r="D24" s="36" t="s">
        <v>113</v>
      </c>
      <c r="E24" s="43" t="s">
        <v>114</v>
      </c>
      <c r="F24" s="45" t="s">
        <v>20</v>
      </c>
      <c r="G24" s="39" t="s">
        <v>115</v>
      </c>
      <c r="H24" s="39" t="s">
        <v>5</v>
      </c>
      <c r="I24" s="39" t="s">
        <v>6</v>
      </c>
      <c r="J24" s="38">
        <v>10968</v>
      </c>
      <c r="K24" s="29">
        <f>0</f>
        <v>0</v>
      </c>
      <c r="L24" s="158">
        <f t="shared" si="0"/>
        <v>0</v>
      </c>
      <c r="M24" s="158">
        <f t="shared" si="1"/>
        <v>0</v>
      </c>
      <c r="N24" s="159"/>
      <c r="O24" s="160">
        <f t="shared" si="3"/>
        <v>0</v>
      </c>
      <c r="P24" s="159"/>
      <c r="Q24" s="159"/>
      <c r="R24" s="159"/>
      <c r="S24" s="28">
        <f t="shared" si="2"/>
        <v>0</v>
      </c>
      <c r="T24" s="27" t="str">
        <f t="shared" si="4"/>
        <v>OK</v>
      </c>
      <c r="U24" s="173"/>
      <c r="V24" s="173"/>
      <c r="W24" s="173"/>
      <c r="X24" s="174"/>
      <c r="Y24" s="174"/>
      <c r="Z24" s="173"/>
      <c r="AA24" s="173"/>
      <c r="AB24" s="173"/>
      <c r="AC24" s="173"/>
      <c r="AD24" s="173"/>
      <c r="AE24" s="173"/>
      <c r="AF24" s="173"/>
    </row>
    <row r="25" spans="1:32" ht="30.2" customHeight="1" x14ac:dyDescent="0.25">
      <c r="A25" s="46">
        <v>22</v>
      </c>
      <c r="B25" s="46">
        <v>22</v>
      </c>
      <c r="C25" s="47" t="s">
        <v>32</v>
      </c>
      <c r="D25" s="48" t="s">
        <v>116</v>
      </c>
      <c r="E25" s="50" t="s">
        <v>117</v>
      </c>
      <c r="F25" s="52" t="s">
        <v>20</v>
      </c>
      <c r="G25" s="46" t="s">
        <v>118</v>
      </c>
      <c r="H25" s="46" t="s">
        <v>5</v>
      </c>
      <c r="I25" s="46" t="s">
        <v>6</v>
      </c>
      <c r="J25" s="49">
        <v>13446</v>
      </c>
      <c r="K25" s="29">
        <f>10</f>
        <v>10</v>
      </c>
      <c r="L25" s="158">
        <f t="shared" si="0"/>
        <v>2</v>
      </c>
      <c r="M25" s="158">
        <f t="shared" si="1"/>
        <v>2</v>
      </c>
      <c r="N25" s="159"/>
      <c r="O25" s="160">
        <f t="shared" si="3"/>
        <v>2</v>
      </c>
      <c r="P25" s="159"/>
      <c r="Q25" s="159"/>
      <c r="R25" s="159"/>
      <c r="S25" s="28">
        <f t="shared" si="2"/>
        <v>8</v>
      </c>
      <c r="T25" s="27" t="str">
        <f t="shared" si="4"/>
        <v>OK</v>
      </c>
      <c r="U25" s="173"/>
      <c r="V25" s="173"/>
      <c r="W25" s="173"/>
      <c r="X25" s="174"/>
      <c r="Y25" s="174"/>
      <c r="Z25" s="173"/>
      <c r="AA25" s="173"/>
      <c r="AB25" s="175">
        <v>2</v>
      </c>
      <c r="AC25" s="173"/>
      <c r="AD25" s="173"/>
      <c r="AE25" s="173"/>
      <c r="AF25" s="173"/>
    </row>
    <row r="26" spans="1:32" ht="30.2" customHeight="1" x14ac:dyDescent="0.25">
      <c r="A26" s="39">
        <v>23</v>
      </c>
      <c r="B26" s="39">
        <v>23</v>
      </c>
      <c r="C26" s="37" t="s">
        <v>119</v>
      </c>
      <c r="D26" s="36" t="s">
        <v>120</v>
      </c>
      <c r="E26" s="43" t="s">
        <v>121</v>
      </c>
      <c r="F26" s="45" t="s">
        <v>20</v>
      </c>
      <c r="G26" s="39" t="s">
        <v>115</v>
      </c>
      <c r="H26" s="39" t="s">
        <v>5</v>
      </c>
      <c r="I26" s="39" t="s">
        <v>6</v>
      </c>
      <c r="J26" s="38">
        <v>11764.7</v>
      </c>
      <c r="K26" s="29">
        <f>0</f>
        <v>0</v>
      </c>
      <c r="L26" s="158">
        <f t="shared" si="0"/>
        <v>0</v>
      </c>
      <c r="M26" s="158">
        <f t="shared" si="1"/>
        <v>0</v>
      </c>
      <c r="N26" s="159"/>
      <c r="O26" s="160">
        <f t="shared" si="3"/>
        <v>0</v>
      </c>
      <c r="P26" s="159"/>
      <c r="Q26" s="159"/>
      <c r="R26" s="159"/>
      <c r="S26" s="28">
        <f t="shared" si="2"/>
        <v>0</v>
      </c>
      <c r="T26" s="27" t="str">
        <f t="shared" si="4"/>
        <v>OK</v>
      </c>
      <c r="U26" s="173"/>
      <c r="V26" s="173"/>
      <c r="W26" s="173"/>
      <c r="X26" s="174"/>
      <c r="Y26" s="174"/>
      <c r="Z26" s="173"/>
      <c r="AA26" s="173"/>
      <c r="AB26" s="173"/>
      <c r="AC26" s="173"/>
      <c r="AD26" s="173"/>
      <c r="AE26" s="173"/>
      <c r="AF26" s="173"/>
    </row>
    <row r="27" spans="1:32" ht="30.2" customHeight="1" x14ac:dyDescent="0.25">
      <c r="A27" s="46">
        <v>24</v>
      </c>
      <c r="B27" s="46">
        <v>24</v>
      </c>
      <c r="C27" s="47" t="s">
        <v>32</v>
      </c>
      <c r="D27" s="48" t="s">
        <v>122</v>
      </c>
      <c r="E27" s="50" t="s">
        <v>123</v>
      </c>
      <c r="F27" s="52" t="s">
        <v>20</v>
      </c>
      <c r="G27" s="46" t="s">
        <v>124</v>
      </c>
      <c r="H27" s="46" t="s">
        <v>60</v>
      </c>
      <c r="I27" s="46" t="s">
        <v>6</v>
      </c>
      <c r="J27" s="49">
        <v>13333.33</v>
      </c>
      <c r="K27" s="29">
        <f>0</f>
        <v>0</v>
      </c>
      <c r="L27" s="158">
        <f t="shared" si="0"/>
        <v>0</v>
      </c>
      <c r="M27" s="158">
        <f t="shared" si="1"/>
        <v>0</v>
      </c>
      <c r="N27" s="159"/>
      <c r="O27" s="160">
        <f t="shared" si="3"/>
        <v>0</v>
      </c>
      <c r="P27" s="159"/>
      <c r="Q27" s="159"/>
      <c r="R27" s="159"/>
      <c r="S27" s="28">
        <f t="shared" si="2"/>
        <v>0</v>
      </c>
      <c r="T27" s="27" t="str">
        <f t="shared" si="4"/>
        <v>OK</v>
      </c>
      <c r="U27" s="173"/>
      <c r="V27" s="173"/>
      <c r="W27" s="173"/>
      <c r="X27" s="174"/>
      <c r="Y27" s="174"/>
      <c r="Z27" s="173"/>
      <c r="AA27" s="173"/>
      <c r="AB27" s="173"/>
      <c r="AC27" s="173"/>
      <c r="AD27" s="173"/>
      <c r="AE27" s="173"/>
      <c r="AF27" s="173"/>
    </row>
    <row r="28" spans="1:32" ht="30.2" customHeight="1" x14ac:dyDescent="0.25">
      <c r="A28" s="39">
        <v>25</v>
      </c>
      <c r="B28" s="39">
        <v>25</v>
      </c>
      <c r="C28" s="37" t="s">
        <v>125</v>
      </c>
      <c r="D28" s="36" t="s">
        <v>126</v>
      </c>
      <c r="E28" s="43" t="s">
        <v>127</v>
      </c>
      <c r="F28" s="45" t="s">
        <v>24</v>
      </c>
      <c r="G28" s="39" t="s">
        <v>25</v>
      </c>
      <c r="H28" s="39" t="s">
        <v>5</v>
      </c>
      <c r="I28" s="39" t="s">
        <v>26</v>
      </c>
      <c r="J28" s="38">
        <v>1320</v>
      </c>
      <c r="K28" s="29">
        <f>3</f>
        <v>3</v>
      </c>
      <c r="L28" s="158">
        <f t="shared" si="0"/>
        <v>0</v>
      </c>
      <c r="M28" s="158">
        <f t="shared" si="1"/>
        <v>0</v>
      </c>
      <c r="N28" s="159"/>
      <c r="O28" s="160">
        <f t="shared" si="3"/>
        <v>0</v>
      </c>
      <c r="P28" s="159"/>
      <c r="Q28" s="159"/>
      <c r="R28" s="159"/>
      <c r="S28" s="28">
        <f t="shared" si="2"/>
        <v>3</v>
      </c>
      <c r="T28" s="27" t="str">
        <f t="shared" si="4"/>
        <v>OK</v>
      </c>
      <c r="U28" s="173"/>
      <c r="V28" s="173"/>
      <c r="W28" s="173"/>
      <c r="X28" s="174"/>
      <c r="Y28" s="174"/>
      <c r="Z28" s="173"/>
      <c r="AA28" s="173"/>
      <c r="AB28" s="173"/>
      <c r="AC28" s="173"/>
      <c r="AD28" s="173"/>
      <c r="AE28" s="173"/>
      <c r="AF28" s="173"/>
    </row>
    <row r="29" spans="1:32" ht="30.2" customHeight="1" x14ac:dyDescent="0.25">
      <c r="A29" s="46">
        <v>26</v>
      </c>
      <c r="B29" s="46">
        <v>26</v>
      </c>
      <c r="C29" s="47" t="s">
        <v>119</v>
      </c>
      <c r="D29" s="48" t="s">
        <v>14</v>
      </c>
      <c r="E29" s="50" t="s">
        <v>128</v>
      </c>
      <c r="F29" s="52" t="s">
        <v>23</v>
      </c>
      <c r="G29" s="46" t="s">
        <v>129</v>
      </c>
      <c r="H29" s="46" t="s">
        <v>5</v>
      </c>
      <c r="I29" s="46" t="s">
        <v>6</v>
      </c>
      <c r="J29" s="49">
        <v>650</v>
      </c>
      <c r="K29" s="29">
        <f>2</f>
        <v>2</v>
      </c>
      <c r="L29" s="158">
        <f t="shared" si="0"/>
        <v>0</v>
      </c>
      <c r="M29" s="158">
        <f t="shared" si="1"/>
        <v>0</v>
      </c>
      <c r="N29" s="159"/>
      <c r="O29" s="160">
        <f t="shared" si="3"/>
        <v>0</v>
      </c>
      <c r="P29" s="159"/>
      <c r="Q29" s="159"/>
      <c r="R29" s="159"/>
      <c r="S29" s="28">
        <f t="shared" si="2"/>
        <v>2</v>
      </c>
      <c r="T29" s="27" t="str">
        <f t="shared" si="4"/>
        <v>OK</v>
      </c>
      <c r="U29" s="173"/>
      <c r="V29" s="173"/>
      <c r="W29" s="173"/>
      <c r="X29" s="174"/>
      <c r="Y29" s="174"/>
      <c r="Z29" s="173"/>
      <c r="AA29" s="173"/>
      <c r="AB29" s="173"/>
      <c r="AC29" s="173"/>
      <c r="AD29" s="173"/>
      <c r="AE29" s="173"/>
      <c r="AF29" s="173"/>
    </row>
    <row r="30" spans="1:32" ht="30.2" customHeight="1" x14ac:dyDescent="0.25">
      <c r="A30" s="39">
        <v>27</v>
      </c>
      <c r="B30" s="39">
        <v>27</v>
      </c>
      <c r="C30" s="37" t="s">
        <v>130</v>
      </c>
      <c r="D30" s="36" t="s">
        <v>131</v>
      </c>
      <c r="E30" s="43" t="s">
        <v>132</v>
      </c>
      <c r="F30" s="45" t="s">
        <v>28</v>
      </c>
      <c r="G30" s="39" t="s">
        <v>29</v>
      </c>
      <c r="H30" s="39" t="s">
        <v>8</v>
      </c>
      <c r="I30" s="39" t="s">
        <v>26</v>
      </c>
      <c r="J30" s="38">
        <v>39.78</v>
      </c>
      <c r="K30" s="29">
        <f>0</f>
        <v>0</v>
      </c>
      <c r="L30" s="158">
        <f t="shared" si="0"/>
        <v>0</v>
      </c>
      <c r="M30" s="158">
        <f t="shared" si="1"/>
        <v>0</v>
      </c>
      <c r="N30" s="159"/>
      <c r="O30" s="160">
        <f t="shared" si="3"/>
        <v>0</v>
      </c>
      <c r="P30" s="159"/>
      <c r="Q30" s="159"/>
      <c r="R30" s="159"/>
      <c r="S30" s="28">
        <f t="shared" si="2"/>
        <v>0</v>
      </c>
      <c r="T30" s="27" t="str">
        <f t="shared" si="4"/>
        <v>OK</v>
      </c>
      <c r="U30" s="173"/>
      <c r="V30" s="173"/>
      <c r="W30" s="173"/>
      <c r="X30" s="174"/>
      <c r="Y30" s="174"/>
      <c r="Z30" s="173"/>
      <c r="AA30" s="173"/>
      <c r="AB30" s="173"/>
      <c r="AC30" s="173"/>
      <c r="AD30" s="173"/>
      <c r="AE30" s="173"/>
      <c r="AF30" s="173"/>
    </row>
    <row r="31" spans="1:32" ht="30.2" customHeight="1" x14ac:dyDescent="0.25">
      <c r="A31" s="46">
        <v>28</v>
      </c>
      <c r="B31" s="46">
        <v>28</v>
      </c>
      <c r="C31" s="47" t="s">
        <v>133</v>
      </c>
      <c r="D31" s="48" t="s">
        <v>134</v>
      </c>
      <c r="E31" s="50" t="s">
        <v>135</v>
      </c>
      <c r="F31" s="52" t="s">
        <v>136</v>
      </c>
      <c r="G31" s="46" t="s">
        <v>137</v>
      </c>
      <c r="H31" s="46" t="s">
        <v>5</v>
      </c>
      <c r="I31" s="46" t="s">
        <v>6</v>
      </c>
      <c r="J31" s="49">
        <v>2259.91</v>
      </c>
      <c r="K31" s="29">
        <f>4</f>
        <v>4</v>
      </c>
      <c r="L31" s="158">
        <f t="shared" si="0"/>
        <v>4</v>
      </c>
      <c r="M31" s="158">
        <f t="shared" si="1"/>
        <v>4</v>
      </c>
      <c r="N31" s="159"/>
      <c r="O31" s="160">
        <f t="shared" si="3"/>
        <v>1</v>
      </c>
      <c r="P31" s="159"/>
      <c r="Q31" s="159"/>
      <c r="R31" s="159"/>
      <c r="S31" s="28">
        <f t="shared" si="2"/>
        <v>0</v>
      </c>
      <c r="T31" s="27" t="str">
        <f t="shared" si="4"/>
        <v>OK</v>
      </c>
      <c r="U31" s="175">
        <v>4</v>
      </c>
      <c r="V31" s="173"/>
      <c r="W31" s="173"/>
      <c r="X31" s="174"/>
      <c r="Y31" s="174"/>
      <c r="Z31" s="173"/>
      <c r="AA31" s="173"/>
      <c r="AB31" s="173"/>
      <c r="AC31" s="173"/>
      <c r="AD31" s="173"/>
      <c r="AE31" s="173"/>
      <c r="AF31" s="173"/>
    </row>
    <row r="32" spans="1:32" ht="30.2" customHeight="1" x14ac:dyDescent="0.25">
      <c r="A32" s="39">
        <v>29</v>
      </c>
      <c r="B32" s="39">
        <v>29</v>
      </c>
      <c r="C32" s="37" t="s">
        <v>138</v>
      </c>
      <c r="D32" s="36" t="s">
        <v>139</v>
      </c>
      <c r="E32" s="43" t="s">
        <v>140</v>
      </c>
      <c r="F32" s="45" t="s">
        <v>136</v>
      </c>
      <c r="G32" s="39" t="s">
        <v>137</v>
      </c>
      <c r="H32" s="39" t="s">
        <v>5</v>
      </c>
      <c r="I32" s="39" t="s">
        <v>6</v>
      </c>
      <c r="J32" s="38">
        <v>3391.3</v>
      </c>
      <c r="K32" s="29">
        <f>4</f>
        <v>4</v>
      </c>
      <c r="L32" s="158">
        <f t="shared" si="0"/>
        <v>0</v>
      </c>
      <c r="M32" s="158">
        <f t="shared" si="1"/>
        <v>0</v>
      </c>
      <c r="N32" s="159"/>
      <c r="O32" s="160">
        <f t="shared" si="3"/>
        <v>1</v>
      </c>
      <c r="P32" s="159"/>
      <c r="Q32" s="159"/>
      <c r="R32" s="159"/>
      <c r="S32" s="28">
        <f t="shared" si="2"/>
        <v>4</v>
      </c>
      <c r="T32" s="27" t="str">
        <f t="shared" si="4"/>
        <v>OK</v>
      </c>
      <c r="U32" s="173"/>
      <c r="V32" s="173"/>
      <c r="W32" s="173"/>
      <c r="X32" s="174"/>
      <c r="Y32" s="174"/>
      <c r="Z32" s="173"/>
      <c r="AA32" s="173"/>
      <c r="AB32" s="173"/>
      <c r="AC32" s="173"/>
      <c r="AD32" s="173"/>
      <c r="AE32" s="173"/>
      <c r="AF32" s="173"/>
    </row>
    <row r="33" spans="1:32" ht="30.2" customHeight="1" x14ac:dyDescent="0.25">
      <c r="A33" s="46">
        <v>30</v>
      </c>
      <c r="B33" s="46">
        <v>30</v>
      </c>
      <c r="C33" s="47" t="s">
        <v>141</v>
      </c>
      <c r="D33" s="48" t="s">
        <v>142</v>
      </c>
      <c r="E33" s="50" t="s">
        <v>143</v>
      </c>
      <c r="F33" s="52" t="s">
        <v>136</v>
      </c>
      <c r="G33" s="46" t="s">
        <v>137</v>
      </c>
      <c r="H33" s="46" t="s">
        <v>5</v>
      </c>
      <c r="I33" s="46" t="s">
        <v>6</v>
      </c>
      <c r="J33" s="49">
        <v>9961.5300000000007</v>
      </c>
      <c r="K33" s="29">
        <f>0</f>
        <v>0</v>
      </c>
      <c r="L33" s="158">
        <f t="shared" si="0"/>
        <v>0</v>
      </c>
      <c r="M33" s="158">
        <f t="shared" si="1"/>
        <v>0</v>
      </c>
      <c r="N33" s="159"/>
      <c r="O33" s="160">
        <f t="shared" si="3"/>
        <v>0</v>
      </c>
      <c r="P33" s="159"/>
      <c r="Q33" s="159"/>
      <c r="R33" s="159"/>
      <c r="S33" s="28">
        <f t="shared" si="2"/>
        <v>0</v>
      </c>
      <c r="T33" s="27" t="str">
        <f t="shared" si="4"/>
        <v>OK</v>
      </c>
      <c r="U33" s="173"/>
      <c r="V33" s="173"/>
      <c r="W33" s="173"/>
      <c r="X33" s="174"/>
      <c r="Y33" s="174"/>
      <c r="Z33" s="173"/>
      <c r="AA33" s="173"/>
      <c r="AB33" s="173"/>
      <c r="AC33" s="173"/>
      <c r="AD33" s="173"/>
      <c r="AE33" s="173"/>
      <c r="AF33" s="173"/>
    </row>
    <row r="34" spans="1:32" ht="30.2" customHeight="1" x14ac:dyDescent="0.25">
      <c r="A34" s="39">
        <v>31</v>
      </c>
      <c r="B34" s="39">
        <v>31</v>
      </c>
      <c r="C34" s="37" t="s">
        <v>144</v>
      </c>
      <c r="D34" s="36" t="s">
        <v>145</v>
      </c>
      <c r="E34" s="43" t="s">
        <v>146</v>
      </c>
      <c r="F34" s="45" t="s">
        <v>20</v>
      </c>
      <c r="G34" s="39" t="s">
        <v>147</v>
      </c>
      <c r="H34" s="39" t="s">
        <v>60</v>
      </c>
      <c r="I34" s="39">
        <v>44905212</v>
      </c>
      <c r="J34" s="38">
        <v>630</v>
      </c>
      <c r="K34" s="29">
        <f>0</f>
        <v>0</v>
      </c>
      <c r="L34" s="158">
        <f t="shared" si="0"/>
        <v>0</v>
      </c>
      <c r="M34" s="158">
        <f t="shared" si="1"/>
        <v>0</v>
      </c>
      <c r="N34" s="159"/>
      <c r="O34" s="160">
        <f t="shared" si="3"/>
        <v>0</v>
      </c>
      <c r="P34" s="159"/>
      <c r="Q34" s="159"/>
      <c r="R34" s="159"/>
      <c r="S34" s="28">
        <f t="shared" si="2"/>
        <v>0</v>
      </c>
      <c r="T34" s="27" t="str">
        <f t="shared" si="4"/>
        <v>OK</v>
      </c>
      <c r="U34" s="173"/>
      <c r="V34" s="173"/>
      <c r="W34" s="173"/>
      <c r="X34" s="174"/>
      <c r="Y34" s="174"/>
      <c r="Z34" s="173"/>
      <c r="AA34" s="173"/>
      <c r="AB34" s="173"/>
      <c r="AC34" s="173"/>
      <c r="AD34" s="173"/>
      <c r="AE34" s="173"/>
      <c r="AF34" s="173"/>
    </row>
    <row r="35" spans="1:32" ht="30.2" customHeight="1" x14ac:dyDescent="0.25">
      <c r="A35" s="46">
        <v>32</v>
      </c>
      <c r="B35" s="46">
        <v>32</v>
      </c>
      <c r="C35" s="47" t="s">
        <v>144</v>
      </c>
      <c r="D35" s="48" t="s">
        <v>148</v>
      </c>
      <c r="E35" s="50" t="s">
        <v>149</v>
      </c>
      <c r="F35" s="52" t="s">
        <v>20</v>
      </c>
      <c r="G35" s="46" t="s">
        <v>147</v>
      </c>
      <c r="H35" s="46" t="s">
        <v>60</v>
      </c>
      <c r="I35" s="46">
        <v>44905212</v>
      </c>
      <c r="J35" s="49">
        <v>1550</v>
      </c>
      <c r="K35" s="29">
        <f>0</f>
        <v>0</v>
      </c>
      <c r="L35" s="158">
        <f t="shared" si="0"/>
        <v>0</v>
      </c>
      <c r="M35" s="158">
        <f t="shared" si="1"/>
        <v>0</v>
      </c>
      <c r="N35" s="159"/>
      <c r="O35" s="160">
        <f t="shared" si="3"/>
        <v>0</v>
      </c>
      <c r="P35" s="159"/>
      <c r="Q35" s="159"/>
      <c r="R35" s="159"/>
      <c r="S35" s="28">
        <f t="shared" si="2"/>
        <v>0</v>
      </c>
      <c r="T35" s="27" t="str">
        <f t="shared" si="4"/>
        <v>OK</v>
      </c>
      <c r="U35" s="173"/>
      <c r="V35" s="173"/>
      <c r="W35" s="173"/>
      <c r="X35" s="174"/>
      <c r="Y35" s="174"/>
      <c r="Z35" s="173"/>
      <c r="AA35" s="173"/>
      <c r="AB35" s="173"/>
      <c r="AC35" s="173"/>
      <c r="AD35" s="173"/>
      <c r="AE35" s="173"/>
      <c r="AF35" s="173"/>
    </row>
    <row r="36" spans="1:32" ht="30.2" customHeight="1" x14ac:dyDescent="0.25">
      <c r="A36" s="39">
        <v>33</v>
      </c>
      <c r="B36" s="39">
        <v>33</v>
      </c>
      <c r="C36" s="37" t="s">
        <v>150</v>
      </c>
      <c r="D36" s="36" t="s">
        <v>151</v>
      </c>
      <c r="E36" s="43" t="s">
        <v>152</v>
      </c>
      <c r="F36" s="45" t="s">
        <v>20</v>
      </c>
      <c r="G36" s="39" t="s">
        <v>147</v>
      </c>
      <c r="H36" s="39" t="s">
        <v>60</v>
      </c>
      <c r="I36" s="39">
        <v>44905212</v>
      </c>
      <c r="J36" s="38">
        <v>930</v>
      </c>
      <c r="K36" s="29">
        <f>0</f>
        <v>0</v>
      </c>
      <c r="L36" s="158">
        <f t="shared" ref="L36:L67" si="5">IF(SUM(U36:AJ36)&gt;K36,K36,SUM(U36:AJ36))</f>
        <v>0</v>
      </c>
      <c r="M36" s="158">
        <f t="shared" ref="M36:M67" si="6">(SUM(U36:AJ36))</f>
        <v>0</v>
      </c>
      <c r="N36" s="159"/>
      <c r="O36" s="160">
        <f t="shared" si="3"/>
        <v>0</v>
      </c>
      <c r="P36" s="159"/>
      <c r="Q36" s="159"/>
      <c r="R36" s="159"/>
      <c r="S36" s="28">
        <f t="shared" ref="S36:S67" si="7">K36-SUM(U36:AF36)+N36</f>
        <v>0</v>
      </c>
      <c r="T36" s="27" t="str">
        <f t="shared" si="4"/>
        <v>OK</v>
      </c>
      <c r="U36" s="173"/>
      <c r="V36" s="173"/>
      <c r="W36" s="173"/>
      <c r="X36" s="174"/>
      <c r="Y36" s="174"/>
      <c r="Z36" s="173"/>
      <c r="AA36" s="173"/>
      <c r="AB36" s="173"/>
      <c r="AC36" s="173"/>
      <c r="AD36" s="173"/>
      <c r="AE36" s="173"/>
      <c r="AF36" s="173"/>
    </row>
    <row r="37" spans="1:32" ht="30.2" customHeight="1" x14ac:dyDescent="0.25">
      <c r="A37" s="46">
        <v>34</v>
      </c>
      <c r="B37" s="46">
        <v>34</v>
      </c>
      <c r="C37" s="47" t="s">
        <v>150</v>
      </c>
      <c r="D37" s="48" t="s">
        <v>153</v>
      </c>
      <c r="E37" s="50" t="s">
        <v>154</v>
      </c>
      <c r="F37" s="52" t="s">
        <v>20</v>
      </c>
      <c r="G37" s="46" t="s">
        <v>147</v>
      </c>
      <c r="H37" s="46" t="s">
        <v>60</v>
      </c>
      <c r="I37" s="46">
        <v>44905212</v>
      </c>
      <c r="J37" s="49">
        <v>2560</v>
      </c>
      <c r="K37" s="29">
        <f>0</f>
        <v>0</v>
      </c>
      <c r="L37" s="158">
        <f t="shared" si="5"/>
        <v>0</v>
      </c>
      <c r="M37" s="158">
        <f t="shared" si="6"/>
        <v>0</v>
      </c>
      <c r="N37" s="159"/>
      <c r="O37" s="160">
        <f t="shared" si="3"/>
        <v>0</v>
      </c>
      <c r="P37" s="159"/>
      <c r="Q37" s="159"/>
      <c r="R37" s="159"/>
      <c r="S37" s="28">
        <f t="shared" si="7"/>
        <v>0</v>
      </c>
      <c r="T37" s="27" t="str">
        <f t="shared" si="4"/>
        <v>OK</v>
      </c>
      <c r="U37" s="173"/>
      <c r="V37" s="173"/>
      <c r="W37" s="173"/>
      <c r="X37" s="174"/>
      <c r="Y37" s="174"/>
      <c r="Z37" s="173"/>
      <c r="AA37" s="173"/>
      <c r="AB37" s="173"/>
      <c r="AC37" s="173"/>
      <c r="AD37" s="173"/>
      <c r="AE37" s="173"/>
      <c r="AF37" s="173"/>
    </row>
    <row r="38" spans="1:32" ht="30.2" customHeight="1" x14ac:dyDescent="0.25">
      <c r="A38" s="203" t="s">
        <v>155</v>
      </c>
      <c r="B38" s="39">
        <v>35</v>
      </c>
      <c r="C38" s="200" t="s">
        <v>33</v>
      </c>
      <c r="D38" s="36" t="s">
        <v>27</v>
      </c>
      <c r="E38" s="43" t="s">
        <v>8</v>
      </c>
      <c r="F38" s="44" t="s">
        <v>28</v>
      </c>
      <c r="G38" s="39" t="s">
        <v>29</v>
      </c>
      <c r="H38" s="39" t="s">
        <v>8</v>
      </c>
      <c r="I38" s="39" t="s">
        <v>9</v>
      </c>
      <c r="J38" s="38">
        <v>150.13999999999999</v>
      </c>
      <c r="K38" s="29">
        <f>0</f>
        <v>0</v>
      </c>
      <c r="L38" s="158">
        <f t="shared" si="5"/>
        <v>0</v>
      </c>
      <c r="M38" s="158">
        <f t="shared" si="6"/>
        <v>0</v>
      </c>
      <c r="N38" s="159"/>
      <c r="O38" s="160">
        <f t="shared" si="3"/>
        <v>0</v>
      </c>
      <c r="P38" s="159"/>
      <c r="Q38" s="159"/>
      <c r="R38" s="159"/>
      <c r="S38" s="28">
        <f t="shared" si="7"/>
        <v>0</v>
      </c>
      <c r="T38" s="27" t="str">
        <f t="shared" si="4"/>
        <v>OK</v>
      </c>
      <c r="U38" s="173"/>
      <c r="V38" s="173"/>
      <c r="W38" s="173"/>
      <c r="X38" s="174"/>
      <c r="Y38" s="174"/>
      <c r="Z38" s="173"/>
      <c r="AA38" s="173"/>
      <c r="AB38" s="173"/>
      <c r="AC38" s="173"/>
      <c r="AD38" s="173"/>
      <c r="AE38" s="173"/>
      <c r="AF38" s="173"/>
    </row>
    <row r="39" spans="1:32" ht="30.2" customHeight="1" x14ac:dyDescent="0.25">
      <c r="A39" s="204"/>
      <c r="B39" s="39">
        <v>36</v>
      </c>
      <c r="C39" s="201"/>
      <c r="D39" s="36" t="s">
        <v>7</v>
      </c>
      <c r="E39" s="43" t="s">
        <v>8</v>
      </c>
      <c r="F39" s="45" t="s">
        <v>28</v>
      </c>
      <c r="G39" s="39" t="s">
        <v>29</v>
      </c>
      <c r="H39" s="39" t="s">
        <v>8</v>
      </c>
      <c r="I39" s="39" t="s">
        <v>9</v>
      </c>
      <c r="J39" s="38">
        <v>1076</v>
      </c>
      <c r="K39" s="29">
        <f>0</f>
        <v>0</v>
      </c>
      <c r="L39" s="158">
        <f t="shared" si="5"/>
        <v>0</v>
      </c>
      <c r="M39" s="158">
        <f t="shared" si="6"/>
        <v>0</v>
      </c>
      <c r="N39" s="159"/>
      <c r="O39" s="160">
        <f t="shared" si="3"/>
        <v>0</v>
      </c>
      <c r="P39" s="159"/>
      <c r="Q39" s="159"/>
      <c r="R39" s="159"/>
      <c r="S39" s="28">
        <f t="shared" si="7"/>
        <v>0</v>
      </c>
      <c r="T39" s="27" t="str">
        <f t="shared" si="4"/>
        <v>OK</v>
      </c>
      <c r="U39" s="173"/>
      <c r="V39" s="173"/>
      <c r="W39" s="173"/>
      <c r="X39" s="174"/>
      <c r="Y39" s="174"/>
      <c r="Z39" s="173"/>
      <c r="AA39" s="173"/>
      <c r="AB39" s="173"/>
      <c r="AC39" s="173"/>
      <c r="AD39" s="173"/>
      <c r="AE39" s="173"/>
      <c r="AF39" s="173"/>
    </row>
    <row r="40" spans="1:32" ht="30.2" customHeight="1" x14ac:dyDescent="0.25">
      <c r="A40" s="204"/>
      <c r="B40" s="39">
        <v>37</v>
      </c>
      <c r="C40" s="201"/>
      <c r="D40" s="36" t="s">
        <v>156</v>
      </c>
      <c r="E40" s="43" t="s">
        <v>8</v>
      </c>
      <c r="F40" s="45" t="s">
        <v>28</v>
      </c>
      <c r="G40" s="39" t="s">
        <v>29</v>
      </c>
      <c r="H40" s="39" t="s">
        <v>34</v>
      </c>
      <c r="I40" s="39" t="s">
        <v>9</v>
      </c>
      <c r="J40" s="38">
        <v>75</v>
      </c>
      <c r="K40" s="29">
        <f>0</f>
        <v>0</v>
      </c>
      <c r="L40" s="158">
        <f t="shared" si="5"/>
        <v>0</v>
      </c>
      <c r="M40" s="158">
        <f t="shared" si="6"/>
        <v>0</v>
      </c>
      <c r="N40" s="159"/>
      <c r="O40" s="160">
        <f t="shared" si="3"/>
        <v>0</v>
      </c>
      <c r="P40" s="159"/>
      <c r="Q40" s="159"/>
      <c r="R40" s="159"/>
      <c r="S40" s="28">
        <f t="shared" si="7"/>
        <v>0</v>
      </c>
      <c r="T40" s="27" t="str">
        <f t="shared" si="4"/>
        <v>OK</v>
      </c>
      <c r="U40" s="173"/>
      <c r="V40" s="173"/>
      <c r="W40" s="173"/>
      <c r="X40" s="174"/>
      <c r="Y40" s="174"/>
      <c r="Z40" s="173"/>
      <c r="AA40" s="173"/>
      <c r="AB40" s="173"/>
      <c r="AC40" s="173"/>
      <c r="AD40" s="173"/>
      <c r="AE40" s="173"/>
      <c r="AF40" s="173"/>
    </row>
    <row r="41" spans="1:32" ht="30.2" customHeight="1" x14ac:dyDescent="0.25">
      <c r="A41" s="204"/>
      <c r="B41" s="39">
        <v>38</v>
      </c>
      <c r="C41" s="201"/>
      <c r="D41" s="36" t="s">
        <v>11</v>
      </c>
      <c r="E41" s="43" t="s">
        <v>8</v>
      </c>
      <c r="F41" s="45" t="s">
        <v>28</v>
      </c>
      <c r="G41" s="39" t="s">
        <v>29</v>
      </c>
      <c r="H41" s="39" t="s">
        <v>8</v>
      </c>
      <c r="I41" s="39" t="s">
        <v>9</v>
      </c>
      <c r="J41" s="38">
        <v>1400</v>
      </c>
      <c r="K41" s="29">
        <f>0</f>
        <v>0</v>
      </c>
      <c r="L41" s="158">
        <f t="shared" si="5"/>
        <v>0</v>
      </c>
      <c r="M41" s="158">
        <f t="shared" si="6"/>
        <v>0</v>
      </c>
      <c r="N41" s="159"/>
      <c r="O41" s="160">
        <f t="shared" si="3"/>
        <v>0</v>
      </c>
      <c r="P41" s="159"/>
      <c r="Q41" s="159"/>
      <c r="R41" s="159"/>
      <c r="S41" s="28">
        <f t="shared" si="7"/>
        <v>0</v>
      </c>
      <c r="T41" s="27" t="str">
        <f t="shared" si="4"/>
        <v>OK</v>
      </c>
      <c r="U41" s="173"/>
      <c r="V41" s="173"/>
      <c r="W41" s="173"/>
      <c r="X41" s="174"/>
      <c r="Y41" s="174"/>
      <c r="Z41" s="173"/>
      <c r="AA41" s="173"/>
      <c r="AB41" s="173"/>
      <c r="AC41" s="173"/>
      <c r="AD41" s="173"/>
      <c r="AE41" s="173"/>
      <c r="AF41" s="173"/>
    </row>
    <row r="42" spans="1:32" ht="30.2" customHeight="1" x14ac:dyDescent="0.25">
      <c r="A42" s="204"/>
      <c r="B42" s="39">
        <v>39</v>
      </c>
      <c r="C42" s="201"/>
      <c r="D42" s="36" t="s">
        <v>12</v>
      </c>
      <c r="E42" s="43" t="s">
        <v>8</v>
      </c>
      <c r="F42" s="45" t="s">
        <v>28</v>
      </c>
      <c r="G42" s="39" t="s">
        <v>29</v>
      </c>
      <c r="H42" s="39" t="s">
        <v>34</v>
      </c>
      <c r="I42" s="39" t="s">
        <v>9</v>
      </c>
      <c r="J42" s="38">
        <v>75.5</v>
      </c>
      <c r="K42" s="29">
        <f>0</f>
        <v>0</v>
      </c>
      <c r="L42" s="158">
        <f t="shared" si="5"/>
        <v>0</v>
      </c>
      <c r="M42" s="158">
        <f t="shared" si="6"/>
        <v>0</v>
      </c>
      <c r="N42" s="159"/>
      <c r="O42" s="160">
        <f t="shared" si="3"/>
        <v>0</v>
      </c>
      <c r="P42" s="159"/>
      <c r="Q42" s="159"/>
      <c r="R42" s="159"/>
      <c r="S42" s="28">
        <f t="shared" si="7"/>
        <v>0</v>
      </c>
      <c r="T42" s="27" t="str">
        <f t="shared" si="4"/>
        <v>OK</v>
      </c>
      <c r="U42" s="173"/>
      <c r="V42" s="173"/>
      <c r="W42" s="173"/>
      <c r="X42" s="174"/>
      <c r="Y42" s="174"/>
      <c r="Z42" s="173"/>
      <c r="AA42" s="173"/>
      <c r="AB42" s="173"/>
      <c r="AC42" s="173"/>
      <c r="AD42" s="173"/>
      <c r="AE42" s="173"/>
      <c r="AF42" s="173"/>
    </row>
    <row r="43" spans="1:32" ht="30.2" customHeight="1" x14ac:dyDescent="0.25">
      <c r="A43" s="204"/>
      <c r="B43" s="39">
        <v>40</v>
      </c>
      <c r="C43" s="201"/>
      <c r="D43" s="36" t="s">
        <v>10</v>
      </c>
      <c r="E43" s="43" t="s">
        <v>8</v>
      </c>
      <c r="F43" s="45" t="s">
        <v>28</v>
      </c>
      <c r="G43" s="39" t="s">
        <v>29</v>
      </c>
      <c r="H43" s="39" t="s">
        <v>8</v>
      </c>
      <c r="I43" s="39" t="s">
        <v>9</v>
      </c>
      <c r="J43" s="38">
        <v>1600</v>
      </c>
      <c r="K43" s="29">
        <f>0</f>
        <v>0</v>
      </c>
      <c r="L43" s="158">
        <f t="shared" si="5"/>
        <v>0</v>
      </c>
      <c r="M43" s="158">
        <f t="shared" si="6"/>
        <v>0</v>
      </c>
      <c r="N43" s="159"/>
      <c r="O43" s="160">
        <f t="shared" si="3"/>
        <v>0</v>
      </c>
      <c r="P43" s="159"/>
      <c r="Q43" s="159"/>
      <c r="R43" s="159"/>
      <c r="S43" s="28">
        <f t="shared" si="7"/>
        <v>0</v>
      </c>
      <c r="T43" s="27" t="str">
        <f t="shared" si="4"/>
        <v>OK</v>
      </c>
      <c r="U43" s="173"/>
      <c r="V43" s="173"/>
      <c r="W43" s="173"/>
      <c r="X43" s="174"/>
      <c r="Y43" s="174"/>
      <c r="Z43" s="173"/>
      <c r="AA43" s="173"/>
      <c r="AB43" s="173"/>
      <c r="AC43" s="173"/>
      <c r="AD43" s="173"/>
      <c r="AE43" s="173"/>
      <c r="AF43" s="173"/>
    </row>
    <row r="44" spans="1:32" ht="30.2" customHeight="1" x14ac:dyDescent="0.25">
      <c r="A44" s="204"/>
      <c r="B44" s="39">
        <v>41</v>
      </c>
      <c r="C44" s="201"/>
      <c r="D44" s="36" t="s">
        <v>13</v>
      </c>
      <c r="E44" s="43" t="s">
        <v>8</v>
      </c>
      <c r="F44" s="45" t="s">
        <v>28</v>
      </c>
      <c r="G44" s="39" t="s">
        <v>29</v>
      </c>
      <c r="H44" s="39" t="s">
        <v>34</v>
      </c>
      <c r="I44" s="39" t="s">
        <v>9</v>
      </c>
      <c r="J44" s="38">
        <v>75</v>
      </c>
      <c r="K44" s="29">
        <f>0</f>
        <v>0</v>
      </c>
      <c r="L44" s="158">
        <f t="shared" si="5"/>
        <v>0</v>
      </c>
      <c r="M44" s="158">
        <f t="shared" si="6"/>
        <v>0</v>
      </c>
      <c r="N44" s="159"/>
      <c r="O44" s="160">
        <f t="shared" si="3"/>
        <v>0</v>
      </c>
      <c r="P44" s="159"/>
      <c r="Q44" s="159"/>
      <c r="R44" s="159"/>
      <c r="S44" s="28">
        <f t="shared" si="7"/>
        <v>0</v>
      </c>
      <c r="T44" s="27" t="str">
        <f t="shared" si="4"/>
        <v>OK</v>
      </c>
      <c r="U44" s="173"/>
      <c r="V44" s="173"/>
      <c r="W44" s="173"/>
      <c r="X44" s="174"/>
      <c r="Y44" s="174"/>
      <c r="Z44" s="173"/>
      <c r="AA44" s="173"/>
      <c r="AB44" s="173"/>
      <c r="AC44" s="173"/>
      <c r="AD44" s="173"/>
      <c r="AE44" s="173"/>
      <c r="AF44" s="173"/>
    </row>
    <row r="45" spans="1:32" ht="30.2" customHeight="1" x14ac:dyDescent="0.25">
      <c r="A45" s="204"/>
      <c r="B45" s="39">
        <v>42</v>
      </c>
      <c r="C45" s="201"/>
      <c r="D45" s="36" t="s">
        <v>157</v>
      </c>
      <c r="E45" s="43" t="s">
        <v>8</v>
      </c>
      <c r="F45" s="45" t="s">
        <v>28</v>
      </c>
      <c r="G45" s="39" t="s">
        <v>29</v>
      </c>
      <c r="H45" s="39" t="s">
        <v>8</v>
      </c>
      <c r="I45" s="39" t="s">
        <v>9</v>
      </c>
      <c r="J45" s="38">
        <v>350</v>
      </c>
      <c r="K45" s="29">
        <f>0</f>
        <v>0</v>
      </c>
      <c r="L45" s="158">
        <f t="shared" si="5"/>
        <v>0</v>
      </c>
      <c r="M45" s="158">
        <f t="shared" si="6"/>
        <v>0</v>
      </c>
      <c r="N45" s="159"/>
      <c r="O45" s="160">
        <f t="shared" si="3"/>
        <v>0</v>
      </c>
      <c r="P45" s="159"/>
      <c r="Q45" s="159"/>
      <c r="R45" s="159"/>
      <c r="S45" s="28">
        <f t="shared" si="7"/>
        <v>0</v>
      </c>
      <c r="T45" s="27" t="str">
        <f t="shared" si="4"/>
        <v>OK</v>
      </c>
      <c r="U45" s="173"/>
      <c r="V45" s="173"/>
      <c r="W45" s="173"/>
      <c r="X45" s="174"/>
      <c r="Y45" s="174"/>
      <c r="Z45" s="173"/>
      <c r="AA45" s="173"/>
      <c r="AB45" s="173"/>
      <c r="AC45" s="173"/>
      <c r="AD45" s="173"/>
      <c r="AE45" s="173"/>
      <c r="AF45" s="173"/>
    </row>
    <row r="46" spans="1:32" ht="30.2" customHeight="1" x14ac:dyDescent="0.25">
      <c r="A46" s="204"/>
      <c r="B46" s="39">
        <v>43</v>
      </c>
      <c r="C46" s="201"/>
      <c r="D46" s="36" t="s">
        <v>30</v>
      </c>
      <c r="E46" s="43" t="s">
        <v>8</v>
      </c>
      <c r="F46" s="45" t="s">
        <v>28</v>
      </c>
      <c r="G46" s="39" t="s">
        <v>29</v>
      </c>
      <c r="H46" s="39" t="s">
        <v>8</v>
      </c>
      <c r="I46" s="39" t="s">
        <v>9</v>
      </c>
      <c r="J46" s="38">
        <v>100.25</v>
      </c>
      <c r="K46" s="29">
        <f>0</f>
        <v>0</v>
      </c>
      <c r="L46" s="158">
        <f t="shared" si="5"/>
        <v>0</v>
      </c>
      <c r="M46" s="158">
        <f t="shared" si="6"/>
        <v>0</v>
      </c>
      <c r="N46" s="159"/>
      <c r="O46" s="160">
        <f t="shared" si="3"/>
        <v>0</v>
      </c>
      <c r="P46" s="159"/>
      <c r="Q46" s="159"/>
      <c r="R46" s="159"/>
      <c r="S46" s="28">
        <f t="shared" si="7"/>
        <v>0</v>
      </c>
      <c r="T46" s="27" t="str">
        <f t="shared" si="4"/>
        <v>OK</v>
      </c>
      <c r="U46" s="173"/>
      <c r="V46" s="173"/>
      <c r="W46" s="173"/>
      <c r="X46" s="174"/>
      <c r="Y46" s="174"/>
      <c r="Z46" s="173"/>
      <c r="AA46" s="173"/>
      <c r="AB46" s="173"/>
      <c r="AC46" s="173"/>
      <c r="AD46" s="173"/>
      <c r="AE46" s="173"/>
      <c r="AF46" s="173"/>
    </row>
    <row r="47" spans="1:32" ht="30.2" customHeight="1" x14ac:dyDescent="0.25">
      <c r="A47" s="204"/>
      <c r="B47" s="39">
        <v>44</v>
      </c>
      <c r="C47" s="201"/>
      <c r="D47" s="36" t="s">
        <v>158</v>
      </c>
      <c r="E47" s="43" t="s">
        <v>8</v>
      </c>
      <c r="F47" s="44" t="s">
        <v>28</v>
      </c>
      <c r="G47" s="39" t="s">
        <v>159</v>
      </c>
      <c r="H47" s="39" t="s">
        <v>8</v>
      </c>
      <c r="I47" s="39" t="s">
        <v>9</v>
      </c>
      <c r="J47" s="38">
        <v>1424</v>
      </c>
      <c r="K47" s="29">
        <f>0</f>
        <v>0</v>
      </c>
      <c r="L47" s="158">
        <f t="shared" si="5"/>
        <v>0</v>
      </c>
      <c r="M47" s="158">
        <f t="shared" si="6"/>
        <v>0</v>
      </c>
      <c r="N47" s="159"/>
      <c r="O47" s="160">
        <f t="shared" si="3"/>
        <v>0</v>
      </c>
      <c r="P47" s="159"/>
      <c r="Q47" s="159"/>
      <c r="R47" s="159"/>
      <c r="S47" s="28">
        <f t="shared" si="7"/>
        <v>0</v>
      </c>
      <c r="T47" s="27" t="str">
        <f t="shared" si="4"/>
        <v>OK</v>
      </c>
      <c r="U47" s="173"/>
      <c r="V47" s="173"/>
      <c r="W47" s="173"/>
      <c r="X47" s="174"/>
      <c r="Y47" s="174"/>
      <c r="Z47" s="173"/>
      <c r="AA47" s="173"/>
      <c r="AB47" s="173"/>
      <c r="AC47" s="173"/>
      <c r="AD47" s="173"/>
      <c r="AE47" s="173"/>
      <c r="AF47" s="173"/>
    </row>
    <row r="48" spans="1:32" ht="30.2" customHeight="1" x14ac:dyDescent="0.25">
      <c r="A48" s="205"/>
      <c r="B48" s="39">
        <v>45</v>
      </c>
      <c r="C48" s="202"/>
      <c r="D48" s="36" t="s">
        <v>160</v>
      </c>
      <c r="E48" s="43" t="s">
        <v>8</v>
      </c>
      <c r="F48" s="45" t="s">
        <v>28</v>
      </c>
      <c r="G48" s="39" t="s">
        <v>29</v>
      </c>
      <c r="H48" s="39" t="s">
        <v>8</v>
      </c>
      <c r="I48" s="39" t="s">
        <v>9</v>
      </c>
      <c r="J48" s="38">
        <v>2503.0100000000002</v>
      </c>
      <c r="K48" s="29">
        <f>0</f>
        <v>0</v>
      </c>
      <c r="L48" s="158">
        <f t="shared" si="5"/>
        <v>0</v>
      </c>
      <c r="M48" s="158">
        <f t="shared" si="6"/>
        <v>0</v>
      </c>
      <c r="N48" s="159"/>
      <c r="O48" s="160">
        <f t="shared" si="3"/>
        <v>0</v>
      </c>
      <c r="P48" s="159"/>
      <c r="Q48" s="159"/>
      <c r="R48" s="159"/>
      <c r="S48" s="28">
        <f t="shared" si="7"/>
        <v>0</v>
      </c>
      <c r="T48" s="27" t="str">
        <f t="shared" si="4"/>
        <v>OK</v>
      </c>
      <c r="U48" s="173"/>
      <c r="V48" s="173"/>
      <c r="W48" s="173"/>
      <c r="X48" s="174"/>
      <c r="Y48" s="174"/>
      <c r="Z48" s="173"/>
      <c r="AA48" s="173"/>
      <c r="AB48" s="173"/>
      <c r="AC48" s="173"/>
      <c r="AD48" s="173"/>
      <c r="AE48" s="173"/>
      <c r="AF48" s="173"/>
    </row>
    <row r="49" spans="1:32" ht="30.2" customHeight="1" x14ac:dyDescent="0.25">
      <c r="A49" s="213" t="s">
        <v>161</v>
      </c>
      <c r="B49" s="46">
        <v>46</v>
      </c>
      <c r="C49" s="210" t="s">
        <v>33</v>
      </c>
      <c r="D49" s="48" t="s">
        <v>27</v>
      </c>
      <c r="E49" s="50" t="s">
        <v>8</v>
      </c>
      <c r="F49" s="52" t="s">
        <v>28</v>
      </c>
      <c r="G49" s="46" t="s">
        <v>29</v>
      </c>
      <c r="H49" s="46" t="s">
        <v>8</v>
      </c>
      <c r="I49" s="46" t="s">
        <v>9</v>
      </c>
      <c r="J49" s="49">
        <v>80</v>
      </c>
      <c r="K49" s="29">
        <f>2</f>
        <v>2</v>
      </c>
      <c r="L49" s="158">
        <f t="shared" si="5"/>
        <v>0</v>
      </c>
      <c r="M49" s="158">
        <f t="shared" si="6"/>
        <v>0</v>
      </c>
      <c r="N49" s="159"/>
      <c r="O49" s="160">
        <f t="shared" si="3"/>
        <v>0</v>
      </c>
      <c r="P49" s="159"/>
      <c r="Q49" s="159"/>
      <c r="R49" s="159"/>
      <c r="S49" s="28">
        <f t="shared" si="7"/>
        <v>2</v>
      </c>
      <c r="T49" s="27" t="str">
        <f t="shared" si="4"/>
        <v>OK</v>
      </c>
      <c r="U49" s="173"/>
      <c r="V49" s="173"/>
      <c r="W49" s="173"/>
      <c r="X49" s="174"/>
      <c r="Y49" s="174"/>
      <c r="Z49" s="173"/>
      <c r="AA49" s="173"/>
      <c r="AB49" s="173"/>
      <c r="AC49" s="173"/>
      <c r="AD49" s="173"/>
      <c r="AE49" s="173"/>
      <c r="AF49" s="173"/>
    </row>
    <row r="50" spans="1:32" ht="30.2" customHeight="1" x14ac:dyDescent="0.25">
      <c r="A50" s="214"/>
      <c r="B50" s="46">
        <v>47</v>
      </c>
      <c r="C50" s="211"/>
      <c r="D50" s="48" t="s">
        <v>7</v>
      </c>
      <c r="E50" s="50" t="s">
        <v>8</v>
      </c>
      <c r="F50" s="52" t="s">
        <v>28</v>
      </c>
      <c r="G50" s="46" t="s">
        <v>29</v>
      </c>
      <c r="H50" s="46" t="s">
        <v>8</v>
      </c>
      <c r="I50" s="46" t="s">
        <v>9</v>
      </c>
      <c r="J50" s="49">
        <v>550</v>
      </c>
      <c r="K50" s="29">
        <f>65</f>
        <v>65</v>
      </c>
      <c r="L50" s="158">
        <f t="shared" si="5"/>
        <v>25</v>
      </c>
      <c r="M50" s="158">
        <f t="shared" si="6"/>
        <v>25</v>
      </c>
      <c r="N50" s="159"/>
      <c r="O50" s="160">
        <f t="shared" si="3"/>
        <v>16</v>
      </c>
      <c r="P50" s="159"/>
      <c r="Q50" s="159"/>
      <c r="R50" s="159"/>
      <c r="S50" s="28">
        <f t="shared" si="7"/>
        <v>40</v>
      </c>
      <c r="T50" s="27" t="str">
        <f t="shared" si="4"/>
        <v>OK</v>
      </c>
      <c r="U50" s="173"/>
      <c r="V50" s="173"/>
      <c r="W50" s="175">
        <v>15</v>
      </c>
      <c r="X50" s="174"/>
      <c r="Y50" s="176">
        <v>4</v>
      </c>
      <c r="Z50" s="173"/>
      <c r="AA50" s="173"/>
      <c r="AB50" s="173"/>
      <c r="AC50" s="173"/>
      <c r="AD50" s="173"/>
      <c r="AE50" s="189"/>
      <c r="AF50" s="175">
        <v>6</v>
      </c>
    </row>
    <row r="51" spans="1:32" ht="30.2" customHeight="1" x14ac:dyDescent="0.25">
      <c r="A51" s="214"/>
      <c r="B51" s="46">
        <v>48</v>
      </c>
      <c r="C51" s="211"/>
      <c r="D51" s="48" t="s">
        <v>10</v>
      </c>
      <c r="E51" s="50" t="s">
        <v>8</v>
      </c>
      <c r="F51" s="52" t="s">
        <v>28</v>
      </c>
      <c r="G51" s="46" t="s">
        <v>29</v>
      </c>
      <c r="H51" s="46" t="s">
        <v>8</v>
      </c>
      <c r="I51" s="46" t="s">
        <v>9</v>
      </c>
      <c r="J51" s="49">
        <v>850</v>
      </c>
      <c r="K51" s="29">
        <f>30</f>
        <v>30</v>
      </c>
      <c r="L51" s="158">
        <f t="shared" si="5"/>
        <v>0</v>
      </c>
      <c r="M51" s="158">
        <f t="shared" si="6"/>
        <v>0</v>
      </c>
      <c r="N51" s="159"/>
      <c r="O51" s="160">
        <f t="shared" si="3"/>
        <v>7</v>
      </c>
      <c r="P51" s="159"/>
      <c r="Q51" s="159"/>
      <c r="R51" s="159"/>
      <c r="S51" s="28">
        <f t="shared" si="7"/>
        <v>30</v>
      </c>
      <c r="T51" s="27" t="str">
        <f t="shared" si="4"/>
        <v>OK</v>
      </c>
      <c r="U51" s="173"/>
      <c r="V51" s="173"/>
      <c r="W51" s="173"/>
      <c r="X51" s="174"/>
      <c r="Y51" s="174"/>
      <c r="Z51" s="173"/>
      <c r="AA51" s="173"/>
      <c r="AB51" s="173"/>
      <c r="AC51" s="173"/>
      <c r="AD51" s="173"/>
      <c r="AE51" s="189"/>
      <c r="AF51" s="189"/>
    </row>
    <row r="52" spans="1:32" ht="30.2" customHeight="1" x14ac:dyDescent="0.25">
      <c r="A52" s="214"/>
      <c r="B52" s="46">
        <v>49</v>
      </c>
      <c r="C52" s="211"/>
      <c r="D52" s="48" t="s">
        <v>11</v>
      </c>
      <c r="E52" s="50" t="s">
        <v>8</v>
      </c>
      <c r="F52" s="52" t="s">
        <v>28</v>
      </c>
      <c r="G52" s="46" t="s">
        <v>29</v>
      </c>
      <c r="H52" s="46" t="s">
        <v>8</v>
      </c>
      <c r="I52" s="46" t="s">
        <v>9</v>
      </c>
      <c r="J52" s="49">
        <v>800</v>
      </c>
      <c r="K52" s="29">
        <f>15</f>
        <v>15</v>
      </c>
      <c r="L52" s="158">
        <f t="shared" si="5"/>
        <v>3</v>
      </c>
      <c r="M52" s="158">
        <f t="shared" si="6"/>
        <v>3</v>
      </c>
      <c r="N52" s="159"/>
      <c r="O52" s="160">
        <f t="shared" si="3"/>
        <v>3</v>
      </c>
      <c r="P52" s="159"/>
      <c r="Q52" s="159"/>
      <c r="R52" s="159"/>
      <c r="S52" s="28">
        <f t="shared" si="7"/>
        <v>12</v>
      </c>
      <c r="T52" s="27" t="str">
        <f t="shared" si="4"/>
        <v>OK</v>
      </c>
      <c r="U52" s="173"/>
      <c r="V52" s="173"/>
      <c r="W52" s="173"/>
      <c r="X52" s="174"/>
      <c r="Y52" s="174"/>
      <c r="Z52" s="173"/>
      <c r="AA52" s="173"/>
      <c r="AB52" s="173"/>
      <c r="AC52" s="173"/>
      <c r="AD52" s="173"/>
      <c r="AE52" s="189"/>
      <c r="AF52" s="175">
        <v>3</v>
      </c>
    </row>
    <row r="53" spans="1:32" ht="30.2" customHeight="1" x14ac:dyDescent="0.25">
      <c r="A53" s="214"/>
      <c r="B53" s="46">
        <v>50</v>
      </c>
      <c r="C53" s="211"/>
      <c r="D53" s="48" t="s">
        <v>12</v>
      </c>
      <c r="E53" s="50" t="s">
        <v>8</v>
      </c>
      <c r="F53" s="52" t="s">
        <v>28</v>
      </c>
      <c r="G53" s="46" t="s">
        <v>29</v>
      </c>
      <c r="H53" s="46" t="s">
        <v>34</v>
      </c>
      <c r="I53" s="46" t="s">
        <v>9</v>
      </c>
      <c r="J53" s="49">
        <v>50</v>
      </c>
      <c r="K53" s="29">
        <f>30</f>
        <v>30</v>
      </c>
      <c r="L53" s="158">
        <f t="shared" si="5"/>
        <v>8</v>
      </c>
      <c r="M53" s="158">
        <f t="shared" si="6"/>
        <v>8</v>
      </c>
      <c r="N53" s="159"/>
      <c r="O53" s="160">
        <f t="shared" si="3"/>
        <v>7</v>
      </c>
      <c r="P53" s="159"/>
      <c r="Q53" s="159"/>
      <c r="R53" s="159"/>
      <c r="S53" s="28">
        <f t="shared" si="7"/>
        <v>22</v>
      </c>
      <c r="T53" s="27" t="str">
        <f t="shared" si="4"/>
        <v>OK</v>
      </c>
      <c r="U53" s="173"/>
      <c r="V53" s="173"/>
      <c r="W53" s="173"/>
      <c r="X53" s="174"/>
      <c r="Y53" s="176">
        <v>8</v>
      </c>
      <c r="Z53" s="173"/>
      <c r="AA53" s="173"/>
      <c r="AB53" s="173"/>
      <c r="AC53" s="173"/>
      <c r="AD53" s="173"/>
      <c r="AE53" s="173"/>
      <c r="AF53" s="173"/>
    </row>
    <row r="54" spans="1:32" ht="30.2" customHeight="1" x14ac:dyDescent="0.25">
      <c r="A54" s="214"/>
      <c r="B54" s="46">
        <v>51</v>
      </c>
      <c r="C54" s="211"/>
      <c r="D54" s="48" t="s">
        <v>156</v>
      </c>
      <c r="E54" s="50" t="s">
        <v>8</v>
      </c>
      <c r="F54" s="52" t="s">
        <v>28</v>
      </c>
      <c r="G54" s="46" t="s">
        <v>29</v>
      </c>
      <c r="H54" s="46" t="s">
        <v>34</v>
      </c>
      <c r="I54" s="46" t="s">
        <v>9</v>
      </c>
      <c r="J54" s="49">
        <v>50</v>
      </c>
      <c r="K54" s="29">
        <f>30</f>
        <v>30</v>
      </c>
      <c r="L54" s="158">
        <f t="shared" si="5"/>
        <v>0</v>
      </c>
      <c r="M54" s="158">
        <f t="shared" si="6"/>
        <v>0</v>
      </c>
      <c r="N54" s="159"/>
      <c r="O54" s="160">
        <f t="shared" si="3"/>
        <v>7</v>
      </c>
      <c r="P54" s="159"/>
      <c r="Q54" s="159"/>
      <c r="R54" s="159"/>
      <c r="S54" s="28">
        <f t="shared" si="7"/>
        <v>30</v>
      </c>
      <c r="T54" s="27" t="str">
        <f t="shared" si="4"/>
        <v>OK</v>
      </c>
      <c r="U54" s="173"/>
      <c r="V54" s="173"/>
      <c r="W54" s="173"/>
      <c r="X54" s="174"/>
      <c r="Y54" s="174"/>
      <c r="Z54" s="173"/>
      <c r="AA54" s="173"/>
      <c r="AB54" s="173"/>
      <c r="AC54" s="173"/>
      <c r="AD54" s="173"/>
      <c r="AE54" s="173"/>
      <c r="AF54" s="173"/>
    </row>
    <row r="55" spans="1:32" ht="30.2" customHeight="1" x14ac:dyDescent="0.25">
      <c r="A55" s="214"/>
      <c r="B55" s="46">
        <v>52</v>
      </c>
      <c r="C55" s="211"/>
      <c r="D55" s="48" t="s">
        <v>13</v>
      </c>
      <c r="E55" s="50" t="s">
        <v>8</v>
      </c>
      <c r="F55" s="52" t="s">
        <v>28</v>
      </c>
      <c r="G55" s="46" t="s">
        <v>29</v>
      </c>
      <c r="H55" s="46" t="s">
        <v>34</v>
      </c>
      <c r="I55" s="46" t="s">
        <v>9</v>
      </c>
      <c r="J55" s="49">
        <v>50</v>
      </c>
      <c r="K55" s="29">
        <f>30</f>
        <v>30</v>
      </c>
      <c r="L55" s="158">
        <f t="shared" si="5"/>
        <v>0</v>
      </c>
      <c r="M55" s="158">
        <f t="shared" si="6"/>
        <v>0</v>
      </c>
      <c r="N55" s="159"/>
      <c r="O55" s="160">
        <f t="shared" si="3"/>
        <v>7</v>
      </c>
      <c r="P55" s="159"/>
      <c r="Q55" s="159"/>
      <c r="R55" s="159"/>
      <c r="S55" s="28">
        <f t="shared" si="7"/>
        <v>30</v>
      </c>
      <c r="T55" s="27" t="str">
        <f t="shared" si="4"/>
        <v>OK</v>
      </c>
      <c r="U55" s="173"/>
      <c r="V55" s="173"/>
      <c r="W55" s="173"/>
      <c r="X55" s="174"/>
      <c r="Y55" s="174"/>
      <c r="Z55" s="173"/>
      <c r="AA55" s="173"/>
      <c r="AB55" s="173"/>
      <c r="AC55" s="173"/>
      <c r="AD55" s="173"/>
      <c r="AE55" s="173"/>
      <c r="AF55" s="173"/>
    </row>
    <row r="56" spans="1:32" ht="30.2" customHeight="1" x14ac:dyDescent="0.25">
      <c r="A56" s="214"/>
      <c r="B56" s="46">
        <v>53</v>
      </c>
      <c r="C56" s="211"/>
      <c r="D56" s="48" t="s">
        <v>157</v>
      </c>
      <c r="E56" s="50" t="s">
        <v>8</v>
      </c>
      <c r="F56" s="52" t="s">
        <v>28</v>
      </c>
      <c r="G56" s="46" t="s">
        <v>29</v>
      </c>
      <c r="H56" s="46" t="s">
        <v>8</v>
      </c>
      <c r="I56" s="46" t="s">
        <v>9</v>
      </c>
      <c r="J56" s="49">
        <v>50</v>
      </c>
      <c r="K56" s="29">
        <f>35</f>
        <v>35</v>
      </c>
      <c r="L56" s="158">
        <f t="shared" si="5"/>
        <v>7</v>
      </c>
      <c r="M56" s="158">
        <f t="shared" si="6"/>
        <v>7</v>
      </c>
      <c r="N56" s="159"/>
      <c r="O56" s="160">
        <f t="shared" si="3"/>
        <v>8</v>
      </c>
      <c r="P56" s="159"/>
      <c r="Q56" s="159"/>
      <c r="R56" s="159"/>
      <c r="S56" s="28">
        <f t="shared" si="7"/>
        <v>28</v>
      </c>
      <c r="T56" s="27" t="str">
        <f t="shared" si="4"/>
        <v>OK</v>
      </c>
      <c r="U56" s="173"/>
      <c r="V56" s="173"/>
      <c r="W56" s="175">
        <v>4</v>
      </c>
      <c r="X56" s="174"/>
      <c r="Y56" s="176">
        <v>2</v>
      </c>
      <c r="Z56" s="173"/>
      <c r="AA56" s="173"/>
      <c r="AB56" s="173"/>
      <c r="AC56" s="173"/>
      <c r="AD56" s="173"/>
      <c r="AE56" s="173"/>
      <c r="AF56" s="175">
        <v>1</v>
      </c>
    </row>
    <row r="57" spans="1:32" ht="30.2" customHeight="1" x14ac:dyDescent="0.25">
      <c r="A57" s="214"/>
      <c r="B57" s="46">
        <v>54</v>
      </c>
      <c r="C57" s="211"/>
      <c r="D57" s="48" t="s">
        <v>30</v>
      </c>
      <c r="E57" s="50" t="s">
        <v>8</v>
      </c>
      <c r="F57" s="52" t="s">
        <v>28</v>
      </c>
      <c r="G57" s="46" t="s">
        <v>29</v>
      </c>
      <c r="H57" s="46" t="s">
        <v>8</v>
      </c>
      <c r="I57" s="46" t="s">
        <v>9</v>
      </c>
      <c r="J57" s="49">
        <v>80</v>
      </c>
      <c r="K57" s="29">
        <f>5</f>
        <v>5</v>
      </c>
      <c r="L57" s="158">
        <f t="shared" si="5"/>
        <v>0</v>
      </c>
      <c r="M57" s="158">
        <f t="shared" si="6"/>
        <v>0</v>
      </c>
      <c r="N57" s="159"/>
      <c r="O57" s="160">
        <f t="shared" si="3"/>
        <v>1</v>
      </c>
      <c r="P57" s="159"/>
      <c r="Q57" s="159"/>
      <c r="R57" s="159"/>
      <c r="S57" s="28">
        <f t="shared" si="7"/>
        <v>5</v>
      </c>
      <c r="T57" s="27" t="str">
        <f t="shared" si="4"/>
        <v>OK</v>
      </c>
      <c r="U57" s="173"/>
      <c r="V57" s="173"/>
      <c r="W57" s="173"/>
      <c r="X57" s="174"/>
      <c r="Y57" s="174"/>
      <c r="Z57" s="173"/>
      <c r="AA57" s="173"/>
      <c r="AB57" s="173"/>
      <c r="AC57" s="173"/>
      <c r="AD57" s="173"/>
      <c r="AE57" s="173"/>
      <c r="AF57" s="173"/>
    </row>
    <row r="58" spans="1:32" ht="30.2" customHeight="1" x14ac:dyDescent="0.25">
      <c r="A58" s="214"/>
      <c r="B58" s="46">
        <v>55</v>
      </c>
      <c r="C58" s="211"/>
      <c r="D58" s="48" t="s">
        <v>162</v>
      </c>
      <c r="E58" s="50" t="s">
        <v>8</v>
      </c>
      <c r="F58" s="52" t="s">
        <v>28</v>
      </c>
      <c r="G58" s="46" t="s">
        <v>159</v>
      </c>
      <c r="H58" s="46" t="s">
        <v>8</v>
      </c>
      <c r="I58" s="46" t="s">
        <v>9</v>
      </c>
      <c r="J58" s="49">
        <v>1114</v>
      </c>
      <c r="K58" s="29">
        <f>10</f>
        <v>10</v>
      </c>
      <c r="L58" s="158">
        <f t="shared" si="5"/>
        <v>1</v>
      </c>
      <c r="M58" s="158">
        <f t="shared" si="6"/>
        <v>1</v>
      </c>
      <c r="N58" s="159"/>
      <c r="O58" s="160">
        <f t="shared" si="3"/>
        <v>2</v>
      </c>
      <c r="P58" s="159"/>
      <c r="Q58" s="159"/>
      <c r="R58" s="159"/>
      <c r="S58" s="28">
        <f t="shared" si="7"/>
        <v>9</v>
      </c>
      <c r="T58" s="27" t="str">
        <f t="shared" si="4"/>
        <v>OK</v>
      </c>
      <c r="U58" s="173"/>
      <c r="V58" s="173"/>
      <c r="W58" s="175">
        <v>1</v>
      </c>
      <c r="X58" s="174"/>
      <c r="Y58" s="174"/>
      <c r="Z58" s="173"/>
      <c r="AA58" s="173"/>
      <c r="AB58" s="173"/>
      <c r="AC58" s="173"/>
      <c r="AD58" s="173"/>
      <c r="AE58" s="173"/>
      <c r="AF58" s="173"/>
    </row>
    <row r="59" spans="1:32" ht="30.2" customHeight="1" x14ac:dyDescent="0.25">
      <c r="A59" s="215"/>
      <c r="B59" s="46">
        <v>56</v>
      </c>
      <c r="C59" s="212"/>
      <c r="D59" s="48" t="s">
        <v>160</v>
      </c>
      <c r="E59" s="50" t="s">
        <v>8</v>
      </c>
      <c r="F59" s="52" t="s">
        <v>28</v>
      </c>
      <c r="G59" s="46" t="s">
        <v>29</v>
      </c>
      <c r="H59" s="46" t="s">
        <v>8</v>
      </c>
      <c r="I59" s="46" t="s">
        <v>9</v>
      </c>
      <c r="J59" s="49">
        <v>2000</v>
      </c>
      <c r="K59" s="29">
        <f>10</f>
        <v>10</v>
      </c>
      <c r="L59" s="158">
        <f t="shared" si="5"/>
        <v>0</v>
      </c>
      <c r="M59" s="158">
        <f t="shared" si="6"/>
        <v>0</v>
      </c>
      <c r="N59" s="159"/>
      <c r="O59" s="160">
        <f t="shared" si="3"/>
        <v>2</v>
      </c>
      <c r="P59" s="159"/>
      <c r="Q59" s="159"/>
      <c r="R59" s="159"/>
      <c r="S59" s="28">
        <f t="shared" si="7"/>
        <v>10</v>
      </c>
      <c r="T59" s="27" t="str">
        <f t="shared" si="4"/>
        <v>OK</v>
      </c>
      <c r="U59" s="173"/>
      <c r="V59" s="173"/>
      <c r="W59" s="173"/>
      <c r="X59" s="174"/>
      <c r="Y59" s="174"/>
      <c r="Z59" s="173"/>
      <c r="AA59" s="173"/>
      <c r="AB59" s="173"/>
      <c r="AC59" s="173"/>
      <c r="AD59" s="173"/>
      <c r="AE59" s="173"/>
      <c r="AF59" s="173"/>
    </row>
    <row r="60" spans="1:32" ht="30.2" customHeight="1" x14ac:dyDescent="0.25">
      <c r="A60" s="203" t="s">
        <v>163</v>
      </c>
      <c r="B60" s="39">
        <v>57</v>
      </c>
      <c r="C60" s="200" t="s">
        <v>33</v>
      </c>
      <c r="D60" s="36" t="s">
        <v>27</v>
      </c>
      <c r="E60" s="43" t="s">
        <v>8</v>
      </c>
      <c r="F60" s="45" t="s">
        <v>28</v>
      </c>
      <c r="G60" s="39" t="s">
        <v>29</v>
      </c>
      <c r="H60" s="39" t="s">
        <v>8</v>
      </c>
      <c r="I60" s="39" t="s">
        <v>9</v>
      </c>
      <c r="J60" s="38">
        <v>250.5</v>
      </c>
      <c r="K60" s="29">
        <f>0</f>
        <v>0</v>
      </c>
      <c r="L60" s="158">
        <f t="shared" si="5"/>
        <v>0</v>
      </c>
      <c r="M60" s="158">
        <f t="shared" si="6"/>
        <v>0</v>
      </c>
      <c r="N60" s="159"/>
      <c r="O60" s="160">
        <f t="shared" si="3"/>
        <v>0</v>
      </c>
      <c r="P60" s="159"/>
      <c r="Q60" s="159"/>
      <c r="R60" s="159"/>
      <c r="S60" s="28">
        <f t="shared" si="7"/>
        <v>0</v>
      </c>
      <c r="T60" s="27" t="str">
        <f t="shared" si="4"/>
        <v>OK</v>
      </c>
      <c r="U60" s="173"/>
      <c r="V60" s="173"/>
      <c r="W60" s="173"/>
      <c r="X60" s="174"/>
      <c r="Y60" s="174"/>
      <c r="Z60" s="173"/>
      <c r="AA60" s="173"/>
      <c r="AB60" s="173"/>
      <c r="AC60" s="173"/>
      <c r="AD60" s="173"/>
      <c r="AE60" s="173"/>
      <c r="AF60" s="173"/>
    </row>
    <row r="61" spans="1:32" ht="30.2" customHeight="1" x14ac:dyDescent="0.25">
      <c r="A61" s="204"/>
      <c r="B61" s="39">
        <v>58</v>
      </c>
      <c r="C61" s="201"/>
      <c r="D61" s="36" t="s">
        <v>7</v>
      </c>
      <c r="E61" s="43" t="s">
        <v>8</v>
      </c>
      <c r="F61" s="45" t="s">
        <v>28</v>
      </c>
      <c r="G61" s="39" t="s">
        <v>29</v>
      </c>
      <c r="H61" s="39" t="s">
        <v>8</v>
      </c>
      <c r="I61" s="39" t="s">
        <v>9</v>
      </c>
      <c r="J61" s="38">
        <v>1000</v>
      </c>
      <c r="K61" s="29">
        <f>0</f>
        <v>0</v>
      </c>
      <c r="L61" s="158">
        <f t="shared" si="5"/>
        <v>0</v>
      </c>
      <c r="M61" s="158">
        <f t="shared" si="6"/>
        <v>0</v>
      </c>
      <c r="N61" s="159"/>
      <c r="O61" s="160">
        <f t="shared" si="3"/>
        <v>0</v>
      </c>
      <c r="P61" s="159"/>
      <c r="Q61" s="159"/>
      <c r="R61" s="159"/>
      <c r="S61" s="28">
        <f t="shared" si="7"/>
        <v>0</v>
      </c>
      <c r="T61" s="27" t="str">
        <f t="shared" si="4"/>
        <v>OK</v>
      </c>
      <c r="U61" s="173"/>
      <c r="V61" s="173"/>
      <c r="W61" s="173"/>
      <c r="X61" s="174"/>
      <c r="Y61" s="174"/>
      <c r="Z61" s="173"/>
      <c r="AA61" s="173"/>
      <c r="AB61" s="173"/>
      <c r="AC61" s="173"/>
      <c r="AD61" s="173"/>
      <c r="AE61" s="173"/>
      <c r="AF61" s="173"/>
    </row>
    <row r="62" spans="1:32" ht="30.2" customHeight="1" x14ac:dyDescent="0.25">
      <c r="A62" s="204"/>
      <c r="B62" s="39">
        <v>59</v>
      </c>
      <c r="C62" s="201"/>
      <c r="D62" s="36" t="s">
        <v>10</v>
      </c>
      <c r="E62" s="43" t="s">
        <v>8</v>
      </c>
      <c r="F62" s="45" t="s">
        <v>28</v>
      </c>
      <c r="G62" s="39" t="s">
        <v>29</v>
      </c>
      <c r="H62" s="39" t="s">
        <v>8</v>
      </c>
      <c r="I62" s="39" t="s">
        <v>9</v>
      </c>
      <c r="J62" s="38">
        <v>1500</v>
      </c>
      <c r="K62" s="29">
        <f>0</f>
        <v>0</v>
      </c>
      <c r="L62" s="158">
        <f t="shared" si="5"/>
        <v>0</v>
      </c>
      <c r="M62" s="158">
        <f t="shared" si="6"/>
        <v>0</v>
      </c>
      <c r="N62" s="159"/>
      <c r="O62" s="160">
        <f t="shared" si="3"/>
        <v>0</v>
      </c>
      <c r="P62" s="159"/>
      <c r="Q62" s="159"/>
      <c r="R62" s="159"/>
      <c r="S62" s="28">
        <f t="shared" si="7"/>
        <v>0</v>
      </c>
      <c r="T62" s="27" t="str">
        <f t="shared" si="4"/>
        <v>OK</v>
      </c>
      <c r="U62" s="173"/>
      <c r="V62" s="173"/>
      <c r="W62" s="173"/>
      <c r="X62" s="174"/>
      <c r="Y62" s="174"/>
      <c r="Z62" s="173"/>
      <c r="AA62" s="173"/>
      <c r="AB62" s="173"/>
      <c r="AC62" s="173"/>
      <c r="AD62" s="173"/>
      <c r="AE62" s="173"/>
      <c r="AF62" s="173"/>
    </row>
    <row r="63" spans="1:32" ht="30.2" customHeight="1" x14ac:dyDescent="0.25">
      <c r="A63" s="204"/>
      <c r="B63" s="39">
        <v>60</v>
      </c>
      <c r="C63" s="201"/>
      <c r="D63" s="36" t="s">
        <v>11</v>
      </c>
      <c r="E63" s="43" t="s">
        <v>8</v>
      </c>
      <c r="F63" s="45" t="s">
        <v>28</v>
      </c>
      <c r="G63" s="39" t="s">
        <v>29</v>
      </c>
      <c r="H63" s="39" t="s">
        <v>8</v>
      </c>
      <c r="I63" s="39" t="s">
        <v>9</v>
      </c>
      <c r="J63" s="38">
        <v>1731</v>
      </c>
      <c r="K63" s="29">
        <f>0</f>
        <v>0</v>
      </c>
      <c r="L63" s="158">
        <f t="shared" si="5"/>
        <v>0</v>
      </c>
      <c r="M63" s="158">
        <f t="shared" si="6"/>
        <v>0</v>
      </c>
      <c r="N63" s="159"/>
      <c r="O63" s="160">
        <f t="shared" si="3"/>
        <v>0</v>
      </c>
      <c r="P63" s="159"/>
      <c r="Q63" s="159"/>
      <c r="R63" s="159"/>
      <c r="S63" s="28">
        <f t="shared" si="7"/>
        <v>0</v>
      </c>
      <c r="T63" s="27" t="str">
        <f t="shared" si="4"/>
        <v>OK</v>
      </c>
      <c r="U63" s="173"/>
      <c r="V63" s="173"/>
      <c r="W63" s="173"/>
      <c r="X63" s="174"/>
      <c r="Y63" s="174"/>
      <c r="Z63" s="173"/>
      <c r="AA63" s="173"/>
      <c r="AB63" s="173"/>
      <c r="AC63" s="173"/>
      <c r="AD63" s="173"/>
      <c r="AE63" s="173"/>
      <c r="AF63" s="173"/>
    </row>
    <row r="64" spans="1:32" ht="30.2" customHeight="1" x14ac:dyDescent="0.25">
      <c r="A64" s="204"/>
      <c r="B64" s="39">
        <v>61</v>
      </c>
      <c r="C64" s="201"/>
      <c r="D64" s="36" t="s">
        <v>12</v>
      </c>
      <c r="E64" s="43" t="s">
        <v>8</v>
      </c>
      <c r="F64" s="45" t="s">
        <v>28</v>
      </c>
      <c r="G64" s="39" t="s">
        <v>29</v>
      </c>
      <c r="H64" s="39" t="s">
        <v>34</v>
      </c>
      <c r="I64" s="39" t="s">
        <v>9</v>
      </c>
      <c r="J64" s="38">
        <v>160</v>
      </c>
      <c r="K64" s="29">
        <f>0</f>
        <v>0</v>
      </c>
      <c r="L64" s="158">
        <f t="shared" si="5"/>
        <v>0</v>
      </c>
      <c r="M64" s="158">
        <f t="shared" si="6"/>
        <v>0</v>
      </c>
      <c r="N64" s="159"/>
      <c r="O64" s="160">
        <f t="shared" si="3"/>
        <v>0</v>
      </c>
      <c r="P64" s="159"/>
      <c r="Q64" s="159"/>
      <c r="R64" s="159"/>
      <c r="S64" s="28">
        <f t="shared" si="7"/>
        <v>0</v>
      </c>
      <c r="T64" s="27" t="str">
        <f t="shared" si="4"/>
        <v>OK</v>
      </c>
      <c r="U64" s="173"/>
      <c r="V64" s="173"/>
      <c r="W64" s="173"/>
      <c r="X64" s="174"/>
      <c r="Y64" s="174"/>
      <c r="Z64" s="173"/>
      <c r="AA64" s="173"/>
      <c r="AB64" s="173"/>
      <c r="AC64" s="173"/>
      <c r="AD64" s="173"/>
      <c r="AE64" s="173"/>
      <c r="AF64" s="173"/>
    </row>
    <row r="65" spans="1:32" ht="30.2" customHeight="1" x14ac:dyDescent="0.25">
      <c r="A65" s="204"/>
      <c r="B65" s="39">
        <v>62</v>
      </c>
      <c r="C65" s="201"/>
      <c r="D65" s="36" t="s">
        <v>156</v>
      </c>
      <c r="E65" s="43" t="s">
        <v>8</v>
      </c>
      <c r="F65" s="45" t="s">
        <v>28</v>
      </c>
      <c r="G65" s="39" t="s">
        <v>29</v>
      </c>
      <c r="H65" s="39" t="s">
        <v>34</v>
      </c>
      <c r="I65" s="39" t="s">
        <v>9</v>
      </c>
      <c r="J65" s="38">
        <v>135</v>
      </c>
      <c r="K65" s="29">
        <f>0</f>
        <v>0</v>
      </c>
      <c r="L65" s="158">
        <f t="shared" si="5"/>
        <v>0</v>
      </c>
      <c r="M65" s="158">
        <f t="shared" si="6"/>
        <v>0</v>
      </c>
      <c r="N65" s="159"/>
      <c r="O65" s="160">
        <f t="shared" si="3"/>
        <v>0</v>
      </c>
      <c r="P65" s="159"/>
      <c r="Q65" s="159"/>
      <c r="R65" s="159"/>
      <c r="S65" s="28">
        <f t="shared" si="7"/>
        <v>0</v>
      </c>
      <c r="T65" s="27" t="str">
        <f t="shared" si="4"/>
        <v>OK</v>
      </c>
      <c r="U65" s="173"/>
      <c r="V65" s="173"/>
      <c r="W65" s="173"/>
      <c r="X65" s="174"/>
      <c r="Y65" s="174"/>
      <c r="Z65" s="173"/>
      <c r="AA65" s="173"/>
      <c r="AB65" s="173"/>
      <c r="AC65" s="173"/>
      <c r="AD65" s="173"/>
      <c r="AE65" s="173"/>
      <c r="AF65" s="173"/>
    </row>
    <row r="66" spans="1:32" ht="30.2" customHeight="1" x14ac:dyDescent="0.25">
      <c r="A66" s="204"/>
      <c r="B66" s="39">
        <v>63</v>
      </c>
      <c r="C66" s="201"/>
      <c r="D66" s="36" t="s">
        <v>13</v>
      </c>
      <c r="E66" s="43" t="s">
        <v>8</v>
      </c>
      <c r="F66" s="45" t="s">
        <v>28</v>
      </c>
      <c r="G66" s="39" t="s">
        <v>29</v>
      </c>
      <c r="H66" s="39" t="s">
        <v>34</v>
      </c>
      <c r="I66" s="39" t="s">
        <v>9</v>
      </c>
      <c r="J66" s="38">
        <v>135</v>
      </c>
      <c r="K66" s="29">
        <f>0</f>
        <v>0</v>
      </c>
      <c r="L66" s="158">
        <f t="shared" si="5"/>
        <v>0</v>
      </c>
      <c r="M66" s="158">
        <f t="shared" si="6"/>
        <v>0</v>
      </c>
      <c r="N66" s="159"/>
      <c r="O66" s="160">
        <f t="shared" si="3"/>
        <v>0</v>
      </c>
      <c r="P66" s="159"/>
      <c r="Q66" s="159"/>
      <c r="R66" s="159"/>
      <c r="S66" s="28">
        <f t="shared" si="7"/>
        <v>0</v>
      </c>
      <c r="T66" s="27" t="str">
        <f t="shared" si="4"/>
        <v>OK</v>
      </c>
      <c r="U66" s="173"/>
      <c r="V66" s="173"/>
      <c r="W66" s="173"/>
      <c r="X66" s="174"/>
      <c r="Y66" s="174"/>
      <c r="Z66" s="173"/>
      <c r="AA66" s="173"/>
      <c r="AB66" s="173"/>
      <c r="AC66" s="173"/>
      <c r="AD66" s="173"/>
      <c r="AE66" s="173"/>
      <c r="AF66" s="173"/>
    </row>
    <row r="67" spans="1:32" ht="30.2" customHeight="1" x14ac:dyDescent="0.25">
      <c r="A67" s="204"/>
      <c r="B67" s="39">
        <v>64</v>
      </c>
      <c r="C67" s="201"/>
      <c r="D67" s="36" t="s">
        <v>157</v>
      </c>
      <c r="E67" s="43" t="s">
        <v>8</v>
      </c>
      <c r="F67" s="45" t="s">
        <v>28</v>
      </c>
      <c r="G67" s="39" t="s">
        <v>29</v>
      </c>
      <c r="H67" s="39" t="s">
        <v>8</v>
      </c>
      <c r="I67" s="39" t="s">
        <v>9</v>
      </c>
      <c r="J67" s="38">
        <v>365</v>
      </c>
      <c r="K67" s="29">
        <f>0</f>
        <v>0</v>
      </c>
      <c r="L67" s="158">
        <f t="shared" si="5"/>
        <v>0</v>
      </c>
      <c r="M67" s="158">
        <f t="shared" si="6"/>
        <v>0</v>
      </c>
      <c r="N67" s="159"/>
      <c r="O67" s="160">
        <f t="shared" si="3"/>
        <v>0</v>
      </c>
      <c r="P67" s="159"/>
      <c r="Q67" s="159"/>
      <c r="R67" s="159"/>
      <c r="S67" s="28">
        <f t="shared" si="7"/>
        <v>0</v>
      </c>
      <c r="T67" s="27" t="str">
        <f t="shared" si="4"/>
        <v>OK</v>
      </c>
      <c r="U67" s="173"/>
      <c r="V67" s="173"/>
      <c r="W67" s="173"/>
      <c r="X67" s="174"/>
      <c r="Y67" s="174"/>
      <c r="Z67" s="173"/>
      <c r="AA67" s="173"/>
      <c r="AB67" s="173"/>
      <c r="AC67" s="173"/>
      <c r="AD67" s="173"/>
      <c r="AE67" s="173"/>
      <c r="AF67" s="173"/>
    </row>
    <row r="68" spans="1:32" ht="30.2" customHeight="1" x14ac:dyDescent="0.25">
      <c r="A68" s="205"/>
      <c r="B68" s="39">
        <v>65</v>
      </c>
      <c r="C68" s="202"/>
      <c r="D68" s="36" t="s">
        <v>30</v>
      </c>
      <c r="E68" s="43" t="s">
        <v>8</v>
      </c>
      <c r="F68" s="45" t="s">
        <v>28</v>
      </c>
      <c r="G68" s="39" t="s">
        <v>29</v>
      </c>
      <c r="H68" s="39" t="s">
        <v>8</v>
      </c>
      <c r="I68" s="39" t="s">
        <v>9</v>
      </c>
      <c r="J68" s="38">
        <v>100</v>
      </c>
      <c r="K68" s="29">
        <f>0</f>
        <v>0</v>
      </c>
      <c r="L68" s="158">
        <f t="shared" ref="L68:L99" si="8">IF(SUM(U68:AJ68)&gt;K68,K68,SUM(U68:AJ68))</f>
        <v>0</v>
      </c>
      <c r="M68" s="158">
        <f t="shared" ref="M68:M81" si="9">(SUM(U68:AJ68))</f>
        <v>0</v>
      </c>
      <c r="N68" s="159"/>
      <c r="O68" s="160">
        <f t="shared" si="3"/>
        <v>0</v>
      </c>
      <c r="P68" s="159"/>
      <c r="Q68" s="159"/>
      <c r="R68" s="159"/>
      <c r="S68" s="28">
        <f t="shared" ref="S68:S81" si="10">K68-SUM(U68:AF68)+N68</f>
        <v>0</v>
      </c>
      <c r="T68" s="27" t="str">
        <f t="shared" si="4"/>
        <v>OK</v>
      </c>
      <c r="U68" s="173"/>
      <c r="V68" s="173"/>
      <c r="W68" s="173"/>
      <c r="X68" s="174"/>
      <c r="Y68" s="174"/>
      <c r="Z68" s="173"/>
      <c r="AA68" s="173"/>
      <c r="AB68" s="173"/>
      <c r="AC68" s="173"/>
      <c r="AD68" s="173"/>
      <c r="AE68" s="173"/>
      <c r="AF68" s="173"/>
    </row>
    <row r="69" spans="1:32" ht="30.2" customHeight="1" x14ac:dyDescent="0.25">
      <c r="A69" s="213" t="s">
        <v>164</v>
      </c>
      <c r="B69" s="46">
        <v>66</v>
      </c>
      <c r="C69" s="210" t="s">
        <v>92</v>
      </c>
      <c r="D69" s="48" t="s">
        <v>27</v>
      </c>
      <c r="E69" s="50" t="s">
        <v>8</v>
      </c>
      <c r="F69" s="52" t="s">
        <v>28</v>
      </c>
      <c r="G69" s="46" t="s">
        <v>29</v>
      </c>
      <c r="H69" s="46" t="s">
        <v>8</v>
      </c>
      <c r="I69" s="46" t="s">
        <v>9</v>
      </c>
      <c r="J69" s="49">
        <v>140</v>
      </c>
      <c r="K69" s="29">
        <f>0</f>
        <v>0</v>
      </c>
      <c r="L69" s="158">
        <f t="shared" si="8"/>
        <v>0</v>
      </c>
      <c r="M69" s="158">
        <f t="shared" si="9"/>
        <v>0</v>
      </c>
      <c r="N69" s="159"/>
      <c r="O69" s="160">
        <f t="shared" ref="O69:O82" si="11">ROUND(IF(K69*0.25-0.5&lt;0,0,K69*0.25-0.5),0)-R69-P69</f>
        <v>0</v>
      </c>
      <c r="P69" s="159"/>
      <c r="Q69" s="159"/>
      <c r="R69" s="159"/>
      <c r="S69" s="28">
        <f t="shared" si="10"/>
        <v>0</v>
      </c>
      <c r="T69" s="27" t="str">
        <f t="shared" ref="T69:T81" si="12">IF(S69&lt;0,"ATENÇÃO","OK")</f>
        <v>OK</v>
      </c>
      <c r="U69" s="173"/>
      <c r="V69" s="173"/>
      <c r="W69" s="173"/>
      <c r="X69" s="174"/>
      <c r="Y69" s="174"/>
      <c r="Z69" s="173"/>
      <c r="AA69" s="173"/>
      <c r="AB69" s="173"/>
      <c r="AC69" s="173"/>
      <c r="AD69" s="173"/>
      <c r="AE69" s="173"/>
      <c r="AF69" s="173"/>
    </row>
    <row r="70" spans="1:32" ht="30.2" customHeight="1" x14ac:dyDescent="0.25">
      <c r="A70" s="214"/>
      <c r="B70" s="46">
        <v>67</v>
      </c>
      <c r="C70" s="211"/>
      <c r="D70" s="48" t="s">
        <v>7</v>
      </c>
      <c r="E70" s="50" t="s">
        <v>8</v>
      </c>
      <c r="F70" s="52" t="s">
        <v>28</v>
      </c>
      <c r="G70" s="46" t="s">
        <v>29</v>
      </c>
      <c r="H70" s="46" t="s">
        <v>8</v>
      </c>
      <c r="I70" s="46" t="s">
        <v>9</v>
      </c>
      <c r="J70" s="49">
        <v>530</v>
      </c>
      <c r="K70" s="29">
        <f>0</f>
        <v>0</v>
      </c>
      <c r="L70" s="158">
        <f t="shared" si="8"/>
        <v>0</v>
      </c>
      <c r="M70" s="158">
        <f t="shared" si="9"/>
        <v>0</v>
      </c>
      <c r="N70" s="159"/>
      <c r="O70" s="160">
        <f t="shared" si="11"/>
        <v>0</v>
      </c>
      <c r="P70" s="159"/>
      <c r="Q70" s="159"/>
      <c r="R70" s="159"/>
      <c r="S70" s="28">
        <f t="shared" si="10"/>
        <v>0</v>
      </c>
      <c r="T70" s="27" t="str">
        <f t="shared" si="12"/>
        <v>OK</v>
      </c>
      <c r="U70" s="173"/>
      <c r="V70" s="173"/>
      <c r="W70" s="173"/>
      <c r="X70" s="174"/>
      <c r="Y70" s="174"/>
      <c r="Z70" s="173"/>
      <c r="AA70" s="173"/>
      <c r="AB70" s="173"/>
      <c r="AC70" s="173"/>
      <c r="AD70" s="173"/>
      <c r="AE70" s="173"/>
      <c r="AF70" s="173"/>
    </row>
    <row r="71" spans="1:32" ht="30.2" customHeight="1" x14ac:dyDescent="0.25">
      <c r="A71" s="214"/>
      <c r="B71" s="46">
        <v>68</v>
      </c>
      <c r="C71" s="211"/>
      <c r="D71" s="48" t="s">
        <v>10</v>
      </c>
      <c r="E71" s="50" t="s">
        <v>8</v>
      </c>
      <c r="F71" s="52" t="s">
        <v>28</v>
      </c>
      <c r="G71" s="46" t="s">
        <v>29</v>
      </c>
      <c r="H71" s="46" t="s">
        <v>8</v>
      </c>
      <c r="I71" s="46" t="s">
        <v>9</v>
      </c>
      <c r="J71" s="49">
        <v>660</v>
      </c>
      <c r="K71" s="29">
        <f>0</f>
        <v>0</v>
      </c>
      <c r="L71" s="158">
        <f t="shared" si="8"/>
        <v>0</v>
      </c>
      <c r="M71" s="158">
        <f t="shared" si="9"/>
        <v>0</v>
      </c>
      <c r="N71" s="159"/>
      <c r="O71" s="160">
        <f t="shared" si="11"/>
        <v>0</v>
      </c>
      <c r="P71" s="159"/>
      <c r="Q71" s="159"/>
      <c r="R71" s="159"/>
      <c r="S71" s="28">
        <f t="shared" si="10"/>
        <v>0</v>
      </c>
      <c r="T71" s="27" t="str">
        <f t="shared" si="12"/>
        <v>OK</v>
      </c>
      <c r="U71" s="173"/>
      <c r="V71" s="173"/>
      <c r="W71" s="173"/>
      <c r="X71" s="174"/>
      <c r="Y71" s="174"/>
      <c r="Z71" s="173"/>
      <c r="AA71" s="173"/>
      <c r="AB71" s="173"/>
      <c r="AC71" s="173"/>
      <c r="AD71" s="173"/>
      <c r="AE71" s="173"/>
      <c r="AF71" s="173"/>
    </row>
    <row r="72" spans="1:32" ht="30.2" customHeight="1" x14ac:dyDescent="0.25">
      <c r="A72" s="214"/>
      <c r="B72" s="46">
        <v>69</v>
      </c>
      <c r="C72" s="211"/>
      <c r="D72" s="48" t="s">
        <v>11</v>
      </c>
      <c r="E72" s="50" t="s">
        <v>8</v>
      </c>
      <c r="F72" s="52" t="s">
        <v>28</v>
      </c>
      <c r="G72" s="46" t="s">
        <v>29</v>
      </c>
      <c r="H72" s="46" t="s">
        <v>8</v>
      </c>
      <c r="I72" s="46" t="s">
        <v>9</v>
      </c>
      <c r="J72" s="49">
        <v>760</v>
      </c>
      <c r="K72" s="29">
        <f>0</f>
        <v>0</v>
      </c>
      <c r="L72" s="158">
        <f t="shared" si="8"/>
        <v>0</v>
      </c>
      <c r="M72" s="158">
        <f t="shared" si="9"/>
        <v>0</v>
      </c>
      <c r="N72" s="159"/>
      <c r="O72" s="160">
        <f t="shared" si="11"/>
        <v>0</v>
      </c>
      <c r="P72" s="159"/>
      <c r="Q72" s="159"/>
      <c r="R72" s="159"/>
      <c r="S72" s="28">
        <f t="shared" si="10"/>
        <v>0</v>
      </c>
      <c r="T72" s="27" t="str">
        <f t="shared" si="12"/>
        <v>OK</v>
      </c>
      <c r="U72" s="173"/>
      <c r="V72" s="173"/>
      <c r="W72" s="173"/>
      <c r="X72" s="174"/>
      <c r="Y72" s="174"/>
      <c r="Z72" s="173"/>
      <c r="AA72" s="173"/>
      <c r="AB72" s="173"/>
      <c r="AC72" s="173"/>
      <c r="AD72" s="173"/>
      <c r="AE72" s="173"/>
      <c r="AF72" s="173"/>
    </row>
    <row r="73" spans="1:32" ht="30.2" customHeight="1" x14ac:dyDescent="0.25">
      <c r="A73" s="214"/>
      <c r="B73" s="46">
        <v>70</v>
      </c>
      <c r="C73" s="211"/>
      <c r="D73" s="48" t="s">
        <v>12</v>
      </c>
      <c r="E73" s="50" t="s">
        <v>8</v>
      </c>
      <c r="F73" s="52" t="s">
        <v>28</v>
      </c>
      <c r="G73" s="46" t="s">
        <v>29</v>
      </c>
      <c r="H73" s="46" t="s">
        <v>34</v>
      </c>
      <c r="I73" s="46" t="s">
        <v>9</v>
      </c>
      <c r="J73" s="49">
        <v>70</v>
      </c>
      <c r="K73" s="29">
        <f>0</f>
        <v>0</v>
      </c>
      <c r="L73" s="158">
        <f t="shared" si="8"/>
        <v>0</v>
      </c>
      <c r="M73" s="158">
        <f t="shared" si="9"/>
        <v>0</v>
      </c>
      <c r="N73" s="159"/>
      <c r="O73" s="160">
        <f t="shared" si="11"/>
        <v>0</v>
      </c>
      <c r="P73" s="159"/>
      <c r="Q73" s="159"/>
      <c r="R73" s="159"/>
      <c r="S73" s="28">
        <f t="shared" si="10"/>
        <v>0</v>
      </c>
      <c r="T73" s="27" t="str">
        <f t="shared" si="12"/>
        <v>OK</v>
      </c>
      <c r="U73" s="173"/>
      <c r="V73" s="173"/>
      <c r="W73" s="173"/>
      <c r="X73" s="174"/>
      <c r="Y73" s="174"/>
      <c r="Z73" s="173"/>
      <c r="AA73" s="173"/>
      <c r="AB73" s="173"/>
      <c r="AC73" s="173"/>
      <c r="AD73" s="173"/>
      <c r="AE73" s="173"/>
      <c r="AF73" s="173"/>
    </row>
    <row r="74" spans="1:32" ht="30.2" customHeight="1" x14ac:dyDescent="0.25">
      <c r="A74" s="214"/>
      <c r="B74" s="46">
        <v>71</v>
      </c>
      <c r="C74" s="211"/>
      <c r="D74" s="48" t="s">
        <v>156</v>
      </c>
      <c r="E74" s="50" t="s">
        <v>8</v>
      </c>
      <c r="F74" s="52" t="s">
        <v>28</v>
      </c>
      <c r="G74" s="46" t="s">
        <v>29</v>
      </c>
      <c r="H74" s="46" t="s">
        <v>34</v>
      </c>
      <c r="I74" s="46" t="s">
        <v>9</v>
      </c>
      <c r="J74" s="49">
        <v>75</v>
      </c>
      <c r="K74" s="29">
        <f>0</f>
        <v>0</v>
      </c>
      <c r="L74" s="158">
        <f t="shared" si="8"/>
        <v>0</v>
      </c>
      <c r="M74" s="158">
        <f t="shared" si="9"/>
        <v>0</v>
      </c>
      <c r="N74" s="159"/>
      <c r="O74" s="160">
        <f t="shared" si="11"/>
        <v>0</v>
      </c>
      <c r="P74" s="159"/>
      <c r="Q74" s="159"/>
      <c r="R74" s="159"/>
      <c r="S74" s="28">
        <f t="shared" si="10"/>
        <v>0</v>
      </c>
      <c r="T74" s="27" t="str">
        <f t="shared" si="12"/>
        <v>OK</v>
      </c>
      <c r="U74" s="173"/>
      <c r="V74" s="173"/>
      <c r="W74" s="173"/>
      <c r="X74" s="174"/>
      <c r="Y74" s="174"/>
      <c r="Z74" s="173"/>
      <c r="AA74" s="173"/>
      <c r="AB74" s="173"/>
      <c r="AC74" s="173"/>
      <c r="AD74" s="173"/>
      <c r="AE74" s="173"/>
      <c r="AF74" s="173"/>
    </row>
    <row r="75" spans="1:32" ht="30.2" customHeight="1" x14ac:dyDescent="0.25">
      <c r="A75" s="214"/>
      <c r="B75" s="46">
        <v>72</v>
      </c>
      <c r="C75" s="211"/>
      <c r="D75" s="48" t="s">
        <v>13</v>
      </c>
      <c r="E75" s="50" t="s">
        <v>8</v>
      </c>
      <c r="F75" s="52" t="s">
        <v>28</v>
      </c>
      <c r="G75" s="46" t="s">
        <v>29</v>
      </c>
      <c r="H75" s="46" t="s">
        <v>34</v>
      </c>
      <c r="I75" s="46" t="s">
        <v>9</v>
      </c>
      <c r="J75" s="49">
        <v>80</v>
      </c>
      <c r="K75" s="29">
        <f>0</f>
        <v>0</v>
      </c>
      <c r="L75" s="158">
        <f t="shared" si="8"/>
        <v>0</v>
      </c>
      <c r="M75" s="158">
        <f t="shared" si="9"/>
        <v>0</v>
      </c>
      <c r="N75" s="159"/>
      <c r="O75" s="160">
        <f t="shared" si="11"/>
        <v>0</v>
      </c>
      <c r="P75" s="159"/>
      <c r="Q75" s="159"/>
      <c r="R75" s="159"/>
      <c r="S75" s="28">
        <f t="shared" si="10"/>
        <v>0</v>
      </c>
      <c r="T75" s="27" t="str">
        <f t="shared" si="12"/>
        <v>OK</v>
      </c>
      <c r="U75" s="173"/>
      <c r="V75" s="173"/>
      <c r="W75" s="173"/>
      <c r="X75" s="174"/>
      <c r="Y75" s="174"/>
      <c r="Z75" s="173"/>
      <c r="AA75" s="173"/>
      <c r="AB75" s="173"/>
      <c r="AC75" s="173"/>
      <c r="AD75" s="173"/>
      <c r="AE75" s="173"/>
      <c r="AF75" s="173"/>
    </row>
    <row r="76" spans="1:32" ht="30.2" customHeight="1" x14ac:dyDescent="0.25">
      <c r="A76" s="214"/>
      <c r="B76" s="46">
        <v>73</v>
      </c>
      <c r="C76" s="211"/>
      <c r="D76" s="48" t="s">
        <v>157</v>
      </c>
      <c r="E76" s="50" t="s">
        <v>8</v>
      </c>
      <c r="F76" s="52" t="s">
        <v>28</v>
      </c>
      <c r="G76" s="46" t="s">
        <v>29</v>
      </c>
      <c r="H76" s="46" t="s">
        <v>8</v>
      </c>
      <c r="I76" s="46" t="s">
        <v>9</v>
      </c>
      <c r="J76" s="49">
        <v>150</v>
      </c>
      <c r="K76" s="29">
        <f>0</f>
        <v>0</v>
      </c>
      <c r="L76" s="158">
        <f t="shared" si="8"/>
        <v>0</v>
      </c>
      <c r="M76" s="158">
        <f t="shared" si="9"/>
        <v>0</v>
      </c>
      <c r="N76" s="159"/>
      <c r="O76" s="160">
        <f t="shared" si="11"/>
        <v>0</v>
      </c>
      <c r="P76" s="159"/>
      <c r="Q76" s="159"/>
      <c r="R76" s="159"/>
      <c r="S76" s="28">
        <f t="shared" si="10"/>
        <v>0</v>
      </c>
      <c r="T76" s="27" t="str">
        <f t="shared" si="12"/>
        <v>OK</v>
      </c>
      <c r="U76" s="173"/>
      <c r="V76" s="173"/>
      <c r="W76" s="173"/>
      <c r="X76" s="174"/>
      <c r="Y76" s="174"/>
      <c r="Z76" s="173"/>
      <c r="AA76" s="173"/>
      <c r="AB76" s="173"/>
      <c r="AC76" s="173"/>
      <c r="AD76" s="173"/>
      <c r="AE76" s="173"/>
      <c r="AF76" s="173"/>
    </row>
    <row r="77" spans="1:32" ht="30.2" customHeight="1" x14ac:dyDescent="0.25">
      <c r="A77" s="214"/>
      <c r="B77" s="46">
        <v>74</v>
      </c>
      <c r="C77" s="211"/>
      <c r="D77" s="48" t="s">
        <v>30</v>
      </c>
      <c r="E77" s="50" t="s">
        <v>8</v>
      </c>
      <c r="F77" s="52" t="s">
        <v>28</v>
      </c>
      <c r="G77" s="46" t="s">
        <v>29</v>
      </c>
      <c r="H77" s="46" t="s">
        <v>8</v>
      </c>
      <c r="I77" s="46" t="s">
        <v>9</v>
      </c>
      <c r="J77" s="49">
        <v>150</v>
      </c>
      <c r="K77" s="29">
        <f>0</f>
        <v>0</v>
      </c>
      <c r="L77" s="158">
        <f t="shared" si="8"/>
        <v>0</v>
      </c>
      <c r="M77" s="158">
        <f t="shared" si="9"/>
        <v>0</v>
      </c>
      <c r="N77" s="159"/>
      <c r="O77" s="160">
        <f t="shared" si="11"/>
        <v>0</v>
      </c>
      <c r="P77" s="159"/>
      <c r="Q77" s="159"/>
      <c r="R77" s="159"/>
      <c r="S77" s="28">
        <f t="shared" si="10"/>
        <v>0</v>
      </c>
      <c r="T77" s="27" t="str">
        <f t="shared" si="12"/>
        <v>OK</v>
      </c>
      <c r="U77" s="173"/>
      <c r="V77" s="173"/>
      <c r="W77" s="173"/>
      <c r="X77" s="174"/>
      <c r="Y77" s="174"/>
      <c r="Z77" s="173"/>
      <c r="AA77" s="173"/>
      <c r="AB77" s="173"/>
      <c r="AC77" s="173"/>
      <c r="AD77" s="173"/>
      <c r="AE77" s="173"/>
      <c r="AF77" s="173"/>
    </row>
    <row r="78" spans="1:32" ht="30.2" customHeight="1" x14ac:dyDescent="0.25">
      <c r="A78" s="215"/>
      <c r="B78" s="46">
        <v>75</v>
      </c>
      <c r="C78" s="212"/>
      <c r="D78" s="48" t="s">
        <v>165</v>
      </c>
      <c r="E78" s="50" t="s">
        <v>8</v>
      </c>
      <c r="F78" s="52" t="s">
        <v>28</v>
      </c>
      <c r="G78" s="46" t="s">
        <v>29</v>
      </c>
      <c r="H78" s="46" t="s">
        <v>8</v>
      </c>
      <c r="I78" s="46" t="s">
        <v>9</v>
      </c>
      <c r="J78" s="49">
        <v>300</v>
      </c>
      <c r="K78" s="29">
        <f>0</f>
        <v>0</v>
      </c>
      <c r="L78" s="158">
        <f t="shared" si="8"/>
        <v>0</v>
      </c>
      <c r="M78" s="158">
        <f t="shared" si="9"/>
        <v>0</v>
      </c>
      <c r="N78" s="159"/>
      <c r="O78" s="160">
        <f t="shared" si="11"/>
        <v>0</v>
      </c>
      <c r="P78" s="159"/>
      <c r="Q78" s="159"/>
      <c r="R78" s="159"/>
      <c r="S78" s="28">
        <f t="shared" si="10"/>
        <v>0</v>
      </c>
      <c r="T78" s="27" t="str">
        <f t="shared" si="12"/>
        <v>OK</v>
      </c>
      <c r="U78" s="173"/>
      <c r="V78" s="173"/>
      <c r="W78" s="173"/>
      <c r="X78" s="174"/>
      <c r="Y78" s="174"/>
      <c r="Z78" s="173"/>
      <c r="AA78" s="173"/>
      <c r="AB78" s="173"/>
      <c r="AC78" s="173"/>
      <c r="AD78" s="173"/>
      <c r="AE78" s="173"/>
      <c r="AF78" s="173"/>
    </row>
    <row r="79" spans="1:32" ht="30.2" customHeight="1" x14ac:dyDescent="0.25">
      <c r="A79" s="203" t="s">
        <v>166</v>
      </c>
      <c r="B79" s="39">
        <v>76</v>
      </c>
      <c r="C79" s="200" t="s">
        <v>33</v>
      </c>
      <c r="D79" s="36" t="s">
        <v>7</v>
      </c>
      <c r="E79" s="43" t="s">
        <v>8</v>
      </c>
      <c r="F79" s="45" t="s">
        <v>28</v>
      </c>
      <c r="G79" s="39" t="s">
        <v>29</v>
      </c>
      <c r="H79" s="39" t="s">
        <v>8</v>
      </c>
      <c r="I79" s="39" t="s">
        <v>9</v>
      </c>
      <c r="J79" s="38">
        <v>1001</v>
      </c>
      <c r="K79" s="29">
        <f>0</f>
        <v>0</v>
      </c>
      <c r="L79" s="158">
        <f t="shared" si="8"/>
        <v>0</v>
      </c>
      <c r="M79" s="158">
        <f t="shared" si="9"/>
        <v>0</v>
      </c>
      <c r="N79" s="159"/>
      <c r="O79" s="160">
        <f t="shared" si="11"/>
        <v>0</v>
      </c>
      <c r="P79" s="159"/>
      <c r="Q79" s="159"/>
      <c r="R79" s="159"/>
      <c r="S79" s="28">
        <f t="shared" si="10"/>
        <v>0</v>
      </c>
      <c r="T79" s="27" t="str">
        <f t="shared" si="12"/>
        <v>OK</v>
      </c>
      <c r="U79" s="173"/>
      <c r="V79" s="173"/>
      <c r="W79" s="173"/>
      <c r="X79" s="174"/>
      <c r="Y79" s="174"/>
      <c r="Z79" s="173"/>
      <c r="AA79" s="173"/>
      <c r="AB79" s="173"/>
      <c r="AC79" s="173"/>
      <c r="AD79" s="173"/>
      <c r="AE79" s="173"/>
      <c r="AF79" s="173"/>
    </row>
    <row r="80" spans="1:32" ht="30.2" customHeight="1" x14ac:dyDescent="0.25">
      <c r="A80" s="204"/>
      <c r="B80" s="39">
        <v>77</v>
      </c>
      <c r="C80" s="201"/>
      <c r="D80" s="36" t="s">
        <v>12</v>
      </c>
      <c r="E80" s="43" t="s">
        <v>8</v>
      </c>
      <c r="F80" s="45" t="s">
        <v>28</v>
      </c>
      <c r="G80" s="39" t="s">
        <v>29</v>
      </c>
      <c r="H80" s="39" t="s">
        <v>34</v>
      </c>
      <c r="I80" s="39" t="s">
        <v>9</v>
      </c>
      <c r="J80" s="38">
        <v>130</v>
      </c>
      <c r="K80" s="29">
        <f>0</f>
        <v>0</v>
      </c>
      <c r="L80" s="158">
        <f t="shared" si="8"/>
        <v>0</v>
      </c>
      <c r="M80" s="158">
        <f t="shared" si="9"/>
        <v>0</v>
      </c>
      <c r="N80" s="159"/>
      <c r="O80" s="160">
        <f t="shared" si="11"/>
        <v>0</v>
      </c>
      <c r="P80" s="159"/>
      <c r="Q80" s="159"/>
      <c r="R80" s="159"/>
      <c r="S80" s="28">
        <f t="shared" si="10"/>
        <v>0</v>
      </c>
      <c r="T80" s="27" t="str">
        <f t="shared" si="12"/>
        <v>OK</v>
      </c>
      <c r="U80" s="173"/>
      <c r="V80" s="173"/>
      <c r="W80" s="173"/>
      <c r="X80" s="174"/>
      <c r="Y80" s="174"/>
      <c r="Z80" s="173"/>
      <c r="AA80" s="173"/>
      <c r="AB80" s="173"/>
      <c r="AC80" s="173"/>
      <c r="AD80" s="173"/>
      <c r="AE80" s="173"/>
      <c r="AF80" s="173"/>
    </row>
    <row r="81" spans="1:32" ht="30.2" customHeight="1" x14ac:dyDescent="0.25">
      <c r="A81" s="205"/>
      <c r="B81" s="39">
        <v>78</v>
      </c>
      <c r="C81" s="202"/>
      <c r="D81" s="36" t="s">
        <v>157</v>
      </c>
      <c r="E81" s="43" t="s">
        <v>8</v>
      </c>
      <c r="F81" s="45" t="s">
        <v>28</v>
      </c>
      <c r="G81" s="39" t="s">
        <v>29</v>
      </c>
      <c r="H81" s="39" t="s">
        <v>8</v>
      </c>
      <c r="I81" s="39" t="s">
        <v>9</v>
      </c>
      <c r="J81" s="38">
        <v>200</v>
      </c>
      <c r="K81" s="29">
        <f>0</f>
        <v>0</v>
      </c>
      <c r="L81" s="158">
        <f t="shared" si="8"/>
        <v>0</v>
      </c>
      <c r="M81" s="158">
        <f t="shared" si="9"/>
        <v>0</v>
      </c>
      <c r="N81" s="159"/>
      <c r="O81" s="160">
        <f t="shared" si="11"/>
        <v>0</v>
      </c>
      <c r="P81" s="159"/>
      <c r="Q81" s="159"/>
      <c r="R81" s="159"/>
      <c r="S81" s="28">
        <f t="shared" si="10"/>
        <v>0</v>
      </c>
      <c r="T81" s="27" t="str">
        <f t="shared" si="12"/>
        <v>OK</v>
      </c>
      <c r="U81" s="173"/>
      <c r="V81" s="173"/>
      <c r="W81" s="173"/>
      <c r="X81" s="174"/>
      <c r="Y81" s="174"/>
      <c r="Z81" s="173"/>
      <c r="AA81" s="173"/>
      <c r="AB81" s="173"/>
      <c r="AC81" s="173"/>
      <c r="AD81" s="173"/>
      <c r="AE81" s="173"/>
      <c r="AF81" s="173"/>
    </row>
    <row r="82" spans="1:32" ht="15.75" thickBot="1" x14ac:dyDescent="0.3">
      <c r="K82" s="4">
        <f>SUM(K4:K81)</f>
        <v>375</v>
      </c>
      <c r="N82" s="163"/>
      <c r="O82" s="163">
        <f t="shared" si="11"/>
        <v>93</v>
      </c>
      <c r="P82" s="163"/>
      <c r="Q82" s="163"/>
      <c r="R82" s="163"/>
      <c r="S82" s="12">
        <f>SUM(S4:S81)</f>
        <v>292</v>
      </c>
      <c r="U82" s="183">
        <v>9039.64</v>
      </c>
      <c r="V82" s="183">
        <v>1651.67</v>
      </c>
      <c r="W82" s="183">
        <v>9564</v>
      </c>
      <c r="X82" s="183">
        <v>1800</v>
      </c>
      <c r="Y82" s="183">
        <v>2700</v>
      </c>
      <c r="Z82" s="183">
        <v>41441.050000000003</v>
      </c>
      <c r="AA82" s="183">
        <v>19106.400000000001</v>
      </c>
      <c r="AB82" s="183">
        <v>26892</v>
      </c>
      <c r="AC82" s="183">
        <v>6606.68</v>
      </c>
      <c r="AD82" s="183">
        <v>1651.67</v>
      </c>
      <c r="AE82" s="183">
        <v>3303.34</v>
      </c>
      <c r="AF82" s="183">
        <v>5750</v>
      </c>
    </row>
    <row r="83" spans="1:32" ht="15" x14ac:dyDescent="0.25">
      <c r="D83" s="33" t="s">
        <v>53</v>
      </c>
      <c r="K83" s="163">
        <f>SUMPRODUCT($J$4:$J$81,K4:K81)</f>
        <v>593780.18999999994</v>
      </c>
      <c r="L83" s="163">
        <f>SUMPRODUCT($J$4:$J$81,L4:L81)</f>
        <v>129506.45</v>
      </c>
      <c r="M83" s="163">
        <f>SUMPRODUCT($J$4:$J$81,M4:M81)</f>
        <v>129506.45</v>
      </c>
      <c r="R83" s="157"/>
      <c r="U83" s="177"/>
      <c r="V83" s="177"/>
      <c r="W83" s="177"/>
      <c r="X83" s="177"/>
      <c r="Y83" s="177"/>
      <c r="Z83" s="177"/>
      <c r="AA83" s="177"/>
      <c r="AB83" s="177"/>
      <c r="AC83" s="177"/>
      <c r="AD83" s="177"/>
      <c r="AE83" s="177"/>
      <c r="AF83" s="177"/>
    </row>
    <row r="84" spans="1:32" ht="30" x14ac:dyDescent="0.25">
      <c r="D84" s="34" t="s">
        <v>54</v>
      </c>
      <c r="R84" s="156"/>
      <c r="U84" s="177"/>
      <c r="V84" s="177"/>
      <c r="W84" s="177"/>
      <c r="X84" s="177"/>
      <c r="Y84" s="177"/>
      <c r="Z84" s="177"/>
      <c r="AA84" s="177"/>
      <c r="AB84" s="177"/>
      <c r="AC84" s="177"/>
      <c r="AD84" s="177"/>
      <c r="AE84" s="177"/>
      <c r="AF84" s="177"/>
    </row>
    <row r="85" spans="1:32" ht="15.75" customHeight="1" thickBot="1" x14ac:dyDescent="0.3">
      <c r="D85" s="35" t="s">
        <v>55</v>
      </c>
      <c r="R85" s="156"/>
      <c r="U85" s="177"/>
      <c r="V85" s="177"/>
      <c r="W85" s="177"/>
      <c r="X85" s="177"/>
      <c r="Y85" s="177"/>
      <c r="Z85" s="177"/>
      <c r="AA85" s="177"/>
      <c r="AB85" s="177"/>
      <c r="AC85" s="177"/>
      <c r="AD85" s="177"/>
      <c r="AE85" s="177"/>
      <c r="AF85" s="177"/>
    </row>
    <row r="86" spans="1:32" ht="15" x14ac:dyDescent="0.25"/>
    <row r="87" spans="1:32" ht="15" x14ac:dyDescent="0.25"/>
    <row r="88" spans="1:32" ht="15" x14ac:dyDescent="0.25"/>
    <row r="89" spans="1:32" ht="15" x14ac:dyDescent="0.25"/>
    <row r="90" spans="1:32" ht="15" x14ac:dyDescent="0.25"/>
    <row r="91" spans="1:32" ht="15" x14ac:dyDescent="0.25"/>
    <row r="92" spans="1:32" ht="15" x14ac:dyDescent="0.25"/>
  </sheetData>
  <mergeCells count="27">
    <mergeCell ref="A69:A78"/>
    <mergeCell ref="C69:C78"/>
    <mergeCell ref="A79:A81"/>
    <mergeCell ref="C79:C81"/>
    <mergeCell ref="A38:A48"/>
    <mergeCell ref="C38:C48"/>
    <mergeCell ref="A49:A59"/>
    <mergeCell ref="C49:C59"/>
    <mergeCell ref="A60:A68"/>
    <mergeCell ref="C60:C68"/>
    <mergeCell ref="AB1:AB2"/>
    <mergeCell ref="AC1:AC2"/>
    <mergeCell ref="AD1:AD2"/>
    <mergeCell ref="AE1:AE2"/>
    <mergeCell ref="AF1:AF2"/>
    <mergeCell ref="Z1:Z2"/>
    <mergeCell ref="AA1:AA2"/>
    <mergeCell ref="A1:C1"/>
    <mergeCell ref="D1:J1"/>
    <mergeCell ref="K1:T1"/>
    <mergeCell ref="U1:U2"/>
    <mergeCell ref="V1:V2"/>
    <mergeCell ref="A2:J2"/>
    <mergeCell ref="K2:T2"/>
    <mergeCell ref="W1:W2"/>
    <mergeCell ref="X1:X2"/>
    <mergeCell ref="Y1:Y2"/>
  </mergeCells>
  <conditionalFormatting sqref="T1 T3:T1048576">
    <cfRule type="cellIs" dxfId="48" priority="2" operator="equal">
      <formula>"ATENÇÃO"</formula>
    </cfRule>
  </conditionalFormatting>
  <pageMargins left="0.511811024" right="0.511811024" top="0.78740157499999996" bottom="0.78740157499999996" header="0.31496062000000002" footer="0.31496062000000002"/>
  <pageSetup paperSize="9" scale="60" orientation="landscape" r:id="rId1"/>
  <colBreaks count="1" manualBreakCount="1">
    <brk id="23"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33DF9-4D43-4611-88F8-95AB77556FA1}">
  <dimension ref="A1:AH92"/>
  <sheetViews>
    <sheetView topLeftCell="A70" zoomScale="80" zoomScaleNormal="80" workbookViewId="0">
      <selection activeCell="N24" sqref="N24"/>
    </sheetView>
  </sheetViews>
  <sheetFormatPr defaultColWidth="9.7109375" defaultRowHeight="30.2" customHeight="1" x14ac:dyDescent="0.25"/>
  <cols>
    <col min="1" max="1" width="6.140625" style="1" customWidth="1"/>
    <col min="2" max="2" width="6.42578125" style="1" customWidth="1"/>
    <col min="3" max="3" width="6.85546875" style="1" customWidth="1"/>
    <col min="4" max="4" width="8.42578125" style="3" customWidth="1"/>
    <col min="5" max="5" width="8.42578125" style="1" customWidth="1"/>
    <col min="6" max="6" width="8.5703125" style="1" customWidth="1"/>
    <col min="7" max="7" width="8.42578125" style="1" customWidth="1"/>
    <col min="8" max="8" width="8.28515625" style="1" customWidth="1"/>
    <col min="9" max="9" width="11.5703125" style="1" customWidth="1"/>
    <col min="10" max="10" width="14.28515625" style="3" customWidth="1"/>
    <col min="11" max="11" width="13.7109375" style="4" bestFit="1" customWidth="1"/>
    <col min="12" max="14" width="12.42578125" style="4" customWidth="1"/>
    <col min="15" max="15" width="18.140625" style="4" customWidth="1"/>
    <col min="16" max="17" width="12.42578125" style="4" customWidth="1"/>
    <col min="18" max="18" width="16.42578125" style="4" bestFit="1" customWidth="1"/>
    <col min="19" max="19" width="13.28515625" style="12" customWidth="1"/>
    <col min="20" max="20" width="12.42578125" style="5" customWidth="1"/>
    <col min="21" max="21" width="14.85546875" style="6" customWidth="1"/>
    <col min="22" max="22" width="13.7109375" style="6" customWidth="1"/>
    <col min="23" max="23" width="13.42578125" style="6" customWidth="1"/>
    <col min="24" max="25" width="14.140625" style="6" customWidth="1"/>
    <col min="26" max="26" width="12.42578125" style="6" customWidth="1"/>
    <col min="27" max="27" width="14.42578125" style="6" customWidth="1"/>
    <col min="28" max="28" width="12.7109375" style="6" customWidth="1"/>
    <col min="29" max="29" width="12" style="6" customWidth="1"/>
    <col min="30" max="30" width="12.7109375" style="6" customWidth="1"/>
    <col min="31" max="31" width="13.85546875" style="6" customWidth="1"/>
    <col min="32" max="32" width="13.42578125" style="6" customWidth="1"/>
    <col min="33" max="33" width="12.42578125" style="2" customWidth="1"/>
    <col min="34" max="34" width="13.7109375" style="2" customWidth="1"/>
    <col min="35" max="16384" width="9.7109375" style="2"/>
  </cols>
  <sheetData>
    <row r="1" spans="1:34" ht="40.15" customHeight="1" x14ac:dyDescent="0.25">
      <c r="A1" s="207" t="s">
        <v>52</v>
      </c>
      <c r="B1" s="208"/>
      <c r="C1" s="209"/>
      <c r="D1" s="194" t="s">
        <v>48</v>
      </c>
      <c r="E1" s="195"/>
      <c r="F1" s="195"/>
      <c r="G1" s="195"/>
      <c r="H1" s="195"/>
      <c r="I1" s="195"/>
      <c r="J1" s="196"/>
      <c r="K1" s="206" t="s">
        <v>49</v>
      </c>
      <c r="L1" s="206"/>
      <c r="M1" s="206"/>
      <c r="N1" s="206"/>
      <c r="O1" s="206"/>
      <c r="P1" s="206"/>
      <c r="Q1" s="206"/>
      <c r="R1" s="206"/>
      <c r="S1" s="206"/>
      <c r="T1" s="206"/>
      <c r="U1" s="218" t="s">
        <v>280</v>
      </c>
      <c r="V1" s="218" t="s">
        <v>281</v>
      </c>
      <c r="W1" s="218" t="s">
        <v>282</v>
      </c>
      <c r="X1" s="218" t="s">
        <v>283</v>
      </c>
      <c r="Y1" s="218" t="s">
        <v>284</v>
      </c>
      <c r="Z1" s="218" t="s">
        <v>285</v>
      </c>
      <c r="AA1" s="218" t="s">
        <v>286</v>
      </c>
      <c r="AB1" s="192" t="s">
        <v>51</v>
      </c>
      <c r="AC1" s="192" t="s">
        <v>51</v>
      </c>
      <c r="AD1" s="192" t="s">
        <v>51</v>
      </c>
      <c r="AE1" s="192" t="s">
        <v>51</v>
      </c>
      <c r="AF1" s="192" t="s">
        <v>51</v>
      </c>
      <c r="AG1" s="192" t="s">
        <v>51</v>
      </c>
      <c r="AH1" s="192" t="s">
        <v>51</v>
      </c>
    </row>
    <row r="2" spans="1:34" ht="24.95" customHeight="1" x14ac:dyDescent="0.25">
      <c r="A2" s="194" t="s">
        <v>36</v>
      </c>
      <c r="B2" s="195"/>
      <c r="C2" s="195"/>
      <c r="D2" s="195"/>
      <c r="E2" s="195"/>
      <c r="F2" s="195"/>
      <c r="G2" s="195"/>
      <c r="H2" s="195"/>
      <c r="I2" s="195"/>
      <c r="J2" s="196"/>
      <c r="K2" s="197" t="s">
        <v>62</v>
      </c>
      <c r="L2" s="198"/>
      <c r="M2" s="198"/>
      <c r="N2" s="198"/>
      <c r="O2" s="198"/>
      <c r="P2" s="198"/>
      <c r="Q2" s="198"/>
      <c r="R2" s="198"/>
      <c r="S2" s="198"/>
      <c r="T2" s="199"/>
      <c r="U2" s="219"/>
      <c r="V2" s="219"/>
      <c r="W2" s="219"/>
      <c r="X2" s="219"/>
      <c r="Y2" s="219"/>
      <c r="Z2" s="219"/>
      <c r="AA2" s="219"/>
      <c r="AB2" s="193"/>
      <c r="AC2" s="193"/>
      <c r="AD2" s="193"/>
      <c r="AE2" s="193"/>
      <c r="AF2" s="193"/>
      <c r="AG2" s="193"/>
      <c r="AH2" s="193"/>
    </row>
    <row r="3" spans="1:34" s="3" customFormat="1" ht="30.2" customHeight="1" x14ac:dyDescent="0.2">
      <c r="A3" s="7" t="s">
        <v>3</v>
      </c>
      <c r="B3" s="7" t="s">
        <v>56</v>
      </c>
      <c r="C3" s="7" t="s">
        <v>57</v>
      </c>
      <c r="D3" s="8" t="s">
        <v>58</v>
      </c>
      <c r="E3" s="8" t="s">
        <v>59</v>
      </c>
      <c r="F3" s="8" t="s">
        <v>18</v>
      </c>
      <c r="G3" s="8" t="s">
        <v>19</v>
      </c>
      <c r="H3" s="8" t="s">
        <v>60</v>
      </c>
      <c r="I3" s="8" t="s">
        <v>61</v>
      </c>
      <c r="J3" s="9" t="s">
        <v>50</v>
      </c>
      <c r="K3" s="10" t="s">
        <v>4</v>
      </c>
      <c r="L3" s="57" t="s">
        <v>218</v>
      </c>
      <c r="M3" s="57" t="s">
        <v>219</v>
      </c>
      <c r="N3" s="57" t="s">
        <v>220</v>
      </c>
      <c r="O3" s="57" t="s">
        <v>221</v>
      </c>
      <c r="P3" s="57" t="s">
        <v>222</v>
      </c>
      <c r="Q3" s="57" t="s">
        <v>224</v>
      </c>
      <c r="R3" s="57" t="s">
        <v>225</v>
      </c>
      <c r="S3" s="11" t="s">
        <v>0</v>
      </c>
      <c r="T3" s="7" t="s">
        <v>2</v>
      </c>
      <c r="U3" s="185">
        <v>45456</v>
      </c>
      <c r="V3" s="185">
        <v>45456</v>
      </c>
      <c r="W3" s="185">
        <v>45456</v>
      </c>
      <c r="X3" s="185">
        <v>45519</v>
      </c>
      <c r="Y3" s="185">
        <v>45532</v>
      </c>
      <c r="Z3" s="185">
        <v>45588</v>
      </c>
      <c r="AA3" s="185">
        <v>45588</v>
      </c>
      <c r="AB3" s="25" t="s">
        <v>1</v>
      </c>
      <c r="AC3" s="25" t="s">
        <v>1</v>
      </c>
      <c r="AD3" s="25" t="s">
        <v>1</v>
      </c>
      <c r="AE3" s="25" t="s">
        <v>1</v>
      </c>
      <c r="AF3" s="25" t="s">
        <v>1</v>
      </c>
      <c r="AG3" s="25" t="s">
        <v>1</v>
      </c>
      <c r="AH3" s="25" t="s">
        <v>1</v>
      </c>
    </row>
    <row r="4" spans="1:34" ht="30.2" customHeight="1" x14ac:dyDescent="0.25">
      <c r="A4" s="39">
        <v>1</v>
      </c>
      <c r="B4" s="39">
        <v>1</v>
      </c>
      <c r="C4" s="37" t="s">
        <v>63</v>
      </c>
      <c r="D4" s="36" t="s">
        <v>64</v>
      </c>
      <c r="E4" s="37" t="s">
        <v>65</v>
      </c>
      <c r="F4" s="37" t="s">
        <v>20</v>
      </c>
      <c r="G4" s="37" t="s">
        <v>66</v>
      </c>
      <c r="H4" s="37" t="s">
        <v>5</v>
      </c>
      <c r="I4" s="37" t="s">
        <v>6</v>
      </c>
      <c r="J4" s="38">
        <v>1670</v>
      </c>
      <c r="K4" s="29">
        <f>10</f>
        <v>10</v>
      </c>
      <c r="L4" s="158">
        <f>IF(SUM(U4:AL4)&gt;K4,K4,SUM(U4:AL4))</f>
        <v>10</v>
      </c>
      <c r="M4" s="158">
        <f>(SUM(U4:AL4))</f>
        <v>10</v>
      </c>
      <c r="N4" s="159"/>
      <c r="O4" s="160">
        <f>ROUND(IF(K4*0.25-0.5&lt;0,0,K4*0.25-0.5),0)-R4-P4</f>
        <v>2</v>
      </c>
      <c r="P4" s="159"/>
      <c r="Q4" s="159"/>
      <c r="R4" s="159"/>
      <c r="S4" s="28">
        <f>K4-SUM(U4:AH4)+N4</f>
        <v>0</v>
      </c>
      <c r="T4" s="27" t="str">
        <f>IF(S4&lt;0,"ATENÇÃO","OK")</f>
        <v>OK</v>
      </c>
      <c r="U4" s="186">
        <v>10</v>
      </c>
      <c r="V4" s="173"/>
      <c r="W4" s="173"/>
      <c r="X4" s="173"/>
      <c r="Y4" s="174"/>
      <c r="Z4" s="174"/>
      <c r="AA4" s="174"/>
      <c r="AB4" s="24"/>
      <c r="AC4" s="24"/>
      <c r="AD4" s="24"/>
      <c r="AE4" s="24"/>
      <c r="AF4" s="24"/>
      <c r="AG4" s="24"/>
      <c r="AH4" s="24"/>
    </row>
    <row r="5" spans="1:34" ht="30.2" customHeight="1" x14ac:dyDescent="0.25">
      <c r="A5" s="46">
        <v>2</v>
      </c>
      <c r="B5" s="46">
        <v>2</v>
      </c>
      <c r="C5" s="47" t="s">
        <v>67</v>
      </c>
      <c r="D5" s="48" t="s">
        <v>68</v>
      </c>
      <c r="E5" s="47" t="s">
        <v>69</v>
      </c>
      <c r="F5" s="47" t="s">
        <v>20</v>
      </c>
      <c r="G5" s="47" t="s">
        <v>66</v>
      </c>
      <c r="H5" s="47" t="s">
        <v>5</v>
      </c>
      <c r="I5" s="47" t="s">
        <v>6</v>
      </c>
      <c r="J5" s="49">
        <v>1651.67</v>
      </c>
      <c r="K5" s="29">
        <f>0</f>
        <v>0</v>
      </c>
      <c r="L5" s="158">
        <f t="shared" ref="L5:L68" si="0">IF(SUM(U5:AL5)&gt;K5,K5,SUM(U5:AL5))</f>
        <v>0</v>
      </c>
      <c r="M5" s="158">
        <f t="shared" ref="M5:M68" si="1">(SUM(U5:AL5))</f>
        <v>0</v>
      </c>
      <c r="N5" s="159"/>
      <c r="O5" s="160">
        <f t="shared" ref="O5:O68" si="2">ROUND(IF(K5*0.25-0.5&lt;0,0,K5*0.25-0.5),0)-R5-P5</f>
        <v>0</v>
      </c>
      <c r="P5" s="159"/>
      <c r="Q5" s="159"/>
      <c r="R5" s="159"/>
      <c r="S5" s="28">
        <f t="shared" ref="S5:S68" si="3">K5-SUM(U5:AH5)+N5</f>
        <v>0</v>
      </c>
      <c r="T5" s="27" t="str">
        <f t="shared" ref="T5:T68" si="4">IF(S5&lt;0,"ATENÇÃO","OK")</f>
        <v>OK</v>
      </c>
      <c r="U5" s="173"/>
      <c r="V5" s="173"/>
      <c r="W5" s="173"/>
      <c r="X5" s="173"/>
      <c r="Y5" s="174"/>
      <c r="Z5" s="174"/>
      <c r="AA5" s="174"/>
      <c r="AB5" s="24"/>
      <c r="AC5" s="24"/>
      <c r="AD5" s="24"/>
      <c r="AE5" s="24"/>
      <c r="AF5" s="24"/>
      <c r="AG5" s="24"/>
      <c r="AH5" s="24"/>
    </row>
    <row r="6" spans="1:34" ht="30.2" customHeight="1" x14ac:dyDescent="0.25">
      <c r="A6" s="39">
        <v>3</v>
      </c>
      <c r="B6" s="39">
        <v>3</v>
      </c>
      <c r="C6" s="37" t="s">
        <v>63</v>
      </c>
      <c r="D6" s="36" t="s">
        <v>70</v>
      </c>
      <c r="E6" s="37" t="s">
        <v>71</v>
      </c>
      <c r="F6" s="37" t="s">
        <v>20</v>
      </c>
      <c r="G6" s="37" t="s">
        <v>72</v>
      </c>
      <c r="H6" s="37" t="s">
        <v>5</v>
      </c>
      <c r="I6" s="37" t="s">
        <v>6</v>
      </c>
      <c r="J6" s="38">
        <v>1802</v>
      </c>
      <c r="K6" s="29">
        <f>10</f>
        <v>10</v>
      </c>
      <c r="L6" s="158">
        <f t="shared" si="0"/>
        <v>10</v>
      </c>
      <c r="M6" s="158">
        <f t="shared" si="1"/>
        <v>10</v>
      </c>
      <c r="N6" s="159"/>
      <c r="O6" s="160">
        <f t="shared" si="2"/>
        <v>2</v>
      </c>
      <c r="P6" s="159"/>
      <c r="Q6" s="159"/>
      <c r="R6" s="159"/>
      <c r="S6" s="28">
        <f t="shared" si="3"/>
        <v>0</v>
      </c>
      <c r="T6" s="27" t="str">
        <f t="shared" si="4"/>
        <v>OK</v>
      </c>
      <c r="U6" s="186">
        <v>10</v>
      </c>
      <c r="V6" s="173"/>
      <c r="W6" s="173"/>
      <c r="X6" s="173"/>
      <c r="Y6" s="174"/>
      <c r="Z6" s="174"/>
      <c r="AA6" s="174"/>
      <c r="AB6" s="24"/>
      <c r="AC6" s="24"/>
      <c r="AD6" s="24"/>
      <c r="AE6" s="24"/>
      <c r="AF6" s="24"/>
      <c r="AG6" s="24"/>
      <c r="AH6" s="24"/>
    </row>
    <row r="7" spans="1:34" ht="30.2" customHeight="1" x14ac:dyDescent="0.25">
      <c r="A7" s="46">
        <v>4</v>
      </c>
      <c r="B7" s="46">
        <v>4</v>
      </c>
      <c r="C7" s="47" t="s">
        <v>67</v>
      </c>
      <c r="D7" s="48" t="s">
        <v>73</v>
      </c>
      <c r="E7" s="47" t="s">
        <v>74</v>
      </c>
      <c r="F7" s="47" t="s">
        <v>20</v>
      </c>
      <c r="G7" s="47" t="s">
        <v>75</v>
      </c>
      <c r="H7" s="47" t="s">
        <v>5</v>
      </c>
      <c r="I7" s="47" t="s">
        <v>6</v>
      </c>
      <c r="J7" s="49">
        <v>1800</v>
      </c>
      <c r="K7" s="29">
        <f>0</f>
        <v>0</v>
      </c>
      <c r="L7" s="158">
        <f t="shared" si="0"/>
        <v>0</v>
      </c>
      <c r="M7" s="158">
        <f t="shared" si="1"/>
        <v>0</v>
      </c>
      <c r="N7" s="159"/>
      <c r="O7" s="160">
        <f t="shared" si="2"/>
        <v>0</v>
      </c>
      <c r="P7" s="159"/>
      <c r="Q7" s="159"/>
      <c r="R7" s="159"/>
      <c r="S7" s="28">
        <f t="shared" si="3"/>
        <v>0</v>
      </c>
      <c r="T7" s="27" t="str">
        <f t="shared" si="4"/>
        <v>OK</v>
      </c>
      <c r="U7" s="173"/>
      <c r="V7" s="173"/>
      <c r="W7" s="173"/>
      <c r="X7" s="173"/>
      <c r="Y7" s="174"/>
      <c r="Z7" s="174"/>
      <c r="AA7" s="174"/>
      <c r="AB7" s="24"/>
      <c r="AC7" s="24"/>
      <c r="AD7" s="24"/>
      <c r="AE7" s="24"/>
      <c r="AF7" s="24"/>
      <c r="AG7" s="24"/>
      <c r="AH7" s="24"/>
    </row>
    <row r="8" spans="1:34" ht="30.2" customHeight="1" x14ac:dyDescent="0.25">
      <c r="A8" s="39">
        <v>5</v>
      </c>
      <c r="B8" s="39">
        <v>5</v>
      </c>
      <c r="C8" s="37" t="s">
        <v>63</v>
      </c>
      <c r="D8" s="36" t="s">
        <v>76</v>
      </c>
      <c r="E8" s="37" t="s">
        <v>77</v>
      </c>
      <c r="F8" s="37" t="s">
        <v>20</v>
      </c>
      <c r="G8" s="37" t="s">
        <v>78</v>
      </c>
      <c r="H8" s="37" t="s">
        <v>5</v>
      </c>
      <c r="I8" s="37" t="s">
        <v>6</v>
      </c>
      <c r="J8" s="38">
        <v>2686</v>
      </c>
      <c r="K8" s="29">
        <f>10</f>
        <v>10</v>
      </c>
      <c r="L8" s="158">
        <f t="shared" si="0"/>
        <v>10</v>
      </c>
      <c r="M8" s="158">
        <f t="shared" si="1"/>
        <v>10</v>
      </c>
      <c r="N8" s="159"/>
      <c r="O8" s="160">
        <f t="shared" si="2"/>
        <v>2</v>
      </c>
      <c r="P8" s="159"/>
      <c r="Q8" s="159"/>
      <c r="R8" s="159"/>
      <c r="S8" s="28">
        <f t="shared" si="3"/>
        <v>0</v>
      </c>
      <c r="T8" s="27" t="str">
        <f t="shared" si="4"/>
        <v>OK</v>
      </c>
      <c r="U8" s="186">
        <v>10</v>
      </c>
      <c r="V8" s="173"/>
      <c r="W8" s="173"/>
      <c r="X8" s="173"/>
      <c r="Y8" s="174"/>
      <c r="Z8" s="174"/>
      <c r="AA8" s="174"/>
      <c r="AB8" s="24"/>
      <c r="AC8" s="24"/>
      <c r="AD8" s="24"/>
      <c r="AE8" s="24"/>
      <c r="AF8" s="24"/>
      <c r="AG8" s="24"/>
      <c r="AH8" s="24"/>
    </row>
    <row r="9" spans="1:34" ht="55.7" customHeight="1" x14ac:dyDescent="0.25">
      <c r="A9" s="91">
        <v>6</v>
      </c>
      <c r="B9" s="91">
        <v>6</v>
      </c>
      <c r="C9" s="92" t="s">
        <v>67</v>
      </c>
      <c r="D9" s="93" t="s">
        <v>79</v>
      </c>
      <c r="E9" s="98" t="s">
        <v>188</v>
      </c>
      <c r="F9" s="92" t="s">
        <v>20</v>
      </c>
      <c r="G9" s="92" t="s">
        <v>21</v>
      </c>
      <c r="H9" s="92" t="s">
        <v>5</v>
      </c>
      <c r="I9" s="92" t="s">
        <v>6</v>
      </c>
      <c r="J9" s="94">
        <v>2821.51</v>
      </c>
      <c r="K9" s="29">
        <f>0</f>
        <v>0</v>
      </c>
      <c r="L9" s="158">
        <f t="shared" si="0"/>
        <v>0</v>
      </c>
      <c r="M9" s="158">
        <f t="shared" si="1"/>
        <v>0</v>
      </c>
      <c r="N9" s="159"/>
      <c r="O9" s="160">
        <f t="shared" si="2"/>
        <v>0</v>
      </c>
      <c r="P9" s="159"/>
      <c r="Q9" s="159"/>
      <c r="R9" s="159"/>
      <c r="S9" s="28">
        <f t="shared" si="3"/>
        <v>0</v>
      </c>
      <c r="T9" s="27" t="str">
        <f t="shared" si="4"/>
        <v>OK</v>
      </c>
      <c r="U9" s="173"/>
      <c r="V9" s="173"/>
      <c r="W9" s="173"/>
      <c r="X9" s="173"/>
      <c r="Y9" s="174"/>
      <c r="Z9" s="174"/>
      <c r="AA9" s="174"/>
      <c r="AB9" s="24"/>
      <c r="AC9" s="24"/>
      <c r="AD9" s="24"/>
      <c r="AE9" s="24"/>
      <c r="AF9" s="24"/>
      <c r="AG9" s="24"/>
      <c r="AH9" s="24"/>
    </row>
    <row r="10" spans="1:34" ht="30.2" customHeight="1" x14ac:dyDescent="0.25">
      <c r="A10" s="39">
        <v>7</v>
      </c>
      <c r="B10" s="39">
        <v>7</v>
      </c>
      <c r="C10" s="37" t="s">
        <v>63</v>
      </c>
      <c r="D10" s="36" t="s">
        <v>80</v>
      </c>
      <c r="E10" s="37" t="s">
        <v>81</v>
      </c>
      <c r="F10" s="37" t="s">
        <v>20</v>
      </c>
      <c r="G10" s="37" t="s">
        <v>21</v>
      </c>
      <c r="H10" s="37" t="s">
        <v>5</v>
      </c>
      <c r="I10" s="37" t="s">
        <v>6</v>
      </c>
      <c r="J10" s="38">
        <v>7446</v>
      </c>
      <c r="K10" s="29">
        <f>0</f>
        <v>0</v>
      </c>
      <c r="L10" s="158">
        <f t="shared" si="0"/>
        <v>0</v>
      </c>
      <c r="M10" s="158">
        <f t="shared" si="1"/>
        <v>0</v>
      </c>
      <c r="N10" s="159"/>
      <c r="O10" s="160">
        <f t="shared" si="2"/>
        <v>0</v>
      </c>
      <c r="P10" s="159"/>
      <c r="Q10" s="159"/>
      <c r="R10" s="159"/>
      <c r="S10" s="28">
        <f t="shared" si="3"/>
        <v>0</v>
      </c>
      <c r="T10" s="27" t="str">
        <f t="shared" si="4"/>
        <v>OK</v>
      </c>
      <c r="U10" s="173"/>
      <c r="V10" s="173"/>
      <c r="W10" s="173"/>
      <c r="X10" s="173"/>
      <c r="Y10" s="174"/>
      <c r="Z10" s="174"/>
      <c r="AA10" s="174"/>
      <c r="AB10" s="24"/>
      <c r="AC10" s="24"/>
      <c r="AD10" s="24"/>
      <c r="AE10" s="24"/>
      <c r="AF10" s="24"/>
      <c r="AG10" s="24"/>
      <c r="AH10" s="24"/>
    </row>
    <row r="11" spans="1:34" ht="30.2" customHeight="1" x14ac:dyDescent="0.25">
      <c r="A11" s="46">
        <v>8</v>
      </c>
      <c r="B11" s="46">
        <v>8</v>
      </c>
      <c r="C11" s="47" t="s">
        <v>63</v>
      </c>
      <c r="D11" s="48" t="s">
        <v>82</v>
      </c>
      <c r="E11" s="47" t="s">
        <v>81</v>
      </c>
      <c r="F11" s="47" t="s">
        <v>20</v>
      </c>
      <c r="G11" s="47" t="s">
        <v>21</v>
      </c>
      <c r="H11" s="47" t="s">
        <v>5</v>
      </c>
      <c r="I11" s="47" t="s">
        <v>6</v>
      </c>
      <c r="J11" s="49">
        <v>7375</v>
      </c>
      <c r="K11" s="29">
        <f>0</f>
        <v>0</v>
      </c>
      <c r="L11" s="158">
        <f t="shared" si="0"/>
        <v>0</v>
      </c>
      <c r="M11" s="158">
        <f t="shared" si="1"/>
        <v>0</v>
      </c>
      <c r="N11" s="159"/>
      <c r="O11" s="160">
        <f t="shared" si="2"/>
        <v>0</v>
      </c>
      <c r="P11" s="159"/>
      <c r="Q11" s="159"/>
      <c r="R11" s="159"/>
      <c r="S11" s="28">
        <f t="shared" si="3"/>
        <v>0</v>
      </c>
      <c r="T11" s="27" t="str">
        <f t="shared" si="4"/>
        <v>OK</v>
      </c>
      <c r="U11" s="173"/>
      <c r="V11" s="173"/>
      <c r="W11" s="173"/>
      <c r="X11" s="173"/>
      <c r="Y11" s="174"/>
      <c r="Z11" s="174"/>
      <c r="AA11" s="174"/>
      <c r="AB11" s="24"/>
      <c r="AC11" s="24"/>
      <c r="AD11" s="24"/>
      <c r="AE11" s="24"/>
      <c r="AF11" s="24"/>
      <c r="AG11" s="24"/>
      <c r="AH11" s="24"/>
    </row>
    <row r="12" spans="1:34" ht="30.2" customHeight="1" x14ac:dyDescent="0.25">
      <c r="A12" s="39">
        <v>9</v>
      </c>
      <c r="B12" s="39">
        <v>9</v>
      </c>
      <c r="C12" s="37" t="s">
        <v>83</v>
      </c>
      <c r="D12" s="36" t="s">
        <v>84</v>
      </c>
      <c r="E12" s="37" t="s">
        <v>85</v>
      </c>
      <c r="F12" s="37" t="s">
        <v>20</v>
      </c>
      <c r="G12" s="37" t="s">
        <v>22</v>
      </c>
      <c r="H12" s="37" t="s">
        <v>5</v>
      </c>
      <c r="I12" s="37" t="s">
        <v>6</v>
      </c>
      <c r="J12" s="38">
        <v>6213.51</v>
      </c>
      <c r="K12" s="29">
        <f>5</f>
        <v>5</v>
      </c>
      <c r="L12" s="158">
        <f t="shared" si="0"/>
        <v>5</v>
      </c>
      <c r="M12" s="158">
        <f t="shared" si="1"/>
        <v>5</v>
      </c>
      <c r="N12" s="159"/>
      <c r="O12" s="160">
        <f t="shared" si="2"/>
        <v>1</v>
      </c>
      <c r="P12" s="159"/>
      <c r="Q12" s="159"/>
      <c r="R12" s="159"/>
      <c r="S12" s="28">
        <f t="shared" si="3"/>
        <v>0</v>
      </c>
      <c r="T12" s="27" t="str">
        <f t="shared" si="4"/>
        <v>OK</v>
      </c>
      <c r="U12" s="173"/>
      <c r="V12" s="186">
        <v>5</v>
      </c>
      <c r="W12" s="173"/>
      <c r="X12" s="173"/>
      <c r="Y12" s="174"/>
      <c r="Z12" s="174"/>
      <c r="AA12" s="174"/>
      <c r="AB12" s="24"/>
      <c r="AC12" s="24"/>
      <c r="AD12" s="24"/>
      <c r="AE12" s="24"/>
      <c r="AF12" s="24"/>
      <c r="AG12" s="24"/>
      <c r="AH12" s="24"/>
    </row>
    <row r="13" spans="1:34" ht="30.2" customHeight="1" x14ac:dyDescent="0.25">
      <c r="A13" s="46">
        <v>10</v>
      </c>
      <c r="B13" s="46">
        <v>10</v>
      </c>
      <c r="C13" s="47" t="s">
        <v>63</v>
      </c>
      <c r="D13" s="48" t="s">
        <v>86</v>
      </c>
      <c r="E13" s="47" t="s">
        <v>87</v>
      </c>
      <c r="F13" s="47" t="s">
        <v>20</v>
      </c>
      <c r="G13" s="47" t="s">
        <v>22</v>
      </c>
      <c r="H13" s="47" t="s">
        <v>5</v>
      </c>
      <c r="I13" s="47" t="s">
        <v>6</v>
      </c>
      <c r="J13" s="49">
        <v>6689.61</v>
      </c>
      <c r="K13" s="29">
        <f>0</f>
        <v>0</v>
      </c>
      <c r="L13" s="158">
        <f t="shared" si="0"/>
        <v>0</v>
      </c>
      <c r="M13" s="158">
        <f t="shared" si="1"/>
        <v>0</v>
      </c>
      <c r="N13" s="159"/>
      <c r="O13" s="160">
        <f t="shared" si="2"/>
        <v>0</v>
      </c>
      <c r="P13" s="159"/>
      <c r="Q13" s="159"/>
      <c r="R13" s="159"/>
      <c r="S13" s="28">
        <f t="shared" si="3"/>
        <v>0</v>
      </c>
      <c r="T13" s="27" t="str">
        <f t="shared" si="4"/>
        <v>OK</v>
      </c>
      <c r="U13" s="173"/>
      <c r="V13" s="173"/>
      <c r="W13" s="173"/>
      <c r="X13" s="173"/>
      <c r="Y13" s="174"/>
      <c r="Z13" s="174"/>
      <c r="AA13" s="174"/>
      <c r="AB13" s="24"/>
      <c r="AC13" s="24"/>
      <c r="AD13" s="24"/>
      <c r="AE13" s="24"/>
      <c r="AF13" s="24"/>
      <c r="AG13" s="24"/>
      <c r="AH13" s="24"/>
    </row>
    <row r="14" spans="1:34" ht="30.2" customHeight="1" x14ac:dyDescent="0.25">
      <c r="A14" s="39">
        <v>11</v>
      </c>
      <c r="B14" s="39">
        <v>11</v>
      </c>
      <c r="C14" s="37" t="s">
        <v>83</v>
      </c>
      <c r="D14" s="36" t="s">
        <v>88</v>
      </c>
      <c r="E14" s="37" t="s">
        <v>89</v>
      </c>
      <c r="F14" s="39" t="s">
        <v>20</v>
      </c>
      <c r="G14" s="37" t="s">
        <v>22</v>
      </c>
      <c r="H14" s="39" t="s">
        <v>5</v>
      </c>
      <c r="I14" s="37" t="s">
        <v>6</v>
      </c>
      <c r="J14" s="38">
        <v>3445.06</v>
      </c>
      <c r="K14" s="29">
        <f>4</f>
        <v>4</v>
      </c>
      <c r="L14" s="158">
        <f t="shared" si="0"/>
        <v>4</v>
      </c>
      <c r="M14" s="158">
        <f t="shared" si="1"/>
        <v>4</v>
      </c>
      <c r="N14" s="159"/>
      <c r="O14" s="160">
        <f t="shared" si="2"/>
        <v>1</v>
      </c>
      <c r="P14" s="159"/>
      <c r="Q14" s="159"/>
      <c r="R14" s="159"/>
      <c r="S14" s="28">
        <f t="shared" si="3"/>
        <v>0</v>
      </c>
      <c r="T14" s="27" t="str">
        <f t="shared" si="4"/>
        <v>OK</v>
      </c>
      <c r="U14" s="173"/>
      <c r="V14" s="186">
        <v>4</v>
      </c>
      <c r="W14" s="173"/>
      <c r="X14" s="173"/>
      <c r="Y14" s="174"/>
      <c r="Z14" s="174"/>
      <c r="AA14" s="174"/>
      <c r="AB14" s="24"/>
      <c r="AC14" s="24"/>
      <c r="AD14" s="24"/>
      <c r="AE14" s="24"/>
      <c r="AF14" s="24"/>
      <c r="AG14" s="24"/>
      <c r="AH14" s="24"/>
    </row>
    <row r="15" spans="1:34" ht="30.2" customHeight="1" x14ac:dyDescent="0.25">
      <c r="A15" s="46">
        <v>12</v>
      </c>
      <c r="B15" s="46">
        <v>12</v>
      </c>
      <c r="C15" s="47" t="s">
        <v>83</v>
      </c>
      <c r="D15" s="48" t="s">
        <v>90</v>
      </c>
      <c r="E15" s="47" t="s">
        <v>91</v>
      </c>
      <c r="F15" s="46" t="s">
        <v>20</v>
      </c>
      <c r="G15" s="46" t="s">
        <v>22</v>
      </c>
      <c r="H15" s="46" t="s">
        <v>5</v>
      </c>
      <c r="I15" s="47" t="s">
        <v>6</v>
      </c>
      <c r="J15" s="49">
        <v>3617.48</v>
      </c>
      <c r="K15" s="29">
        <f>0</f>
        <v>0</v>
      </c>
      <c r="L15" s="158">
        <f t="shared" si="0"/>
        <v>0</v>
      </c>
      <c r="M15" s="158">
        <f t="shared" si="1"/>
        <v>0</v>
      </c>
      <c r="N15" s="159"/>
      <c r="O15" s="160">
        <f t="shared" si="2"/>
        <v>0</v>
      </c>
      <c r="P15" s="159"/>
      <c r="Q15" s="159"/>
      <c r="R15" s="159"/>
      <c r="S15" s="28">
        <f t="shared" si="3"/>
        <v>0</v>
      </c>
      <c r="T15" s="27" t="str">
        <f t="shared" si="4"/>
        <v>OK</v>
      </c>
      <c r="U15" s="173"/>
      <c r="V15" s="173"/>
      <c r="W15" s="173"/>
      <c r="X15" s="173"/>
      <c r="Y15" s="174"/>
      <c r="Z15" s="174"/>
      <c r="AA15" s="174"/>
      <c r="AB15" s="24"/>
      <c r="AC15" s="24"/>
      <c r="AD15" s="24"/>
      <c r="AE15" s="24"/>
      <c r="AF15" s="24"/>
      <c r="AG15" s="24"/>
      <c r="AH15" s="24"/>
    </row>
    <row r="16" spans="1:34" ht="30.2" customHeight="1" x14ac:dyDescent="0.25">
      <c r="A16" s="39">
        <v>13</v>
      </c>
      <c r="B16" s="39">
        <v>13</v>
      </c>
      <c r="C16" s="37" t="s">
        <v>92</v>
      </c>
      <c r="D16" s="36" t="s">
        <v>93</v>
      </c>
      <c r="E16" s="37" t="s">
        <v>94</v>
      </c>
      <c r="F16" s="39" t="s">
        <v>20</v>
      </c>
      <c r="G16" s="39" t="s">
        <v>22</v>
      </c>
      <c r="H16" s="39" t="s">
        <v>5</v>
      </c>
      <c r="I16" s="37" t="s">
        <v>6</v>
      </c>
      <c r="J16" s="38">
        <v>7453.33</v>
      </c>
      <c r="K16" s="29">
        <f>0</f>
        <v>0</v>
      </c>
      <c r="L16" s="158">
        <f t="shared" si="0"/>
        <v>0</v>
      </c>
      <c r="M16" s="158">
        <f t="shared" si="1"/>
        <v>0</v>
      </c>
      <c r="N16" s="159"/>
      <c r="O16" s="160">
        <f t="shared" si="2"/>
        <v>0</v>
      </c>
      <c r="P16" s="159"/>
      <c r="Q16" s="159"/>
      <c r="R16" s="159"/>
      <c r="S16" s="28">
        <f t="shared" si="3"/>
        <v>0</v>
      </c>
      <c r="T16" s="27" t="str">
        <f t="shared" si="4"/>
        <v>OK</v>
      </c>
      <c r="U16" s="173"/>
      <c r="V16" s="173"/>
      <c r="W16" s="173"/>
      <c r="X16" s="173"/>
      <c r="Y16" s="174"/>
      <c r="Z16" s="174"/>
      <c r="AA16" s="174"/>
      <c r="AB16" s="24"/>
      <c r="AC16" s="24"/>
      <c r="AD16" s="24"/>
      <c r="AE16" s="24"/>
      <c r="AF16" s="24"/>
      <c r="AG16" s="24"/>
      <c r="AH16" s="24"/>
    </row>
    <row r="17" spans="1:34" ht="30.2" customHeight="1" x14ac:dyDescent="0.25">
      <c r="A17" s="46">
        <v>14</v>
      </c>
      <c r="B17" s="46">
        <v>14</v>
      </c>
      <c r="C17" s="47" t="s">
        <v>92</v>
      </c>
      <c r="D17" s="48" t="s">
        <v>95</v>
      </c>
      <c r="E17" s="47" t="s">
        <v>94</v>
      </c>
      <c r="F17" s="47" t="s">
        <v>20</v>
      </c>
      <c r="G17" s="47" t="s">
        <v>22</v>
      </c>
      <c r="H17" s="47" t="s">
        <v>5</v>
      </c>
      <c r="I17" s="47" t="s">
        <v>6</v>
      </c>
      <c r="J17" s="49">
        <v>9561.2000000000007</v>
      </c>
      <c r="K17" s="29">
        <f>0</f>
        <v>0</v>
      </c>
      <c r="L17" s="158">
        <f t="shared" si="0"/>
        <v>0</v>
      </c>
      <c r="M17" s="158">
        <f t="shared" si="1"/>
        <v>0</v>
      </c>
      <c r="N17" s="159"/>
      <c r="O17" s="160">
        <f t="shared" si="2"/>
        <v>0</v>
      </c>
      <c r="P17" s="159"/>
      <c r="Q17" s="159"/>
      <c r="R17" s="159"/>
      <c r="S17" s="28">
        <f t="shared" si="3"/>
        <v>0</v>
      </c>
      <c r="T17" s="27" t="str">
        <f t="shared" si="4"/>
        <v>OK</v>
      </c>
      <c r="U17" s="173"/>
      <c r="V17" s="173"/>
      <c r="W17" s="173"/>
      <c r="X17" s="173"/>
      <c r="Y17" s="174"/>
      <c r="Z17" s="174"/>
      <c r="AA17" s="174"/>
      <c r="AB17" s="24"/>
      <c r="AC17" s="24"/>
      <c r="AD17" s="24"/>
      <c r="AE17" s="24"/>
      <c r="AF17" s="24"/>
      <c r="AG17" s="24"/>
      <c r="AH17" s="24"/>
    </row>
    <row r="18" spans="1:34" ht="30.2" customHeight="1" x14ac:dyDescent="0.25">
      <c r="A18" s="39">
        <v>15</v>
      </c>
      <c r="B18" s="39">
        <v>15</v>
      </c>
      <c r="C18" s="37" t="s">
        <v>63</v>
      </c>
      <c r="D18" s="36" t="s">
        <v>96</v>
      </c>
      <c r="E18" s="37" t="s">
        <v>97</v>
      </c>
      <c r="F18" s="37" t="s">
        <v>20</v>
      </c>
      <c r="G18" s="37" t="s">
        <v>31</v>
      </c>
      <c r="H18" s="37" t="s">
        <v>5</v>
      </c>
      <c r="I18" s="37" t="s">
        <v>6</v>
      </c>
      <c r="J18" s="38">
        <v>7598</v>
      </c>
      <c r="K18" s="29">
        <f>0</f>
        <v>0</v>
      </c>
      <c r="L18" s="158">
        <f t="shared" si="0"/>
        <v>0</v>
      </c>
      <c r="M18" s="158">
        <f t="shared" si="1"/>
        <v>0</v>
      </c>
      <c r="N18" s="159"/>
      <c r="O18" s="160">
        <f t="shared" si="2"/>
        <v>0</v>
      </c>
      <c r="P18" s="159"/>
      <c r="Q18" s="159"/>
      <c r="R18" s="159"/>
      <c r="S18" s="28">
        <f t="shared" si="3"/>
        <v>0</v>
      </c>
      <c r="T18" s="27" t="str">
        <f t="shared" si="4"/>
        <v>OK</v>
      </c>
      <c r="U18" s="173"/>
      <c r="V18" s="173"/>
      <c r="W18" s="173"/>
      <c r="X18" s="173"/>
      <c r="Y18" s="174"/>
      <c r="Z18" s="174"/>
      <c r="AA18" s="174"/>
      <c r="AB18" s="24"/>
      <c r="AC18" s="24"/>
      <c r="AD18" s="24"/>
      <c r="AE18" s="24"/>
      <c r="AF18" s="24"/>
      <c r="AG18" s="24"/>
      <c r="AH18" s="24"/>
    </row>
    <row r="19" spans="1:34" ht="30.2" customHeight="1" x14ac:dyDescent="0.25">
      <c r="A19" s="46">
        <v>16</v>
      </c>
      <c r="B19" s="46">
        <v>16</v>
      </c>
      <c r="C19" s="47" t="s">
        <v>83</v>
      </c>
      <c r="D19" s="48" t="s">
        <v>98</v>
      </c>
      <c r="E19" s="47" t="s">
        <v>99</v>
      </c>
      <c r="F19" s="47" t="s">
        <v>20</v>
      </c>
      <c r="G19" s="47" t="s">
        <v>100</v>
      </c>
      <c r="H19" s="47" t="s">
        <v>5</v>
      </c>
      <c r="I19" s="47" t="s">
        <v>6</v>
      </c>
      <c r="J19" s="49">
        <v>4540.34</v>
      </c>
      <c r="K19" s="29">
        <f>0</f>
        <v>0</v>
      </c>
      <c r="L19" s="158">
        <f t="shared" si="0"/>
        <v>0</v>
      </c>
      <c r="M19" s="158">
        <f t="shared" si="1"/>
        <v>0</v>
      </c>
      <c r="N19" s="159"/>
      <c r="O19" s="160">
        <f t="shared" si="2"/>
        <v>0</v>
      </c>
      <c r="P19" s="159"/>
      <c r="Q19" s="159"/>
      <c r="R19" s="159"/>
      <c r="S19" s="28">
        <f t="shared" si="3"/>
        <v>0</v>
      </c>
      <c r="T19" s="27" t="str">
        <f t="shared" si="4"/>
        <v>OK</v>
      </c>
      <c r="U19" s="173"/>
      <c r="V19" s="173"/>
      <c r="W19" s="173"/>
      <c r="X19" s="173"/>
      <c r="Y19" s="174"/>
      <c r="Z19" s="174"/>
      <c r="AA19" s="174"/>
      <c r="AB19" s="24"/>
      <c r="AC19" s="24"/>
      <c r="AD19" s="24"/>
      <c r="AE19" s="24"/>
      <c r="AF19" s="24"/>
      <c r="AG19" s="24"/>
      <c r="AH19" s="24"/>
    </row>
    <row r="20" spans="1:34" ht="30.2" customHeight="1" x14ac:dyDescent="0.25">
      <c r="A20" s="39">
        <v>17</v>
      </c>
      <c r="B20" s="39">
        <v>17</v>
      </c>
      <c r="C20" s="37" t="s">
        <v>63</v>
      </c>
      <c r="D20" s="40" t="s">
        <v>101</v>
      </c>
      <c r="E20" s="41" t="s">
        <v>102</v>
      </c>
      <c r="F20" s="42" t="s">
        <v>20</v>
      </c>
      <c r="G20" s="42" t="s">
        <v>103</v>
      </c>
      <c r="H20" s="42" t="s">
        <v>5</v>
      </c>
      <c r="I20" s="42" t="s">
        <v>6</v>
      </c>
      <c r="J20" s="38">
        <v>7499</v>
      </c>
      <c r="K20" s="29">
        <f>3</f>
        <v>3</v>
      </c>
      <c r="L20" s="158">
        <f t="shared" si="0"/>
        <v>3</v>
      </c>
      <c r="M20" s="158">
        <f t="shared" si="1"/>
        <v>3</v>
      </c>
      <c r="N20" s="159"/>
      <c r="O20" s="160">
        <f t="shared" si="2"/>
        <v>0</v>
      </c>
      <c r="P20" s="159"/>
      <c r="Q20" s="159"/>
      <c r="R20" s="159"/>
      <c r="S20" s="28">
        <f t="shared" si="3"/>
        <v>0</v>
      </c>
      <c r="T20" s="27" t="str">
        <f t="shared" si="4"/>
        <v>OK</v>
      </c>
      <c r="U20" s="186">
        <v>3</v>
      </c>
      <c r="V20" s="173"/>
      <c r="W20" s="173"/>
      <c r="X20" s="173"/>
      <c r="Y20" s="174"/>
      <c r="Z20" s="174"/>
      <c r="AA20" s="174"/>
      <c r="AB20" s="24"/>
      <c r="AC20" s="24"/>
      <c r="AD20" s="24"/>
      <c r="AE20" s="24"/>
      <c r="AF20" s="24"/>
      <c r="AG20" s="24"/>
      <c r="AH20" s="24"/>
    </row>
    <row r="21" spans="1:34" ht="30.2" customHeight="1" x14ac:dyDescent="0.25">
      <c r="A21" s="46">
        <v>18</v>
      </c>
      <c r="B21" s="46">
        <v>18</v>
      </c>
      <c r="C21" s="47" t="s">
        <v>104</v>
      </c>
      <c r="D21" s="48" t="s">
        <v>105</v>
      </c>
      <c r="E21" s="50" t="s">
        <v>106</v>
      </c>
      <c r="F21" s="51" t="s">
        <v>20</v>
      </c>
      <c r="G21" s="46" t="s">
        <v>107</v>
      </c>
      <c r="H21" s="46" t="s">
        <v>5</v>
      </c>
      <c r="I21" s="46" t="s">
        <v>6</v>
      </c>
      <c r="J21" s="49">
        <v>9553.2000000000007</v>
      </c>
      <c r="K21" s="29">
        <f>0</f>
        <v>0</v>
      </c>
      <c r="L21" s="158">
        <f t="shared" si="0"/>
        <v>0</v>
      </c>
      <c r="M21" s="158">
        <f t="shared" si="1"/>
        <v>0</v>
      </c>
      <c r="N21" s="159"/>
      <c r="O21" s="160">
        <f t="shared" si="2"/>
        <v>0</v>
      </c>
      <c r="P21" s="159"/>
      <c r="Q21" s="159"/>
      <c r="R21" s="159"/>
      <c r="S21" s="28">
        <f t="shared" si="3"/>
        <v>0</v>
      </c>
      <c r="T21" s="27" t="str">
        <f t="shared" si="4"/>
        <v>OK</v>
      </c>
      <c r="U21" s="173"/>
      <c r="V21" s="173"/>
      <c r="W21" s="173"/>
      <c r="X21" s="173"/>
      <c r="Y21" s="174"/>
      <c r="Z21" s="174"/>
      <c r="AA21" s="174"/>
      <c r="AB21" s="24"/>
      <c r="AC21" s="24"/>
      <c r="AD21" s="24"/>
      <c r="AE21" s="24"/>
      <c r="AF21" s="24"/>
      <c r="AG21" s="24"/>
      <c r="AH21" s="24"/>
    </row>
    <row r="22" spans="1:34" ht="30.2" customHeight="1" x14ac:dyDescent="0.25">
      <c r="A22" s="39">
        <v>19</v>
      </c>
      <c r="B22" s="39">
        <v>19</v>
      </c>
      <c r="C22" s="37" t="s">
        <v>63</v>
      </c>
      <c r="D22" s="36" t="s">
        <v>108</v>
      </c>
      <c r="E22" s="43" t="s">
        <v>109</v>
      </c>
      <c r="F22" s="45" t="s">
        <v>20</v>
      </c>
      <c r="G22" s="39" t="s">
        <v>107</v>
      </c>
      <c r="H22" s="39" t="s">
        <v>5</v>
      </c>
      <c r="I22" s="39" t="s">
        <v>6</v>
      </c>
      <c r="J22" s="38">
        <v>8608</v>
      </c>
      <c r="K22" s="29">
        <f>0</f>
        <v>0</v>
      </c>
      <c r="L22" s="158">
        <f t="shared" si="0"/>
        <v>0</v>
      </c>
      <c r="M22" s="158">
        <f t="shared" si="1"/>
        <v>0</v>
      </c>
      <c r="N22" s="159"/>
      <c r="O22" s="160">
        <f t="shared" si="2"/>
        <v>0</v>
      </c>
      <c r="P22" s="159"/>
      <c r="Q22" s="159"/>
      <c r="R22" s="159"/>
      <c r="S22" s="28">
        <f t="shared" si="3"/>
        <v>0</v>
      </c>
      <c r="T22" s="27" t="str">
        <f t="shared" si="4"/>
        <v>OK</v>
      </c>
      <c r="U22" s="173"/>
      <c r="V22" s="173"/>
      <c r="W22" s="173"/>
      <c r="X22" s="173"/>
      <c r="Y22" s="174"/>
      <c r="Z22" s="174"/>
      <c r="AA22" s="174"/>
      <c r="AB22" s="24"/>
      <c r="AC22" s="24"/>
      <c r="AD22" s="24"/>
      <c r="AE22" s="24"/>
      <c r="AF22" s="24"/>
      <c r="AG22" s="24"/>
      <c r="AH22" s="24"/>
    </row>
    <row r="23" spans="1:34" ht="30.2" customHeight="1" x14ac:dyDescent="0.25">
      <c r="A23" s="46">
        <v>20</v>
      </c>
      <c r="B23" s="46">
        <v>20</v>
      </c>
      <c r="C23" s="47" t="s">
        <v>63</v>
      </c>
      <c r="D23" s="48" t="s">
        <v>110</v>
      </c>
      <c r="E23" s="50" t="s">
        <v>111</v>
      </c>
      <c r="F23" s="52" t="s">
        <v>20</v>
      </c>
      <c r="G23" s="46" t="s">
        <v>112</v>
      </c>
      <c r="H23" s="46" t="s">
        <v>5</v>
      </c>
      <c r="I23" s="46" t="s">
        <v>6</v>
      </c>
      <c r="J23" s="49">
        <v>10488</v>
      </c>
      <c r="K23" s="29">
        <f>4</f>
        <v>4</v>
      </c>
      <c r="L23" s="158">
        <f t="shared" si="0"/>
        <v>4</v>
      </c>
      <c r="M23" s="158">
        <f t="shared" si="1"/>
        <v>4</v>
      </c>
      <c r="N23" s="159"/>
      <c r="O23" s="160">
        <f t="shared" si="2"/>
        <v>1</v>
      </c>
      <c r="P23" s="159"/>
      <c r="Q23" s="159"/>
      <c r="R23" s="159"/>
      <c r="S23" s="28">
        <f t="shared" si="3"/>
        <v>0</v>
      </c>
      <c r="T23" s="27" t="str">
        <f t="shared" si="4"/>
        <v>OK</v>
      </c>
      <c r="U23" s="186">
        <v>4</v>
      </c>
      <c r="V23" s="173"/>
      <c r="W23" s="173"/>
      <c r="X23" s="173"/>
      <c r="Y23" s="174"/>
      <c r="Z23" s="174"/>
      <c r="AA23" s="174"/>
      <c r="AB23" s="24"/>
      <c r="AC23" s="24"/>
      <c r="AD23" s="24"/>
      <c r="AE23" s="24"/>
      <c r="AF23" s="24"/>
      <c r="AG23" s="24"/>
      <c r="AH23" s="24"/>
    </row>
    <row r="24" spans="1:34" ht="30.2" customHeight="1" x14ac:dyDescent="0.25">
      <c r="A24" s="95">
        <v>21</v>
      </c>
      <c r="B24" s="95">
        <v>21</v>
      </c>
      <c r="C24" s="65" t="s">
        <v>63</v>
      </c>
      <c r="D24" s="96" t="s">
        <v>113</v>
      </c>
      <c r="E24" s="138" t="s">
        <v>114</v>
      </c>
      <c r="F24" s="139" t="s">
        <v>20</v>
      </c>
      <c r="G24" s="95" t="s">
        <v>115</v>
      </c>
      <c r="H24" s="95" t="s">
        <v>5</v>
      </c>
      <c r="I24" s="95" t="s">
        <v>6</v>
      </c>
      <c r="J24" s="97">
        <v>10968</v>
      </c>
      <c r="K24" s="29">
        <f>4</f>
        <v>4</v>
      </c>
      <c r="L24" s="158">
        <f t="shared" si="0"/>
        <v>4</v>
      </c>
      <c r="M24" s="158">
        <f t="shared" si="1"/>
        <v>4</v>
      </c>
      <c r="N24" s="159">
        <v>2</v>
      </c>
      <c r="O24" s="160">
        <f t="shared" si="2"/>
        <v>1</v>
      </c>
      <c r="P24" s="159"/>
      <c r="Q24" s="159"/>
      <c r="R24" s="159"/>
      <c r="S24" s="28">
        <f t="shared" si="3"/>
        <v>2</v>
      </c>
      <c r="T24" s="27" t="str">
        <f t="shared" si="4"/>
        <v>OK</v>
      </c>
      <c r="U24" s="186">
        <v>4</v>
      </c>
      <c r="V24" s="173"/>
      <c r="W24" s="173"/>
      <c r="X24" s="173"/>
      <c r="Y24" s="174"/>
      <c r="Z24" s="174"/>
      <c r="AA24" s="174"/>
      <c r="AB24" s="24"/>
      <c r="AC24" s="24"/>
      <c r="AD24" s="24"/>
      <c r="AE24" s="24"/>
      <c r="AF24" s="24"/>
      <c r="AG24" s="24"/>
      <c r="AH24" s="24"/>
    </row>
    <row r="25" spans="1:34" ht="30.2" customHeight="1" x14ac:dyDescent="0.25">
      <c r="A25" s="46">
        <v>22</v>
      </c>
      <c r="B25" s="46">
        <v>22</v>
      </c>
      <c r="C25" s="47" t="s">
        <v>32</v>
      </c>
      <c r="D25" s="48" t="s">
        <v>116</v>
      </c>
      <c r="E25" s="50" t="s">
        <v>117</v>
      </c>
      <c r="F25" s="52" t="s">
        <v>20</v>
      </c>
      <c r="G25" s="46" t="s">
        <v>118</v>
      </c>
      <c r="H25" s="46" t="s">
        <v>5</v>
      </c>
      <c r="I25" s="46" t="s">
        <v>6</v>
      </c>
      <c r="J25" s="49">
        <v>13446</v>
      </c>
      <c r="K25" s="29">
        <f>0</f>
        <v>0</v>
      </c>
      <c r="L25" s="158">
        <f t="shared" si="0"/>
        <v>0</v>
      </c>
      <c r="M25" s="158">
        <f t="shared" si="1"/>
        <v>0</v>
      </c>
      <c r="N25" s="159"/>
      <c r="O25" s="160">
        <f t="shared" si="2"/>
        <v>0</v>
      </c>
      <c r="P25" s="159"/>
      <c r="Q25" s="159"/>
      <c r="R25" s="159"/>
      <c r="S25" s="28">
        <f t="shared" si="3"/>
        <v>0</v>
      </c>
      <c r="T25" s="27" t="str">
        <f t="shared" si="4"/>
        <v>OK</v>
      </c>
      <c r="U25" s="173"/>
      <c r="V25" s="173"/>
      <c r="W25" s="173"/>
      <c r="X25" s="173"/>
      <c r="Y25" s="174"/>
      <c r="Z25" s="174"/>
      <c r="AA25" s="174"/>
      <c r="AB25" s="24"/>
      <c r="AC25" s="24"/>
      <c r="AD25" s="24"/>
      <c r="AE25" s="24"/>
      <c r="AF25" s="24"/>
      <c r="AG25" s="24"/>
      <c r="AH25" s="24"/>
    </row>
    <row r="26" spans="1:34" ht="30.2" customHeight="1" x14ac:dyDescent="0.25">
      <c r="A26" s="39">
        <v>23</v>
      </c>
      <c r="B26" s="39">
        <v>23</v>
      </c>
      <c r="C26" s="37" t="s">
        <v>119</v>
      </c>
      <c r="D26" s="36" t="s">
        <v>120</v>
      </c>
      <c r="E26" s="43" t="s">
        <v>121</v>
      </c>
      <c r="F26" s="45" t="s">
        <v>20</v>
      </c>
      <c r="G26" s="39" t="s">
        <v>115</v>
      </c>
      <c r="H26" s="39" t="s">
        <v>5</v>
      </c>
      <c r="I26" s="39" t="s">
        <v>6</v>
      </c>
      <c r="J26" s="38">
        <v>11764.7</v>
      </c>
      <c r="K26" s="29">
        <f>0</f>
        <v>0</v>
      </c>
      <c r="L26" s="158">
        <f t="shared" si="0"/>
        <v>0</v>
      </c>
      <c r="M26" s="158">
        <f t="shared" si="1"/>
        <v>0</v>
      </c>
      <c r="N26" s="159"/>
      <c r="O26" s="160">
        <f t="shared" si="2"/>
        <v>0</v>
      </c>
      <c r="P26" s="159"/>
      <c r="Q26" s="159"/>
      <c r="R26" s="159"/>
      <c r="S26" s="28">
        <f t="shared" si="3"/>
        <v>0</v>
      </c>
      <c r="T26" s="27" t="str">
        <f t="shared" si="4"/>
        <v>OK</v>
      </c>
      <c r="U26" s="173"/>
      <c r="V26" s="173"/>
      <c r="W26" s="173"/>
      <c r="X26" s="173"/>
      <c r="Y26" s="174"/>
      <c r="Z26" s="174"/>
      <c r="AA26" s="174"/>
      <c r="AB26" s="24"/>
      <c r="AC26" s="24"/>
      <c r="AD26" s="24"/>
      <c r="AE26" s="24"/>
      <c r="AF26" s="24"/>
      <c r="AG26" s="24"/>
      <c r="AH26" s="24"/>
    </row>
    <row r="27" spans="1:34" ht="30.2" customHeight="1" x14ac:dyDescent="0.25">
      <c r="A27" s="46">
        <v>24</v>
      </c>
      <c r="B27" s="46">
        <v>24</v>
      </c>
      <c r="C27" s="47" t="s">
        <v>32</v>
      </c>
      <c r="D27" s="48" t="s">
        <v>122</v>
      </c>
      <c r="E27" s="50" t="s">
        <v>123</v>
      </c>
      <c r="F27" s="52" t="s">
        <v>20</v>
      </c>
      <c r="G27" s="46" t="s">
        <v>124</v>
      </c>
      <c r="H27" s="46" t="s">
        <v>60</v>
      </c>
      <c r="I27" s="46" t="s">
        <v>6</v>
      </c>
      <c r="J27" s="49">
        <v>13333.33</v>
      </c>
      <c r="K27" s="29">
        <f>0</f>
        <v>0</v>
      </c>
      <c r="L27" s="158">
        <f t="shared" si="0"/>
        <v>0</v>
      </c>
      <c r="M27" s="158">
        <f t="shared" si="1"/>
        <v>0</v>
      </c>
      <c r="N27" s="159"/>
      <c r="O27" s="160">
        <f t="shared" si="2"/>
        <v>0</v>
      </c>
      <c r="P27" s="159"/>
      <c r="Q27" s="159"/>
      <c r="R27" s="159"/>
      <c r="S27" s="28">
        <f t="shared" si="3"/>
        <v>0</v>
      </c>
      <c r="T27" s="27" t="str">
        <f t="shared" si="4"/>
        <v>OK</v>
      </c>
      <c r="U27" s="173"/>
      <c r="V27" s="173"/>
      <c r="W27" s="173"/>
      <c r="X27" s="173"/>
      <c r="Y27" s="174"/>
      <c r="Z27" s="174"/>
      <c r="AA27" s="174"/>
      <c r="AB27" s="24"/>
      <c r="AC27" s="24"/>
      <c r="AD27" s="24"/>
      <c r="AE27" s="24"/>
      <c r="AF27" s="24"/>
      <c r="AG27" s="24"/>
      <c r="AH27" s="24"/>
    </row>
    <row r="28" spans="1:34" ht="30.2" customHeight="1" x14ac:dyDescent="0.25">
      <c r="A28" s="39">
        <v>25</v>
      </c>
      <c r="B28" s="39">
        <v>25</v>
      </c>
      <c r="C28" s="37" t="s">
        <v>125</v>
      </c>
      <c r="D28" s="36" t="s">
        <v>126</v>
      </c>
      <c r="E28" s="43" t="s">
        <v>127</v>
      </c>
      <c r="F28" s="45" t="s">
        <v>24</v>
      </c>
      <c r="G28" s="39" t="s">
        <v>25</v>
      </c>
      <c r="H28" s="39" t="s">
        <v>5</v>
      </c>
      <c r="I28" s="39" t="s">
        <v>26</v>
      </c>
      <c r="J28" s="38">
        <v>1320</v>
      </c>
      <c r="K28" s="29">
        <f>0</f>
        <v>0</v>
      </c>
      <c r="L28" s="158">
        <f t="shared" si="0"/>
        <v>0</v>
      </c>
      <c r="M28" s="158">
        <f t="shared" si="1"/>
        <v>0</v>
      </c>
      <c r="N28" s="159"/>
      <c r="O28" s="160">
        <f t="shared" si="2"/>
        <v>0</v>
      </c>
      <c r="P28" s="159"/>
      <c r="Q28" s="159"/>
      <c r="R28" s="159"/>
      <c r="S28" s="28">
        <f t="shared" si="3"/>
        <v>0</v>
      </c>
      <c r="T28" s="27" t="str">
        <f t="shared" si="4"/>
        <v>OK</v>
      </c>
      <c r="U28" s="173"/>
      <c r="V28" s="173"/>
      <c r="W28" s="173"/>
      <c r="X28" s="173"/>
      <c r="Y28" s="174"/>
      <c r="Z28" s="174"/>
      <c r="AA28" s="174"/>
      <c r="AB28" s="24"/>
      <c r="AC28" s="24"/>
      <c r="AD28" s="24"/>
      <c r="AE28" s="24"/>
      <c r="AF28" s="24"/>
      <c r="AG28" s="24"/>
      <c r="AH28" s="24"/>
    </row>
    <row r="29" spans="1:34" ht="30.2" customHeight="1" x14ac:dyDescent="0.25">
      <c r="A29" s="46">
        <v>26</v>
      </c>
      <c r="B29" s="46">
        <v>26</v>
      </c>
      <c r="C29" s="47" t="s">
        <v>119</v>
      </c>
      <c r="D29" s="48" t="s">
        <v>14</v>
      </c>
      <c r="E29" s="50" t="s">
        <v>128</v>
      </c>
      <c r="F29" s="52" t="s">
        <v>23</v>
      </c>
      <c r="G29" s="46" t="s">
        <v>129</v>
      </c>
      <c r="H29" s="46" t="s">
        <v>5</v>
      </c>
      <c r="I29" s="46" t="s">
        <v>6</v>
      </c>
      <c r="J29" s="49">
        <v>650</v>
      </c>
      <c r="K29" s="29">
        <f>2</f>
        <v>2</v>
      </c>
      <c r="L29" s="158">
        <f t="shared" si="0"/>
        <v>2</v>
      </c>
      <c r="M29" s="158">
        <f t="shared" si="1"/>
        <v>2</v>
      </c>
      <c r="N29" s="159"/>
      <c r="O29" s="160">
        <f t="shared" si="2"/>
        <v>0</v>
      </c>
      <c r="P29" s="159"/>
      <c r="Q29" s="159"/>
      <c r="R29" s="159"/>
      <c r="S29" s="28">
        <f t="shared" si="3"/>
        <v>0</v>
      </c>
      <c r="T29" s="27" t="str">
        <f t="shared" si="4"/>
        <v>OK</v>
      </c>
      <c r="U29" s="173"/>
      <c r="V29" s="173"/>
      <c r="W29" s="186">
        <v>2</v>
      </c>
      <c r="X29" s="173"/>
      <c r="Y29" s="174"/>
      <c r="Z29" s="174"/>
      <c r="AA29" s="174"/>
      <c r="AB29" s="24"/>
      <c r="AC29" s="24"/>
      <c r="AD29" s="24"/>
      <c r="AE29" s="24"/>
      <c r="AF29" s="24"/>
      <c r="AG29" s="24"/>
      <c r="AH29" s="24"/>
    </row>
    <row r="30" spans="1:34" ht="30.2" customHeight="1" x14ac:dyDescent="0.25">
      <c r="A30" s="39">
        <v>27</v>
      </c>
      <c r="B30" s="39">
        <v>27</v>
      </c>
      <c r="C30" s="37" t="s">
        <v>130</v>
      </c>
      <c r="D30" s="36" t="s">
        <v>131</v>
      </c>
      <c r="E30" s="43" t="s">
        <v>132</v>
      </c>
      <c r="F30" s="45" t="s">
        <v>28</v>
      </c>
      <c r="G30" s="39" t="s">
        <v>29</v>
      </c>
      <c r="H30" s="39" t="s">
        <v>8</v>
      </c>
      <c r="I30" s="39" t="s">
        <v>26</v>
      </c>
      <c r="J30" s="38">
        <v>39.78</v>
      </c>
      <c r="K30" s="29">
        <f>20</f>
        <v>20</v>
      </c>
      <c r="L30" s="158">
        <f t="shared" si="0"/>
        <v>20</v>
      </c>
      <c r="M30" s="158">
        <f t="shared" si="1"/>
        <v>20</v>
      </c>
      <c r="N30" s="159"/>
      <c r="O30" s="160">
        <f t="shared" si="2"/>
        <v>5</v>
      </c>
      <c r="P30" s="159"/>
      <c r="Q30" s="159"/>
      <c r="R30" s="159"/>
      <c r="S30" s="28">
        <f t="shared" si="3"/>
        <v>0</v>
      </c>
      <c r="T30" s="27" t="str">
        <f t="shared" si="4"/>
        <v>OK</v>
      </c>
      <c r="U30" s="173"/>
      <c r="V30" s="173"/>
      <c r="W30" s="173"/>
      <c r="X30" s="173"/>
      <c r="Y30" s="174"/>
      <c r="Z30" s="187">
        <v>20</v>
      </c>
      <c r="AA30" s="174"/>
      <c r="AB30" s="24"/>
      <c r="AC30" s="24"/>
      <c r="AD30" s="24"/>
      <c r="AE30" s="24"/>
      <c r="AF30" s="24"/>
      <c r="AG30" s="24"/>
      <c r="AH30" s="24"/>
    </row>
    <row r="31" spans="1:34" ht="30.2" customHeight="1" x14ac:dyDescent="0.25">
      <c r="A31" s="46">
        <v>28</v>
      </c>
      <c r="B31" s="46">
        <v>28</v>
      </c>
      <c r="C31" s="47" t="s">
        <v>133</v>
      </c>
      <c r="D31" s="48" t="s">
        <v>134</v>
      </c>
      <c r="E31" s="50" t="s">
        <v>135</v>
      </c>
      <c r="F31" s="52" t="s">
        <v>136</v>
      </c>
      <c r="G31" s="46" t="s">
        <v>137</v>
      </c>
      <c r="H31" s="46" t="s">
        <v>5</v>
      </c>
      <c r="I31" s="46" t="s">
        <v>6</v>
      </c>
      <c r="J31" s="49">
        <v>2259.91</v>
      </c>
      <c r="K31" s="29">
        <f>0</f>
        <v>0</v>
      </c>
      <c r="L31" s="158">
        <f t="shared" si="0"/>
        <v>0</v>
      </c>
      <c r="M31" s="158">
        <f t="shared" si="1"/>
        <v>0</v>
      </c>
      <c r="N31" s="159"/>
      <c r="O31" s="160">
        <f t="shared" si="2"/>
        <v>0</v>
      </c>
      <c r="P31" s="159"/>
      <c r="Q31" s="159"/>
      <c r="R31" s="159"/>
      <c r="S31" s="28">
        <f t="shared" si="3"/>
        <v>0</v>
      </c>
      <c r="T31" s="27" t="str">
        <f t="shared" si="4"/>
        <v>OK</v>
      </c>
      <c r="U31" s="173"/>
      <c r="V31" s="173"/>
      <c r="W31" s="173"/>
      <c r="X31" s="173"/>
      <c r="Y31" s="174"/>
      <c r="Z31" s="174"/>
      <c r="AA31" s="174"/>
      <c r="AB31" s="24"/>
      <c r="AC31" s="24"/>
      <c r="AD31" s="24"/>
      <c r="AE31" s="24"/>
      <c r="AF31" s="24"/>
      <c r="AG31" s="24"/>
      <c r="AH31" s="24"/>
    </row>
    <row r="32" spans="1:34" ht="30.2" customHeight="1" x14ac:dyDescent="0.25">
      <c r="A32" s="39">
        <v>29</v>
      </c>
      <c r="B32" s="39">
        <v>29</v>
      </c>
      <c r="C32" s="37" t="s">
        <v>138</v>
      </c>
      <c r="D32" s="36" t="s">
        <v>139</v>
      </c>
      <c r="E32" s="43" t="s">
        <v>140</v>
      </c>
      <c r="F32" s="45" t="s">
        <v>136</v>
      </c>
      <c r="G32" s="39" t="s">
        <v>137</v>
      </c>
      <c r="H32" s="39" t="s">
        <v>5</v>
      </c>
      <c r="I32" s="39" t="s">
        <v>6</v>
      </c>
      <c r="J32" s="38">
        <v>3391.3</v>
      </c>
      <c r="K32" s="29">
        <f>0</f>
        <v>0</v>
      </c>
      <c r="L32" s="158">
        <f t="shared" si="0"/>
        <v>0</v>
      </c>
      <c r="M32" s="158">
        <f t="shared" si="1"/>
        <v>0</v>
      </c>
      <c r="N32" s="159"/>
      <c r="O32" s="160">
        <f t="shared" si="2"/>
        <v>0</v>
      </c>
      <c r="P32" s="159"/>
      <c r="Q32" s="159"/>
      <c r="R32" s="159"/>
      <c r="S32" s="28">
        <f t="shared" si="3"/>
        <v>0</v>
      </c>
      <c r="T32" s="27" t="str">
        <f t="shared" si="4"/>
        <v>OK</v>
      </c>
      <c r="U32" s="173"/>
      <c r="V32" s="173"/>
      <c r="W32" s="173"/>
      <c r="X32" s="173"/>
      <c r="Y32" s="174"/>
      <c r="Z32" s="174"/>
      <c r="AA32" s="174"/>
      <c r="AB32" s="24"/>
      <c r="AC32" s="24"/>
      <c r="AD32" s="24"/>
      <c r="AE32" s="24"/>
      <c r="AF32" s="24"/>
      <c r="AG32" s="24"/>
      <c r="AH32" s="24"/>
    </row>
    <row r="33" spans="1:34" ht="30.2" customHeight="1" x14ac:dyDescent="0.25">
      <c r="A33" s="46">
        <v>30</v>
      </c>
      <c r="B33" s="46">
        <v>30</v>
      </c>
      <c r="C33" s="47" t="s">
        <v>141</v>
      </c>
      <c r="D33" s="48" t="s">
        <v>142</v>
      </c>
      <c r="E33" s="50" t="s">
        <v>143</v>
      </c>
      <c r="F33" s="52" t="s">
        <v>136</v>
      </c>
      <c r="G33" s="46" t="s">
        <v>137</v>
      </c>
      <c r="H33" s="46" t="s">
        <v>5</v>
      </c>
      <c r="I33" s="46" t="s">
        <v>6</v>
      </c>
      <c r="J33" s="49">
        <v>9961.5300000000007</v>
      </c>
      <c r="K33" s="29">
        <f>1</f>
        <v>1</v>
      </c>
      <c r="L33" s="158">
        <f t="shared" si="0"/>
        <v>0</v>
      </c>
      <c r="M33" s="158">
        <f t="shared" si="1"/>
        <v>0</v>
      </c>
      <c r="N33" s="159"/>
      <c r="O33" s="160">
        <f t="shared" si="2"/>
        <v>0</v>
      </c>
      <c r="P33" s="159"/>
      <c r="Q33" s="159"/>
      <c r="R33" s="159"/>
      <c r="S33" s="28">
        <f t="shared" si="3"/>
        <v>1</v>
      </c>
      <c r="T33" s="27" t="str">
        <f t="shared" si="4"/>
        <v>OK</v>
      </c>
      <c r="U33" s="173"/>
      <c r="V33" s="173"/>
      <c r="W33" s="173"/>
      <c r="X33" s="173"/>
      <c r="Y33" s="174"/>
      <c r="Z33" s="174"/>
      <c r="AA33" s="174"/>
      <c r="AB33" s="24"/>
      <c r="AC33" s="24"/>
      <c r="AD33" s="24"/>
      <c r="AE33" s="24"/>
      <c r="AF33" s="24"/>
      <c r="AG33" s="24"/>
      <c r="AH33" s="24"/>
    </row>
    <row r="34" spans="1:34" ht="30.2" customHeight="1" x14ac:dyDescent="0.25">
      <c r="A34" s="39">
        <v>31</v>
      </c>
      <c r="B34" s="39">
        <v>31</v>
      </c>
      <c r="C34" s="37" t="s">
        <v>144</v>
      </c>
      <c r="D34" s="36" t="s">
        <v>145</v>
      </c>
      <c r="E34" s="43" t="s">
        <v>146</v>
      </c>
      <c r="F34" s="45" t="s">
        <v>20</v>
      </c>
      <c r="G34" s="39" t="s">
        <v>147</v>
      </c>
      <c r="H34" s="39" t="s">
        <v>60</v>
      </c>
      <c r="I34" s="39">
        <v>44905212</v>
      </c>
      <c r="J34" s="38">
        <v>630</v>
      </c>
      <c r="K34" s="29">
        <f>0</f>
        <v>0</v>
      </c>
      <c r="L34" s="158">
        <f t="shared" si="0"/>
        <v>0</v>
      </c>
      <c r="M34" s="158">
        <f t="shared" si="1"/>
        <v>0</v>
      </c>
      <c r="N34" s="159"/>
      <c r="O34" s="160">
        <f t="shared" si="2"/>
        <v>0</v>
      </c>
      <c r="P34" s="159"/>
      <c r="Q34" s="159"/>
      <c r="R34" s="159"/>
      <c r="S34" s="28">
        <f t="shared" si="3"/>
        <v>0</v>
      </c>
      <c r="T34" s="27" t="str">
        <f t="shared" si="4"/>
        <v>OK</v>
      </c>
      <c r="U34" s="173"/>
      <c r="V34" s="173"/>
      <c r="W34" s="173"/>
      <c r="X34" s="173"/>
      <c r="Y34" s="174"/>
      <c r="Z34" s="174"/>
      <c r="AA34" s="174"/>
      <c r="AB34" s="24"/>
      <c r="AC34" s="24"/>
      <c r="AD34" s="24"/>
      <c r="AE34" s="24"/>
      <c r="AF34" s="24"/>
      <c r="AG34" s="24"/>
      <c r="AH34" s="24"/>
    </row>
    <row r="35" spans="1:34" ht="30.2" customHeight="1" x14ac:dyDescent="0.25">
      <c r="A35" s="46">
        <v>32</v>
      </c>
      <c r="B35" s="46">
        <v>32</v>
      </c>
      <c r="C35" s="47" t="s">
        <v>144</v>
      </c>
      <c r="D35" s="48" t="s">
        <v>148</v>
      </c>
      <c r="E35" s="50" t="s">
        <v>149</v>
      </c>
      <c r="F35" s="52" t="s">
        <v>20</v>
      </c>
      <c r="G35" s="46" t="s">
        <v>147</v>
      </c>
      <c r="H35" s="46" t="s">
        <v>60</v>
      </c>
      <c r="I35" s="46">
        <v>44905212</v>
      </c>
      <c r="J35" s="49">
        <v>1550</v>
      </c>
      <c r="K35" s="29">
        <f>0</f>
        <v>0</v>
      </c>
      <c r="L35" s="158">
        <f t="shared" si="0"/>
        <v>0</v>
      </c>
      <c r="M35" s="158">
        <f t="shared" si="1"/>
        <v>0</v>
      </c>
      <c r="N35" s="159"/>
      <c r="O35" s="160">
        <f t="shared" si="2"/>
        <v>0</v>
      </c>
      <c r="P35" s="159"/>
      <c r="Q35" s="159"/>
      <c r="R35" s="159"/>
      <c r="S35" s="28">
        <f t="shared" si="3"/>
        <v>0</v>
      </c>
      <c r="T35" s="27" t="str">
        <f t="shared" si="4"/>
        <v>OK</v>
      </c>
      <c r="U35" s="173"/>
      <c r="V35" s="173"/>
      <c r="W35" s="173"/>
      <c r="X35" s="173"/>
      <c r="Y35" s="174"/>
      <c r="Z35" s="174"/>
      <c r="AA35" s="174"/>
      <c r="AB35" s="24"/>
      <c r="AC35" s="24"/>
      <c r="AD35" s="24"/>
      <c r="AE35" s="24"/>
      <c r="AF35" s="24"/>
      <c r="AG35" s="24"/>
      <c r="AH35" s="24"/>
    </row>
    <row r="36" spans="1:34" ht="30.2" customHeight="1" x14ac:dyDescent="0.25">
      <c r="A36" s="39">
        <v>33</v>
      </c>
      <c r="B36" s="39">
        <v>33</v>
      </c>
      <c r="C36" s="37" t="s">
        <v>150</v>
      </c>
      <c r="D36" s="36" t="s">
        <v>151</v>
      </c>
      <c r="E36" s="43" t="s">
        <v>152</v>
      </c>
      <c r="F36" s="45" t="s">
        <v>20</v>
      </c>
      <c r="G36" s="39" t="s">
        <v>147</v>
      </c>
      <c r="H36" s="39" t="s">
        <v>60</v>
      </c>
      <c r="I36" s="39">
        <v>44905212</v>
      </c>
      <c r="J36" s="38">
        <v>930</v>
      </c>
      <c r="K36" s="29">
        <f>0</f>
        <v>0</v>
      </c>
      <c r="L36" s="158">
        <f t="shared" si="0"/>
        <v>0</v>
      </c>
      <c r="M36" s="158">
        <f t="shared" si="1"/>
        <v>0</v>
      </c>
      <c r="N36" s="159"/>
      <c r="O36" s="160">
        <f t="shared" si="2"/>
        <v>0</v>
      </c>
      <c r="P36" s="159"/>
      <c r="Q36" s="159"/>
      <c r="R36" s="159"/>
      <c r="S36" s="28">
        <f t="shared" si="3"/>
        <v>0</v>
      </c>
      <c r="T36" s="27" t="str">
        <f t="shared" si="4"/>
        <v>OK</v>
      </c>
      <c r="U36" s="173"/>
      <c r="V36" s="173"/>
      <c r="W36" s="173"/>
      <c r="X36" s="173"/>
      <c r="Y36" s="174"/>
      <c r="Z36" s="174"/>
      <c r="AA36" s="174"/>
      <c r="AB36" s="24"/>
      <c r="AC36" s="24"/>
      <c r="AD36" s="24"/>
      <c r="AE36" s="24"/>
      <c r="AF36" s="24"/>
      <c r="AG36" s="24"/>
      <c r="AH36" s="24"/>
    </row>
    <row r="37" spans="1:34" ht="30.2" customHeight="1" x14ac:dyDescent="0.25">
      <c r="A37" s="46">
        <v>34</v>
      </c>
      <c r="B37" s="46">
        <v>34</v>
      </c>
      <c r="C37" s="47" t="s">
        <v>150</v>
      </c>
      <c r="D37" s="48" t="s">
        <v>153</v>
      </c>
      <c r="E37" s="50" t="s">
        <v>154</v>
      </c>
      <c r="F37" s="52" t="s">
        <v>20</v>
      </c>
      <c r="G37" s="46" t="s">
        <v>147</v>
      </c>
      <c r="H37" s="46" t="s">
        <v>60</v>
      </c>
      <c r="I37" s="46">
        <v>44905212</v>
      </c>
      <c r="J37" s="49">
        <v>2560</v>
      </c>
      <c r="K37" s="29">
        <f>0</f>
        <v>0</v>
      </c>
      <c r="L37" s="158">
        <f t="shared" si="0"/>
        <v>0</v>
      </c>
      <c r="M37" s="158">
        <f t="shared" si="1"/>
        <v>0</v>
      </c>
      <c r="N37" s="159"/>
      <c r="O37" s="160">
        <f t="shared" si="2"/>
        <v>0</v>
      </c>
      <c r="P37" s="159"/>
      <c r="Q37" s="159"/>
      <c r="R37" s="159"/>
      <c r="S37" s="28">
        <f t="shared" si="3"/>
        <v>0</v>
      </c>
      <c r="T37" s="27" t="str">
        <f t="shared" si="4"/>
        <v>OK</v>
      </c>
      <c r="U37" s="173"/>
      <c r="V37" s="173"/>
      <c r="W37" s="173"/>
      <c r="X37" s="173"/>
      <c r="Y37" s="174"/>
      <c r="Z37" s="174"/>
      <c r="AA37" s="174"/>
      <c r="AB37" s="24"/>
      <c r="AC37" s="24"/>
      <c r="AD37" s="24"/>
      <c r="AE37" s="24"/>
      <c r="AF37" s="24"/>
      <c r="AG37" s="24"/>
      <c r="AH37" s="24"/>
    </row>
    <row r="38" spans="1:34" ht="30.2" customHeight="1" x14ac:dyDescent="0.25">
      <c r="A38" s="203" t="s">
        <v>155</v>
      </c>
      <c r="B38" s="39">
        <v>35</v>
      </c>
      <c r="C38" s="200" t="s">
        <v>33</v>
      </c>
      <c r="D38" s="36" t="s">
        <v>27</v>
      </c>
      <c r="E38" s="43" t="s">
        <v>8</v>
      </c>
      <c r="F38" s="44" t="s">
        <v>28</v>
      </c>
      <c r="G38" s="39" t="s">
        <v>29</v>
      </c>
      <c r="H38" s="39" t="s">
        <v>8</v>
      </c>
      <c r="I38" s="39" t="s">
        <v>9</v>
      </c>
      <c r="J38" s="38">
        <v>150.13999999999999</v>
      </c>
      <c r="K38" s="29">
        <f>0</f>
        <v>0</v>
      </c>
      <c r="L38" s="158">
        <f t="shared" si="0"/>
        <v>0</v>
      </c>
      <c r="M38" s="158">
        <f t="shared" si="1"/>
        <v>0</v>
      </c>
      <c r="N38" s="159"/>
      <c r="O38" s="160">
        <f t="shared" si="2"/>
        <v>0</v>
      </c>
      <c r="P38" s="159"/>
      <c r="Q38" s="159"/>
      <c r="R38" s="159"/>
      <c r="S38" s="28">
        <f t="shared" si="3"/>
        <v>0</v>
      </c>
      <c r="T38" s="27" t="str">
        <f t="shared" si="4"/>
        <v>OK</v>
      </c>
      <c r="U38" s="173"/>
      <c r="V38" s="173"/>
      <c r="W38" s="173"/>
      <c r="X38" s="173"/>
      <c r="Y38" s="174"/>
      <c r="Z38" s="174"/>
      <c r="AA38" s="174"/>
      <c r="AB38" s="24"/>
      <c r="AC38" s="24"/>
      <c r="AD38" s="24"/>
      <c r="AE38" s="24"/>
      <c r="AF38" s="24"/>
      <c r="AG38" s="24"/>
      <c r="AH38" s="24"/>
    </row>
    <row r="39" spans="1:34" ht="30.2" customHeight="1" x14ac:dyDescent="0.25">
      <c r="A39" s="204"/>
      <c r="B39" s="39">
        <v>36</v>
      </c>
      <c r="C39" s="201"/>
      <c r="D39" s="36" t="s">
        <v>7</v>
      </c>
      <c r="E39" s="43" t="s">
        <v>8</v>
      </c>
      <c r="F39" s="45" t="s">
        <v>28</v>
      </c>
      <c r="G39" s="39" t="s">
        <v>29</v>
      </c>
      <c r="H39" s="39" t="s">
        <v>8</v>
      </c>
      <c r="I39" s="39" t="s">
        <v>9</v>
      </c>
      <c r="J39" s="38">
        <v>1076</v>
      </c>
      <c r="K39" s="29">
        <f>0</f>
        <v>0</v>
      </c>
      <c r="L39" s="158">
        <f t="shared" si="0"/>
        <v>0</v>
      </c>
      <c r="M39" s="158">
        <f t="shared" si="1"/>
        <v>0</v>
      </c>
      <c r="N39" s="159"/>
      <c r="O39" s="160">
        <f t="shared" si="2"/>
        <v>0</v>
      </c>
      <c r="P39" s="159"/>
      <c r="Q39" s="159"/>
      <c r="R39" s="159"/>
      <c r="S39" s="28">
        <f t="shared" si="3"/>
        <v>0</v>
      </c>
      <c r="T39" s="27" t="str">
        <f t="shared" si="4"/>
        <v>OK</v>
      </c>
      <c r="U39" s="173"/>
      <c r="V39" s="173"/>
      <c r="W39" s="173"/>
      <c r="X39" s="173"/>
      <c r="Y39" s="174"/>
      <c r="Z39" s="174"/>
      <c r="AA39" s="174"/>
      <c r="AB39" s="24"/>
      <c r="AC39" s="24"/>
      <c r="AD39" s="24"/>
      <c r="AE39" s="24"/>
      <c r="AF39" s="24"/>
      <c r="AG39" s="24"/>
      <c r="AH39" s="24"/>
    </row>
    <row r="40" spans="1:34" ht="30.2" customHeight="1" x14ac:dyDescent="0.25">
      <c r="A40" s="204"/>
      <c r="B40" s="39">
        <v>37</v>
      </c>
      <c r="C40" s="201"/>
      <c r="D40" s="36" t="s">
        <v>156</v>
      </c>
      <c r="E40" s="43" t="s">
        <v>8</v>
      </c>
      <c r="F40" s="45" t="s">
        <v>28</v>
      </c>
      <c r="G40" s="39" t="s">
        <v>29</v>
      </c>
      <c r="H40" s="39" t="s">
        <v>34</v>
      </c>
      <c r="I40" s="39" t="s">
        <v>9</v>
      </c>
      <c r="J40" s="38">
        <v>75</v>
      </c>
      <c r="K40" s="29">
        <f>0</f>
        <v>0</v>
      </c>
      <c r="L40" s="158">
        <f t="shared" si="0"/>
        <v>0</v>
      </c>
      <c r="M40" s="158">
        <f t="shared" si="1"/>
        <v>0</v>
      </c>
      <c r="N40" s="159"/>
      <c r="O40" s="160">
        <f t="shared" si="2"/>
        <v>0</v>
      </c>
      <c r="P40" s="159"/>
      <c r="Q40" s="159"/>
      <c r="R40" s="159"/>
      <c r="S40" s="28">
        <f t="shared" si="3"/>
        <v>0</v>
      </c>
      <c r="T40" s="27" t="str">
        <f t="shared" si="4"/>
        <v>OK</v>
      </c>
      <c r="U40" s="173"/>
      <c r="V40" s="173"/>
      <c r="W40" s="173"/>
      <c r="X40" s="173"/>
      <c r="Y40" s="174"/>
      <c r="Z40" s="174"/>
      <c r="AA40" s="174"/>
      <c r="AB40" s="24"/>
      <c r="AC40" s="24"/>
      <c r="AD40" s="24"/>
      <c r="AE40" s="24"/>
      <c r="AF40" s="24"/>
      <c r="AG40" s="24"/>
      <c r="AH40" s="24"/>
    </row>
    <row r="41" spans="1:34" ht="30.2" customHeight="1" x14ac:dyDescent="0.25">
      <c r="A41" s="204"/>
      <c r="B41" s="39">
        <v>38</v>
      </c>
      <c r="C41" s="201"/>
      <c r="D41" s="36" t="s">
        <v>11</v>
      </c>
      <c r="E41" s="43" t="s">
        <v>8</v>
      </c>
      <c r="F41" s="45" t="s">
        <v>28</v>
      </c>
      <c r="G41" s="39" t="s">
        <v>29</v>
      </c>
      <c r="H41" s="39" t="s">
        <v>8</v>
      </c>
      <c r="I41" s="39" t="s">
        <v>9</v>
      </c>
      <c r="J41" s="38">
        <v>1400</v>
      </c>
      <c r="K41" s="29">
        <f>0</f>
        <v>0</v>
      </c>
      <c r="L41" s="158">
        <f t="shared" si="0"/>
        <v>0</v>
      </c>
      <c r="M41" s="158">
        <f t="shared" si="1"/>
        <v>0</v>
      </c>
      <c r="N41" s="159"/>
      <c r="O41" s="160">
        <f t="shared" si="2"/>
        <v>0</v>
      </c>
      <c r="P41" s="159"/>
      <c r="Q41" s="159"/>
      <c r="R41" s="159"/>
      <c r="S41" s="28">
        <f t="shared" si="3"/>
        <v>0</v>
      </c>
      <c r="T41" s="27" t="str">
        <f t="shared" si="4"/>
        <v>OK</v>
      </c>
      <c r="U41" s="173"/>
      <c r="V41" s="173"/>
      <c r="W41" s="173"/>
      <c r="X41" s="173"/>
      <c r="Y41" s="174"/>
      <c r="Z41" s="174"/>
      <c r="AA41" s="174"/>
      <c r="AB41" s="24"/>
      <c r="AC41" s="24"/>
      <c r="AD41" s="24"/>
      <c r="AE41" s="24"/>
      <c r="AF41" s="24"/>
      <c r="AG41" s="24"/>
      <c r="AH41" s="24"/>
    </row>
    <row r="42" spans="1:34" ht="30.2" customHeight="1" x14ac:dyDescent="0.25">
      <c r="A42" s="204"/>
      <c r="B42" s="39">
        <v>39</v>
      </c>
      <c r="C42" s="201"/>
      <c r="D42" s="36" t="s">
        <v>12</v>
      </c>
      <c r="E42" s="43" t="s">
        <v>8</v>
      </c>
      <c r="F42" s="45" t="s">
        <v>28</v>
      </c>
      <c r="G42" s="39" t="s">
        <v>29</v>
      </c>
      <c r="H42" s="39" t="s">
        <v>34</v>
      </c>
      <c r="I42" s="39" t="s">
        <v>9</v>
      </c>
      <c r="J42" s="38">
        <v>75.5</v>
      </c>
      <c r="K42" s="29">
        <f>0</f>
        <v>0</v>
      </c>
      <c r="L42" s="158">
        <f t="shared" si="0"/>
        <v>0</v>
      </c>
      <c r="M42" s="158">
        <f t="shared" si="1"/>
        <v>0</v>
      </c>
      <c r="N42" s="159"/>
      <c r="O42" s="160">
        <f t="shared" si="2"/>
        <v>0</v>
      </c>
      <c r="P42" s="159"/>
      <c r="Q42" s="159"/>
      <c r="R42" s="159"/>
      <c r="S42" s="28">
        <f t="shared" si="3"/>
        <v>0</v>
      </c>
      <c r="T42" s="27" t="str">
        <f t="shared" si="4"/>
        <v>OK</v>
      </c>
      <c r="U42" s="173"/>
      <c r="V42" s="173"/>
      <c r="W42" s="173"/>
      <c r="X42" s="173"/>
      <c r="Y42" s="174"/>
      <c r="Z42" s="174"/>
      <c r="AA42" s="174"/>
      <c r="AB42" s="24"/>
      <c r="AC42" s="24"/>
      <c r="AD42" s="24"/>
      <c r="AE42" s="24"/>
      <c r="AF42" s="24"/>
      <c r="AG42" s="24"/>
      <c r="AH42" s="24"/>
    </row>
    <row r="43" spans="1:34" ht="30.2" customHeight="1" x14ac:dyDescent="0.25">
      <c r="A43" s="204"/>
      <c r="B43" s="39">
        <v>40</v>
      </c>
      <c r="C43" s="201"/>
      <c r="D43" s="36" t="s">
        <v>10</v>
      </c>
      <c r="E43" s="43" t="s">
        <v>8</v>
      </c>
      <c r="F43" s="45" t="s">
        <v>28</v>
      </c>
      <c r="G43" s="39" t="s">
        <v>29</v>
      </c>
      <c r="H43" s="39" t="s">
        <v>8</v>
      </c>
      <c r="I43" s="39" t="s">
        <v>9</v>
      </c>
      <c r="J43" s="38">
        <v>1600</v>
      </c>
      <c r="K43" s="29">
        <f>0</f>
        <v>0</v>
      </c>
      <c r="L43" s="158">
        <f t="shared" si="0"/>
        <v>0</v>
      </c>
      <c r="M43" s="158">
        <f t="shared" si="1"/>
        <v>0</v>
      </c>
      <c r="N43" s="159"/>
      <c r="O43" s="160">
        <f t="shared" si="2"/>
        <v>0</v>
      </c>
      <c r="P43" s="159"/>
      <c r="Q43" s="159"/>
      <c r="R43" s="159"/>
      <c r="S43" s="28">
        <f t="shared" si="3"/>
        <v>0</v>
      </c>
      <c r="T43" s="27" t="str">
        <f t="shared" si="4"/>
        <v>OK</v>
      </c>
      <c r="U43" s="173"/>
      <c r="V43" s="173"/>
      <c r="W43" s="173"/>
      <c r="X43" s="173"/>
      <c r="Y43" s="174"/>
      <c r="Z43" s="174"/>
      <c r="AA43" s="174"/>
      <c r="AB43" s="24"/>
      <c r="AC43" s="24"/>
      <c r="AD43" s="24"/>
      <c r="AE43" s="24"/>
      <c r="AF43" s="24"/>
      <c r="AG43" s="24"/>
      <c r="AH43" s="24"/>
    </row>
    <row r="44" spans="1:34" ht="30.2" customHeight="1" x14ac:dyDescent="0.25">
      <c r="A44" s="204"/>
      <c r="B44" s="39">
        <v>41</v>
      </c>
      <c r="C44" s="201"/>
      <c r="D44" s="36" t="s">
        <v>13</v>
      </c>
      <c r="E44" s="43" t="s">
        <v>8</v>
      </c>
      <c r="F44" s="45" t="s">
        <v>28</v>
      </c>
      <c r="G44" s="39" t="s">
        <v>29</v>
      </c>
      <c r="H44" s="39" t="s">
        <v>34</v>
      </c>
      <c r="I44" s="39" t="s">
        <v>9</v>
      </c>
      <c r="J44" s="38">
        <v>75</v>
      </c>
      <c r="K44" s="29">
        <f>0</f>
        <v>0</v>
      </c>
      <c r="L44" s="158">
        <f t="shared" si="0"/>
        <v>0</v>
      </c>
      <c r="M44" s="158">
        <f t="shared" si="1"/>
        <v>0</v>
      </c>
      <c r="N44" s="159"/>
      <c r="O44" s="160">
        <f t="shared" si="2"/>
        <v>0</v>
      </c>
      <c r="P44" s="159"/>
      <c r="Q44" s="159"/>
      <c r="R44" s="159"/>
      <c r="S44" s="28">
        <f t="shared" si="3"/>
        <v>0</v>
      </c>
      <c r="T44" s="27" t="str">
        <f t="shared" si="4"/>
        <v>OK</v>
      </c>
      <c r="U44" s="173"/>
      <c r="V44" s="173"/>
      <c r="W44" s="173"/>
      <c r="X44" s="173"/>
      <c r="Y44" s="174"/>
      <c r="Z44" s="174"/>
      <c r="AA44" s="174"/>
      <c r="AB44" s="24"/>
      <c r="AC44" s="24"/>
      <c r="AD44" s="24"/>
      <c r="AE44" s="24"/>
      <c r="AF44" s="24"/>
      <c r="AG44" s="24"/>
      <c r="AH44" s="24"/>
    </row>
    <row r="45" spans="1:34" ht="30.2" customHeight="1" x14ac:dyDescent="0.25">
      <c r="A45" s="204"/>
      <c r="B45" s="39">
        <v>42</v>
      </c>
      <c r="C45" s="201"/>
      <c r="D45" s="36" t="s">
        <v>157</v>
      </c>
      <c r="E45" s="43" t="s">
        <v>8</v>
      </c>
      <c r="F45" s="45" t="s">
        <v>28</v>
      </c>
      <c r="G45" s="39" t="s">
        <v>29</v>
      </c>
      <c r="H45" s="39" t="s">
        <v>8</v>
      </c>
      <c r="I45" s="39" t="s">
        <v>9</v>
      </c>
      <c r="J45" s="38">
        <v>350</v>
      </c>
      <c r="K45" s="29">
        <f>0</f>
        <v>0</v>
      </c>
      <c r="L45" s="158">
        <f t="shared" si="0"/>
        <v>0</v>
      </c>
      <c r="M45" s="158">
        <f t="shared" si="1"/>
        <v>0</v>
      </c>
      <c r="N45" s="159"/>
      <c r="O45" s="160">
        <f t="shared" si="2"/>
        <v>0</v>
      </c>
      <c r="P45" s="159"/>
      <c r="Q45" s="159"/>
      <c r="R45" s="159"/>
      <c r="S45" s="28">
        <f t="shared" si="3"/>
        <v>0</v>
      </c>
      <c r="T45" s="27" t="str">
        <f t="shared" si="4"/>
        <v>OK</v>
      </c>
      <c r="U45" s="173"/>
      <c r="V45" s="173"/>
      <c r="W45" s="173"/>
      <c r="X45" s="173"/>
      <c r="Y45" s="174"/>
      <c r="Z45" s="174"/>
      <c r="AA45" s="174"/>
      <c r="AB45" s="24"/>
      <c r="AC45" s="24"/>
      <c r="AD45" s="24"/>
      <c r="AE45" s="24"/>
      <c r="AF45" s="24"/>
      <c r="AG45" s="24"/>
      <c r="AH45" s="24"/>
    </row>
    <row r="46" spans="1:34" ht="30.2" customHeight="1" x14ac:dyDescent="0.25">
      <c r="A46" s="204"/>
      <c r="B46" s="39">
        <v>43</v>
      </c>
      <c r="C46" s="201"/>
      <c r="D46" s="36" t="s">
        <v>30</v>
      </c>
      <c r="E46" s="43" t="s">
        <v>8</v>
      </c>
      <c r="F46" s="45" t="s">
        <v>28</v>
      </c>
      <c r="G46" s="39" t="s">
        <v>29</v>
      </c>
      <c r="H46" s="39" t="s">
        <v>8</v>
      </c>
      <c r="I46" s="39" t="s">
        <v>9</v>
      </c>
      <c r="J46" s="38">
        <v>100.25</v>
      </c>
      <c r="K46" s="29">
        <f>0</f>
        <v>0</v>
      </c>
      <c r="L46" s="158">
        <f t="shared" si="0"/>
        <v>0</v>
      </c>
      <c r="M46" s="158">
        <f t="shared" si="1"/>
        <v>0</v>
      </c>
      <c r="N46" s="159"/>
      <c r="O46" s="160">
        <f t="shared" si="2"/>
        <v>0</v>
      </c>
      <c r="P46" s="159"/>
      <c r="Q46" s="159"/>
      <c r="R46" s="159"/>
      <c r="S46" s="28">
        <f t="shared" si="3"/>
        <v>0</v>
      </c>
      <c r="T46" s="27" t="str">
        <f t="shared" si="4"/>
        <v>OK</v>
      </c>
      <c r="U46" s="173"/>
      <c r="V46" s="173"/>
      <c r="W46" s="173"/>
      <c r="X46" s="173"/>
      <c r="Y46" s="174"/>
      <c r="Z46" s="174"/>
      <c r="AA46" s="174"/>
      <c r="AB46" s="24"/>
      <c r="AC46" s="24"/>
      <c r="AD46" s="24"/>
      <c r="AE46" s="24"/>
      <c r="AF46" s="24"/>
      <c r="AG46" s="24"/>
      <c r="AH46" s="24"/>
    </row>
    <row r="47" spans="1:34" ht="30.2" customHeight="1" x14ac:dyDescent="0.25">
      <c r="A47" s="204"/>
      <c r="B47" s="39">
        <v>44</v>
      </c>
      <c r="C47" s="201"/>
      <c r="D47" s="36" t="s">
        <v>158</v>
      </c>
      <c r="E47" s="43" t="s">
        <v>8</v>
      </c>
      <c r="F47" s="44" t="s">
        <v>28</v>
      </c>
      <c r="G47" s="39" t="s">
        <v>159</v>
      </c>
      <c r="H47" s="39" t="s">
        <v>8</v>
      </c>
      <c r="I47" s="39" t="s">
        <v>9</v>
      </c>
      <c r="J47" s="38">
        <v>1424</v>
      </c>
      <c r="K47" s="29">
        <f>0</f>
        <v>0</v>
      </c>
      <c r="L47" s="158">
        <f t="shared" si="0"/>
        <v>0</v>
      </c>
      <c r="M47" s="158">
        <f t="shared" si="1"/>
        <v>0</v>
      </c>
      <c r="N47" s="159"/>
      <c r="O47" s="160">
        <f t="shared" si="2"/>
        <v>0</v>
      </c>
      <c r="P47" s="159"/>
      <c r="Q47" s="159"/>
      <c r="R47" s="159"/>
      <c r="S47" s="28">
        <f t="shared" si="3"/>
        <v>0</v>
      </c>
      <c r="T47" s="27" t="str">
        <f t="shared" si="4"/>
        <v>OK</v>
      </c>
      <c r="U47" s="173"/>
      <c r="V47" s="173"/>
      <c r="W47" s="173"/>
      <c r="X47" s="173"/>
      <c r="Y47" s="174"/>
      <c r="Z47" s="174"/>
      <c r="AA47" s="174"/>
      <c r="AB47" s="24"/>
      <c r="AC47" s="24"/>
      <c r="AD47" s="24"/>
      <c r="AE47" s="24"/>
      <c r="AF47" s="24"/>
      <c r="AG47" s="24"/>
      <c r="AH47" s="24"/>
    </row>
    <row r="48" spans="1:34" ht="30.2" customHeight="1" x14ac:dyDescent="0.25">
      <c r="A48" s="205"/>
      <c r="B48" s="39">
        <v>45</v>
      </c>
      <c r="C48" s="202"/>
      <c r="D48" s="36" t="s">
        <v>160</v>
      </c>
      <c r="E48" s="43" t="s">
        <v>8</v>
      </c>
      <c r="F48" s="45" t="s">
        <v>28</v>
      </c>
      <c r="G48" s="39" t="s">
        <v>29</v>
      </c>
      <c r="H48" s="39" t="s">
        <v>8</v>
      </c>
      <c r="I48" s="39" t="s">
        <v>9</v>
      </c>
      <c r="J48" s="38">
        <v>2503.0100000000002</v>
      </c>
      <c r="K48" s="29">
        <f>0</f>
        <v>0</v>
      </c>
      <c r="L48" s="158">
        <f t="shared" si="0"/>
        <v>0</v>
      </c>
      <c r="M48" s="158">
        <f t="shared" si="1"/>
        <v>0</v>
      </c>
      <c r="N48" s="159"/>
      <c r="O48" s="160">
        <f t="shared" si="2"/>
        <v>0</v>
      </c>
      <c r="P48" s="159"/>
      <c r="Q48" s="159"/>
      <c r="R48" s="159"/>
      <c r="S48" s="28">
        <f t="shared" si="3"/>
        <v>0</v>
      </c>
      <c r="T48" s="27" t="str">
        <f t="shared" si="4"/>
        <v>OK</v>
      </c>
      <c r="U48" s="173"/>
      <c r="V48" s="173"/>
      <c r="W48" s="173"/>
      <c r="X48" s="173"/>
      <c r="Y48" s="174"/>
      <c r="Z48" s="174"/>
      <c r="AA48" s="174"/>
      <c r="AB48" s="24"/>
      <c r="AC48" s="24"/>
      <c r="AD48" s="24"/>
      <c r="AE48" s="24"/>
      <c r="AF48" s="24"/>
      <c r="AG48" s="24"/>
      <c r="AH48" s="24"/>
    </row>
    <row r="49" spans="1:34" ht="30.2" customHeight="1" x14ac:dyDescent="0.25">
      <c r="A49" s="213" t="s">
        <v>161</v>
      </c>
      <c r="B49" s="46">
        <v>46</v>
      </c>
      <c r="C49" s="210" t="s">
        <v>33</v>
      </c>
      <c r="D49" s="48" t="s">
        <v>27</v>
      </c>
      <c r="E49" s="50" t="s">
        <v>8</v>
      </c>
      <c r="F49" s="52" t="s">
        <v>28</v>
      </c>
      <c r="G49" s="46" t="s">
        <v>29</v>
      </c>
      <c r="H49" s="46" t="s">
        <v>8</v>
      </c>
      <c r="I49" s="46" t="s">
        <v>9</v>
      </c>
      <c r="J49" s="49">
        <v>80</v>
      </c>
      <c r="K49" s="29">
        <f>0</f>
        <v>0</v>
      </c>
      <c r="L49" s="158">
        <f t="shared" si="0"/>
        <v>0</v>
      </c>
      <c r="M49" s="158">
        <f t="shared" si="1"/>
        <v>0</v>
      </c>
      <c r="N49" s="159"/>
      <c r="O49" s="160">
        <f t="shared" si="2"/>
        <v>0</v>
      </c>
      <c r="P49" s="159"/>
      <c r="Q49" s="159"/>
      <c r="R49" s="159"/>
      <c r="S49" s="28">
        <f t="shared" si="3"/>
        <v>0</v>
      </c>
      <c r="T49" s="27" t="str">
        <f t="shared" si="4"/>
        <v>OK</v>
      </c>
      <c r="U49" s="173"/>
      <c r="V49" s="173"/>
      <c r="W49" s="173"/>
      <c r="X49" s="173"/>
      <c r="Y49" s="174"/>
      <c r="Z49" s="174"/>
      <c r="AA49" s="174"/>
      <c r="AB49" s="24"/>
      <c r="AC49" s="24"/>
      <c r="AD49" s="24"/>
      <c r="AE49" s="24"/>
      <c r="AF49" s="24"/>
      <c r="AG49" s="24"/>
      <c r="AH49" s="24"/>
    </row>
    <row r="50" spans="1:34" ht="30.2" customHeight="1" x14ac:dyDescent="0.25">
      <c r="A50" s="214"/>
      <c r="B50" s="46">
        <v>47</v>
      </c>
      <c r="C50" s="211"/>
      <c r="D50" s="48" t="s">
        <v>7</v>
      </c>
      <c r="E50" s="50" t="s">
        <v>8</v>
      </c>
      <c r="F50" s="52" t="s">
        <v>28</v>
      </c>
      <c r="G50" s="46" t="s">
        <v>29</v>
      </c>
      <c r="H50" s="46" t="s">
        <v>8</v>
      </c>
      <c r="I50" s="46" t="s">
        <v>9</v>
      </c>
      <c r="J50" s="49">
        <v>550</v>
      </c>
      <c r="K50" s="29">
        <f>0</f>
        <v>0</v>
      </c>
      <c r="L50" s="158">
        <f t="shared" si="0"/>
        <v>0</v>
      </c>
      <c r="M50" s="158">
        <f t="shared" si="1"/>
        <v>0</v>
      </c>
      <c r="N50" s="159"/>
      <c r="O50" s="160">
        <f t="shared" si="2"/>
        <v>0</v>
      </c>
      <c r="P50" s="159"/>
      <c r="Q50" s="159"/>
      <c r="R50" s="159"/>
      <c r="S50" s="28">
        <f t="shared" si="3"/>
        <v>0</v>
      </c>
      <c r="T50" s="27" t="str">
        <f t="shared" si="4"/>
        <v>OK</v>
      </c>
      <c r="U50" s="173"/>
      <c r="V50" s="173"/>
      <c r="W50" s="173"/>
      <c r="X50" s="173"/>
      <c r="Y50" s="174"/>
      <c r="Z50" s="174"/>
      <c r="AA50" s="174"/>
      <c r="AB50" s="24"/>
      <c r="AC50" s="24"/>
      <c r="AD50" s="24"/>
      <c r="AE50" s="24"/>
      <c r="AF50" s="24"/>
      <c r="AG50" s="24"/>
      <c r="AH50" s="24"/>
    </row>
    <row r="51" spans="1:34" ht="30.2" customHeight="1" x14ac:dyDescent="0.25">
      <c r="A51" s="214"/>
      <c r="B51" s="46">
        <v>48</v>
      </c>
      <c r="C51" s="211"/>
      <c r="D51" s="48" t="s">
        <v>10</v>
      </c>
      <c r="E51" s="50" t="s">
        <v>8</v>
      </c>
      <c r="F51" s="52" t="s">
        <v>28</v>
      </c>
      <c r="G51" s="46" t="s">
        <v>29</v>
      </c>
      <c r="H51" s="46" t="s">
        <v>8</v>
      </c>
      <c r="I51" s="46" t="s">
        <v>9</v>
      </c>
      <c r="J51" s="49">
        <v>850</v>
      </c>
      <c r="K51" s="29">
        <f>0</f>
        <v>0</v>
      </c>
      <c r="L51" s="158">
        <f t="shared" si="0"/>
        <v>0</v>
      </c>
      <c r="M51" s="158">
        <f t="shared" si="1"/>
        <v>0</v>
      </c>
      <c r="N51" s="159"/>
      <c r="O51" s="160">
        <f t="shared" si="2"/>
        <v>0</v>
      </c>
      <c r="P51" s="159"/>
      <c r="Q51" s="159"/>
      <c r="R51" s="159"/>
      <c r="S51" s="28">
        <f t="shared" si="3"/>
        <v>0</v>
      </c>
      <c r="T51" s="27" t="str">
        <f t="shared" si="4"/>
        <v>OK</v>
      </c>
      <c r="U51" s="173"/>
      <c r="V51" s="173"/>
      <c r="W51" s="173"/>
      <c r="X51" s="173"/>
      <c r="Y51" s="174"/>
      <c r="Z51" s="174"/>
      <c r="AA51" s="174"/>
      <c r="AB51" s="24"/>
      <c r="AC51" s="24"/>
      <c r="AD51" s="24"/>
      <c r="AE51" s="24"/>
      <c r="AF51" s="24"/>
      <c r="AG51" s="24"/>
      <c r="AH51" s="24"/>
    </row>
    <row r="52" spans="1:34" ht="30.2" customHeight="1" x14ac:dyDescent="0.25">
      <c r="A52" s="214"/>
      <c r="B52" s="46">
        <v>49</v>
      </c>
      <c r="C52" s="211"/>
      <c r="D52" s="48" t="s">
        <v>11</v>
      </c>
      <c r="E52" s="50" t="s">
        <v>8</v>
      </c>
      <c r="F52" s="52" t="s">
        <v>28</v>
      </c>
      <c r="G52" s="46" t="s">
        <v>29</v>
      </c>
      <c r="H52" s="46" t="s">
        <v>8</v>
      </c>
      <c r="I52" s="46" t="s">
        <v>9</v>
      </c>
      <c r="J52" s="49">
        <v>800</v>
      </c>
      <c r="K52" s="29">
        <f>0</f>
        <v>0</v>
      </c>
      <c r="L52" s="158">
        <f t="shared" si="0"/>
        <v>0</v>
      </c>
      <c r="M52" s="158">
        <f t="shared" si="1"/>
        <v>0</v>
      </c>
      <c r="N52" s="159"/>
      <c r="O52" s="160">
        <f t="shared" si="2"/>
        <v>0</v>
      </c>
      <c r="P52" s="159"/>
      <c r="Q52" s="159"/>
      <c r="R52" s="159"/>
      <c r="S52" s="28">
        <f t="shared" si="3"/>
        <v>0</v>
      </c>
      <c r="T52" s="27" t="str">
        <f t="shared" si="4"/>
        <v>OK</v>
      </c>
      <c r="U52" s="173"/>
      <c r="V52" s="173"/>
      <c r="W52" s="173"/>
      <c r="X52" s="173"/>
      <c r="Y52" s="174"/>
      <c r="Z52" s="174"/>
      <c r="AA52" s="174"/>
      <c r="AB52" s="24"/>
      <c r="AC52" s="24"/>
      <c r="AD52" s="24"/>
      <c r="AE52" s="24"/>
      <c r="AF52" s="24"/>
      <c r="AG52" s="24"/>
      <c r="AH52" s="24"/>
    </row>
    <row r="53" spans="1:34" ht="30.2" customHeight="1" x14ac:dyDescent="0.25">
      <c r="A53" s="214"/>
      <c r="B53" s="46">
        <v>50</v>
      </c>
      <c r="C53" s="211"/>
      <c r="D53" s="48" t="s">
        <v>12</v>
      </c>
      <c r="E53" s="50" t="s">
        <v>8</v>
      </c>
      <c r="F53" s="52" t="s">
        <v>28</v>
      </c>
      <c r="G53" s="46" t="s">
        <v>29</v>
      </c>
      <c r="H53" s="46" t="s">
        <v>34</v>
      </c>
      <c r="I53" s="46" t="s">
        <v>9</v>
      </c>
      <c r="J53" s="49">
        <v>50</v>
      </c>
      <c r="K53" s="29">
        <f>0</f>
        <v>0</v>
      </c>
      <c r="L53" s="158">
        <f t="shared" si="0"/>
        <v>0</v>
      </c>
      <c r="M53" s="158">
        <f t="shared" si="1"/>
        <v>0</v>
      </c>
      <c r="N53" s="159"/>
      <c r="O53" s="160">
        <f t="shared" si="2"/>
        <v>0</v>
      </c>
      <c r="P53" s="159"/>
      <c r="Q53" s="159"/>
      <c r="R53" s="159"/>
      <c r="S53" s="28">
        <f t="shared" si="3"/>
        <v>0</v>
      </c>
      <c r="T53" s="27" t="str">
        <f t="shared" si="4"/>
        <v>OK</v>
      </c>
      <c r="U53" s="173"/>
      <c r="V53" s="173"/>
      <c r="W53" s="173"/>
      <c r="X53" s="173"/>
      <c r="Y53" s="174"/>
      <c r="Z53" s="174"/>
      <c r="AA53" s="174"/>
      <c r="AB53" s="24"/>
      <c r="AC53" s="24"/>
      <c r="AD53" s="24"/>
      <c r="AE53" s="24"/>
      <c r="AF53" s="24"/>
      <c r="AG53" s="24"/>
      <c r="AH53" s="24"/>
    </row>
    <row r="54" spans="1:34" ht="30.2" customHeight="1" x14ac:dyDescent="0.25">
      <c r="A54" s="214"/>
      <c r="B54" s="46">
        <v>51</v>
      </c>
      <c r="C54" s="211"/>
      <c r="D54" s="48" t="s">
        <v>156</v>
      </c>
      <c r="E54" s="50" t="s">
        <v>8</v>
      </c>
      <c r="F54" s="52" t="s">
        <v>28</v>
      </c>
      <c r="G54" s="46" t="s">
        <v>29</v>
      </c>
      <c r="H54" s="46" t="s">
        <v>34</v>
      </c>
      <c r="I54" s="46" t="s">
        <v>9</v>
      </c>
      <c r="J54" s="49">
        <v>50</v>
      </c>
      <c r="K54" s="29">
        <f>0</f>
        <v>0</v>
      </c>
      <c r="L54" s="158">
        <f t="shared" si="0"/>
        <v>0</v>
      </c>
      <c r="M54" s="158">
        <f t="shared" si="1"/>
        <v>0</v>
      </c>
      <c r="N54" s="159"/>
      <c r="O54" s="160">
        <f t="shared" si="2"/>
        <v>0</v>
      </c>
      <c r="P54" s="159"/>
      <c r="Q54" s="159"/>
      <c r="R54" s="159"/>
      <c r="S54" s="28">
        <f t="shared" si="3"/>
        <v>0</v>
      </c>
      <c r="T54" s="27" t="str">
        <f t="shared" si="4"/>
        <v>OK</v>
      </c>
      <c r="U54" s="173"/>
      <c r="V54" s="173"/>
      <c r="W54" s="173"/>
      <c r="X54" s="173"/>
      <c r="Y54" s="174"/>
      <c r="Z54" s="174"/>
      <c r="AA54" s="174"/>
      <c r="AB54" s="24"/>
      <c r="AC54" s="24"/>
      <c r="AD54" s="24"/>
      <c r="AE54" s="24"/>
      <c r="AF54" s="24"/>
      <c r="AG54" s="24"/>
      <c r="AH54" s="24"/>
    </row>
    <row r="55" spans="1:34" ht="30.2" customHeight="1" x14ac:dyDescent="0.25">
      <c r="A55" s="214"/>
      <c r="B55" s="46">
        <v>52</v>
      </c>
      <c r="C55" s="211"/>
      <c r="D55" s="48" t="s">
        <v>13</v>
      </c>
      <c r="E55" s="50" t="s">
        <v>8</v>
      </c>
      <c r="F55" s="52" t="s">
        <v>28</v>
      </c>
      <c r="G55" s="46" t="s">
        <v>29</v>
      </c>
      <c r="H55" s="46" t="s">
        <v>34</v>
      </c>
      <c r="I55" s="46" t="s">
        <v>9</v>
      </c>
      <c r="J55" s="49">
        <v>50</v>
      </c>
      <c r="K55" s="29">
        <f>0</f>
        <v>0</v>
      </c>
      <c r="L55" s="158">
        <f t="shared" si="0"/>
        <v>0</v>
      </c>
      <c r="M55" s="158">
        <f t="shared" si="1"/>
        <v>0</v>
      </c>
      <c r="N55" s="159"/>
      <c r="O55" s="160">
        <f t="shared" si="2"/>
        <v>0</v>
      </c>
      <c r="P55" s="159"/>
      <c r="Q55" s="159"/>
      <c r="R55" s="159"/>
      <c r="S55" s="28">
        <f t="shared" si="3"/>
        <v>0</v>
      </c>
      <c r="T55" s="27" t="str">
        <f t="shared" si="4"/>
        <v>OK</v>
      </c>
      <c r="U55" s="173"/>
      <c r="V55" s="173"/>
      <c r="W55" s="173"/>
      <c r="X55" s="173"/>
      <c r="Y55" s="174"/>
      <c r="Z55" s="174"/>
      <c r="AA55" s="174"/>
      <c r="AB55" s="24"/>
      <c r="AC55" s="24"/>
      <c r="AD55" s="24"/>
      <c r="AE55" s="24"/>
      <c r="AF55" s="24"/>
      <c r="AG55" s="24"/>
      <c r="AH55" s="24"/>
    </row>
    <row r="56" spans="1:34" ht="30.2" customHeight="1" x14ac:dyDescent="0.25">
      <c r="A56" s="214"/>
      <c r="B56" s="46">
        <v>53</v>
      </c>
      <c r="C56" s="211"/>
      <c r="D56" s="48" t="s">
        <v>157</v>
      </c>
      <c r="E56" s="50" t="s">
        <v>8</v>
      </c>
      <c r="F56" s="52" t="s">
        <v>28</v>
      </c>
      <c r="G56" s="46" t="s">
        <v>29</v>
      </c>
      <c r="H56" s="46" t="s">
        <v>8</v>
      </c>
      <c r="I56" s="46" t="s">
        <v>9</v>
      </c>
      <c r="J56" s="49">
        <v>50</v>
      </c>
      <c r="K56" s="29">
        <f>0</f>
        <v>0</v>
      </c>
      <c r="L56" s="158">
        <f t="shared" si="0"/>
        <v>0</v>
      </c>
      <c r="M56" s="158">
        <f t="shared" si="1"/>
        <v>0</v>
      </c>
      <c r="N56" s="159"/>
      <c r="O56" s="160">
        <f t="shared" si="2"/>
        <v>0</v>
      </c>
      <c r="P56" s="159"/>
      <c r="Q56" s="159"/>
      <c r="R56" s="159"/>
      <c r="S56" s="28">
        <f t="shared" si="3"/>
        <v>0</v>
      </c>
      <c r="T56" s="27" t="str">
        <f t="shared" si="4"/>
        <v>OK</v>
      </c>
      <c r="U56" s="173"/>
      <c r="V56" s="173"/>
      <c r="W56" s="173"/>
      <c r="X56" s="173"/>
      <c r="Y56" s="174"/>
      <c r="Z56" s="174"/>
      <c r="AA56" s="174"/>
      <c r="AB56" s="24"/>
      <c r="AC56" s="24"/>
      <c r="AD56" s="24"/>
      <c r="AE56" s="24"/>
      <c r="AF56" s="24"/>
      <c r="AG56" s="24"/>
      <c r="AH56" s="24"/>
    </row>
    <row r="57" spans="1:34" ht="30.2" customHeight="1" x14ac:dyDescent="0.25">
      <c r="A57" s="214"/>
      <c r="B57" s="46">
        <v>54</v>
      </c>
      <c r="C57" s="211"/>
      <c r="D57" s="48" t="s">
        <v>30</v>
      </c>
      <c r="E57" s="50" t="s">
        <v>8</v>
      </c>
      <c r="F57" s="52" t="s">
        <v>28</v>
      </c>
      <c r="G57" s="46" t="s">
        <v>29</v>
      </c>
      <c r="H57" s="46" t="s">
        <v>8</v>
      </c>
      <c r="I57" s="46" t="s">
        <v>9</v>
      </c>
      <c r="J57" s="49">
        <v>80</v>
      </c>
      <c r="K57" s="29">
        <f>0</f>
        <v>0</v>
      </c>
      <c r="L57" s="158">
        <f t="shared" si="0"/>
        <v>0</v>
      </c>
      <c r="M57" s="158">
        <f t="shared" si="1"/>
        <v>0</v>
      </c>
      <c r="N57" s="159"/>
      <c r="O57" s="160">
        <f t="shared" si="2"/>
        <v>0</v>
      </c>
      <c r="P57" s="159"/>
      <c r="Q57" s="159"/>
      <c r="R57" s="159"/>
      <c r="S57" s="28">
        <f t="shared" si="3"/>
        <v>0</v>
      </c>
      <c r="T57" s="27" t="str">
        <f t="shared" si="4"/>
        <v>OK</v>
      </c>
      <c r="U57" s="173"/>
      <c r="V57" s="173"/>
      <c r="W57" s="173"/>
      <c r="X57" s="173"/>
      <c r="Y57" s="174"/>
      <c r="Z57" s="174"/>
      <c r="AA57" s="174"/>
      <c r="AB57" s="24"/>
      <c r="AC57" s="24"/>
      <c r="AD57" s="24"/>
      <c r="AE57" s="24"/>
      <c r="AF57" s="24"/>
      <c r="AG57" s="24"/>
      <c r="AH57" s="24"/>
    </row>
    <row r="58" spans="1:34" ht="30.2" customHeight="1" x14ac:dyDescent="0.25">
      <c r="A58" s="214"/>
      <c r="B58" s="46">
        <v>55</v>
      </c>
      <c r="C58" s="211"/>
      <c r="D58" s="48" t="s">
        <v>162</v>
      </c>
      <c r="E58" s="50" t="s">
        <v>8</v>
      </c>
      <c r="F58" s="52" t="s">
        <v>28</v>
      </c>
      <c r="G58" s="46" t="s">
        <v>159</v>
      </c>
      <c r="H58" s="46" t="s">
        <v>8</v>
      </c>
      <c r="I58" s="46" t="s">
        <v>9</v>
      </c>
      <c r="J58" s="49">
        <v>1114</v>
      </c>
      <c r="K58" s="29">
        <f>0</f>
        <v>0</v>
      </c>
      <c r="L58" s="158">
        <f t="shared" si="0"/>
        <v>0</v>
      </c>
      <c r="M58" s="158">
        <f t="shared" si="1"/>
        <v>0</v>
      </c>
      <c r="N58" s="159"/>
      <c r="O58" s="160">
        <f t="shared" si="2"/>
        <v>0</v>
      </c>
      <c r="P58" s="159"/>
      <c r="Q58" s="159"/>
      <c r="R58" s="159"/>
      <c r="S58" s="28">
        <f t="shared" si="3"/>
        <v>0</v>
      </c>
      <c r="T58" s="27" t="str">
        <f t="shared" si="4"/>
        <v>OK</v>
      </c>
      <c r="U58" s="173"/>
      <c r="V58" s="173"/>
      <c r="W58" s="173"/>
      <c r="X58" s="173"/>
      <c r="Y58" s="174"/>
      <c r="Z58" s="174"/>
      <c r="AA58" s="174"/>
      <c r="AB58" s="24"/>
      <c r="AC58" s="24"/>
      <c r="AD58" s="24"/>
      <c r="AE58" s="24"/>
      <c r="AF58" s="24"/>
      <c r="AG58" s="24"/>
      <c r="AH58" s="24"/>
    </row>
    <row r="59" spans="1:34" ht="30.2" customHeight="1" x14ac:dyDescent="0.25">
      <c r="A59" s="215"/>
      <c r="B59" s="46">
        <v>56</v>
      </c>
      <c r="C59" s="212"/>
      <c r="D59" s="48" t="s">
        <v>160</v>
      </c>
      <c r="E59" s="50" t="s">
        <v>8</v>
      </c>
      <c r="F59" s="52" t="s">
        <v>28</v>
      </c>
      <c r="G59" s="46" t="s">
        <v>29</v>
      </c>
      <c r="H59" s="46" t="s">
        <v>8</v>
      </c>
      <c r="I59" s="46" t="s">
        <v>9</v>
      </c>
      <c r="J59" s="49">
        <v>2000</v>
      </c>
      <c r="K59" s="29">
        <f>0</f>
        <v>0</v>
      </c>
      <c r="L59" s="158">
        <f t="shared" si="0"/>
        <v>0</v>
      </c>
      <c r="M59" s="158">
        <f t="shared" si="1"/>
        <v>0</v>
      </c>
      <c r="N59" s="159"/>
      <c r="O59" s="160">
        <f t="shared" si="2"/>
        <v>0</v>
      </c>
      <c r="P59" s="159"/>
      <c r="Q59" s="159"/>
      <c r="R59" s="159"/>
      <c r="S59" s="28">
        <f t="shared" si="3"/>
        <v>0</v>
      </c>
      <c r="T59" s="27" t="str">
        <f t="shared" si="4"/>
        <v>OK</v>
      </c>
      <c r="U59" s="173"/>
      <c r="V59" s="173"/>
      <c r="W59" s="173"/>
      <c r="X59" s="173"/>
      <c r="Y59" s="174"/>
      <c r="Z59" s="174"/>
      <c r="AA59" s="174"/>
      <c r="AB59" s="24"/>
      <c r="AC59" s="24"/>
      <c r="AD59" s="24"/>
      <c r="AE59" s="24"/>
      <c r="AF59" s="24"/>
      <c r="AG59" s="24"/>
      <c r="AH59" s="24"/>
    </row>
    <row r="60" spans="1:34" ht="30.2" customHeight="1" x14ac:dyDescent="0.25">
      <c r="A60" s="203" t="s">
        <v>163</v>
      </c>
      <c r="B60" s="39">
        <v>57</v>
      </c>
      <c r="C60" s="200" t="s">
        <v>33</v>
      </c>
      <c r="D60" s="36" t="s">
        <v>27</v>
      </c>
      <c r="E60" s="43" t="s">
        <v>8</v>
      </c>
      <c r="F60" s="45" t="s">
        <v>28</v>
      </c>
      <c r="G60" s="39" t="s">
        <v>29</v>
      </c>
      <c r="H60" s="39" t="s">
        <v>8</v>
      </c>
      <c r="I60" s="39" t="s">
        <v>9</v>
      </c>
      <c r="J60" s="38">
        <v>250.5</v>
      </c>
      <c r="K60" s="29">
        <f>2</f>
        <v>2</v>
      </c>
      <c r="L60" s="158">
        <f t="shared" si="0"/>
        <v>2</v>
      </c>
      <c r="M60" s="158">
        <f t="shared" si="1"/>
        <v>2</v>
      </c>
      <c r="N60" s="159"/>
      <c r="O60" s="160">
        <f t="shared" si="2"/>
        <v>0</v>
      </c>
      <c r="P60" s="159"/>
      <c r="Q60" s="159"/>
      <c r="R60" s="159"/>
      <c r="S60" s="28">
        <f t="shared" si="3"/>
        <v>0</v>
      </c>
      <c r="T60" s="27" t="str">
        <f t="shared" si="4"/>
        <v>OK</v>
      </c>
      <c r="U60" s="173"/>
      <c r="V60" s="173"/>
      <c r="W60" s="173"/>
      <c r="X60" s="186">
        <v>2</v>
      </c>
      <c r="Y60" s="174"/>
      <c r="Z60" s="174"/>
      <c r="AA60" s="174"/>
      <c r="AB60" s="24"/>
      <c r="AC60" s="24"/>
      <c r="AD60" s="24"/>
      <c r="AE60" s="24"/>
      <c r="AF60" s="24"/>
      <c r="AG60" s="24"/>
      <c r="AH60" s="24"/>
    </row>
    <row r="61" spans="1:34" ht="30.2" customHeight="1" x14ac:dyDescent="0.25">
      <c r="A61" s="204"/>
      <c r="B61" s="39">
        <v>58</v>
      </c>
      <c r="C61" s="201"/>
      <c r="D61" s="36" t="s">
        <v>7</v>
      </c>
      <c r="E61" s="43" t="s">
        <v>8</v>
      </c>
      <c r="F61" s="45" t="s">
        <v>28</v>
      </c>
      <c r="G61" s="39" t="s">
        <v>29</v>
      </c>
      <c r="H61" s="39" t="s">
        <v>8</v>
      </c>
      <c r="I61" s="39" t="s">
        <v>9</v>
      </c>
      <c r="J61" s="38">
        <v>1000</v>
      </c>
      <c r="K61" s="29">
        <f>38</f>
        <v>38</v>
      </c>
      <c r="L61" s="158">
        <f t="shared" si="0"/>
        <v>24</v>
      </c>
      <c r="M61" s="158">
        <f t="shared" si="1"/>
        <v>24</v>
      </c>
      <c r="N61" s="159"/>
      <c r="O61" s="160">
        <f t="shared" si="2"/>
        <v>9</v>
      </c>
      <c r="P61" s="159"/>
      <c r="Q61" s="159"/>
      <c r="R61" s="159"/>
      <c r="S61" s="28">
        <f t="shared" si="3"/>
        <v>14</v>
      </c>
      <c r="T61" s="27" t="str">
        <f t="shared" si="4"/>
        <v>OK</v>
      </c>
      <c r="U61" s="173"/>
      <c r="V61" s="173"/>
      <c r="W61" s="173"/>
      <c r="X61" s="186">
        <v>20</v>
      </c>
      <c r="Y61" s="174"/>
      <c r="Z61" s="174"/>
      <c r="AA61" s="187">
        <v>4</v>
      </c>
      <c r="AB61" s="24"/>
      <c r="AC61" s="24"/>
      <c r="AD61" s="24"/>
      <c r="AE61" s="24"/>
      <c r="AF61" s="24"/>
      <c r="AG61" s="24"/>
      <c r="AH61" s="24"/>
    </row>
    <row r="62" spans="1:34" ht="30.2" customHeight="1" x14ac:dyDescent="0.25">
      <c r="A62" s="204"/>
      <c r="B62" s="39">
        <v>59</v>
      </c>
      <c r="C62" s="201"/>
      <c r="D62" s="36" t="s">
        <v>10</v>
      </c>
      <c r="E62" s="43" t="s">
        <v>8</v>
      </c>
      <c r="F62" s="45" t="s">
        <v>28</v>
      </c>
      <c r="G62" s="39" t="s">
        <v>29</v>
      </c>
      <c r="H62" s="39" t="s">
        <v>8</v>
      </c>
      <c r="I62" s="39" t="s">
        <v>9</v>
      </c>
      <c r="J62" s="38">
        <v>1500</v>
      </c>
      <c r="K62" s="29">
        <f>8</f>
        <v>8</v>
      </c>
      <c r="L62" s="158">
        <f t="shared" si="0"/>
        <v>7</v>
      </c>
      <c r="M62" s="158">
        <f t="shared" si="1"/>
        <v>7</v>
      </c>
      <c r="N62" s="159"/>
      <c r="O62" s="160">
        <f t="shared" si="2"/>
        <v>2</v>
      </c>
      <c r="P62" s="159"/>
      <c r="Q62" s="159"/>
      <c r="R62" s="159"/>
      <c r="S62" s="28">
        <f t="shared" si="3"/>
        <v>1</v>
      </c>
      <c r="T62" s="27" t="str">
        <f t="shared" si="4"/>
        <v>OK</v>
      </c>
      <c r="U62" s="173"/>
      <c r="V62" s="173"/>
      <c r="W62" s="173"/>
      <c r="X62" s="186">
        <v>5</v>
      </c>
      <c r="Y62" s="174"/>
      <c r="Z62" s="174"/>
      <c r="AA62" s="187">
        <v>2</v>
      </c>
      <c r="AB62" s="24"/>
      <c r="AC62" s="24"/>
      <c r="AD62" s="24"/>
      <c r="AE62" s="24"/>
      <c r="AF62" s="24"/>
      <c r="AG62" s="24"/>
      <c r="AH62" s="24"/>
    </row>
    <row r="63" spans="1:34" ht="30.2" customHeight="1" x14ac:dyDescent="0.25">
      <c r="A63" s="204"/>
      <c r="B63" s="39">
        <v>60</v>
      </c>
      <c r="C63" s="201"/>
      <c r="D63" s="36" t="s">
        <v>11</v>
      </c>
      <c r="E63" s="43" t="s">
        <v>8</v>
      </c>
      <c r="F63" s="45" t="s">
        <v>28</v>
      </c>
      <c r="G63" s="39" t="s">
        <v>29</v>
      </c>
      <c r="H63" s="39" t="s">
        <v>8</v>
      </c>
      <c r="I63" s="39" t="s">
        <v>9</v>
      </c>
      <c r="J63" s="38">
        <v>1731</v>
      </c>
      <c r="K63" s="29">
        <f>4</f>
        <v>4</v>
      </c>
      <c r="L63" s="158">
        <f t="shared" si="0"/>
        <v>4</v>
      </c>
      <c r="M63" s="158">
        <f t="shared" si="1"/>
        <v>4</v>
      </c>
      <c r="N63" s="159"/>
      <c r="O63" s="160">
        <f t="shared" si="2"/>
        <v>1</v>
      </c>
      <c r="P63" s="159"/>
      <c r="Q63" s="159"/>
      <c r="R63" s="159"/>
      <c r="S63" s="28">
        <f t="shared" si="3"/>
        <v>0</v>
      </c>
      <c r="T63" s="27" t="str">
        <f t="shared" si="4"/>
        <v>OK</v>
      </c>
      <c r="U63" s="173"/>
      <c r="V63" s="173"/>
      <c r="W63" s="173"/>
      <c r="X63" s="173"/>
      <c r="Y63" s="187">
        <v>2</v>
      </c>
      <c r="Z63" s="174"/>
      <c r="AA63" s="187">
        <v>2</v>
      </c>
      <c r="AB63" s="24"/>
      <c r="AC63" s="24"/>
      <c r="AD63" s="24"/>
      <c r="AE63" s="24"/>
      <c r="AF63" s="24"/>
      <c r="AG63" s="24"/>
      <c r="AH63" s="24"/>
    </row>
    <row r="64" spans="1:34" ht="30.2" customHeight="1" x14ac:dyDescent="0.25">
      <c r="A64" s="204"/>
      <c r="B64" s="39">
        <v>61</v>
      </c>
      <c r="C64" s="201"/>
      <c r="D64" s="36" t="s">
        <v>12</v>
      </c>
      <c r="E64" s="43" t="s">
        <v>8</v>
      </c>
      <c r="F64" s="45" t="s">
        <v>28</v>
      </c>
      <c r="G64" s="39" t="s">
        <v>29</v>
      </c>
      <c r="H64" s="39" t="s">
        <v>34</v>
      </c>
      <c r="I64" s="39" t="s">
        <v>9</v>
      </c>
      <c r="J64" s="38">
        <v>160</v>
      </c>
      <c r="K64" s="29">
        <f>200</f>
        <v>200</v>
      </c>
      <c r="L64" s="158">
        <f t="shared" si="0"/>
        <v>57</v>
      </c>
      <c r="M64" s="158">
        <f t="shared" si="1"/>
        <v>57</v>
      </c>
      <c r="N64" s="159"/>
      <c r="O64" s="160">
        <f t="shared" si="2"/>
        <v>50</v>
      </c>
      <c r="P64" s="159"/>
      <c r="Q64" s="159"/>
      <c r="R64" s="159"/>
      <c r="S64" s="28">
        <f t="shared" si="3"/>
        <v>143</v>
      </c>
      <c r="T64" s="27" t="str">
        <f t="shared" si="4"/>
        <v>OK</v>
      </c>
      <c r="U64" s="173"/>
      <c r="V64" s="173"/>
      <c r="W64" s="173"/>
      <c r="X64" s="186">
        <v>40</v>
      </c>
      <c r="Y64" s="174"/>
      <c r="Z64" s="174"/>
      <c r="AA64" s="187">
        <v>17</v>
      </c>
      <c r="AB64" s="24"/>
      <c r="AC64" s="24"/>
      <c r="AD64" s="24"/>
      <c r="AE64" s="24"/>
      <c r="AF64" s="24"/>
      <c r="AG64" s="24"/>
      <c r="AH64" s="24"/>
    </row>
    <row r="65" spans="1:34" ht="30.2" customHeight="1" x14ac:dyDescent="0.25">
      <c r="A65" s="204"/>
      <c r="B65" s="39">
        <v>62</v>
      </c>
      <c r="C65" s="201"/>
      <c r="D65" s="36" t="s">
        <v>156</v>
      </c>
      <c r="E65" s="43" t="s">
        <v>8</v>
      </c>
      <c r="F65" s="45" t="s">
        <v>28</v>
      </c>
      <c r="G65" s="39" t="s">
        <v>29</v>
      </c>
      <c r="H65" s="39" t="s">
        <v>34</v>
      </c>
      <c r="I65" s="39" t="s">
        <v>9</v>
      </c>
      <c r="J65" s="38">
        <v>135</v>
      </c>
      <c r="K65" s="29">
        <f>70</f>
        <v>70</v>
      </c>
      <c r="L65" s="158">
        <f t="shared" si="0"/>
        <v>36</v>
      </c>
      <c r="M65" s="158">
        <f t="shared" si="1"/>
        <v>36</v>
      </c>
      <c r="N65" s="159"/>
      <c r="O65" s="160">
        <f t="shared" si="2"/>
        <v>17</v>
      </c>
      <c r="P65" s="159"/>
      <c r="Q65" s="159"/>
      <c r="R65" s="159"/>
      <c r="S65" s="28">
        <f t="shared" si="3"/>
        <v>34</v>
      </c>
      <c r="T65" s="27" t="str">
        <f t="shared" si="4"/>
        <v>OK</v>
      </c>
      <c r="U65" s="173"/>
      <c r="V65" s="173"/>
      <c r="W65" s="173"/>
      <c r="X65" s="186">
        <v>30</v>
      </c>
      <c r="Y65" s="174"/>
      <c r="Z65" s="174"/>
      <c r="AA65" s="187">
        <v>6</v>
      </c>
      <c r="AB65" s="24"/>
      <c r="AC65" s="24"/>
      <c r="AD65" s="24"/>
      <c r="AE65" s="24"/>
      <c r="AF65" s="24"/>
      <c r="AG65" s="24"/>
      <c r="AH65" s="24"/>
    </row>
    <row r="66" spans="1:34" ht="30.2" customHeight="1" x14ac:dyDescent="0.25">
      <c r="A66" s="204"/>
      <c r="B66" s="39">
        <v>63</v>
      </c>
      <c r="C66" s="201"/>
      <c r="D66" s="36" t="s">
        <v>13</v>
      </c>
      <c r="E66" s="43" t="s">
        <v>8</v>
      </c>
      <c r="F66" s="45" t="s">
        <v>28</v>
      </c>
      <c r="G66" s="39" t="s">
        <v>29</v>
      </c>
      <c r="H66" s="39" t="s">
        <v>34</v>
      </c>
      <c r="I66" s="39" t="s">
        <v>9</v>
      </c>
      <c r="J66" s="38">
        <v>135</v>
      </c>
      <c r="K66" s="29">
        <f>20</f>
        <v>20</v>
      </c>
      <c r="L66" s="158">
        <f t="shared" si="0"/>
        <v>15</v>
      </c>
      <c r="M66" s="158">
        <f t="shared" si="1"/>
        <v>15</v>
      </c>
      <c r="N66" s="159"/>
      <c r="O66" s="160">
        <f t="shared" si="2"/>
        <v>5</v>
      </c>
      <c r="P66" s="159"/>
      <c r="Q66" s="159"/>
      <c r="R66" s="159"/>
      <c r="S66" s="28">
        <f t="shared" si="3"/>
        <v>5</v>
      </c>
      <c r="T66" s="27" t="str">
        <f t="shared" si="4"/>
        <v>OK</v>
      </c>
      <c r="U66" s="173"/>
      <c r="V66" s="173"/>
      <c r="W66" s="173"/>
      <c r="X66" s="173"/>
      <c r="Y66" s="187">
        <v>15</v>
      </c>
      <c r="Z66" s="174"/>
      <c r="AA66" s="174"/>
      <c r="AB66" s="24"/>
      <c r="AC66" s="24"/>
      <c r="AD66" s="24"/>
      <c r="AE66" s="24"/>
      <c r="AF66" s="24"/>
      <c r="AG66" s="24"/>
      <c r="AH66" s="24"/>
    </row>
    <row r="67" spans="1:34" ht="30.2" customHeight="1" x14ac:dyDescent="0.25">
      <c r="A67" s="204"/>
      <c r="B67" s="39">
        <v>64</v>
      </c>
      <c r="C67" s="201"/>
      <c r="D67" s="36" t="s">
        <v>157</v>
      </c>
      <c r="E67" s="43" t="s">
        <v>8</v>
      </c>
      <c r="F67" s="45" t="s">
        <v>28</v>
      </c>
      <c r="G67" s="39" t="s">
        <v>29</v>
      </c>
      <c r="H67" s="39" t="s">
        <v>8</v>
      </c>
      <c r="I67" s="39" t="s">
        <v>9</v>
      </c>
      <c r="J67" s="38">
        <v>365</v>
      </c>
      <c r="K67" s="29">
        <f>15</f>
        <v>15</v>
      </c>
      <c r="L67" s="158">
        <f t="shared" si="0"/>
        <v>15</v>
      </c>
      <c r="M67" s="158">
        <f t="shared" si="1"/>
        <v>15</v>
      </c>
      <c r="N67" s="159"/>
      <c r="O67" s="160">
        <f t="shared" si="2"/>
        <v>3</v>
      </c>
      <c r="P67" s="159"/>
      <c r="Q67" s="159"/>
      <c r="R67" s="159"/>
      <c r="S67" s="28">
        <f t="shared" si="3"/>
        <v>0</v>
      </c>
      <c r="T67" s="27" t="str">
        <f t="shared" si="4"/>
        <v>OK</v>
      </c>
      <c r="U67" s="173"/>
      <c r="V67" s="173"/>
      <c r="W67" s="173"/>
      <c r="X67" s="186">
        <v>3</v>
      </c>
      <c r="Y67" s="187">
        <v>12</v>
      </c>
      <c r="Z67" s="174"/>
      <c r="AA67" s="174"/>
      <c r="AB67" s="24"/>
      <c r="AC67" s="24"/>
      <c r="AD67" s="24"/>
      <c r="AE67" s="24"/>
      <c r="AF67" s="24"/>
      <c r="AG67" s="24"/>
      <c r="AH67" s="24"/>
    </row>
    <row r="68" spans="1:34" ht="30.2" customHeight="1" x14ac:dyDescent="0.25">
      <c r="A68" s="205"/>
      <c r="B68" s="39">
        <v>65</v>
      </c>
      <c r="C68" s="202"/>
      <c r="D68" s="36" t="s">
        <v>30</v>
      </c>
      <c r="E68" s="43" t="s">
        <v>8</v>
      </c>
      <c r="F68" s="45" t="s">
        <v>28</v>
      </c>
      <c r="G68" s="39" t="s">
        <v>29</v>
      </c>
      <c r="H68" s="39" t="s">
        <v>8</v>
      </c>
      <c r="I68" s="39" t="s">
        <v>9</v>
      </c>
      <c r="J68" s="38">
        <v>100</v>
      </c>
      <c r="K68" s="29">
        <f>3</f>
        <v>3</v>
      </c>
      <c r="L68" s="158">
        <f t="shared" si="0"/>
        <v>0</v>
      </c>
      <c r="M68" s="158">
        <f t="shared" si="1"/>
        <v>0</v>
      </c>
      <c r="N68" s="159"/>
      <c r="O68" s="160">
        <f t="shared" si="2"/>
        <v>0</v>
      </c>
      <c r="P68" s="159"/>
      <c r="Q68" s="159"/>
      <c r="R68" s="159"/>
      <c r="S68" s="28">
        <f t="shared" si="3"/>
        <v>3</v>
      </c>
      <c r="T68" s="27" t="str">
        <f t="shared" si="4"/>
        <v>OK</v>
      </c>
      <c r="U68" s="173"/>
      <c r="V68" s="173"/>
      <c r="W68" s="173"/>
      <c r="X68" s="173"/>
      <c r="Y68" s="174"/>
      <c r="Z68" s="174"/>
      <c r="AA68" s="174"/>
      <c r="AB68" s="24"/>
      <c r="AC68" s="24"/>
      <c r="AD68" s="24"/>
      <c r="AE68" s="24"/>
      <c r="AF68" s="24"/>
      <c r="AG68" s="24"/>
      <c r="AH68" s="24"/>
    </row>
    <row r="69" spans="1:34" ht="30.2" customHeight="1" x14ac:dyDescent="0.25">
      <c r="A69" s="213" t="s">
        <v>164</v>
      </c>
      <c r="B69" s="46">
        <v>66</v>
      </c>
      <c r="C69" s="210" t="s">
        <v>92</v>
      </c>
      <c r="D69" s="48" t="s">
        <v>27</v>
      </c>
      <c r="E69" s="50" t="s">
        <v>8</v>
      </c>
      <c r="F69" s="52" t="s">
        <v>28</v>
      </c>
      <c r="G69" s="46" t="s">
        <v>29</v>
      </c>
      <c r="H69" s="46" t="s">
        <v>8</v>
      </c>
      <c r="I69" s="46" t="s">
        <v>9</v>
      </c>
      <c r="J69" s="49">
        <v>140</v>
      </c>
      <c r="K69" s="29">
        <f>0</f>
        <v>0</v>
      </c>
      <c r="L69" s="158">
        <f t="shared" ref="L69:L81" si="5">IF(SUM(U69:AL69)&gt;K69,K69,SUM(U69:AL69))</f>
        <v>0</v>
      </c>
      <c r="M69" s="158">
        <f t="shared" ref="M69:M81" si="6">(SUM(U69:AL69))</f>
        <v>0</v>
      </c>
      <c r="N69" s="159"/>
      <c r="O69" s="160">
        <f t="shared" ref="O69:O82" si="7">ROUND(IF(K69*0.25-0.5&lt;0,0,K69*0.25-0.5),0)-R69-P69</f>
        <v>0</v>
      </c>
      <c r="P69" s="159"/>
      <c r="Q69" s="159"/>
      <c r="R69" s="159"/>
      <c r="S69" s="28">
        <f t="shared" ref="S69:S81" si="8">K69-SUM(U69:AH69)+N69</f>
        <v>0</v>
      </c>
      <c r="T69" s="27" t="str">
        <f t="shared" ref="T69:T82" si="9">IF(S69&lt;0,"ATENÇÃO","OK")</f>
        <v>OK</v>
      </c>
      <c r="U69" s="173"/>
      <c r="V69" s="173"/>
      <c r="W69" s="173"/>
      <c r="X69" s="173"/>
      <c r="Y69" s="174"/>
      <c r="Z69" s="174"/>
      <c r="AA69" s="174"/>
      <c r="AB69" s="24"/>
      <c r="AC69" s="24"/>
      <c r="AD69" s="24"/>
      <c r="AE69" s="24"/>
      <c r="AF69" s="24"/>
      <c r="AG69" s="24"/>
      <c r="AH69" s="24"/>
    </row>
    <row r="70" spans="1:34" ht="30.2" customHeight="1" x14ac:dyDescent="0.25">
      <c r="A70" s="214"/>
      <c r="B70" s="46">
        <v>67</v>
      </c>
      <c r="C70" s="211"/>
      <c r="D70" s="48" t="s">
        <v>7</v>
      </c>
      <c r="E70" s="50" t="s">
        <v>8</v>
      </c>
      <c r="F70" s="52" t="s">
        <v>28</v>
      </c>
      <c r="G70" s="46" t="s">
        <v>29</v>
      </c>
      <c r="H70" s="46" t="s">
        <v>8</v>
      </c>
      <c r="I70" s="46" t="s">
        <v>9</v>
      </c>
      <c r="J70" s="49">
        <v>530</v>
      </c>
      <c r="K70" s="29">
        <f>0</f>
        <v>0</v>
      </c>
      <c r="L70" s="158">
        <f t="shared" si="5"/>
        <v>0</v>
      </c>
      <c r="M70" s="158">
        <f t="shared" si="6"/>
        <v>0</v>
      </c>
      <c r="N70" s="159"/>
      <c r="O70" s="160">
        <f t="shared" si="7"/>
        <v>0</v>
      </c>
      <c r="P70" s="159"/>
      <c r="Q70" s="159"/>
      <c r="R70" s="159"/>
      <c r="S70" s="28">
        <f t="shared" si="8"/>
        <v>0</v>
      </c>
      <c r="T70" s="27" t="str">
        <f t="shared" si="9"/>
        <v>OK</v>
      </c>
      <c r="U70" s="173"/>
      <c r="V70" s="173"/>
      <c r="W70" s="173"/>
      <c r="X70" s="173"/>
      <c r="Y70" s="174"/>
      <c r="Z70" s="174"/>
      <c r="AA70" s="174"/>
      <c r="AB70" s="24"/>
      <c r="AC70" s="24"/>
      <c r="AD70" s="24"/>
      <c r="AE70" s="24"/>
      <c r="AF70" s="24"/>
      <c r="AG70" s="24"/>
      <c r="AH70" s="24"/>
    </row>
    <row r="71" spans="1:34" ht="30.2" customHeight="1" x14ac:dyDescent="0.25">
      <c r="A71" s="214"/>
      <c r="B71" s="46">
        <v>68</v>
      </c>
      <c r="C71" s="211"/>
      <c r="D71" s="48" t="s">
        <v>10</v>
      </c>
      <c r="E71" s="50" t="s">
        <v>8</v>
      </c>
      <c r="F71" s="52" t="s">
        <v>28</v>
      </c>
      <c r="G71" s="46" t="s">
        <v>29</v>
      </c>
      <c r="H71" s="46" t="s">
        <v>8</v>
      </c>
      <c r="I71" s="46" t="s">
        <v>9</v>
      </c>
      <c r="J71" s="49">
        <v>660</v>
      </c>
      <c r="K71" s="29">
        <f>0</f>
        <v>0</v>
      </c>
      <c r="L71" s="158">
        <f t="shared" si="5"/>
        <v>0</v>
      </c>
      <c r="M71" s="158">
        <f t="shared" si="6"/>
        <v>0</v>
      </c>
      <c r="N71" s="159"/>
      <c r="O71" s="160">
        <f t="shared" si="7"/>
        <v>0</v>
      </c>
      <c r="P71" s="159"/>
      <c r="Q71" s="159"/>
      <c r="R71" s="159"/>
      <c r="S71" s="28">
        <f t="shared" si="8"/>
        <v>0</v>
      </c>
      <c r="T71" s="27" t="str">
        <f t="shared" si="9"/>
        <v>OK</v>
      </c>
      <c r="U71" s="173"/>
      <c r="V71" s="173"/>
      <c r="W71" s="173"/>
      <c r="X71" s="173"/>
      <c r="Y71" s="174"/>
      <c r="Z71" s="174"/>
      <c r="AA71" s="174"/>
      <c r="AB71" s="24"/>
      <c r="AC71" s="24"/>
      <c r="AD71" s="24"/>
      <c r="AE71" s="24"/>
      <c r="AF71" s="24"/>
      <c r="AG71" s="24"/>
      <c r="AH71" s="24"/>
    </row>
    <row r="72" spans="1:34" ht="30.2" customHeight="1" x14ac:dyDescent="0.25">
      <c r="A72" s="214"/>
      <c r="B72" s="46">
        <v>69</v>
      </c>
      <c r="C72" s="211"/>
      <c r="D72" s="48" t="s">
        <v>11</v>
      </c>
      <c r="E72" s="50" t="s">
        <v>8</v>
      </c>
      <c r="F72" s="52" t="s">
        <v>28</v>
      </c>
      <c r="G72" s="46" t="s">
        <v>29</v>
      </c>
      <c r="H72" s="46" t="s">
        <v>8</v>
      </c>
      <c r="I72" s="46" t="s">
        <v>9</v>
      </c>
      <c r="J72" s="49">
        <v>760</v>
      </c>
      <c r="K72" s="29">
        <f>0</f>
        <v>0</v>
      </c>
      <c r="L72" s="158">
        <f t="shared" si="5"/>
        <v>0</v>
      </c>
      <c r="M72" s="158">
        <f t="shared" si="6"/>
        <v>0</v>
      </c>
      <c r="N72" s="159"/>
      <c r="O72" s="160">
        <f t="shared" si="7"/>
        <v>0</v>
      </c>
      <c r="P72" s="159"/>
      <c r="Q72" s="159"/>
      <c r="R72" s="159"/>
      <c r="S72" s="28">
        <f t="shared" si="8"/>
        <v>0</v>
      </c>
      <c r="T72" s="27" t="str">
        <f t="shared" si="9"/>
        <v>OK</v>
      </c>
      <c r="U72" s="173"/>
      <c r="V72" s="173"/>
      <c r="W72" s="173"/>
      <c r="X72" s="173"/>
      <c r="Y72" s="174"/>
      <c r="Z72" s="174"/>
      <c r="AA72" s="174"/>
      <c r="AB72" s="24"/>
      <c r="AC72" s="24"/>
      <c r="AD72" s="24"/>
      <c r="AE72" s="24"/>
      <c r="AF72" s="24"/>
      <c r="AG72" s="24"/>
      <c r="AH72" s="24"/>
    </row>
    <row r="73" spans="1:34" ht="30.2" customHeight="1" x14ac:dyDescent="0.25">
      <c r="A73" s="214"/>
      <c r="B73" s="46">
        <v>70</v>
      </c>
      <c r="C73" s="211"/>
      <c r="D73" s="48" t="s">
        <v>12</v>
      </c>
      <c r="E73" s="50" t="s">
        <v>8</v>
      </c>
      <c r="F73" s="52" t="s">
        <v>28</v>
      </c>
      <c r="G73" s="46" t="s">
        <v>29</v>
      </c>
      <c r="H73" s="46" t="s">
        <v>34</v>
      </c>
      <c r="I73" s="46" t="s">
        <v>9</v>
      </c>
      <c r="J73" s="49">
        <v>70</v>
      </c>
      <c r="K73" s="29">
        <f>0</f>
        <v>0</v>
      </c>
      <c r="L73" s="158">
        <f t="shared" si="5"/>
        <v>0</v>
      </c>
      <c r="M73" s="158">
        <f t="shared" si="6"/>
        <v>0</v>
      </c>
      <c r="N73" s="159"/>
      <c r="O73" s="160">
        <f t="shared" si="7"/>
        <v>0</v>
      </c>
      <c r="P73" s="159"/>
      <c r="Q73" s="159"/>
      <c r="R73" s="159"/>
      <c r="S73" s="28">
        <f t="shared" si="8"/>
        <v>0</v>
      </c>
      <c r="T73" s="27" t="str">
        <f t="shared" si="9"/>
        <v>OK</v>
      </c>
      <c r="U73" s="173"/>
      <c r="V73" s="173"/>
      <c r="W73" s="173"/>
      <c r="X73" s="173"/>
      <c r="Y73" s="174"/>
      <c r="Z73" s="174"/>
      <c r="AA73" s="174"/>
      <c r="AB73" s="24"/>
      <c r="AC73" s="24"/>
      <c r="AD73" s="24"/>
      <c r="AE73" s="24"/>
      <c r="AF73" s="24"/>
      <c r="AG73" s="24"/>
      <c r="AH73" s="24"/>
    </row>
    <row r="74" spans="1:34" ht="30.2" customHeight="1" x14ac:dyDescent="0.25">
      <c r="A74" s="214"/>
      <c r="B74" s="46">
        <v>71</v>
      </c>
      <c r="C74" s="211"/>
      <c r="D74" s="48" t="s">
        <v>156</v>
      </c>
      <c r="E74" s="50" t="s">
        <v>8</v>
      </c>
      <c r="F74" s="52" t="s">
        <v>28</v>
      </c>
      <c r="G74" s="46" t="s">
        <v>29</v>
      </c>
      <c r="H74" s="46" t="s">
        <v>34</v>
      </c>
      <c r="I74" s="46" t="s">
        <v>9</v>
      </c>
      <c r="J74" s="49">
        <v>75</v>
      </c>
      <c r="K74" s="29">
        <f>0</f>
        <v>0</v>
      </c>
      <c r="L74" s="158">
        <f t="shared" si="5"/>
        <v>0</v>
      </c>
      <c r="M74" s="158">
        <f t="shared" si="6"/>
        <v>0</v>
      </c>
      <c r="N74" s="159"/>
      <c r="O74" s="160">
        <f t="shared" si="7"/>
        <v>0</v>
      </c>
      <c r="P74" s="159"/>
      <c r="Q74" s="159"/>
      <c r="R74" s="159"/>
      <c r="S74" s="28">
        <f t="shared" si="8"/>
        <v>0</v>
      </c>
      <c r="T74" s="27" t="str">
        <f t="shared" si="9"/>
        <v>OK</v>
      </c>
      <c r="U74" s="173"/>
      <c r="V74" s="173"/>
      <c r="W74" s="173"/>
      <c r="X74" s="173"/>
      <c r="Y74" s="174"/>
      <c r="Z74" s="174"/>
      <c r="AA74" s="174"/>
      <c r="AB74" s="24"/>
      <c r="AC74" s="24"/>
      <c r="AD74" s="24"/>
      <c r="AE74" s="24"/>
      <c r="AF74" s="24"/>
      <c r="AG74" s="24"/>
      <c r="AH74" s="24"/>
    </row>
    <row r="75" spans="1:34" ht="30.2" customHeight="1" x14ac:dyDescent="0.25">
      <c r="A75" s="214"/>
      <c r="B75" s="46">
        <v>72</v>
      </c>
      <c r="C75" s="211"/>
      <c r="D75" s="48" t="s">
        <v>13</v>
      </c>
      <c r="E75" s="50" t="s">
        <v>8</v>
      </c>
      <c r="F75" s="52" t="s">
        <v>28</v>
      </c>
      <c r="G75" s="46" t="s">
        <v>29</v>
      </c>
      <c r="H75" s="46" t="s">
        <v>34</v>
      </c>
      <c r="I75" s="46" t="s">
        <v>9</v>
      </c>
      <c r="J75" s="49">
        <v>80</v>
      </c>
      <c r="K75" s="29">
        <f>0</f>
        <v>0</v>
      </c>
      <c r="L75" s="158">
        <f t="shared" si="5"/>
        <v>0</v>
      </c>
      <c r="M75" s="158">
        <f t="shared" si="6"/>
        <v>0</v>
      </c>
      <c r="N75" s="159"/>
      <c r="O75" s="160">
        <f t="shared" si="7"/>
        <v>0</v>
      </c>
      <c r="P75" s="159"/>
      <c r="Q75" s="159"/>
      <c r="R75" s="159"/>
      <c r="S75" s="28">
        <f t="shared" si="8"/>
        <v>0</v>
      </c>
      <c r="T75" s="27" t="str">
        <f t="shared" si="9"/>
        <v>OK</v>
      </c>
      <c r="U75" s="173"/>
      <c r="V75" s="173"/>
      <c r="W75" s="173"/>
      <c r="X75" s="173"/>
      <c r="Y75" s="174"/>
      <c r="Z75" s="174"/>
      <c r="AA75" s="174"/>
      <c r="AB75" s="24"/>
      <c r="AC75" s="24"/>
      <c r="AD75" s="24"/>
      <c r="AE75" s="24"/>
      <c r="AF75" s="24"/>
      <c r="AG75" s="24"/>
      <c r="AH75" s="24"/>
    </row>
    <row r="76" spans="1:34" ht="30.2" customHeight="1" x14ac:dyDescent="0.25">
      <c r="A76" s="214"/>
      <c r="B76" s="46">
        <v>73</v>
      </c>
      <c r="C76" s="211"/>
      <c r="D76" s="48" t="s">
        <v>157</v>
      </c>
      <c r="E76" s="50" t="s">
        <v>8</v>
      </c>
      <c r="F76" s="52" t="s">
        <v>28</v>
      </c>
      <c r="G76" s="46" t="s">
        <v>29</v>
      </c>
      <c r="H76" s="46" t="s">
        <v>8</v>
      </c>
      <c r="I76" s="46" t="s">
        <v>9</v>
      </c>
      <c r="J76" s="49">
        <v>150</v>
      </c>
      <c r="K76" s="29">
        <f>0</f>
        <v>0</v>
      </c>
      <c r="L76" s="158">
        <f t="shared" si="5"/>
        <v>0</v>
      </c>
      <c r="M76" s="158">
        <f t="shared" si="6"/>
        <v>0</v>
      </c>
      <c r="N76" s="159"/>
      <c r="O76" s="160">
        <f t="shared" si="7"/>
        <v>0</v>
      </c>
      <c r="P76" s="159"/>
      <c r="Q76" s="159"/>
      <c r="R76" s="159"/>
      <c r="S76" s="28">
        <f t="shared" si="8"/>
        <v>0</v>
      </c>
      <c r="T76" s="27" t="str">
        <f t="shared" si="9"/>
        <v>OK</v>
      </c>
      <c r="U76" s="173"/>
      <c r="V76" s="173"/>
      <c r="W76" s="173"/>
      <c r="X76" s="173"/>
      <c r="Y76" s="174"/>
      <c r="Z76" s="174"/>
      <c r="AA76" s="174"/>
      <c r="AB76" s="24"/>
      <c r="AC76" s="24"/>
      <c r="AD76" s="24"/>
      <c r="AE76" s="24"/>
      <c r="AF76" s="24"/>
      <c r="AG76" s="24"/>
      <c r="AH76" s="24"/>
    </row>
    <row r="77" spans="1:34" ht="30.2" customHeight="1" x14ac:dyDescent="0.25">
      <c r="A77" s="214"/>
      <c r="B77" s="46">
        <v>74</v>
      </c>
      <c r="C77" s="211"/>
      <c r="D77" s="48" t="s">
        <v>30</v>
      </c>
      <c r="E77" s="50" t="s">
        <v>8</v>
      </c>
      <c r="F77" s="52" t="s">
        <v>28</v>
      </c>
      <c r="G77" s="46" t="s">
        <v>29</v>
      </c>
      <c r="H77" s="46" t="s">
        <v>8</v>
      </c>
      <c r="I77" s="46" t="s">
        <v>9</v>
      </c>
      <c r="J77" s="49">
        <v>150</v>
      </c>
      <c r="K77" s="29">
        <f>0</f>
        <v>0</v>
      </c>
      <c r="L77" s="158">
        <f t="shared" si="5"/>
        <v>0</v>
      </c>
      <c r="M77" s="158">
        <f t="shared" si="6"/>
        <v>0</v>
      </c>
      <c r="N77" s="159"/>
      <c r="O77" s="160">
        <f t="shared" si="7"/>
        <v>0</v>
      </c>
      <c r="P77" s="159"/>
      <c r="Q77" s="159"/>
      <c r="R77" s="159"/>
      <c r="S77" s="28">
        <f t="shared" si="8"/>
        <v>0</v>
      </c>
      <c r="T77" s="27" t="str">
        <f t="shared" si="9"/>
        <v>OK</v>
      </c>
      <c r="U77" s="173"/>
      <c r="V77" s="173"/>
      <c r="W77" s="173"/>
      <c r="X77" s="173"/>
      <c r="Y77" s="174"/>
      <c r="Z77" s="174"/>
      <c r="AA77" s="174"/>
      <c r="AB77" s="24"/>
      <c r="AC77" s="24"/>
      <c r="AD77" s="24"/>
      <c r="AE77" s="24"/>
      <c r="AF77" s="24"/>
      <c r="AG77" s="24"/>
      <c r="AH77" s="24"/>
    </row>
    <row r="78" spans="1:34" ht="30.2" customHeight="1" x14ac:dyDescent="0.25">
      <c r="A78" s="215"/>
      <c r="B78" s="46">
        <v>75</v>
      </c>
      <c r="C78" s="212"/>
      <c r="D78" s="48" t="s">
        <v>165</v>
      </c>
      <c r="E78" s="50" t="s">
        <v>8</v>
      </c>
      <c r="F78" s="52" t="s">
        <v>28</v>
      </c>
      <c r="G78" s="46" t="s">
        <v>29</v>
      </c>
      <c r="H78" s="46" t="s">
        <v>8</v>
      </c>
      <c r="I78" s="46" t="s">
        <v>9</v>
      </c>
      <c r="J78" s="49">
        <v>300</v>
      </c>
      <c r="K78" s="29">
        <f>0</f>
        <v>0</v>
      </c>
      <c r="L78" s="158">
        <f t="shared" si="5"/>
        <v>0</v>
      </c>
      <c r="M78" s="158">
        <f t="shared" si="6"/>
        <v>0</v>
      </c>
      <c r="N78" s="159"/>
      <c r="O78" s="160">
        <f t="shared" si="7"/>
        <v>0</v>
      </c>
      <c r="P78" s="159"/>
      <c r="Q78" s="159"/>
      <c r="R78" s="159"/>
      <c r="S78" s="28">
        <f t="shared" si="8"/>
        <v>0</v>
      </c>
      <c r="T78" s="27" t="str">
        <f t="shared" si="9"/>
        <v>OK</v>
      </c>
      <c r="U78" s="173"/>
      <c r="V78" s="173"/>
      <c r="W78" s="173"/>
      <c r="X78" s="173"/>
      <c r="Y78" s="174"/>
      <c r="Z78" s="174"/>
      <c r="AA78" s="174"/>
      <c r="AB78" s="24"/>
      <c r="AC78" s="24"/>
      <c r="AD78" s="24"/>
      <c r="AE78" s="24"/>
      <c r="AF78" s="24"/>
      <c r="AG78" s="24"/>
      <c r="AH78" s="24"/>
    </row>
    <row r="79" spans="1:34" ht="30.2" customHeight="1" x14ac:dyDescent="0.25">
      <c r="A79" s="203" t="s">
        <v>166</v>
      </c>
      <c r="B79" s="39">
        <v>76</v>
      </c>
      <c r="C79" s="200" t="s">
        <v>33</v>
      </c>
      <c r="D79" s="36" t="s">
        <v>7</v>
      </c>
      <c r="E79" s="43" t="s">
        <v>8</v>
      </c>
      <c r="F79" s="45" t="s">
        <v>28</v>
      </c>
      <c r="G79" s="39" t="s">
        <v>29</v>
      </c>
      <c r="H79" s="39" t="s">
        <v>8</v>
      </c>
      <c r="I79" s="39" t="s">
        <v>9</v>
      </c>
      <c r="J79" s="38">
        <v>1001</v>
      </c>
      <c r="K79" s="29">
        <f>0</f>
        <v>0</v>
      </c>
      <c r="L79" s="158">
        <f t="shared" si="5"/>
        <v>0</v>
      </c>
      <c r="M79" s="158">
        <f t="shared" si="6"/>
        <v>0</v>
      </c>
      <c r="N79" s="159"/>
      <c r="O79" s="160">
        <f t="shared" si="7"/>
        <v>0</v>
      </c>
      <c r="P79" s="159"/>
      <c r="Q79" s="159"/>
      <c r="R79" s="159"/>
      <c r="S79" s="28">
        <f t="shared" si="8"/>
        <v>0</v>
      </c>
      <c r="T79" s="27" t="str">
        <f t="shared" si="9"/>
        <v>OK</v>
      </c>
      <c r="U79" s="173"/>
      <c r="V79" s="173"/>
      <c r="W79" s="173"/>
      <c r="X79" s="173"/>
      <c r="Y79" s="174"/>
      <c r="Z79" s="174"/>
      <c r="AA79" s="174"/>
      <c r="AB79" s="24"/>
      <c r="AC79" s="24"/>
      <c r="AD79" s="24"/>
      <c r="AE79" s="24"/>
      <c r="AF79" s="24"/>
      <c r="AG79" s="24"/>
      <c r="AH79" s="24"/>
    </row>
    <row r="80" spans="1:34" ht="30.2" customHeight="1" x14ac:dyDescent="0.25">
      <c r="A80" s="204"/>
      <c r="B80" s="39">
        <v>77</v>
      </c>
      <c r="C80" s="201"/>
      <c r="D80" s="36" t="s">
        <v>12</v>
      </c>
      <c r="E80" s="43" t="s">
        <v>8</v>
      </c>
      <c r="F80" s="45" t="s">
        <v>28</v>
      </c>
      <c r="G80" s="39" t="s">
        <v>29</v>
      </c>
      <c r="H80" s="39" t="s">
        <v>34</v>
      </c>
      <c r="I80" s="39" t="s">
        <v>9</v>
      </c>
      <c r="J80" s="38">
        <v>130</v>
      </c>
      <c r="K80" s="29">
        <f>0</f>
        <v>0</v>
      </c>
      <c r="L80" s="158">
        <f t="shared" si="5"/>
        <v>0</v>
      </c>
      <c r="M80" s="158">
        <f t="shared" si="6"/>
        <v>0</v>
      </c>
      <c r="N80" s="159"/>
      <c r="O80" s="160">
        <f t="shared" si="7"/>
        <v>0</v>
      </c>
      <c r="P80" s="159"/>
      <c r="Q80" s="159"/>
      <c r="R80" s="159"/>
      <c r="S80" s="28">
        <f t="shared" si="8"/>
        <v>0</v>
      </c>
      <c r="T80" s="27" t="str">
        <f t="shared" si="9"/>
        <v>OK</v>
      </c>
      <c r="U80" s="173"/>
      <c r="V80" s="173"/>
      <c r="W80" s="173"/>
      <c r="X80" s="173"/>
      <c r="Y80" s="174"/>
      <c r="Z80" s="174"/>
      <c r="AA80" s="174"/>
      <c r="AB80" s="24"/>
      <c r="AC80" s="24"/>
      <c r="AD80" s="24"/>
      <c r="AE80" s="24"/>
      <c r="AF80" s="24"/>
      <c r="AG80" s="24"/>
      <c r="AH80" s="24"/>
    </row>
    <row r="81" spans="1:34" ht="30.2" customHeight="1" x14ac:dyDescent="0.25">
      <c r="A81" s="205"/>
      <c r="B81" s="39">
        <v>78</v>
      </c>
      <c r="C81" s="202"/>
      <c r="D81" s="36" t="s">
        <v>157</v>
      </c>
      <c r="E81" s="43" t="s">
        <v>8</v>
      </c>
      <c r="F81" s="45" t="s">
        <v>28</v>
      </c>
      <c r="G81" s="39" t="s">
        <v>29</v>
      </c>
      <c r="H81" s="39" t="s">
        <v>8</v>
      </c>
      <c r="I81" s="39" t="s">
        <v>9</v>
      </c>
      <c r="J81" s="38">
        <v>200</v>
      </c>
      <c r="K81" s="29">
        <f>0</f>
        <v>0</v>
      </c>
      <c r="L81" s="158">
        <f t="shared" si="5"/>
        <v>0</v>
      </c>
      <c r="M81" s="158">
        <f t="shared" si="6"/>
        <v>0</v>
      </c>
      <c r="N81" s="159"/>
      <c r="O81" s="160">
        <f t="shared" si="7"/>
        <v>0</v>
      </c>
      <c r="P81" s="159"/>
      <c r="Q81" s="159"/>
      <c r="R81" s="159"/>
      <c r="S81" s="28">
        <f t="shared" si="8"/>
        <v>0</v>
      </c>
      <c r="T81" s="27" t="str">
        <f t="shared" si="9"/>
        <v>OK</v>
      </c>
      <c r="U81" s="173"/>
      <c r="V81" s="173"/>
      <c r="W81" s="173"/>
      <c r="X81" s="173"/>
      <c r="Y81" s="174"/>
      <c r="Z81" s="174"/>
      <c r="AA81" s="174"/>
      <c r="AB81" s="24"/>
      <c r="AC81" s="24"/>
      <c r="AD81" s="24"/>
      <c r="AE81" s="24"/>
      <c r="AF81" s="24"/>
      <c r="AG81" s="24"/>
      <c r="AH81" s="24"/>
    </row>
    <row r="82" spans="1:34" ht="15.75" thickBot="1" x14ac:dyDescent="0.3">
      <c r="K82" s="4">
        <f>SUM(K4:K81)</f>
        <v>433</v>
      </c>
      <c r="N82" s="163"/>
      <c r="O82" s="163">
        <f t="shared" si="7"/>
        <v>108</v>
      </c>
      <c r="P82" s="163"/>
      <c r="Q82" s="163"/>
      <c r="R82" s="163"/>
      <c r="S82" s="12">
        <f>SUM(S4:S81)</f>
        <v>203</v>
      </c>
      <c r="T82" s="5" t="str">
        <f t="shared" si="9"/>
        <v>OK</v>
      </c>
      <c r="U82" s="32">
        <f t="shared" ref="U82:AH82" si="10">SUMPRODUCT($J$4:$J$81,U4:U81)</f>
        <v>169901</v>
      </c>
      <c r="V82" s="32">
        <f t="shared" si="10"/>
        <v>44847.79</v>
      </c>
      <c r="W82" s="32">
        <f t="shared" si="10"/>
        <v>1300</v>
      </c>
      <c r="X82" s="32">
        <f t="shared" si="10"/>
        <v>39546</v>
      </c>
      <c r="Y82" s="32">
        <f t="shared" si="10"/>
        <v>9867</v>
      </c>
      <c r="Z82" s="32">
        <f t="shared" si="10"/>
        <v>795.6</v>
      </c>
      <c r="AA82" s="32">
        <f t="shared" si="10"/>
        <v>13992</v>
      </c>
      <c r="AB82" s="32">
        <f t="shared" si="10"/>
        <v>0</v>
      </c>
      <c r="AC82" s="32">
        <f t="shared" si="10"/>
        <v>0</v>
      </c>
      <c r="AD82" s="32">
        <f t="shared" si="10"/>
        <v>0</v>
      </c>
      <c r="AE82" s="32">
        <f t="shared" si="10"/>
        <v>0</v>
      </c>
      <c r="AF82" s="32">
        <f t="shared" si="10"/>
        <v>0</v>
      </c>
      <c r="AG82" s="32">
        <f t="shared" si="10"/>
        <v>0</v>
      </c>
      <c r="AH82" s="32">
        <f t="shared" si="10"/>
        <v>0</v>
      </c>
    </row>
    <row r="83" spans="1:34" ht="15" x14ac:dyDescent="0.25">
      <c r="D83" s="33" t="s">
        <v>53</v>
      </c>
      <c r="K83" s="163">
        <f>SUMPRODUCT($J$4:$J$81,K4:K81)</f>
        <v>334155.92000000004</v>
      </c>
      <c r="L83" s="163">
        <f>SUMPRODUCT($J$4:$J$81,L4:L81)</f>
        <v>280249.39</v>
      </c>
      <c r="M83" s="163">
        <f>SUMPRODUCT($J$4:$J$81,M4:M81)</f>
        <v>280249.39</v>
      </c>
      <c r="R83" s="157"/>
      <c r="U83" s="177"/>
      <c r="V83" s="177"/>
      <c r="W83" s="177"/>
      <c r="X83" s="177"/>
      <c r="Y83" s="177"/>
      <c r="Z83" s="177"/>
      <c r="AA83" s="177"/>
    </row>
    <row r="84" spans="1:34" ht="30" customHeight="1" x14ac:dyDescent="0.25">
      <c r="D84" s="34" t="s">
        <v>54</v>
      </c>
      <c r="R84" s="156"/>
      <c r="U84" s="177"/>
      <c r="V84" s="177"/>
      <c r="W84" s="177"/>
      <c r="X84" s="177"/>
      <c r="Y84" s="177"/>
      <c r="Z84" s="177"/>
      <c r="AA84" s="177"/>
    </row>
    <row r="85" spans="1:34" ht="15.75" customHeight="1" thickBot="1" x14ac:dyDescent="0.3">
      <c r="D85" s="35" t="s">
        <v>55</v>
      </c>
      <c r="R85" s="156"/>
      <c r="U85" s="177"/>
      <c r="V85" s="177"/>
      <c r="W85" s="177"/>
      <c r="X85" s="177"/>
      <c r="Y85" s="177"/>
      <c r="Z85" s="177"/>
      <c r="AA85" s="177"/>
    </row>
    <row r="86" spans="1:34" ht="15" x14ac:dyDescent="0.25">
      <c r="U86" s="177"/>
      <c r="V86" s="177"/>
      <c r="W86" s="177"/>
      <c r="X86" s="177"/>
      <c r="Y86" s="177"/>
      <c r="Z86" s="177"/>
      <c r="AA86" s="177"/>
    </row>
    <row r="87" spans="1:34" ht="15" x14ac:dyDescent="0.25">
      <c r="U87" s="177"/>
      <c r="V87" s="177"/>
      <c r="W87" s="177"/>
      <c r="X87" s="177"/>
      <c r="Y87" s="177"/>
      <c r="Z87" s="177"/>
      <c r="AA87" s="177"/>
    </row>
    <row r="88" spans="1:34" ht="15" x14ac:dyDescent="0.25">
      <c r="U88" s="177"/>
      <c r="V88" s="177"/>
      <c r="W88" s="177"/>
      <c r="X88" s="177"/>
      <c r="Y88" s="177"/>
      <c r="Z88" s="177"/>
      <c r="AA88" s="177"/>
    </row>
    <row r="89" spans="1:34" ht="15" x14ac:dyDescent="0.25">
      <c r="U89" s="177"/>
      <c r="V89" s="177"/>
      <c r="W89" s="177"/>
      <c r="X89" s="177"/>
      <c r="Y89" s="177"/>
      <c r="Z89" s="177"/>
      <c r="AA89" s="177"/>
    </row>
    <row r="90" spans="1:34" ht="15" x14ac:dyDescent="0.25">
      <c r="U90" s="177"/>
      <c r="V90" s="177"/>
      <c r="W90" s="177"/>
      <c r="X90" s="177"/>
      <c r="Y90" s="177"/>
      <c r="Z90" s="177"/>
      <c r="AA90" s="177"/>
    </row>
    <row r="91" spans="1:34" ht="15" x14ac:dyDescent="0.25">
      <c r="U91" s="177"/>
      <c r="V91" s="177"/>
      <c r="W91" s="177"/>
      <c r="X91" s="177"/>
      <c r="Y91" s="177"/>
      <c r="Z91" s="177"/>
      <c r="AA91" s="177"/>
    </row>
    <row r="92" spans="1:34" ht="15" x14ac:dyDescent="0.25">
      <c r="U92" s="177"/>
      <c r="V92" s="177"/>
      <c r="W92" s="177"/>
      <c r="X92" s="177"/>
      <c r="Y92" s="177"/>
      <c r="Z92" s="177"/>
      <c r="AA92" s="177"/>
    </row>
  </sheetData>
  <mergeCells count="29">
    <mergeCell ref="A69:A78"/>
    <mergeCell ref="C69:C78"/>
    <mergeCell ref="A79:A81"/>
    <mergeCell ref="C79:C81"/>
    <mergeCell ref="A38:A48"/>
    <mergeCell ref="C38:C48"/>
    <mergeCell ref="A49:A59"/>
    <mergeCell ref="C49:C59"/>
    <mergeCell ref="A60:A68"/>
    <mergeCell ref="C60:C68"/>
    <mergeCell ref="AD1:AD2"/>
    <mergeCell ref="AE1:AE2"/>
    <mergeCell ref="AF1:AF2"/>
    <mergeCell ref="AG1:AG2"/>
    <mergeCell ref="AH1:AH2"/>
    <mergeCell ref="AA1:AA2"/>
    <mergeCell ref="AB1:AB2"/>
    <mergeCell ref="AC1:AC2"/>
    <mergeCell ref="A1:C1"/>
    <mergeCell ref="D1:J1"/>
    <mergeCell ref="K1:T1"/>
    <mergeCell ref="U1:U2"/>
    <mergeCell ref="V1:V2"/>
    <mergeCell ref="W1:W2"/>
    <mergeCell ref="A2:J2"/>
    <mergeCell ref="K2:T2"/>
    <mergeCell ref="X1:X2"/>
    <mergeCell ref="Y1:Y2"/>
    <mergeCell ref="Z1:Z2"/>
  </mergeCells>
  <conditionalFormatting sqref="T1 T3:T1048576">
    <cfRule type="cellIs" dxfId="47" priority="2" operator="equal">
      <formula>"ATENÇÃO"</formula>
    </cfRule>
  </conditionalFormatting>
  <conditionalFormatting sqref="AB4:AH81">
    <cfRule type="cellIs" dxfId="46"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90415-06BF-4A93-B2BB-38C277FF94F0}">
  <dimension ref="A1:AH92"/>
  <sheetViews>
    <sheetView zoomScale="80" zoomScaleNormal="80" workbookViewId="0">
      <selection activeCell="S4" sqref="S4:S81"/>
    </sheetView>
  </sheetViews>
  <sheetFormatPr defaultColWidth="9.7109375" defaultRowHeight="30.2" customHeight="1" x14ac:dyDescent="0.25"/>
  <cols>
    <col min="1" max="1" width="6.140625" style="1" customWidth="1"/>
    <col min="2" max="2" width="6.42578125" style="1" customWidth="1"/>
    <col min="3" max="3" width="26.7109375" style="1" customWidth="1"/>
    <col min="4" max="4" width="31.42578125" style="3" customWidth="1"/>
    <col min="5" max="5" width="16.140625" style="1" customWidth="1"/>
    <col min="6" max="6" width="8.5703125" style="1" customWidth="1"/>
    <col min="7" max="7" width="11.140625" style="1" customWidth="1"/>
    <col min="8" max="8" width="8.28515625" style="1" customWidth="1"/>
    <col min="9" max="9" width="12.7109375" style="1" customWidth="1"/>
    <col min="10" max="10" width="13.7109375" style="3" customWidth="1"/>
    <col min="11" max="11" width="17.42578125" style="4" bestFit="1" customWidth="1"/>
    <col min="12" max="14" width="12.42578125" style="4" customWidth="1"/>
    <col min="15" max="15" width="18.140625" style="4" customWidth="1"/>
    <col min="16" max="17" width="12.42578125" style="4" customWidth="1"/>
    <col min="18" max="18" width="16.42578125" style="4" bestFit="1" customWidth="1"/>
    <col min="19" max="19" width="13.28515625" style="12" customWidth="1"/>
    <col min="20" max="20" width="12.42578125" style="5" customWidth="1"/>
    <col min="21" max="21" width="15.28515625" style="6" customWidth="1"/>
    <col min="22" max="22" width="18.140625" style="6" customWidth="1"/>
    <col min="23" max="25" width="14.140625" style="6" customWidth="1"/>
    <col min="26" max="26" width="12.42578125" style="6" customWidth="1"/>
    <col min="27" max="27" width="13.28515625" style="6" customWidth="1"/>
    <col min="28" max="28" width="12.7109375" style="6" customWidth="1"/>
    <col min="29" max="29" width="12" style="6" customWidth="1"/>
    <col min="30" max="30" width="12.7109375" style="6" customWidth="1"/>
    <col min="31" max="31" width="13.85546875" style="6" customWidth="1"/>
    <col min="32" max="32" width="13.42578125" style="6" customWidth="1"/>
    <col min="33" max="33" width="12.42578125" style="2" customWidth="1"/>
    <col min="34" max="34" width="13.7109375" style="2" customWidth="1"/>
    <col min="35" max="16384" width="9.7109375" style="2"/>
  </cols>
  <sheetData>
    <row r="1" spans="1:34" ht="74.25" customHeight="1" x14ac:dyDescent="0.25">
      <c r="A1" s="207" t="s">
        <v>52</v>
      </c>
      <c r="B1" s="208"/>
      <c r="C1" s="209"/>
      <c r="D1" s="194" t="s">
        <v>48</v>
      </c>
      <c r="E1" s="195"/>
      <c r="F1" s="195"/>
      <c r="G1" s="195"/>
      <c r="H1" s="195"/>
      <c r="I1" s="195"/>
      <c r="J1" s="196"/>
      <c r="K1" s="206" t="s">
        <v>49</v>
      </c>
      <c r="L1" s="206"/>
      <c r="M1" s="206"/>
      <c r="N1" s="206"/>
      <c r="O1" s="206"/>
      <c r="P1" s="206"/>
      <c r="Q1" s="206"/>
      <c r="R1" s="206"/>
      <c r="S1" s="206"/>
      <c r="T1" s="206"/>
      <c r="U1" s="192" t="s">
        <v>207</v>
      </c>
      <c r="V1" s="192" t="s">
        <v>206</v>
      </c>
      <c r="W1" s="192" t="s">
        <v>209</v>
      </c>
      <c r="X1" s="192" t="s">
        <v>51</v>
      </c>
      <c r="Y1" s="192" t="s">
        <v>51</v>
      </c>
      <c r="Z1" s="192" t="s">
        <v>51</v>
      </c>
      <c r="AA1" s="192" t="s">
        <v>51</v>
      </c>
      <c r="AB1" s="192" t="s">
        <v>51</v>
      </c>
      <c r="AC1" s="192" t="s">
        <v>51</v>
      </c>
      <c r="AD1" s="192" t="s">
        <v>51</v>
      </c>
      <c r="AE1" s="192" t="s">
        <v>51</v>
      </c>
      <c r="AF1" s="192" t="s">
        <v>51</v>
      </c>
      <c r="AG1" s="192" t="s">
        <v>51</v>
      </c>
      <c r="AH1" s="192" t="s">
        <v>51</v>
      </c>
    </row>
    <row r="2" spans="1:34" ht="24.95" customHeight="1" x14ac:dyDescent="0.25">
      <c r="A2" s="194" t="s">
        <v>208</v>
      </c>
      <c r="B2" s="195"/>
      <c r="C2" s="195"/>
      <c r="D2" s="195"/>
      <c r="E2" s="195"/>
      <c r="F2" s="195"/>
      <c r="G2" s="195"/>
      <c r="H2" s="195"/>
      <c r="I2" s="195"/>
      <c r="J2" s="196"/>
      <c r="K2" s="197" t="s">
        <v>62</v>
      </c>
      <c r="L2" s="198"/>
      <c r="M2" s="198"/>
      <c r="N2" s="198"/>
      <c r="O2" s="198"/>
      <c r="P2" s="198"/>
      <c r="Q2" s="198"/>
      <c r="R2" s="198"/>
      <c r="S2" s="198"/>
      <c r="T2" s="199"/>
      <c r="U2" s="193"/>
      <c r="V2" s="193"/>
      <c r="W2" s="193"/>
      <c r="X2" s="193"/>
      <c r="Y2" s="193"/>
      <c r="Z2" s="193"/>
      <c r="AA2" s="193"/>
      <c r="AB2" s="193"/>
      <c r="AC2" s="193"/>
      <c r="AD2" s="193"/>
      <c r="AE2" s="193"/>
      <c r="AF2" s="193"/>
      <c r="AG2" s="193"/>
      <c r="AH2" s="193"/>
    </row>
    <row r="3" spans="1:34" s="3" customFormat="1" ht="33" customHeight="1" x14ac:dyDescent="0.2">
      <c r="A3" s="7" t="s">
        <v>3</v>
      </c>
      <c r="B3" s="7" t="s">
        <v>56</v>
      </c>
      <c r="C3" s="7" t="s">
        <v>57</v>
      </c>
      <c r="D3" s="8" t="s">
        <v>58</v>
      </c>
      <c r="E3" s="8" t="s">
        <v>59</v>
      </c>
      <c r="F3" s="8" t="s">
        <v>18</v>
      </c>
      <c r="G3" s="8" t="s">
        <v>19</v>
      </c>
      <c r="H3" s="8" t="s">
        <v>60</v>
      </c>
      <c r="I3" s="8" t="s">
        <v>61</v>
      </c>
      <c r="J3" s="9" t="s">
        <v>50</v>
      </c>
      <c r="K3" s="10" t="s">
        <v>4</v>
      </c>
      <c r="L3" s="57" t="s">
        <v>218</v>
      </c>
      <c r="M3" s="57" t="s">
        <v>219</v>
      </c>
      <c r="N3" s="57" t="s">
        <v>220</v>
      </c>
      <c r="O3" s="57" t="s">
        <v>221</v>
      </c>
      <c r="P3" s="57" t="s">
        <v>222</v>
      </c>
      <c r="Q3" s="57" t="s">
        <v>224</v>
      </c>
      <c r="R3" s="57" t="s">
        <v>225</v>
      </c>
      <c r="S3" s="11" t="s">
        <v>0</v>
      </c>
      <c r="T3" s="7" t="s">
        <v>2</v>
      </c>
      <c r="U3" s="25">
        <v>45460</v>
      </c>
      <c r="V3" s="25">
        <v>45468</v>
      </c>
      <c r="W3" s="25">
        <v>45548</v>
      </c>
      <c r="X3" s="25" t="s">
        <v>1</v>
      </c>
      <c r="Y3" s="25" t="s">
        <v>1</v>
      </c>
      <c r="Z3" s="25" t="s">
        <v>1</v>
      </c>
      <c r="AA3" s="25" t="s">
        <v>1</v>
      </c>
      <c r="AB3" s="25" t="s">
        <v>1</v>
      </c>
      <c r="AC3" s="25" t="s">
        <v>1</v>
      </c>
      <c r="AD3" s="25" t="s">
        <v>1</v>
      </c>
      <c r="AE3" s="25" t="s">
        <v>1</v>
      </c>
      <c r="AF3" s="25" t="s">
        <v>1</v>
      </c>
      <c r="AG3" s="25" t="s">
        <v>1</v>
      </c>
      <c r="AH3" s="25" t="s">
        <v>1</v>
      </c>
    </row>
    <row r="4" spans="1:34" ht="30.2" customHeight="1" x14ac:dyDescent="0.25">
      <c r="A4" s="39">
        <v>1</v>
      </c>
      <c r="B4" s="39">
        <v>1</v>
      </c>
      <c r="C4" s="37" t="s">
        <v>63</v>
      </c>
      <c r="D4" s="36" t="s">
        <v>64</v>
      </c>
      <c r="E4" s="37" t="s">
        <v>65</v>
      </c>
      <c r="F4" s="37" t="s">
        <v>20</v>
      </c>
      <c r="G4" s="37" t="s">
        <v>66</v>
      </c>
      <c r="H4" s="37" t="s">
        <v>5</v>
      </c>
      <c r="I4" s="37" t="s">
        <v>6</v>
      </c>
      <c r="J4" s="38">
        <v>1670</v>
      </c>
      <c r="K4" s="29">
        <f>0</f>
        <v>0</v>
      </c>
      <c r="L4" s="158">
        <f>IF(SUM(U4:AL4)&gt;K4,K4,SUM(U4:AL4))</f>
        <v>0</v>
      </c>
      <c r="M4" s="158">
        <f>(SUM(U4:AL4))</f>
        <v>0</v>
      </c>
      <c r="N4" s="159"/>
      <c r="O4" s="160">
        <f>ROUND(IF(K4*0.25-0.5&lt;0,0,K4*0.25-0.5),0)-R4-P4</f>
        <v>0</v>
      </c>
      <c r="P4" s="159"/>
      <c r="Q4" s="159"/>
      <c r="R4" s="159"/>
      <c r="S4" s="28">
        <f>K4-SUM(U4:AH4)+N4</f>
        <v>0</v>
      </c>
      <c r="T4" s="27" t="str">
        <f>IF(S4&lt;0,"ATENÇÃO","OK")</f>
        <v>OK</v>
      </c>
      <c r="U4" s="133"/>
      <c r="V4" s="133"/>
      <c r="W4" s="133"/>
      <c r="X4" s="24"/>
      <c r="Y4" s="26"/>
      <c r="Z4" s="26"/>
      <c r="AA4" s="26"/>
      <c r="AB4" s="24"/>
      <c r="AC4" s="24"/>
      <c r="AD4" s="24"/>
      <c r="AE4" s="24"/>
      <c r="AF4" s="24"/>
      <c r="AG4" s="24"/>
      <c r="AH4" s="24"/>
    </row>
    <row r="5" spans="1:34" ht="30.2" customHeight="1" x14ac:dyDescent="0.25">
      <c r="A5" s="46">
        <v>2</v>
      </c>
      <c r="B5" s="46">
        <v>2</v>
      </c>
      <c r="C5" s="47" t="s">
        <v>67</v>
      </c>
      <c r="D5" s="48" t="s">
        <v>68</v>
      </c>
      <c r="E5" s="47" t="s">
        <v>69</v>
      </c>
      <c r="F5" s="47" t="s">
        <v>20</v>
      </c>
      <c r="G5" s="47" t="s">
        <v>66</v>
      </c>
      <c r="H5" s="47" t="s">
        <v>5</v>
      </c>
      <c r="I5" s="47" t="s">
        <v>6</v>
      </c>
      <c r="J5" s="49">
        <v>1651.67</v>
      </c>
      <c r="K5" s="29">
        <f>1</f>
        <v>1</v>
      </c>
      <c r="L5" s="158">
        <f t="shared" ref="L5:L68" si="0">IF(SUM(U5:AL5)&gt;K5,K5,SUM(U5:AL5))</f>
        <v>0</v>
      </c>
      <c r="M5" s="158">
        <f t="shared" ref="M5:M68" si="1">(SUM(U5:AL5))</f>
        <v>0</v>
      </c>
      <c r="N5" s="159"/>
      <c r="O5" s="160">
        <f t="shared" ref="O5:O68" si="2">ROUND(IF(K5*0.25-0.5&lt;0,0,K5*0.25-0.5),0)-R5-P5</f>
        <v>0</v>
      </c>
      <c r="P5" s="159"/>
      <c r="Q5" s="159"/>
      <c r="R5" s="159"/>
      <c r="S5" s="28">
        <f t="shared" ref="S5:S68" si="3">K5-SUM(U5:AH5)+N5</f>
        <v>1</v>
      </c>
      <c r="T5" s="27" t="str">
        <f t="shared" ref="T5:T68" si="4">IF(S5&lt;0,"ATENÇÃO","OK")</f>
        <v>OK</v>
      </c>
      <c r="U5" s="133"/>
      <c r="V5" s="133"/>
      <c r="W5" s="133"/>
      <c r="X5" s="24"/>
      <c r="Y5" s="26"/>
      <c r="Z5" s="26"/>
      <c r="AA5" s="26"/>
      <c r="AB5" s="24"/>
      <c r="AC5" s="24"/>
      <c r="AD5" s="24"/>
      <c r="AE5" s="24"/>
      <c r="AF5" s="24"/>
      <c r="AG5" s="24"/>
      <c r="AH5" s="24"/>
    </row>
    <row r="6" spans="1:34" ht="30.2" customHeight="1" x14ac:dyDescent="0.25">
      <c r="A6" s="39">
        <v>3</v>
      </c>
      <c r="B6" s="39">
        <v>3</v>
      </c>
      <c r="C6" s="37" t="s">
        <v>63</v>
      </c>
      <c r="D6" s="36" t="s">
        <v>70</v>
      </c>
      <c r="E6" s="37" t="s">
        <v>71</v>
      </c>
      <c r="F6" s="37" t="s">
        <v>20</v>
      </c>
      <c r="G6" s="37" t="s">
        <v>72</v>
      </c>
      <c r="H6" s="37" t="s">
        <v>5</v>
      </c>
      <c r="I6" s="37" t="s">
        <v>6</v>
      </c>
      <c r="J6" s="38">
        <v>1802</v>
      </c>
      <c r="K6" s="29">
        <f>0</f>
        <v>0</v>
      </c>
      <c r="L6" s="158">
        <f t="shared" si="0"/>
        <v>0</v>
      </c>
      <c r="M6" s="158">
        <f t="shared" si="1"/>
        <v>0</v>
      </c>
      <c r="N6" s="159"/>
      <c r="O6" s="160">
        <f t="shared" si="2"/>
        <v>0</v>
      </c>
      <c r="P6" s="159"/>
      <c r="Q6" s="159"/>
      <c r="R6" s="159"/>
      <c r="S6" s="28">
        <f t="shared" si="3"/>
        <v>0</v>
      </c>
      <c r="T6" s="27" t="str">
        <f t="shared" si="4"/>
        <v>OK</v>
      </c>
      <c r="U6" s="133"/>
      <c r="V6" s="133"/>
      <c r="W6" s="133"/>
      <c r="X6" s="24"/>
      <c r="Y6" s="26"/>
      <c r="Z6" s="26"/>
      <c r="AA6" s="26"/>
      <c r="AB6" s="24"/>
      <c r="AC6" s="24"/>
      <c r="AD6" s="24"/>
      <c r="AE6" s="24"/>
      <c r="AF6" s="24"/>
      <c r="AG6" s="24"/>
      <c r="AH6" s="24"/>
    </row>
    <row r="7" spans="1:34" ht="30.2" customHeight="1" x14ac:dyDescent="0.25">
      <c r="A7" s="46">
        <v>4</v>
      </c>
      <c r="B7" s="46">
        <v>4</v>
      </c>
      <c r="C7" s="47" t="s">
        <v>67</v>
      </c>
      <c r="D7" s="48" t="s">
        <v>73</v>
      </c>
      <c r="E7" s="47" t="s">
        <v>74</v>
      </c>
      <c r="F7" s="47" t="s">
        <v>20</v>
      </c>
      <c r="G7" s="47" t="s">
        <v>75</v>
      </c>
      <c r="H7" s="47" t="s">
        <v>5</v>
      </c>
      <c r="I7" s="47" t="s">
        <v>6</v>
      </c>
      <c r="J7" s="49">
        <v>1800</v>
      </c>
      <c r="K7" s="29">
        <f>0</f>
        <v>0</v>
      </c>
      <c r="L7" s="158">
        <f t="shared" si="0"/>
        <v>0</v>
      </c>
      <c r="M7" s="158">
        <f t="shared" si="1"/>
        <v>0</v>
      </c>
      <c r="N7" s="159"/>
      <c r="O7" s="160">
        <f t="shared" si="2"/>
        <v>0</v>
      </c>
      <c r="P7" s="159"/>
      <c r="Q7" s="159"/>
      <c r="R7" s="159"/>
      <c r="S7" s="28">
        <f t="shared" si="3"/>
        <v>0</v>
      </c>
      <c r="T7" s="27" t="str">
        <f t="shared" si="4"/>
        <v>OK</v>
      </c>
      <c r="U7" s="133"/>
      <c r="V7" s="133"/>
      <c r="W7" s="133"/>
      <c r="X7" s="24"/>
      <c r="Y7" s="26"/>
      <c r="Z7" s="26"/>
      <c r="AA7" s="26"/>
      <c r="AB7" s="24"/>
      <c r="AC7" s="24"/>
      <c r="AD7" s="24"/>
      <c r="AE7" s="24"/>
      <c r="AF7" s="24"/>
      <c r="AG7" s="24"/>
      <c r="AH7" s="24"/>
    </row>
    <row r="8" spans="1:34" ht="30.2" customHeight="1" x14ac:dyDescent="0.25">
      <c r="A8" s="39">
        <v>5</v>
      </c>
      <c r="B8" s="39">
        <v>5</v>
      </c>
      <c r="C8" s="37" t="s">
        <v>63</v>
      </c>
      <c r="D8" s="36" t="s">
        <v>76</v>
      </c>
      <c r="E8" s="37" t="s">
        <v>77</v>
      </c>
      <c r="F8" s="37" t="s">
        <v>20</v>
      </c>
      <c r="G8" s="37" t="s">
        <v>78</v>
      </c>
      <c r="H8" s="37" t="s">
        <v>5</v>
      </c>
      <c r="I8" s="37" t="s">
        <v>6</v>
      </c>
      <c r="J8" s="38">
        <v>2686</v>
      </c>
      <c r="K8" s="29">
        <f>0</f>
        <v>0</v>
      </c>
      <c r="L8" s="158">
        <f t="shared" si="0"/>
        <v>0</v>
      </c>
      <c r="M8" s="158">
        <f t="shared" si="1"/>
        <v>0</v>
      </c>
      <c r="N8" s="159"/>
      <c r="O8" s="160">
        <f t="shared" si="2"/>
        <v>0</v>
      </c>
      <c r="P8" s="159"/>
      <c r="Q8" s="159"/>
      <c r="R8" s="159"/>
      <c r="S8" s="28">
        <f t="shared" si="3"/>
        <v>0</v>
      </c>
      <c r="T8" s="27" t="str">
        <f t="shared" si="4"/>
        <v>OK</v>
      </c>
      <c r="U8" s="133"/>
      <c r="V8" s="133"/>
      <c r="W8" s="133"/>
      <c r="X8" s="24"/>
      <c r="Y8" s="26"/>
      <c r="Z8" s="26"/>
      <c r="AA8" s="26"/>
      <c r="AB8" s="24"/>
      <c r="AC8" s="24"/>
      <c r="AD8" s="24"/>
      <c r="AE8" s="24"/>
      <c r="AF8" s="24"/>
      <c r="AG8" s="24"/>
      <c r="AH8" s="24"/>
    </row>
    <row r="9" spans="1:34" ht="50.25" customHeight="1" x14ac:dyDescent="0.25">
      <c r="A9" s="46">
        <v>6</v>
      </c>
      <c r="B9" s="46">
        <v>6</v>
      </c>
      <c r="C9" s="47" t="s">
        <v>67</v>
      </c>
      <c r="D9" s="48" t="s">
        <v>79</v>
      </c>
      <c r="E9" s="127" t="s">
        <v>188</v>
      </c>
      <c r="F9" s="47" t="s">
        <v>20</v>
      </c>
      <c r="G9" s="47" t="s">
        <v>21</v>
      </c>
      <c r="H9" s="47" t="s">
        <v>5</v>
      </c>
      <c r="I9" s="47" t="s">
        <v>6</v>
      </c>
      <c r="J9" s="49">
        <v>2821.51</v>
      </c>
      <c r="K9" s="29">
        <f>1+1</f>
        <v>2</v>
      </c>
      <c r="L9" s="158">
        <f t="shared" si="0"/>
        <v>2</v>
      </c>
      <c r="M9" s="158">
        <f t="shared" si="1"/>
        <v>2</v>
      </c>
      <c r="N9" s="159"/>
      <c r="O9" s="160">
        <f t="shared" si="2"/>
        <v>0</v>
      </c>
      <c r="P9" s="159"/>
      <c r="Q9" s="159"/>
      <c r="R9" s="159"/>
      <c r="S9" s="28">
        <f t="shared" si="3"/>
        <v>0</v>
      </c>
      <c r="T9" s="27" t="str">
        <f t="shared" si="4"/>
        <v>OK</v>
      </c>
      <c r="U9" s="133">
        <v>2</v>
      </c>
      <c r="V9" s="133"/>
      <c r="W9" s="133"/>
      <c r="X9" s="24"/>
      <c r="Y9" s="26"/>
      <c r="Z9" s="26"/>
      <c r="AA9" s="26"/>
      <c r="AB9" s="24"/>
      <c r="AC9" s="24"/>
      <c r="AD9" s="24"/>
      <c r="AE9" s="24"/>
      <c r="AF9" s="24"/>
      <c r="AG9" s="24"/>
      <c r="AH9" s="24"/>
    </row>
    <row r="10" spans="1:34" ht="30.2" customHeight="1" x14ac:dyDescent="0.25">
      <c r="A10" s="39">
        <v>7</v>
      </c>
      <c r="B10" s="39">
        <v>7</v>
      </c>
      <c r="C10" s="37" t="s">
        <v>63</v>
      </c>
      <c r="D10" s="36" t="s">
        <v>80</v>
      </c>
      <c r="E10" s="37" t="s">
        <v>81</v>
      </c>
      <c r="F10" s="37" t="s">
        <v>20</v>
      </c>
      <c r="G10" s="37" t="s">
        <v>21</v>
      </c>
      <c r="H10" s="37" t="s">
        <v>5</v>
      </c>
      <c r="I10" s="37" t="s">
        <v>6</v>
      </c>
      <c r="J10" s="38">
        <v>7446</v>
      </c>
      <c r="K10" s="29">
        <f>0</f>
        <v>0</v>
      </c>
      <c r="L10" s="158">
        <f t="shared" si="0"/>
        <v>0</v>
      </c>
      <c r="M10" s="158">
        <f t="shared" si="1"/>
        <v>0</v>
      </c>
      <c r="N10" s="159"/>
      <c r="O10" s="160">
        <f t="shared" si="2"/>
        <v>0</v>
      </c>
      <c r="P10" s="159"/>
      <c r="Q10" s="159"/>
      <c r="R10" s="159"/>
      <c r="S10" s="28">
        <f t="shared" si="3"/>
        <v>0</v>
      </c>
      <c r="T10" s="27" t="str">
        <f t="shared" si="4"/>
        <v>OK</v>
      </c>
      <c r="U10" s="133"/>
      <c r="V10" s="133"/>
      <c r="W10" s="133"/>
      <c r="X10" s="24"/>
      <c r="Y10" s="26"/>
      <c r="Z10" s="26"/>
      <c r="AA10" s="26"/>
      <c r="AB10" s="24"/>
      <c r="AC10" s="24"/>
      <c r="AD10" s="24"/>
      <c r="AE10" s="24"/>
      <c r="AF10" s="24"/>
      <c r="AG10" s="24"/>
      <c r="AH10" s="24"/>
    </row>
    <row r="11" spans="1:34" ht="30.2" customHeight="1" x14ac:dyDescent="0.25">
      <c r="A11" s="46">
        <v>8</v>
      </c>
      <c r="B11" s="46">
        <v>8</v>
      </c>
      <c r="C11" s="47" t="s">
        <v>63</v>
      </c>
      <c r="D11" s="48" t="s">
        <v>82</v>
      </c>
      <c r="E11" s="47" t="s">
        <v>81</v>
      </c>
      <c r="F11" s="47" t="s">
        <v>20</v>
      </c>
      <c r="G11" s="47" t="s">
        <v>21</v>
      </c>
      <c r="H11" s="47" t="s">
        <v>5</v>
      </c>
      <c r="I11" s="47" t="s">
        <v>6</v>
      </c>
      <c r="J11" s="49">
        <v>7375</v>
      </c>
      <c r="K11" s="29">
        <f>0</f>
        <v>0</v>
      </c>
      <c r="L11" s="158">
        <f t="shared" si="0"/>
        <v>0</v>
      </c>
      <c r="M11" s="158">
        <f t="shared" si="1"/>
        <v>0</v>
      </c>
      <c r="N11" s="159"/>
      <c r="O11" s="160">
        <f t="shared" si="2"/>
        <v>0</v>
      </c>
      <c r="P11" s="159"/>
      <c r="Q11" s="159"/>
      <c r="R11" s="159"/>
      <c r="S11" s="28">
        <f t="shared" si="3"/>
        <v>0</v>
      </c>
      <c r="T11" s="27" t="str">
        <f t="shared" si="4"/>
        <v>OK</v>
      </c>
      <c r="U11" s="133"/>
      <c r="V11" s="133"/>
      <c r="W11" s="133"/>
      <c r="X11" s="24"/>
      <c r="Y11" s="26"/>
      <c r="Z11" s="26"/>
      <c r="AA11" s="26"/>
      <c r="AB11" s="24"/>
      <c r="AC11" s="24"/>
      <c r="AD11" s="24"/>
      <c r="AE11" s="24"/>
      <c r="AF11" s="24"/>
      <c r="AG11" s="24"/>
      <c r="AH11" s="24"/>
    </row>
    <row r="12" spans="1:34" ht="30.2" customHeight="1" x14ac:dyDescent="0.25">
      <c r="A12" s="39">
        <v>9</v>
      </c>
      <c r="B12" s="39">
        <v>9</v>
      </c>
      <c r="C12" s="37" t="s">
        <v>83</v>
      </c>
      <c r="D12" s="36" t="s">
        <v>84</v>
      </c>
      <c r="E12" s="37" t="s">
        <v>85</v>
      </c>
      <c r="F12" s="37" t="s">
        <v>20</v>
      </c>
      <c r="G12" s="37" t="s">
        <v>22</v>
      </c>
      <c r="H12" s="37" t="s">
        <v>5</v>
      </c>
      <c r="I12" s="37" t="s">
        <v>6</v>
      </c>
      <c r="J12" s="38">
        <v>6213.51</v>
      </c>
      <c r="K12" s="29">
        <f>0</f>
        <v>0</v>
      </c>
      <c r="L12" s="158">
        <f t="shared" si="0"/>
        <v>0</v>
      </c>
      <c r="M12" s="158">
        <f t="shared" si="1"/>
        <v>0</v>
      </c>
      <c r="N12" s="159"/>
      <c r="O12" s="160">
        <f t="shared" si="2"/>
        <v>0</v>
      </c>
      <c r="P12" s="159"/>
      <c r="Q12" s="159"/>
      <c r="R12" s="159"/>
      <c r="S12" s="28">
        <f t="shared" si="3"/>
        <v>0</v>
      </c>
      <c r="T12" s="27" t="str">
        <f t="shared" si="4"/>
        <v>OK</v>
      </c>
      <c r="U12" s="133"/>
      <c r="V12" s="133"/>
      <c r="W12" s="133"/>
      <c r="X12" s="24"/>
      <c r="Y12" s="30"/>
      <c r="Z12" s="26"/>
      <c r="AA12" s="26"/>
      <c r="AB12" s="24"/>
      <c r="AC12" s="24"/>
      <c r="AD12" s="24"/>
      <c r="AE12" s="24"/>
      <c r="AF12" s="24"/>
      <c r="AG12" s="24"/>
      <c r="AH12" s="24"/>
    </row>
    <row r="13" spans="1:34" ht="30.2" customHeight="1" x14ac:dyDescent="0.25">
      <c r="A13" s="46">
        <v>10</v>
      </c>
      <c r="B13" s="46">
        <v>10</v>
      </c>
      <c r="C13" s="47" t="s">
        <v>63</v>
      </c>
      <c r="D13" s="48" t="s">
        <v>86</v>
      </c>
      <c r="E13" s="47" t="s">
        <v>87</v>
      </c>
      <c r="F13" s="47" t="s">
        <v>20</v>
      </c>
      <c r="G13" s="47" t="s">
        <v>22</v>
      </c>
      <c r="H13" s="47" t="s">
        <v>5</v>
      </c>
      <c r="I13" s="47" t="s">
        <v>6</v>
      </c>
      <c r="J13" s="49">
        <v>6689.61</v>
      </c>
      <c r="K13" s="29">
        <f>0</f>
        <v>0</v>
      </c>
      <c r="L13" s="158">
        <f t="shared" si="0"/>
        <v>0</v>
      </c>
      <c r="M13" s="158">
        <f t="shared" si="1"/>
        <v>0</v>
      </c>
      <c r="N13" s="159"/>
      <c r="O13" s="160">
        <f t="shared" si="2"/>
        <v>0</v>
      </c>
      <c r="P13" s="159"/>
      <c r="Q13" s="159"/>
      <c r="R13" s="159"/>
      <c r="S13" s="28">
        <f t="shared" si="3"/>
        <v>0</v>
      </c>
      <c r="T13" s="27" t="str">
        <f t="shared" si="4"/>
        <v>OK</v>
      </c>
      <c r="U13" s="133"/>
      <c r="V13" s="133"/>
      <c r="W13" s="133"/>
      <c r="X13" s="24"/>
      <c r="Y13" s="26"/>
      <c r="Z13" s="26"/>
      <c r="AA13" s="26"/>
      <c r="AB13" s="24"/>
      <c r="AC13" s="24"/>
      <c r="AD13" s="24"/>
      <c r="AE13" s="24"/>
      <c r="AF13" s="24"/>
      <c r="AG13" s="24"/>
      <c r="AH13" s="24"/>
    </row>
    <row r="14" spans="1:34" ht="30.2" customHeight="1" x14ac:dyDescent="0.25">
      <c r="A14" s="39">
        <v>11</v>
      </c>
      <c r="B14" s="39">
        <v>11</v>
      </c>
      <c r="C14" s="37" t="s">
        <v>83</v>
      </c>
      <c r="D14" s="36" t="s">
        <v>88</v>
      </c>
      <c r="E14" s="37" t="s">
        <v>89</v>
      </c>
      <c r="F14" s="39" t="s">
        <v>20</v>
      </c>
      <c r="G14" s="37" t="s">
        <v>22</v>
      </c>
      <c r="H14" s="39" t="s">
        <v>5</v>
      </c>
      <c r="I14" s="37" t="s">
        <v>6</v>
      </c>
      <c r="J14" s="38">
        <v>3445.06</v>
      </c>
      <c r="K14" s="29">
        <f>4+1</f>
        <v>5</v>
      </c>
      <c r="L14" s="158">
        <f t="shared" si="0"/>
        <v>1</v>
      </c>
      <c r="M14" s="158">
        <f t="shared" si="1"/>
        <v>1</v>
      </c>
      <c r="N14" s="159"/>
      <c r="O14" s="160">
        <f t="shared" si="2"/>
        <v>1</v>
      </c>
      <c r="P14" s="159"/>
      <c r="Q14" s="159"/>
      <c r="R14" s="159"/>
      <c r="S14" s="28">
        <f t="shared" si="3"/>
        <v>4</v>
      </c>
      <c r="T14" s="27" t="str">
        <f t="shared" si="4"/>
        <v>OK</v>
      </c>
      <c r="U14" s="133"/>
      <c r="V14" s="133">
        <v>1</v>
      </c>
      <c r="W14" s="133"/>
      <c r="X14" s="24"/>
      <c r="Y14" s="26"/>
      <c r="Z14" s="26"/>
      <c r="AA14" s="26"/>
      <c r="AB14" s="24"/>
      <c r="AC14" s="24"/>
      <c r="AD14" s="24"/>
      <c r="AE14" s="24"/>
      <c r="AF14" s="24"/>
      <c r="AG14" s="24"/>
      <c r="AH14" s="24"/>
    </row>
    <row r="15" spans="1:34" ht="30.2" customHeight="1" x14ac:dyDescent="0.25">
      <c r="A15" s="46">
        <v>12</v>
      </c>
      <c r="B15" s="46">
        <v>12</v>
      </c>
      <c r="C15" s="47" t="s">
        <v>83</v>
      </c>
      <c r="D15" s="48" t="s">
        <v>90</v>
      </c>
      <c r="E15" s="47" t="s">
        <v>91</v>
      </c>
      <c r="F15" s="46" t="s">
        <v>20</v>
      </c>
      <c r="G15" s="46" t="s">
        <v>22</v>
      </c>
      <c r="H15" s="46" t="s">
        <v>5</v>
      </c>
      <c r="I15" s="47" t="s">
        <v>6</v>
      </c>
      <c r="J15" s="49">
        <v>3617.48</v>
      </c>
      <c r="K15" s="29">
        <f>2-1</f>
        <v>1</v>
      </c>
      <c r="L15" s="158">
        <f t="shared" si="0"/>
        <v>1</v>
      </c>
      <c r="M15" s="158">
        <f t="shared" si="1"/>
        <v>1</v>
      </c>
      <c r="N15" s="159"/>
      <c r="O15" s="160">
        <f t="shared" si="2"/>
        <v>0</v>
      </c>
      <c r="P15" s="159"/>
      <c r="Q15" s="159"/>
      <c r="R15" s="159"/>
      <c r="S15" s="28">
        <f t="shared" si="3"/>
        <v>0</v>
      </c>
      <c r="T15" s="27" t="str">
        <f t="shared" si="4"/>
        <v>OK</v>
      </c>
      <c r="U15" s="133"/>
      <c r="V15" s="133">
        <v>1</v>
      </c>
      <c r="W15" s="133"/>
      <c r="X15" s="24"/>
      <c r="Y15" s="26"/>
      <c r="Z15" s="26"/>
      <c r="AA15" s="26"/>
      <c r="AB15" s="24"/>
      <c r="AC15" s="24"/>
      <c r="AD15" s="24"/>
      <c r="AE15" s="24"/>
      <c r="AF15" s="24"/>
      <c r="AG15" s="24"/>
      <c r="AH15" s="24"/>
    </row>
    <row r="16" spans="1:34" ht="30.2" customHeight="1" x14ac:dyDescent="0.25">
      <c r="A16" s="39">
        <v>13</v>
      </c>
      <c r="B16" s="39">
        <v>13</v>
      </c>
      <c r="C16" s="37" t="s">
        <v>92</v>
      </c>
      <c r="D16" s="36" t="s">
        <v>93</v>
      </c>
      <c r="E16" s="37" t="s">
        <v>94</v>
      </c>
      <c r="F16" s="39" t="s">
        <v>20</v>
      </c>
      <c r="G16" s="39" t="s">
        <v>22</v>
      </c>
      <c r="H16" s="39" t="s">
        <v>5</v>
      </c>
      <c r="I16" s="37" t="s">
        <v>6</v>
      </c>
      <c r="J16" s="38">
        <v>7453.33</v>
      </c>
      <c r="K16" s="29">
        <f>0</f>
        <v>0</v>
      </c>
      <c r="L16" s="158">
        <f t="shared" si="0"/>
        <v>0</v>
      </c>
      <c r="M16" s="158">
        <f t="shared" si="1"/>
        <v>0</v>
      </c>
      <c r="N16" s="159"/>
      <c r="O16" s="160">
        <f t="shared" si="2"/>
        <v>0</v>
      </c>
      <c r="P16" s="159"/>
      <c r="Q16" s="159"/>
      <c r="R16" s="159"/>
      <c r="S16" s="28">
        <f t="shared" si="3"/>
        <v>0</v>
      </c>
      <c r="T16" s="27" t="str">
        <f t="shared" si="4"/>
        <v>OK</v>
      </c>
      <c r="U16" s="133"/>
      <c r="V16" s="133"/>
      <c r="W16" s="133"/>
      <c r="X16" s="24"/>
      <c r="Y16" s="26"/>
      <c r="Z16" s="26"/>
      <c r="AA16" s="26"/>
      <c r="AB16" s="24"/>
      <c r="AC16" s="24"/>
      <c r="AD16" s="24"/>
      <c r="AE16" s="24"/>
      <c r="AF16" s="24"/>
      <c r="AG16" s="24"/>
      <c r="AH16" s="24"/>
    </row>
    <row r="17" spans="1:34" ht="30.2" customHeight="1" x14ac:dyDescent="0.25">
      <c r="A17" s="46">
        <v>14</v>
      </c>
      <c r="B17" s="46">
        <v>14</v>
      </c>
      <c r="C17" s="47" t="s">
        <v>92</v>
      </c>
      <c r="D17" s="48" t="s">
        <v>95</v>
      </c>
      <c r="E17" s="47" t="s">
        <v>94</v>
      </c>
      <c r="F17" s="47" t="s">
        <v>20</v>
      </c>
      <c r="G17" s="47" t="s">
        <v>22</v>
      </c>
      <c r="H17" s="47" t="s">
        <v>5</v>
      </c>
      <c r="I17" s="47" t="s">
        <v>6</v>
      </c>
      <c r="J17" s="49">
        <v>9561.2000000000007</v>
      </c>
      <c r="K17" s="29">
        <f>0</f>
        <v>0</v>
      </c>
      <c r="L17" s="158">
        <f t="shared" si="0"/>
        <v>0</v>
      </c>
      <c r="M17" s="158">
        <f t="shared" si="1"/>
        <v>0</v>
      </c>
      <c r="N17" s="159"/>
      <c r="O17" s="160">
        <f t="shared" si="2"/>
        <v>0</v>
      </c>
      <c r="P17" s="159"/>
      <c r="Q17" s="159"/>
      <c r="R17" s="159"/>
      <c r="S17" s="28">
        <f t="shared" si="3"/>
        <v>0</v>
      </c>
      <c r="T17" s="27" t="str">
        <f t="shared" si="4"/>
        <v>OK</v>
      </c>
      <c r="U17" s="133"/>
      <c r="V17" s="133"/>
      <c r="W17" s="133"/>
      <c r="X17" s="24"/>
      <c r="Y17" s="26"/>
      <c r="Z17" s="26"/>
      <c r="AA17" s="26"/>
      <c r="AB17" s="24"/>
      <c r="AC17" s="24"/>
      <c r="AD17" s="24"/>
      <c r="AE17" s="24"/>
      <c r="AF17" s="24"/>
      <c r="AG17" s="24"/>
      <c r="AH17" s="24"/>
    </row>
    <row r="18" spans="1:34" ht="30.2" customHeight="1" x14ac:dyDescent="0.25">
      <c r="A18" s="39">
        <v>15</v>
      </c>
      <c r="B18" s="39">
        <v>15</v>
      </c>
      <c r="C18" s="37" t="s">
        <v>63</v>
      </c>
      <c r="D18" s="36" t="s">
        <v>96</v>
      </c>
      <c r="E18" s="37" t="s">
        <v>97</v>
      </c>
      <c r="F18" s="37" t="s">
        <v>20</v>
      </c>
      <c r="G18" s="37" t="s">
        <v>31</v>
      </c>
      <c r="H18" s="37" t="s">
        <v>5</v>
      </c>
      <c r="I18" s="37" t="s">
        <v>6</v>
      </c>
      <c r="J18" s="38">
        <v>7598</v>
      </c>
      <c r="K18" s="29">
        <f>0</f>
        <v>0</v>
      </c>
      <c r="L18" s="158">
        <f t="shared" si="0"/>
        <v>0</v>
      </c>
      <c r="M18" s="158">
        <f t="shared" si="1"/>
        <v>0</v>
      </c>
      <c r="N18" s="159"/>
      <c r="O18" s="160">
        <f t="shared" si="2"/>
        <v>0</v>
      </c>
      <c r="P18" s="159"/>
      <c r="Q18" s="159"/>
      <c r="R18" s="159"/>
      <c r="S18" s="28">
        <f t="shared" si="3"/>
        <v>0</v>
      </c>
      <c r="T18" s="27" t="str">
        <f t="shared" si="4"/>
        <v>OK</v>
      </c>
      <c r="U18" s="133"/>
      <c r="V18" s="133"/>
      <c r="W18" s="133"/>
      <c r="X18" s="24"/>
      <c r="Y18" s="26"/>
      <c r="Z18" s="26"/>
      <c r="AA18" s="26"/>
      <c r="AB18" s="24"/>
      <c r="AC18" s="24"/>
      <c r="AD18" s="24"/>
      <c r="AE18" s="24"/>
      <c r="AF18" s="24"/>
      <c r="AG18" s="24"/>
      <c r="AH18" s="24"/>
    </row>
    <row r="19" spans="1:34" ht="30.2" customHeight="1" x14ac:dyDescent="0.25">
      <c r="A19" s="46">
        <v>16</v>
      </c>
      <c r="B19" s="46">
        <v>16</v>
      </c>
      <c r="C19" s="47" t="s">
        <v>83</v>
      </c>
      <c r="D19" s="48" t="s">
        <v>98</v>
      </c>
      <c r="E19" s="47" t="s">
        <v>99</v>
      </c>
      <c r="F19" s="47" t="s">
        <v>20</v>
      </c>
      <c r="G19" s="47" t="s">
        <v>100</v>
      </c>
      <c r="H19" s="47" t="s">
        <v>5</v>
      </c>
      <c r="I19" s="47" t="s">
        <v>6</v>
      </c>
      <c r="J19" s="49">
        <v>4540.34</v>
      </c>
      <c r="K19" s="29">
        <f>0</f>
        <v>0</v>
      </c>
      <c r="L19" s="158">
        <f t="shared" si="0"/>
        <v>0</v>
      </c>
      <c r="M19" s="158">
        <f t="shared" si="1"/>
        <v>0</v>
      </c>
      <c r="N19" s="159"/>
      <c r="O19" s="160">
        <f t="shared" si="2"/>
        <v>0</v>
      </c>
      <c r="P19" s="159"/>
      <c r="Q19" s="159"/>
      <c r="R19" s="159"/>
      <c r="S19" s="28">
        <f t="shared" si="3"/>
        <v>0</v>
      </c>
      <c r="T19" s="27" t="str">
        <f t="shared" si="4"/>
        <v>OK</v>
      </c>
      <c r="U19" s="133"/>
      <c r="V19" s="133"/>
      <c r="W19" s="133"/>
      <c r="X19" s="24"/>
      <c r="Y19" s="26"/>
      <c r="Z19" s="26"/>
      <c r="AA19" s="26"/>
      <c r="AB19" s="24"/>
      <c r="AC19" s="24"/>
      <c r="AD19" s="24"/>
      <c r="AE19" s="24"/>
      <c r="AF19" s="24"/>
      <c r="AG19" s="24"/>
      <c r="AH19" s="24"/>
    </row>
    <row r="20" spans="1:34" ht="30.2" customHeight="1" x14ac:dyDescent="0.25">
      <c r="A20" s="39">
        <v>17</v>
      </c>
      <c r="B20" s="39">
        <v>17</v>
      </c>
      <c r="C20" s="37" t="s">
        <v>63</v>
      </c>
      <c r="D20" s="40" t="s">
        <v>101</v>
      </c>
      <c r="E20" s="41" t="s">
        <v>102</v>
      </c>
      <c r="F20" s="42" t="s">
        <v>20</v>
      </c>
      <c r="G20" s="42" t="s">
        <v>103</v>
      </c>
      <c r="H20" s="42" t="s">
        <v>5</v>
      </c>
      <c r="I20" s="42" t="s">
        <v>6</v>
      </c>
      <c r="J20" s="38">
        <v>7499</v>
      </c>
      <c r="K20" s="29">
        <f>3</f>
        <v>3</v>
      </c>
      <c r="L20" s="158">
        <f t="shared" si="0"/>
        <v>0</v>
      </c>
      <c r="M20" s="158">
        <f t="shared" si="1"/>
        <v>0</v>
      </c>
      <c r="N20" s="159"/>
      <c r="O20" s="160">
        <f t="shared" si="2"/>
        <v>0</v>
      </c>
      <c r="P20" s="159"/>
      <c r="Q20" s="159"/>
      <c r="R20" s="159"/>
      <c r="S20" s="28">
        <f t="shared" si="3"/>
        <v>3</v>
      </c>
      <c r="T20" s="27" t="str">
        <f t="shared" si="4"/>
        <v>OK</v>
      </c>
      <c r="U20" s="133"/>
      <c r="V20" s="133"/>
      <c r="W20" s="133"/>
      <c r="X20" s="24"/>
      <c r="Y20" s="26"/>
      <c r="Z20" s="26"/>
      <c r="AA20" s="26"/>
      <c r="AB20" s="24"/>
      <c r="AC20" s="24"/>
      <c r="AD20" s="24"/>
      <c r="AE20" s="24"/>
      <c r="AF20" s="24"/>
      <c r="AG20" s="24"/>
      <c r="AH20" s="24"/>
    </row>
    <row r="21" spans="1:34" ht="30.2" customHeight="1" x14ac:dyDescent="0.25">
      <c r="A21" s="46">
        <v>18</v>
      </c>
      <c r="B21" s="46">
        <v>18</v>
      </c>
      <c r="C21" s="47" t="s">
        <v>104</v>
      </c>
      <c r="D21" s="48" t="s">
        <v>105</v>
      </c>
      <c r="E21" s="50" t="s">
        <v>106</v>
      </c>
      <c r="F21" s="51" t="s">
        <v>20</v>
      </c>
      <c r="G21" s="46" t="s">
        <v>107</v>
      </c>
      <c r="H21" s="46" t="s">
        <v>5</v>
      </c>
      <c r="I21" s="46" t="s">
        <v>6</v>
      </c>
      <c r="J21" s="49">
        <v>9553.2000000000007</v>
      </c>
      <c r="K21" s="29">
        <f>0</f>
        <v>0</v>
      </c>
      <c r="L21" s="158">
        <f t="shared" si="0"/>
        <v>0</v>
      </c>
      <c r="M21" s="158">
        <f t="shared" si="1"/>
        <v>0</v>
      </c>
      <c r="N21" s="159"/>
      <c r="O21" s="160">
        <f t="shared" si="2"/>
        <v>0</v>
      </c>
      <c r="P21" s="159"/>
      <c r="Q21" s="159"/>
      <c r="R21" s="159"/>
      <c r="S21" s="28">
        <f t="shared" si="3"/>
        <v>0</v>
      </c>
      <c r="T21" s="27" t="str">
        <f t="shared" si="4"/>
        <v>OK</v>
      </c>
      <c r="U21" s="133"/>
      <c r="V21" s="133"/>
      <c r="W21" s="133"/>
      <c r="X21" s="24"/>
      <c r="Y21" s="26"/>
      <c r="Z21" s="26"/>
      <c r="AA21" s="26"/>
      <c r="AB21" s="24"/>
      <c r="AC21" s="24"/>
      <c r="AD21" s="24"/>
      <c r="AE21" s="24"/>
      <c r="AF21" s="24"/>
      <c r="AG21" s="24"/>
      <c r="AH21" s="24"/>
    </row>
    <row r="22" spans="1:34" ht="30.2" customHeight="1" x14ac:dyDescent="0.25">
      <c r="A22" s="39">
        <v>19</v>
      </c>
      <c r="B22" s="39">
        <v>19</v>
      </c>
      <c r="C22" s="37" t="s">
        <v>63</v>
      </c>
      <c r="D22" s="36" t="s">
        <v>108</v>
      </c>
      <c r="E22" s="43" t="s">
        <v>109</v>
      </c>
      <c r="F22" s="45" t="s">
        <v>20</v>
      </c>
      <c r="G22" s="39" t="s">
        <v>107</v>
      </c>
      <c r="H22" s="39" t="s">
        <v>5</v>
      </c>
      <c r="I22" s="39" t="s">
        <v>6</v>
      </c>
      <c r="J22" s="38">
        <v>8608</v>
      </c>
      <c r="K22" s="29">
        <f>0</f>
        <v>0</v>
      </c>
      <c r="L22" s="158">
        <f t="shared" si="0"/>
        <v>0</v>
      </c>
      <c r="M22" s="158">
        <f t="shared" si="1"/>
        <v>0</v>
      </c>
      <c r="N22" s="159"/>
      <c r="O22" s="160">
        <f t="shared" si="2"/>
        <v>0</v>
      </c>
      <c r="P22" s="159"/>
      <c r="Q22" s="159"/>
      <c r="R22" s="159"/>
      <c r="S22" s="28">
        <f t="shared" si="3"/>
        <v>0</v>
      </c>
      <c r="T22" s="27" t="str">
        <f t="shared" si="4"/>
        <v>OK</v>
      </c>
      <c r="U22" s="133"/>
      <c r="V22" s="133"/>
      <c r="W22" s="135"/>
      <c r="X22" s="31"/>
      <c r="Y22" s="26"/>
      <c r="Z22" s="26"/>
      <c r="AA22" s="26"/>
      <c r="AB22" s="24"/>
      <c r="AC22" s="24"/>
      <c r="AD22" s="24"/>
      <c r="AE22" s="24"/>
      <c r="AF22" s="24"/>
      <c r="AG22" s="24"/>
      <c r="AH22" s="24"/>
    </row>
    <row r="23" spans="1:34" ht="30.2" customHeight="1" x14ac:dyDescent="0.25">
      <c r="A23" s="46">
        <v>20</v>
      </c>
      <c r="B23" s="46">
        <v>20</v>
      </c>
      <c r="C23" s="47" t="s">
        <v>63</v>
      </c>
      <c r="D23" s="48" t="s">
        <v>110</v>
      </c>
      <c r="E23" s="50" t="s">
        <v>111</v>
      </c>
      <c r="F23" s="52" t="s">
        <v>20</v>
      </c>
      <c r="G23" s="46" t="s">
        <v>112</v>
      </c>
      <c r="H23" s="46" t="s">
        <v>5</v>
      </c>
      <c r="I23" s="46" t="s">
        <v>6</v>
      </c>
      <c r="J23" s="49">
        <v>10488</v>
      </c>
      <c r="K23" s="29">
        <f>0</f>
        <v>0</v>
      </c>
      <c r="L23" s="158">
        <f t="shared" si="0"/>
        <v>0</v>
      </c>
      <c r="M23" s="158">
        <f t="shared" si="1"/>
        <v>0</v>
      </c>
      <c r="N23" s="159"/>
      <c r="O23" s="160">
        <f t="shared" si="2"/>
        <v>0</v>
      </c>
      <c r="P23" s="159"/>
      <c r="Q23" s="159"/>
      <c r="R23" s="159"/>
      <c r="S23" s="28">
        <f t="shared" si="3"/>
        <v>0</v>
      </c>
      <c r="T23" s="27" t="str">
        <f t="shared" si="4"/>
        <v>OK</v>
      </c>
      <c r="U23" s="133"/>
      <c r="V23" s="133"/>
      <c r="W23" s="135"/>
      <c r="X23" s="31"/>
      <c r="Y23" s="26"/>
      <c r="Z23" s="26"/>
      <c r="AA23" s="26"/>
      <c r="AB23" s="24"/>
      <c r="AC23" s="24"/>
      <c r="AD23" s="24"/>
      <c r="AE23" s="24"/>
      <c r="AF23" s="24"/>
      <c r="AG23" s="24"/>
      <c r="AH23" s="24"/>
    </row>
    <row r="24" spans="1:34" ht="30.2" customHeight="1" x14ac:dyDescent="0.25">
      <c r="A24" s="39">
        <v>21</v>
      </c>
      <c r="B24" s="39">
        <v>21</v>
      </c>
      <c r="C24" s="37" t="s">
        <v>63</v>
      </c>
      <c r="D24" s="36" t="s">
        <v>113</v>
      </c>
      <c r="E24" s="43" t="s">
        <v>114</v>
      </c>
      <c r="F24" s="45" t="s">
        <v>20</v>
      </c>
      <c r="G24" s="39" t="s">
        <v>115</v>
      </c>
      <c r="H24" s="39" t="s">
        <v>5</v>
      </c>
      <c r="I24" s="39" t="s">
        <v>6</v>
      </c>
      <c r="J24" s="38">
        <v>10968</v>
      </c>
      <c r="K24" s="29">
        <f>0</f>
        <v>0</v>
      </c>
      <c r="L24" s="158">
        <f t="shared" si="0"/>
        <v>0</v>
      </c>
      <c r="M24" s="158">
        <f t="shared" si="1"/>
        <v>0</v>
      </c>
      <c r="N24" s="159"/>
      <c r="O24" s="160">
        <f t="shared" si="2"/>
        <v>0</v>
      </c>
      <c r="P24" s="159"/>
      <c r="Q24" s="159"/>
      <c r="R24" s="159"/>
      <c r="S24" s="28">
        <f t="shared" si="3"/>
        <v>0</v>
      </c>
      <c r="T24" s="27" t="str">
        <f t="shared" si="4"/>
        <v>OK</v>
      </c>
      <c r="U24" s="133"/>
      <c r="V24" s="133"/>
      <c r="W24" s="135"/>
      <c r="X24" s="31"/>
      <c r="Y24" s="26"/>
      <c r="Z24" s="26"/>
      <c r="AA24" s="26"/>
      <c r="AB24" s="24"/>
      <c r="AC24" s="24"/>
      <c r="AD24" s="24"/>
      <c r="AE24" s="24"/>
      <c r="AF24" s="24"/>
      <c r="AG24" s="24"/>
      <c r="AH24" s="24"/>
    </row>
    <row r="25" spans="1:34" ht="30.2" customHeight="1" x14ac:dyDescent="0.25">
      <c r="A25" s="46">
        <v>22</v>
      </c>
      <c r="B25" s="46">
        <v>22</v>
      </c>
      <c r="C25" s="47" t="s">
        <v>32</v>
      </c>
      <c r="D25" s="48" t="s">
        <v>116</v>
      </c>
      <c r="E25" s="50" t="s">
        <v>117</v>
      </c>
      <c r="F25" s="52" t="s">
        <v>20</v>
      </c>
      <c r="G25" s="46" t="s">
        <v>118</v>
      </c>
      <c r="H25" s="46" t="s">
        <v>5</v>
      </c>
      <c r="I25" s="46" t="s">
        <v>6</v>
      </c>
      <c r="J25" s="49">
        <v>13446</v>
      </c>
      <c r="K25" s="29">
        <f>0</f>
        <v>0</v>
      </c>
      <c r="L25" s="158">
        <f t="shared" si="0"/>
        <v>0</v>
      </c>
      <c r="M25" s="158">
        <f t="shared" si="1"/>
        <v>0</v>
      </c>
      <c r="N25" s="159"/>
      <c r="O25" s="160">
        <f t="shared" si="2"/>
        <v>0</v>
      </c>
      <c r="P25" s="159"/>
      <c r="Q25" s="159"/>
      <c r="R25" s="159"/>
      <c r="S25" s="28">
        <f t="shared" si="3"/>
        <v>0</v>
      </c>
      <c r="T25" s="27" t="str">
        <f t="shared" si="4"/>
        <v>OK</v>
      </c>
      <c r="U25" s="133"/>
      <c r="V25" s="133"/>
      <c r="W25" s="135"/>
      <c r="X25" s="31"/>
      <c r="Y25" s="26"/>
      <c r="Z25" s="26"/>
      <c r="AA25" s="26"/>
      <c r="AB25" s="24"/>
      <c r="AC25" s="24"/>
      <c r="AD25" s="24"/>
      <c r="AE25" s="24"/>
      <c r="AF25" s="24"/>
      <c r="AG25" s="24"/>
      <c r="AH25" s="24"/>
    </row>
    <row r="26" spans="1:34" ht="30.2" customHeight="1" x14ac:dyDescent="0.25">
      <c r="A26" s="39">
        <v>23</v>
      </c>
      <c r="B26" s="39">
        <v>23</v>
      </c>
      <c r="C26" s="37" t="s">
        <v>119</v>
      </c>
      <c r="D26" s="36" t="s">
        <v>120</v>
      </c>
      <c r="E26" s="43" t="s">
        <v>121</v>
      </c>
      <c r="F26" s="45" t="s">
        <v>20</v>
      </c>
      <c r="G26" s="39" t="s">
        <v>115</v>
      </c>
      <c r="H26" s="39" t="s">
        <v>5</v>
      </c>
      <c r="I26" s="39" t="s">
        <v>6</v>
      </c>
      <c r="J26" s="38">
        <v>11764.7</v>
      </c>
      <c r="K26" s="29">
        <f>0</f>
        <v>0</v>
      </c>
      <c r="L26" s="158">
        <f t="shared" si="0"/>
        <v>0</v>
      </c>
      <c r="M26" s="158">
        <f t="shared" si="1"/>
        <v>0</v>
      </c>
      <c r="N26" s="159"/>
      <c r="O26" s="160">
        <f t="shared" si="2"/>
        <v>0</v>
      </c>
      <c r="P26" s="159"/>
      <c r="Q26" s="159"/>
      <c r="R26" s="159"/>
      <c r="S26" s="28">
        <f t="shared" si="3"/>
        <v>0</v>
      </c>
      <c r="T26" s="27" t="str">
        <f t="shared" si="4"/>
        <v>OK</v>
      </c>
      <c r="U26" s="133"/>
      <c r="V26" s="133"/>
      <c r="W26" s="135"/>
      <c r="X26" s="31"/>
      <c r="Y26" s="26"/>
      <c r="Z26" s="26"/>
      <c r="AA26" s="26"/>
      <c r="AB26" s="24"/>
      <c r="AC26" s="24"/>
      <c r="AD26" s="24"/>
      <c r="AE26" s="24"/>
      <c r="AF26" s="24"/>
      <c r="AG26" s="24"/>
      <c r="AH26" s="24"/>
    </row>
    <row r="27" spans="1:34" ht="30.2" customHeight="1" x14ac:dyDescent="0.25">
      <c r="A27" s="46">
        <v>24</v>
      </c>
      <c r="B27" s="46">
        <v>24</v>
      </c>
      <c r="C27" s="47" t="s">
        <v>32</v>
      </c>
      <c r="D27" s="48" t="s">
        <v>122</v>
      </c>
      <c r="E27" s="50" t="s">
        <v>123</v>
      </c>
      <c r="F27" s="52" t="s">
        <v>20</v>
      </c>
      <c r="G27" s="46" t="s">
        <v>124</v>
      </c>
      <c r="H27" s="46" t="s">
        <v>60</v>
      </c>
      <c r="I27" s="46" t="s">
        <v>6</v>
      </c>
      <c r="J27" s="49">
        <v>13333.33</v>
      </c>
      <c r="K27" s="29">
        <f>0</f>
        <v>0</v>
      </c>
      <c r="L27" s="158">
        <f t="shared" si="0"/>
        <v>0</v>
      </c>
      <c r="M27" s="158">
        <f t="shared" si="1"/>
        <v>0</v>
      </c>
      <c r="N27" s="159"/>
      <c r="O27" s="160">
        <f t="shared" si="2"/>
        <v>0</v>
      </c>
      <c r="P27" s="159"/>
      <c r="Q27" s="159"/>
      <c r="R27" s="159"/>
      <c r="S27" s="28">
        <f t="shared" si="3"/>
        <v>0</v>
      </c>
      <c r="T27" s="27" t="str">
        <f t="shared" si="4"/>
        <v>OK</v>
      </c>
      <c r="U27" s="133"/>
      <c r="V27" s="133"/>
      <c r="W27" s="135"/>
      <c r="X27" s="31"/>
      <c r="Y27" s="26"/>
      <c r="Z27" s="26"/>
      <c r="AA27" s="26"/>
      <c r="AB27" s="24"/>
      <c r="AC27" s="24"/>
      <c r="AD27" s="24"/>
      <c r="AE27" s="24"/>
      <c r="AF27" s="24"/>
      <c r="AG27" s="24"/>
      <c r="AH27" s="24"/>
    </row>
    <row r="28" spans="1:34" ht="30.2" customHeight="1" x14ac:dyDescent="0.25">
      <c r="A28" s="39">
        <v>25</v>
      </c>
      <c r="B28" s="39">
        <v>25</v>
      </c>
      <c r="C28" s="37" t="s">
        <v>125</v>
      </c>
      <c r="D28" s="36" t="s">
        <v>126</v>
      </c>
      <c r="E28" s="43" t="s">
        <v>127</v>
      </c>
      <c r="F28" s="45" t="s">
        <v>24</v>
      </c>
      <c r="G28" s="39" t="s">
        <v>25</v>
      </c>
      <c r="H28" s="39" t="s">
        <v>5</v>
      </c>
      <c r="I28" s="39" t="s">
        <v>26</v>
      </c>
      <c r="J28" s="38">
        <v>1320</v>
      </c>
      <c r="K28" s="29">
        <f>0</f>
        <v>0</v>
      </c>
      <c r="L28" s="158">
        <f t="shared" si="0"/>
        <v>0</v>
      </c>
      <c r="M28" s="158">
        <f t="shared" si="1"/>
        <v>0</v>
      </c>
      <c r="N28" s="159"/>
      <c r="O28" s="160">
        <f t="shared" si="2"/>
        <v>0</v>
      </c>
      <c r="P28" s="159"/>
      <c r="Q28" s="159"/>
      <c r="R28" s="159"/>
      <c r="S28" s="28">
        <f t="shared" si="3"/>
        <v>0</v>
      </c>
      <c r="T28" s="27" t="str">
        <f t="shared" si="4"/>
        <v>OK</v>
      </c>
      <c r="U28" s="133"/>
      <c r="V28" s="133"/>
      <c r="W28" s="135"/>
      <c r="X28" s="31"/>
      <c r="Y28" s="26"/>
      <c r="Z28" s="26"/>
      <c r="AA28" s="26"/>
      <c r="AB28" s="24"/>
      <c r="AC28" s="24"/>
      <c r="AD28" s="24"/>
      <c r="AE28" s="24"/>
      <c r="AF28" s="24"/>
      <c r="AG28" s="24"/>
      <c r="AH28" s="24"/>
    </row>
    <row r="29" spans="1:34" ht="30.2" customHeight="1" x14ac:dyDescent="0.25">
      <c r="A29" s="46">
        <v>26</v>
      </c>
      <c r="B29" s="46">
        <v>26</v>
      </c>
      <c r="C29" s="47" t="s">
        <v>119</v>
      </c>
      <c r="D29" s="48" t="s">
        <v>14</v>
      </c>
      <c r="E29" s="50" t="s">
        <v>128</v>
      </c>
      <c r="F29" s="52" t="s">
        <v>23</v>
      </c>
      <c r="G29" s="46" t="s">
        <v>129</v>
      </c>
      <c r="H29" s="46" t="s">
        <v>5</v>
      </c>
      <c r="I29" s="46" t="s">
        <v>6</v>
      </c>
      <c r="J29" s="49">
        <v>650</v>
      </c>
      <c r="K29" s="29">
        <f>0</f>
        <v>0</v>
      </c>
      <c r="L29" s="158">
        <f t="shared" si="0"/>
        <v>0</v>
      </c>
      <c r="M29" s="158">
        <f t="shared" si="1"/>
        <v>0</v>
      </c>
      <c r="N29" s="159"/>
      <c r="O29" s="160">
        <f t="shared" si="2"/>
        <v>0</v>
      </c>
      <c r="P29" s="159"/>
      <c r="Q29" s="159"/>
      <c r="R29" s="159"/>
      <c r="S29" s="28">
        <f t="shared" si="3"/>
        <v>0</v>
      </c>
      <c r="T29" s="27" t="str">
        <f t="shared" si="4"/>
        <v>OK</v>
      </c>
      <c r="U29" s="133"/>
      <c r="V29" s="133"/>
      <c r="W29" s="133"/>
      <c r="X29" s="24"/>
      <c r="Y29" s="26"/>
      <c r="Z29" s="26"/>
      <c r="AA29" s="26"/>
      <c r="AB29" s="24"/>
      <c r="AC29" s="24"/>
      <c r="AD29" s="24"/>
      <c r="AE29" s="24"/>
      <c r="AF29" s="24"/>
      <c r="AG29" s="24"/>
      <c r="AH29" s="24"/>
    </row>
    <row r="30" spans="1:34" ht="30.2" customHeight="1" x14ac:dyDescent="0.25">
      <c r="A30" s="39">
        <v>27</v>
      </c>
      <c r="B30" s="39">
        <v>27</v>
      </c>
      <c r="C30" s="37" t="s">
        <v>130</v>
      </c>
      <c r="D30" s="36" t="s">
        <v>131</v>
      </c>
      <c r="E30" s="43" t="s">
        <v>132</v>
      </c>
      <c r="F30" s="45" t="s">
        <v>28</v>
      </c>
      <c r="G30" s="39" t="s">
        <v>29</v>
      </c>
      <c r="H30" s="39" t="s">
        <v>8</v>
      </c>
      <c r="I30" s="39" t="s">
        <v>26</v>
      </c>
      <c r="J30" s="38">
        <v>39.78</v>
      </c>
      <c r="K30" s="29">
        <f>3</f>
        <v>3</v>
      </c>
      <c r="L30" s="158">
        <f t="shared" si="0"/>
        <v>0</v>
      </c>
      <c r="M30" s="158">
        <f t="shared" si="1"/>
        <v>0</v>
      </c>
      <c r="N30" s="159"/>
      <c r="O30" s="160">
        <f t="shared" si="2"/>
        <v>0</v>
      </c>
      <c r="P30" s="159"/>
      <c r="Q30" s="159"/>
      <c r="R30" s="159"/>
      <c r="S30" s="28">
        <f t="shared" si="3"/>
        <v>3</v>
      </c>
      <c r="T30" s="27" t="str">
        <f t="shared" si="4"/>
        <v>OK</v>
      </c>
      <c r="U30" s="133"/>
      <c r="V30" s="133"/>
      <c r="W30" s="133"/>
      <c r="X30" s="24"/>
      <c r="Y30" s="26"/>
      <c r="Z30" s="26"/>
      <c r="AA30" s="26"/>
      <c r="AB30" s="24"/>
      <c r="AC30" s="24"/>
      <c r="AD30" s="24"/>
      <c r="AE30" s="24"/>
      <c r="AF30" s="24"/>
      <c r="AG30" s="24"/>
      <c r="AH30" s="24"/>
    </row>
    <row r="31" spans="1:34" ht="30.2" customHeight="1" x14ac:dyDescent="0.25">
      <c r="A31" s="46">
        <v>28</v>
      </c>
      <c r="B31" s="46">
        <v>28</v>
      </c>
      <c r="C31" s="47" t="s">
        <v>133</v>
      </c>
      <c r="D31" s="48" t="s">
        <v>134</v>
      </c>
      <c r="E31" s="50" t="s">
        <v>135</v>
      </c>
      <c r="F31" s="52" t="s">
        <v>136</v>
      </c>
      <c r="G31" s="46" t="s">
        <v>137</v>
      </c>
      <c r="H31" s="46" t="s">
        <v>5</v>
      </c>
      <c r="I31" s="46" t="s">
        <v>6</v>
      </c>
      <c r="J31" s="49">
        <v>2259.91</v>
      </c>
      <c r="K31" s="29">
        <f>0</f>
        <v>0</v>
      </c>
      <c r="L31" s="158">
        <f t="shared" si="0"/>
        <v>0</v>
      </c>
      <c r="M31" s="158">
        <f t="shared" si="1"/>
        <v>0</v>
      </c>
      <c r="N31" s="159"/>
      <c r="O31" s="160">
        <f t="shared" si="2"/>
        <v>0</v>
      </c>
      <c r="P31" s="159"/>
      <c r="Q31" s="159"/>
      <c r="R31" s="159"/>
      <c r="S31" s="28">
        <f t="shared" si="3"/>
        <v>0</v>
      </c>
      <c r="T31" s="27" t="str">
        <f t="shared" si="4"/>
        <v>OK</v>
      </c>
      <c r="U31" s="133"/>
      <c r="V31" s="133"/>
      <c r="W31" s="133"/>
      <c r="X31" s="24"/>
      <c r="Y31" s="26"/>
      <c r="Z31" s="26"/>
      <c r="AA31" s="26"/>
      <c r="AB31" s="24"/>
      <c r="AC31" s="24"/>
      <c r="AD31" s="24"/>
      <c r="AE31" s="24"/>
      <c r="AF31" s="24"/>
      <c r="AG31" s="24"/>
      <c r="AH31" s="24"/>
    </row>
    <row r="32" spans="1:34" ht="30.2" customHeight="1" x14ac:dyDescent="0.25">
      <c r="A32" s="39">
        <v>29</v>
      </c>
      <c r="B32" s="39">
        <v>29</v>
      </c>
      <c r="C32" s="37" t="s">
        <v>138</v>
      </c>
      <c r="D32" s="36" t="s">
        <v>139</v>
      </c>
      <c r="E32" s="43" t="s">
        <v>140</v>
      </c>
      <c r="F32" s="45" t="s">
        <v>136</v>
      </c>
      <c r="G32" s="39" t="s">
        <v>137</v>
      </c>
      <c r="H32" s="39" t="s">
        <v>5</v>
      </c>
      <c r="I32" s="39" t="s">
        <v>6</v>
      </c>
      <c r="J32" s="38">
        <v>3391.3</v>
      </c>
      <c r="K32" s="29">
        <f>0</f>
        <v>0</v>
      </c>
      <c r="L32" s="158">
        <f t="shared" si="0"/>
        <v>0</v>
      </c>
      <c r="M32" s="158">
        <f t="shared" si="1"/>
        <v>0</v>
      </c>
      <c r="N32" s="159"/>
      <c r="O32" s="160">
        <f t="shared" si="2"/>
        <v>0</v>
      </c>
      <c r="P32" s="159"/>
      <c r="Q32" s="159"/>
      <c r="R32" s="159"/>
      <c r="S32" s="28">
        <f t="shared" si="3"/>
        <v>0</v>
      </c>
      <c r="T32" s="27" t="str">
        <f t="shared" si="4"/>
        <v>OK</v>
      </c>
      <c r="U32" s="133"/>
      <c r="V32" s="133"/>
      <c r="W32" s="133"/>
      <c r="X32" s="24"/>
      <c r="Y32" s="26"/>
      <c r="Z32" s="26"/>
      <c r="AA32" s="26"/>
      <c r="AB32" s="24"/>
      <c r="AC32" s="24"/>
      <c r="AD32" s="24"/>
      <c r="AE32" s="24"/>
      <c r="AF32" s="24"/>
      <c r="AG32" s="24"/>
      <c r="AH32" s="24"/>
    </row>
    <row r="33" spans="1:34" ht="30.2" customHeight="1" x14ac:dyDescent="0.25">
      <c r="A33" s="46">
        <v>30</v>
      </c>
      <c r="B33" s="46">
        <v>30</v>
      </c>
      <c r="C33" s="47" t="s">
        <v>141</v>
      </c>
      <c r="D33" s="48" t="s">
        <v>142</v>
      </c>
      <c r="E33" s="50" t="s">
        <v>143</v>
      </c>
      <c r="F33" s="52" t="s">
        <v>136</v>
      </c>
      <c r="G33" s="46" t="s">
        <v>137</v>
      </c>
      <c r="H33" s="46" t="s">
        <v>5</v>
      </c>
      <c r="I33" s="46" t="s">
        <v>6</v>
      </c>
      <c r="J33" s="49">
        <v>9961.5300000000007</v>
      </c>
      <c r="K33" s="29">
        <f>0</f>
        <v>0</v>
      </c>
      <c r="L33" s="158">
        <f t="shared" si="0"/>
        <v>0</v>
      </c>
      <c r="M33" s="158">
        <f t="shared" si="1"/>
        <v>0</v>
      </c>
      <c r="N33" s="159"/>
      <c r="O33" s="160">
        <f t="shared" si="2"/>
        <v>0</v>
      </c>
      <c r="P33" s="159"/>
      <c r="Q33" s="159"/>
      <c r="R33" s="159"/>
      <c r="S33" s="28">
        <f t="shared" si="3"/>
        <v>0</v>
      </c>
      <c r="T33" s="27" t="str">
        <f t="shared" si="4"/>
        <v>OK</v>
      </c>
      <c r="U33" s="133"/>
      <c r="V33" s="133"/>
      <c r="W33" s="133"/>
      <c r="X33" s="24"/>
      <c r="Y33" s="26"/>
      <c r="Z33" s="26"/>
      <c r="AA33" s="26"/>
      <c r="AB33" s="24"/>
      <c r="AC33" s="24"/>
      <c r="AD33" s="24"/>
      <c r="AE33" s="24"/>
      <c r="AF33" s="24"/>
      <c r="AG33" s="24"/>
      <c r="AH33" s="24"/>
    </row>
    <row r="34" spans="1:34" ht="30.2" customHeight="1" x14ac:dyDescent="0.25">
      <c r="A34" s="39">
        <v>31</v>
      </c>
      <c r="B34" s="39">
        <v>31</v>
      </c>
      <c r="C34" s="37" t="s">
        <v>144</v>
      </c>
      <c r="D34" s="36" t="s">
        <v>145</v>
      </c>
      <c r="E34" s="43" t="s">
        <v>146</v>
      </c>
      <c r="F34" s="45" t="s">
        <v>20</v>
      </c>
      <c r="G34" s="39" t="s">
        <v>147</v>
      </c>
      <c r="H34" s="39" t="s">
        <v>60</v>
      </c>
      <c r="I34" s="39">
        <v>44905212</v>
      </c>
      <c r="J34" s="38">
        <v>630</v>
      </c>
      <c r="K34" s="29">
        <f>0</f>
        <v>0</v>
      </c>
      <c r="L34" s="158">
        <f t="shared" si="0"/>
        <v>0</v>
      </c>
      <c r="M34" s="158">
        <f t="shared" si="1"/>
        <v>0</v>
      </c>
      <c r="N34" s="159"/>
      <c r="O34" s="160">
        <f t="shared" si="2"/>
        <v>0</v>
      </c>
      <c r="P34" s="159"/>
      <c r="Q34" s="159"/>
      <c r="R34" s="159"/>
      <c r="S34" s="28">
        <f t="shared" si="3"/>
        <v>0</v>
      </c>
      <c r="T34" s="27" t="str">
        <f t="shared" si="4"/>
        <v>OK</v>
      </c>
      <c r="U34" s="133"/>
      <c r="V34" s="133"/>
      <c r="W34" s="133"/>
      <c r="X34" s="24"/>
      <c r="Y34" s="26"/>
      <c r="Z34" s="26"/>
      <c r="AA34" s="26"/>
      <c r="AB34" s="24"/>
      <c r="AC34" s="24"/>
      <c r="AD34" s="24"/>
      <c r="AE34" s="24"/>
      <c r="AF34" s="24"/>
      <c r="AG34" s="24"/>
      <c r="AH34" s="24"/>
    </row>
    <row r="35" spans="1:34" ht="30.2" customHeight="1" x14ac:dyDescent="0.25">
      <c r="A35" s="46">
        <v>32</v>
      </c>
      <c r="B35" s="46">
        <v>32</v>
      </c>
      <c r="C35" s="47" t="s">
        <v>144</v>
      </c>
      <c r="D35" s="48" t="s">
        <v>148</v>
      </c>
      <c r="E35" s="50" t="s">
        <v>149</v>
      </c>
      <c r="F35" s="52" t="s">
        <v>20</v>
      </c>
      <c r="G35" s="46" t="s">
        <v>147</v>
      </c>
      <c r="H35" s="46" t="s">
        <v>60</v>
      </c>
      <c r="I35" s="46">
        <v>44905212</v>
      </c>
      <c r="J35" s="49">
        <v>1550</v>
      </c>
      <c r="K35" s="29">
        <f>0</f>
        <v>0</v>
      </c>
      <c r="L35" s="158">
        <f t="shared" si="0"/>
        <v>0</v>
      </c>
      <c r="M35" s="158">
        <f t="shared" si="1"/>
        <v>0</v>
      </c>
      <c r="N35" s="159"/>
      <c r="O35" s="160">
        <f t="shared" si="2"/>
        <v>0</v>
      </c>
      <c r="P35" s="159"/>
      <c r="Q35" s="159"/>
      <c r="R35" s="159"/>
      <c r="S35" s="28">
        <f t="shared" si="3"/>
        <v>0</v>
      </c>
      <c r="T35" s="27" t="str">
        <f t="shared" si="4"/>
        <v>OK</v>
      </c>
      <c r="U35" s="133"/>
      <c r="V35" s="133"/>
      <c r="W35" s="133"/>
      <c r="X35" s="24"/>
      <c r="Y35" s="26"/>
      <c r="Z35" s="26"/>
      <c r="AA35" s="26"/>
      <c r="AB35" s="24"/>
      <c r="AC35" s="24"/>
      <c r="AD35" s="24"/>
      <c r="AE35" s="24"/>
      <c r="AF35" s="24"/>
      <c r="AG35" s="24"/>
      <c r="AH35" s="24"/>
    </row>
    <row r="36" spans="1:34" ht="30.2" customHeight="1" x14ac:dyDescent="0.25">
      <c r="A36" s="39">
        <v>33</v>
      </c>
      <c r="B36" s="39">
        <v>33</v>
      </c>
      <c r="C36" s="37" t="s">
        <v>150</v>
      </c>
      <c r="D36" s="36" t="s">
        <v>151</v>
      </c>
      <c r="E36" s="43" t="s">
        <v>152</v>
      </c>
      <c r="F36" s="45" t="s">
        <v>20</v>
      </c>
      <c r="G36" s="39" t="s">
        <v>147</v>
      </c>
      <c r="H36" s="39" t="s">
        <v>60</v>
      </c>
      <c r="I36" s="39">
        <v>44905212</v>
      </c>
      <c r="J36" s="38">
        <v>930</v>
      </c>
      <c r="K36" s="29">
        <f>0</f>
        <v>0</v>
      </c>
      <c r="L36" s="158">
        <f t="shared" si="0"/>
        <v>0</v>
      </c>
      <c r="M36" s="158">
        <f t="shared" si="1"/>
        <v>0</v>
      </c>
      <c r="N36" s="159"/>
      <c r="O36" s="160">
        <f t="shared" si="2"/>
        <v>0</v>
      </c>
      <c r="P36" s="159"/>
      <c r="Q36" s="159"/>
      <c r="R36" s="159"/>
      <c r="S36" s="28">
        <f t="shared" si="3"/>
        <v>0</v>
      </c>
      <c r="T36" s="27" t="str">
        <f t="shared" si="4"/>
        <v>OK</v>
      </c>
      <c r="U36" s="133"/>
      <c r="V36" s="133"/>
      <c r="W36" s="133"/>
      <c r="X36" s="24"/>
      <c r="Y36" s="26"/>
      <c r="Z36" s="26"/>
      <c r="AA36" s="26"/>
      <c r="AB36" s="24"/>
      <c r="AC36" s="24"/>
      <c r="AD36" s="24"/>
      <c r="AE36" s="24"/>
      <c r="AF36" s="24"/>
      <c r="AG36" s="24"/>
      <c r="AH36" s="24"/>
    </row>
    <row r="37" spans="1:34" ht="30.2" customHeight="1" x14ac:dyDescent="0.25">
      <c r="A37" s="46">
        <v>34</v>
      </c>
      <c r="B37" s="46">
        <v>34</v>
      </c>
      <c r="C37" s="47" t="s">
        <v>150</v>
      </c>
      <c r="D37" s="48" t="s">
        <v>153</v>
      </c>
      <c r="E37" s="50" t="s">
        <v>154</v>
      </c>
      <c r="F37" s="52" t="s">
        <v>20</v>
      </c>
      <c r="G37" s="46" t="s">
        <v>147</v>
      </c>
      <c r="H37" s="46" t="s">
        <v>60</v>
      </c>
      <c r="I37" s="46">
        <v>44905212</v>
      </c>
      <c r="J37" s="49">
        <v>2560</v>
      </c>
      <c r="K37" s="29">
        <f>0</f>
        <v>0</v>
      </c>
      <c r="L37" s="158">
        <f t="shared" si="0"/>
        <v>0</v>
      </c>
      <c r="M37" s="158">
        <f t="shared" si="1"/>
        <v>0</v>
      </c>
      <c r="N37" s="159"/>
      <c r="O37" s="160">
        <f t="shared" si="2"/>
        <v>0</v>
      </c>
      <c r="P37" s="159"/>
      <c r="Q37" s="159"/>
      <c r="R37" s="159"/>
      <c r="S37" s="28">
        <f t="shared" si="3"/>
        <v>0</v>
      </c>
      <c r="T37" s="27" t="str">
        <f t="shared" si="4"/>
        <v>OK</v>
      </c>
      <c r="U37" s="133"/>
      <c r="V37" s="133"/>
      <c r="W37" s="133"/>
      <c r="X37" s="24"/>
      <c r="Y37" s="26"/>
      <c r="Z37" s="26"/>
      <c r="AA37" s="26"/>
      <c r="AB37" s="24"/>
      <c r="AC37" s="24"/>
      <c r="AD37" s="24"/>
      <c r="AE37" s="24"/>
      <c r="AF37" s="24"/>
      <c r="AG37" s="24"/>
      <c r="AH37" s="24"/>
    </row>
    <row r="38" spans="1:34" ht="30.2" customHeight="1" x14ac:dyDescent="0.25">
      <c r="A38" s="203" t="s">
        <v>155</v>
      </c>
      <c r="B38" s="39">
        <v>35</v>
      </c>
      <c r="C38" s="136" t="s">
        <v>33</v>
      </c>
      <c r="D38" s="36" t="s">
        <v>27</v>
      </c>
      <c r="E38" s="43" t="s">
        <v>8</v>
      </c>
      <c r="F38" s="44" t="s">
        <v>28</v>
      </c>
      <c r="G38" s="39" t="s">
        <v>29</v>
      </c>
      <c r="H38" s="39" t="s">
        <v>8</v>
      </c>
      <c r="I38" s="39" t="s">
        <v>9</v>
      </c>
      <c r="J38" s="38">
        <v>150.13999999999999</v>
      </c>
      <c r="K38" s="29">
        <f>0</f>
        <v>0</v>
      </c>
      <c r="L38" s="158">
        <f t="shared" si="0"/>
        <v>0</v>
      </c>
      <c r="M38" s="158">
        <f t="shared" si="1"/>
        <v>0</v>
      </c>
      <c r="N38" s="159"/>
      <c r="O38" s="160">
        <f t="shared" si="2"/>
        <v>0</v>
      </c>
      <c r="P38" s="159"/>
      <c r="Q38" s="159"/>
      <c r="R38" s="159"/>
      <c r="S38" s="28">
        <f t="shared" si="3"/>
        <v>0</v>
      </c>
      <c r="T38" s="27" t="str">
        <f t="shared" si="4"/>
        <v>OK</v>
      </c>
      <c r="U38" s="133"/>
      <c r="V38" s="133"/>
      <c r="W38" s="133"/>
      <c r="X38" s="24"/>
      <c r="Y38" s="26"/>
      <c r="Z38" s="26"/>
      <c r="AA38" s="26"/>
      <c r="AB38" s="24"/>
      <c r="AC38" s="24"/>
      <c r="AD38" s="24"/>
      <c r="AE38" s="24"/>
      <c r="AF38" s="24"/>
      <c r="AG38" s="24"/>
      <c r="AH38" s="24"/>
    </row>
    <row r="39" spans="1:34" ht="30.2" customHeight="1" x14ac:dyDescent="0.25">
      <c r="A39" s="204"/>
      <c r="B39" s="39">
        <v>36</v>
      </c>
      <c r="C39" s="132" t="s">
        <v>33</v>
      </c>
      <c r="D39" s="36" t="s">
        <v>7</v>
      </c>
      <c r="E39" s="43" t="s">
        <v>8</v>
      </c>
      <c r="F39" s="45" t="s">
        <v>28</v>
      </c>
      <c r="G39" s="39" t="s">
        <v>29</v>
      </c>
      <c r="H39" s="39" t="s">
        <v>8</v>
      </c>
      <c r="I39" s="39" t="s">
        <v>9</v>
      </c>
      <c r="J39" s="38">
        <v>1076</v>
      </c>
      <c r="K39" s="29">
        <f>6</f>
        <v>6</v>
      </c>
      <c r="L39" s="158">
        <f t="shared" si="0"/>
        <v>4</v>
      </c>
      <c r="M39" s="158">
        <f t="shared" si="1"/>
        <v>4</v>
      </c>
      <c r="N39" s="159"/>
      <c r="O39" s="160">
        <f t="shared" si="2"/>
        <v>1</v>
      </c>
      <c r="P39" s="159"/>
      <c r="Q39" s="159"/>
      <c r="R39" s="159"/>
      <c r="S39" s="28">
        <f t="shared" si="3"/>
        <v>2</v>
      </c>
      <c r="T39" s="27" t="str">
        <f t="shared" si="4"/>
        <v>OK</v>
      </c>
      <c r="U39" s="133"/>
      <c r="V39" s="133"/>
      <c r="W39" s="133">
        <v>4</v>
      </c>
      <c r="X39" s="24"/>
      <c r="Y39" s="26"/>
      <c r="Z39" s="26"/>
      <c r="AA39" s="26"/>
      <c r="AB39" s="24"/>
      <c r="AC39" s="24"/>
      <c r="AD39" s="24"/>
      <c r="AE39" s="24"/>
      <c r="AF39" s="24"/>
      <c r="AG39" s="24"/>
      <c r="AH39" s="24"/>
    </row>
    <row r="40" spans="1:34" ht="30.2" customHeight="1" x14ac:dyDescent="0.25">
      <c r="A40" s="204"/>
      <c r="B40" s="39">
        <v>37</v>
      </c>
      <c r="C40" s="132" t="s">
        <v>33</v>
      </c>
      <c r="D40" s="36" t="s">
        <v>156</v>
      </c>
      <c r="E40" s="43" t="s">
        <v>8</v>
      </c>
      <c r="F40" s="45" t="s">
        <v>28</v>
      </c>
      <c r="G40" s="39" t="s">
        <v>29</v>
      </c>
      <c r="H40" s="39" t="s">
        <v>34</v>
      </c>
      <c r="I40" s="39" t="s">
        <v>9</v>
      </c>
      <c r="J40" s="38">
        <v>75</v>
      </c>
      <c r="K40" s="29">
        <f>50</f>
        <v>50</v>
      </c>
      <c r="L40" s="158">
        <f t="shared" si="0"/>
        <v>0</v>
      </c>
      <c r="M40" s="158">
        <f t="shared" si="1"/>
        <v>0</v>
      </c>
      <c r="N40" s="159"/>
      <c r="O40" s="160">
        <f t="shared" si="2"/>
        <v>12</v>
      </c>
      <c r="P40" s="159"/>
      <c r="Q40" s="159"/>
      <c r="R40" s="159"/>
      <c r="S40" s="28">
        <f t="shared" si="3"/>
        <v>50</v>
      </c>
      <c r="T40" s="27" t="str">
        <f t="shared" si="4"/>
        <v>OK</v>
      </c>
      <c r="U40" s="133"/>
      <c r="V40" s="133"/>
      <c r="W40" s="133"/>
      <c r="X40" s="24"/>
      <c r="Y40" s="26"/>
      <c r="Z40" s="26"/>
      <c r="AA40" s="26"/>
      <c r="AB40" s="24"/>
      <c r="AC40" s="24"/>
      <c r="AD40" s="24"/>
      <c r="AE40" s="24"/>
      <c r="AF40" s="24"/>
      <c r="AG40" s="24"/>
      <c r="AH40" s="24"/>
    </row>
    <row r="41" spans="1:34" ht="30.2" customHeight="1" x14ac:dyDescent="0.25">
      <c r="A41" s="204"/>
      <c r="B41" s="39">
        <v>38</v>
      </c>
      <c r="C41" s="132" t="s">
        <v>33</v>
      </c>
      <c r="D41" s="36" t="s">
        <v>11</v>
      </c>
      <c r="E41" s="43" t="s">
        <v>8</v>
      </c>
      <c r="F41" s="45" t="s">
        <v>28</v>
      </c>
      <c r="G41" s="39" t="s">
        <v>29</v>
      </c>
      <c r="H41" s="39" t="s">
        <v>8</v>
      </c>
      <c r="I41" s="39" t="s">
        <v>9</v>
      </c>
      <c r="J41" s="38">
        <v>1400</v>
      </c>
      <c r="K41" s="29">
        <f>1</f>
        <v>1</v>
      </c>
      <c r="L41" s="158">
        <f t="shared" si="0"/>
        <v>0</v>
      </c>
      <c r="M41" s="158">
        <f t="shared" si="1"/>
        <v>0</v>
      </c>
      <c r="N41" s="159"/>
      <c r="O41" s="160">
        <f t="shared" si="2"/>
        <v>0</v>
      </c>
      <c r="P41" s="159"/>
      <c r="Q41" s="159"/>
      <c r="R41" s="159"/>
      <c r="S41" s="28">
        <f t="shared" si="3"/>
        <v>1</v>
      </c>
      <c r="T41" s="27" t="str">
        <f t="shared" si="4"/>
        <v>OK</v>
      </c>
      <c r="U41" s="133"/>
      <c r="V41" s="133"/>
      <c r="W41" s="133"/>
      <c r="X41" s="24"/>
      <c r="Y41" s="26"/>
      <c r="Z41" s="26"/>
      <c r="AA41" s="26"/>
      <c r="AB41" s="24"/>
      <c r="AC41" s="24"/>
      <c r="AD41" s="24"/>
      <c r="AE41" s="24"/>
      <c r="AF41" s="24"/>
      <c r="AG41" s="24"/>
      <c r="AH41" s="24"/>
    </row>
    <row r="42" spans="1:34" ht="30.2" customHeight="1" x14ac:dyDescent="0.25">
      <c r="A42" s="204"/>
      <c r="B42" s="39">
        <v>39</v>
      </c>
      <c r="C42" s="132" t="s">
        <v>33</v>
      </c>
      <c r="D42" s="36" t="s">
        <v>12</v>
      </c>
      <c r="E42" s="43" t="s">
        <v>8</v>
      </c>
      <c r="F42" s="45" t="s">
        <v>28</v>
      </c>
      <c r="G42" s="39" t="s">
        <v>29</v>
      </c>
      <c r="H42" s="39" t="s">
        <v>34</v>
      </c>
      <c r="I42" s="39" t="s">
        <v>9</v>
      </c>
      <c r="J42" s="38">
        <v>75.5</v>
      </c>
      <c r="K42" s="29">
        <f>100</f>
        <v>100</v>
      </c>
      <c r="L42" s="158">
        <f t="shared" si="0"/>
        <v>12</v>
      </c>
      <c r="M42" s="158">
        <f t="shared" si="1"/>
        <v>12</v>
      </c>
      <c r="N42" s="159"/>
      <c r="O42" s="160">
        <f t="shared" si="2"/>
        <v>25</v>
      </c>
      <c r="P42" s="159"/>
      <c r="Q42" s="159"/>
      <c r="R42" s="159"/>
      <c r="S42" s="28">
        <f t="shared" si="3"/>
        <v>88</v>
      </c>
      <c r="T42" s="27" t="str">
        <f t="shared" si="4"/>
        <v>OK</v>
      </c>
      <c r="U42" s="133"/>
      <c r="V42" s="133"/>
      <c r="W42" s="133">
        <v>12</v>
      </c>
      <c r="X42" s="24"/>
      <c r="Y42" s="26"/>
      <c r="Z42" s="26"/>
      <c r="AA42" s="26"/>
      <c r="AB42" s="24"/>
      <c r="AC42" s="24"/>
      <c r="AD42" s="24"/>
      <c r="AE42" s="24"/>
      <c r="AF42" s="24"/>
      <c r="AG42" s="24"/>
      <c r="AH42" s="24"/>
    </row>
    <row r="43" spans="1:34" ht="30.2" customHeight="1" x14ac:dyDescent="0.25">
      <c r="A43" s="204"/>
      <c r="B43" s="39">
        <v>40</v>
      </c>
      <c r="C43" s="132" t="s">
        <v>33</v>
      </c>
      <c r="D43" s="36" t="s">
        <v>10</v>
      </c>
      <c r="E43" s="43" t="s">
        <v>8</v>
      </c>
      <c r="F43" s="45" t="s">
        <v>28</v>
      </c>
      <c r="G43" s="39" t="s">
        <v>29</v>
      </c>
      <c r="H43" s="39" t="s">
        <v>8</v>
      </c>
      <c r="I43" s="39" t="s">
        <v>9</v>
      </c>
      <c r="J43" s="38">
        <v>1600</v>
      </c>
      <c r="K43" s="29">
        <f>3</f>
        <v>3</v>
      </c>
      <c r="L43" s="158">
        <f t="shared" si="0"/>
        <v>0</v>
      </c>
      <c r="M43" s="158">
        <f t="shared" si="1"/>
        <v>0</v>
      </c>
      <c r="N43" s="159"/>
      <c r="O43" s="160">
        <f t="shared" si="2"/>
        <v>0</v>
      </c>
      <c r="P43" s="159"/>
      <c r="Q43" s="159"/>
      <c r="R43" s="159"/>
      <c r="S43" s="28">
        <f t="shared" si="3"/>
        <v>3</v>
      </c>
      <c r="T43" s="27" t="str">
        <f t="shared" si="4"/>
        <v>OK</v>
      </c>
      <c r="U43" s="133"/>
      <c r="V43" s="133"/>
      <c r="W43" s="133"/>
      <c r="X43" s="24"/>
      <c r="Y43" s="26"/>
      <c r="Z43" s="26"/>
      <c r="AA43" s="26"/>
      <c r="AB43" s="24"/>
      <c r="AC43" s="24"/>
      <c r="AD43" s="24"/>
      <c r="AE43" s="24"/>
      <c r="AF43" s="24"/>
      <c r="AG43" s="24"/>
      <c r="AH43" s="24"/>
    </row>
    <row r="44" spans="1:34" ht="30.2" customHeight="1" x14ac:dyDescent="0.25">
      <c r="A44" s="204"/>
      <c r="B44" s="39">
        <v>41</v>
      </c>
      <c r="C44" s="132" t="s">
        <v>33</v>
      </c>
      <c r="D44" s="36" t="s">
        <v>13</v>
      </c>
      <c r="E44" s="43" t="s">
        <v>8</v>
      </c>
      <c r="F44" s="45" t="s">
        <v>28</v>
      </c>
      <c r="G44" s="39" t="s">
        <v>29</v>
      </c>
      <c r="H44" s="39" t="s">
        <v>34</v>
      </c>
      <c r="I44" s="39" t="s">
        <v>9</v>
      </c>
      <c r="J44" s="38">
        <v>75</v>
      </c>
      <c r="K44" s="29">
        <f>50</f>
        <v>50</v>
      </c>
      <c r="L44" s="158">
        <f t="shared" si="0"/>
        <v>0</v>
      </c>
      <c r="M44" s="158">
        <f t="shared" si="1"/>
        <v>0</v>
      </c>
      <c r="N44" s="159"/>
      <c r="O44" s="160">
        <f t="shared" si="2"/>
        <v>12</v>
      </c>
      <c r="P44" s="159"/>
      <c r="Q44" s="159"/>
      <c r="R44" s="159"/>
      <c r="S44" s="28">
        <f t="shared" si="3"/>
        <v>50</v>
      </c>
      <c r="T44" s="27" t="str">
        <f t="shared" si="4"/>
        <v>OK</v>
      </c>
      <c r="U44" s="133"/>
      <c r="V44" s="133"/>
      <c r="W44" s="133"/>
      <c r="X44" s="24"/>
      <c r="Y44" s="26"/>
      <c r="Z44" s="26"/>
      <c r="AA44" s="26"/>
      <c r="AB44" s="24"/>
      <c r="AC44" s="24"/>
      <c r="AD44" s="24"/>
      <c r="AE44" s="24"/>
      <c r="AF44" s="24"/>
      <c r="AG44" s="24"/>
      <c r="AH44" s="24"/>
    </row>
    <row r="45" spans="1:34" ht="30.2" customHeight="1" x14ac:dyDescent="0.25">
      <c r="A45" s="204"/>
      <c r="B45" s="39">
        <v>42</v>
      </c>
      <c r="C45" s="132" t="s">
        <v>33</v>
      </c>
      <c r="D45" s="36" t="s">
        <v>157</v>
      </c>
      <c r="E45" s="43" t="s">
        <v>8</v>
      </c>
      <c r="F45" s="45" t="s">
        <v>28</v>
      </c>
      <c r="G45" s="39" t="s">
        <v>29</v>
      </c>
      <c r="H45" s="39" t="s">
        <v>8</v>
      </c>
      <c r="I45" s="39" t="s">
        <v>9</v>
      </c>
      <c r="J45" s="38">
        <v>350</v>
      </c>
      <c r="K45" s="29">
        <f>1</f>
        <v>1</v>
      </c>
      <c r="L45" s="158">
        <f t="shared" si="0"/>
        <v>0</v>
      </c>
      <c r="M45" s="158">
        <f t="shared" si="1"/>
        <v>0</v>
      </c>
      <c r="N45" s="159"/>
      <c r="O45" s="160">
        <f t="shared" si="2"/>
        <v>0</v>
      </c>
      <c r="P45" s="159"/>
      <c r="Q45" s="159"/>
      <c r="R45" s="159"/>
      <c r="S45" s="28">
        <f t="shared" si="3"/>
        <v>1</v>
      </c>
      <c r="T45" s="27" t="str">
        <f t="shared" si="4"/>
        <v>OK</v>
      </c>
      <c r="U45" s="133"/>
      <c r="V45" s="133"/>
      <c r="W45" s="133"/>
      <c r="X45" s="24"/>
      <c r="Y45" s="26"/>
      <c r="Z45" s="26"/>
      <c r="AA45" s="26"/>
      <c r="AB45" s="24"/>
      <c r="AC45" s="24"/>
      <c r="AD45" s="24"/>
      <c r="AE45" s="24"/>
      <c r="AF45" s="24"/>
      <c r="AG45" s="24"/>
      <c r="AH45" s="24"/>
    </row>
    <row r="46" spans="1:34" ht="30.2" customHeight="1" x14ac:dyDescent="0.25">
      <c r="A46" s="204"/>
      <c r="B46" s="39">
        <v>43</v>
      </c>
      <c r="C46" s="132" t="s">
        <v>33</v>
      </c>
      <c r="D46" s="36" t="s">
        <v>30</v>
      </c>
      <c r="E46" s="43" t="s">
        <v>8</v>
      </c>
      <c r="F46" s="45" t="s">
        <v>28</v>
      </c>
      <c r="G46" s="39" t="s">
        <v>29</v>
      </c>
      <c r="H46" s="39" t="s">
        <v>8</v>
      </c>
      <c r="I46" s="39" t="s">
        <v>9</v>
      </c>
      <c r="J46" s="38">
        <v>100.25</v>
      </c>
      <c r="K46" s="29">
        <f>0</f>
        <v>0</v>
      </c>
      <c r="L46" s="158">
        <f t="shared" si="0"/>
        <v>0</v>
      </c>
      <c r="M46" s="158">
        <f t="shared" si="1"/>
        <v>0</v>
      </c>
      <c r="N46" s="159"/>
      <c r="O46" s="160">
        <f t="shared" si="2"/>
        <v>0</v>
      </c>
      <c r="P46" s="159"/>
      <c r="Q46" s="159"/>
      <c r="R46" s="159"/>
      <c r="S46" s="28">
        <f t="shared" si="3"/>
        <v>0</v>
      </c>
      <c r="T46" s="27" t="str">
        <f t="shared" si="4"/>
        <v>OK</v>
      </c>
      <c r="U46" s="133"/>
      <c r="V46" s="133"/>
      <c r="W46" s="133"/>
      <c r="X46" s="24"/>
      <c r="Y46" s="26"/>
      <c r="Z46" s="26"/>
      <c r="AA46" s="26"/>
      <c r="AB46" s="24"/>
      <c r="AC46" s="24"/>
      <c r="AD46" s="24"/>
      <c r="AE46" s="24"/>
      <c r="AF46" s="24"/>
      <c r="AG46" s="24"/>
      <c r="AH46" s="24"/>
    </row>
    <row r="47" spans="1:34" ht="30.2" customHeight="1" x14ac:dyDescent="0.25">
      <c r="A47" s="204"/>
      <c r="B47" s="39">
        <v>44</v>
      </c>
      <c r="C47" s="132" t="s">
        <v>33</v>
      </c>
      <c r="D47" s="36" t="s">
        <v>158</v>
      </c>
      <c r="E47" s="43" t="s">
        <v>8</v>
      </c>
      <c r="F47" s="44" t="s">
        <v>28</v>
      </c>
      <c r="G47" s="39" t="s">
        <v>159</v>
      </c>
      <c r="H47" s="39" t="s">
        <v>8</v>
      </c>
      <c r="I47" s="39" t="s">
        <v>9</v>
      </c>
      <c r="J47" s="38">
        <v>1424</v>
      </c>
      <c r="K47" s="29">
        <f>0</f>
        <v>0</v>
      </c>
      <c r="L47" s="158">
        <f t="shared" si="0"/>
        <v>0</v>
      </c>
      <c r="M47" s="158">
        <f t="shared" si="1"/>
        <v>0</v>
      </c>
      <c r="N47" s="159"/>
      <c r="O47" s="160">
        <f t="shared" si="2"/>
        <v>0</v>
      </c>
      <c r="P47" s="159"/>
      <c r="Q47" s="159"/>
      <c r="R47" s="159"/>
      <c r="S47" s="28">
        <f t="shared" si="3"/>
        <v>0</v>
      </c>
      <c r="T47" s="27" t="str">
        <f t="shared" si="4"/>
        <v>OK</v>
      </c>
      <c r="U47" s="133"/>
      <c r="V47" s="133"/>
      <c r="W47" s="133"/>
      <c r="X47" s="24"/>
      <c r="Y47" s="26"/>
      <c r="Z47" s="26"/>
      <c r="AA47" s="26"/>
      <c r="AB47" s="24"/>
      <c r="AC47" s="24"/>
      <c r="AD47" s="24"/>
      <c r="AE47" s="24"/>
      <c r="AF47" s="24"/>
      <c r="AG47" s="24"/>
      <c r="AH47" s="24"/>
    </row>
    <row r="48" spans="1:34" ht="30.2" customHeight="1" x14ac:dyDescent="0.25">
      <c r="A48" s="205"/>
      <c r="B48" s="39">
        <v>45</v>
      </c>
      <c r="C48" s="132" t="s">
        <v>33</v>
      </c>
      <c r="D48" s="36" t="s">
        <v>160</v>
      </c>
      <c r="E48" s="43" t="s">
        <v>8</v>
      </c>
      <c r="F48" s="45" t="s">
        <v>28</v>
      </c>
      <c r="G48" s="39" t="s">
        <v>29</v>
      </c>
      <c r="H48" s="39" t="s">
        <v>8</v>
      </c>
      <c r="I48" s="39" t="s">
        <v>9</v>
      </c>
      <c r="J48" s="38">
        <v>2503.0100000000002</v>
      </c>
      <c r="K48" s="29">
        <f>0</f>
        <v>0</v>
      </c>
      <c r="L48" s="158">
        <f t="shared" si="0"/>
        <v>0</v>
      </c>
      <c r="M48" s="158">
        <f t="shared" si="1"/>
        <v>0</v>
      </c>
      <c r="N48" s="159"/>
      <c r="O48" s="160">
        <f t="shared" si="2"/>
        <v>0</v>
      </c>
      <c r="P48" s="159"/>
      <c r="Q48" s="159"/>
      <c r="R48" s="159"/>
      <c r="S48" s="28">
        <f t="shared" si="3"/>
        <v>0</v>
      </c>
      <c r="T48" s="27" t="str">
        <f t="shared" si="4"/>
        <v>OK</v>
      </c>
      <c r="U48" s="133"/>
      <c r="V48" s="133"/>
      <c r="W48" s="133"/>
      <c r="X48" s="24"/>
      <c r="Y48" s="26"/>
      <c r="Z48" s="26"/>
      <c r="AA48" s="26"/>
      <c r="AB48" s="24"/>
      <c r="AC48" s="24"/>
      <c r="AD48" s="24"/>
      <c r="AE48" s="24"/>
      <c r="AF48" s="24"/>
      <c r="AG48" s="24"/>
      <c r="AH48" s="24"/>
    </row>
    <row r="49" spans="1:34" ht="30.2" customHeight="1" x14ac:dyDescent="0.25">
      <c r="A49" s="213" t="s">
        <v>161</v>
      </c>
      <c r="B49" s="46">
        <v>46</v>
      </c>
      <c r="C49" s="210" t="s">
        <v>33</v>
      </c>
      <c r="D49" s="48" t="s">
        <v>27</v>
      </c>
      <c r="E49" s="50" t="s">
        <v>8</v>
      </c>
      <c r="F49" s="52" t="s">
        <v>28</v>
      </c>
      <c r="G49" s="46" t="s">
        <v>29</v>
      </c>
      <c r="H49" s="46" t="s">
        <v>8</v>
      </c>
      <c r="I49" s="46" t="s">
        <v>9</v>
      </c>
      <c r="J49" s="49">
        <v>80</v>
      </c>
      <c r="K49" s="29">
        <f>0</f>
        <v>0</v>
      </c>
      <c r="L49" s="158">
        <f t="shared" si="0"/>
        <v>0</v>
      </c>
      <c r="M49" s="158">
        <f t="shared" si="1"/>
        <v>0</v>
      </c>
      <c r="N49" s="159"/>
      <c r="O49" s="160">
        <f t="shared" si="2"/>
        <v>0</v>
      </c>
      <c r="P49" s="159"/>
      <c r="Q49" s="159"/>
      <c r="R49" s="159"/>
      <c r="S49" s="28">
        <f t="shared" si="3"/>
        <v>0</v>
      </c>
      <c r="T49" s="27" t="str">
        <f t="shared" si="4"/>
        <v>OK</v>
      </c>
      <c r="U49" s="133"/>
      <c r="V49" s="133"/>
      <c r="W49" s="133"/>
      <c r="X49" s="24"/>
      <c r="Y49" s="26"/>
      <c r="Z49" s="26"/>
      <c r="AA49" s="26"/>
      <c r="AB49" s="24"/>
      <c r="AC49" s="24"/>
      <c r="AD49" s="24"/>
      <c r="AE49" s="24"/>
      <c r="AF49" s="24"/>
      <c r="AG49" s="24"/>
      <c r="AH49" s="24"/>
    </row>
    <row r="50" spans="1:34" ht="30.2" customHeight="1" x14ac:dyDescent="0.25">
      <c r="A50" s="214"/>
      <c r="B50" s="46">
        <v>47</v>
      </c>
      <c r="C50" s="211"/>
      <c r="D50" s="48" t="s">
        <v>7</v>
      </c>
      <c r="E50" s="50" t="s">
        <v>8</v>
      </c>
      <c r="F50" s="52" t="s">
        <v>28</v>
      </c>
      <c r="G50" s="46" t="s">
        <v>29</v>
      </c>
      <c r="H50" s="46" t="s">
        <v>8</v>
      </c>
      <c r="I50" s="46" t="s">
        <v>9</v>
      </c>
      <c r="J50" s="49">
        <v>550</v>
      </c>
      <c r="K50" s="29">
        <f>0</f>
        <v>0</v>
      </c>
      <c r="L50" s="158">
        <f t="shared" si="0"/>
        <v>0</v>
      </c>
      <c r="M50" s="158">
        <f t="shared" si="1"/>
        <v>0</v>
      </c>
      <c r="N50" s="159"/>
      <c r="O50" s="160">
        <f t="shared" si="2"/>
        <v>0</v>
      </c>
      <c r="P50" s="159"/>
      <c r="Q50" s="159"/>
      <c r="R50" s="159"/>
      <c r="S50" s="28">
        <f t="shared" si="3"/>
        <v>0</v>
      </c>
      <c r="T50" s="27" t="str">
        <f t="shared" si="4"/>
        <v>OK</v>
      </c>
      <c r="U50" s="133"/>
      <c r="V50" s="133"/>
      <c r="W50" s="133"/>
      <c r="X50" s="24"/>
      <c r="Y50" s="26"/>
      <c r="Z50" s="26"/>
      <c r="AA50" s="26"/>
      <c r="AB50" s="24"/>
      <c r="AC50" s="24"/>
      <c r="AD50" s="24"/>
      <c r="AE50" s="24"/>
      <c r="AF50" s="24"/>
      <c r="AG50" s="24"/>
      <c r="AH50" s="24"/>
    </row>
    <row r="51" spans="1:34" ht="30.2" customHeight="1" x14ac:dyDescent="0.25">
      <c r="A51" s="214"/>
      <c r="B51" s="46">
        <v>48</v>
      </c>
      <c r="C51" s="211"/>
      <c r="D51" s="48" t="s">
        <v>10</v>
      </c>
      <c r="E51" s="50" t="s">
        <v>8</v>
      </c>
      <c r="F51" s="52" t="s">
        <v>28</v>
      </c>
      <c r="G51" s="46" t="s">
        <v>29</v>
      </c>
      <c r="H51" s="46" t="s">
        <v>8</v>
      </c>
      <c r="I51" s="46" t="s">
        <v>9</v>
      </c>
      <c r="J51" s="49">
        <v>850</v>
      </c>
      <c r="K51" s="29">
        <f>0</f>
        <v>0</v>
      </c>
      <c r="L51" s="158">
        <f t="shared" si="0"/>
        <v>0</v>
      </c>
      <c r="M51" s="158">
        <f t="shared" si="1"/>
        <v>0</v>
      </c>
      <c r="N51" s="159"/>
      <c r="O51" s="160">
        <f t="shared" si="2"/>
        <v>0</v>
      </c>
      <c r="P51" s="159"/>
      <c r="Q51" s="159"/>
      <c r="R51" s="159"/>
      <c r="S51" s="28">
        <f t="shared" si="3"/>
        <v>0</v>
      </c>
      <c r="T51" s="27" t="str">
        <f t="shared" si="4"/>
        <v>OK</v>
      </c>
      <c r="U51" s="133"/>
      <c r="V51" s="133"/>
      <c r="W51" s="133"/>
      <c r="X51" s="24"/>
      <c r="Y51" s="26"/>
      <c r="Z51" s="26"/>
      <c r="AA51" s="26"/>
      <c r="AB51" s="24"/>
      <c r="AC51" s="24"/>
      <c r="AD51" s="24"/>
      <c r="AE51" s="24"/>
      <c r="AF51" s="24"/>
      <c r="AG51" s="24"/>
      <c r="AH51" s="24"/>
    </row>
    <row r="52" spans="1:34" ht="30.2" customHeight="1" x14ac:dyDescent="0.25">
      <c r="A52" s="214"/>
      <c r="B52" s="46">
        <v>49</v>
      </c>
      <c r="C52" s="211"/>
      <c r="D52" s="48" t="s">
        <v>11</v>
      </c>
      <c r="E52" s="50" t="s">
        <v>8</v>
      </c>
      <c r="F52" s="52" t="s">
        <v>28</v>
      </c>
      <c r="G52" s="46" t="s">
        <v>29</v>
      </c>
      <c r="H52" s="46" t="s">
        <v>8</v>
      </c>
      <c r="I52" s="46" t="s">
        <v>9</v>
      </c>
      <c r="J52" s="49">
        <v>800</v>
      </c>
      <c r="K52" s="29">
        <f>0</f>
        <v>0</v>
      </c>
      <c r="L52" s="158">
        <f t="shared" si="0"/>
        <v>0</v>
      </c>
      <c r="M52" s="158">
        <f t="shared" si="1"/>
        <v>0</v>
      </c>
      <c r="N52" s="159"/>
      <c r="O52" s="160">
        <f t="shared" si="2"/>
        <v>0</v>
      </c>
      <c r="P52" s="159"/>
      <c r="Q52" s="159"/>
      <c r="R52" s="159"/>
      <c r="S52" s="28">
        <f t="shared" si="3"/>
        <v>0</v>
      </c>
      <c r="T52" s="27" t="str">
        <f t="shared" si="4"/>
        <v>OK</v>
      </c>
      <c r="U52" s="133"/>
      <c r="V52" s="133"/>
      <c r="W52" s="133"/>
      <c r="X52" s="24"/>
      <c r="Y52" s="26"/>
      <c r="Z52" s="26"/>
      <c r="AA52" s="26"/>
      <c r="AB52" s="24"/>
      <c r="AC52" s="24"/>
      <c r="AD52" s="24"/>
      <c r="AE52" s="24"/>
      <c r="AF52" s="24"/>
      <c r="AG52" s="24"/>
      <c r="AH52" s="24"/>
    </row>
    <row r="53" spans="1:34" ht="30.2" customHeight="1" x14ac:dyDescent="0.25">
      <c r="A53" s="214"/>
      <c r="B53" s="46">
        <v>50</v>
      </c>
      <c r="C53" s="211"/>
      <c r="D53" s="48" t="s">
        <v>12</v>
      </c>
      <c r="E53" s="50" t="s">
        <v>8</v>
      </c>
      <c r="F53" s="52" t="s">
        <v>28</v>
      </c>
      <c r="G53" s="46" t="s">
        <v>29</v>
      </c>
      <c r="H53" s="46" t="s">
        <v>34</v>
      </c>
      <c r="I53" s="46" t="s">
        <v>9</v>
      </c>
      <c r="J53" s="49">
        <v>50</v>
      </c>
      <c r="K53" s="29">
        <f>0</f>
        <v>0</v>
      </c>
      <c r="L53" s="158">
        <f t="shared" si="0"/>
        <v>0</v>
      </c>
      <c r="M53" s="158">
        <f t="shared" si="1"/>
        <v>0</v>
      </c>
      <c r="N53" s="159"/>
      <c r="O53" s="160">
        <f t="shared" si="2"/>
        <v>0</v>
      </c>
      <c r="P53" s="159"/>
      <c r="Q53" s="159"/>
      <c r="R53" s="159"/>
      <c r="S53" s="28">
        <f t="shared" si="3"/>
        <v>0</v>
      </c>
      <c r="T53" s="27" t="str">
        <f t="shared" si="4"/>
        <v>OK</v>
      </c>
      <c r="U53" s="133"/>
      <c r="V53" s="133"/>
      <c r="W53" s="133"/>
      <c r="X53" s="24"/>
      <c r="Y53" s="26"/>
      <c r="Z53" s="26"/>
      <c r="AA53" s="26"/>
      <c r="AB53" s="24"/>
      <c r="AC53" s="24"/>
      <c r="AD53" s="24"/>
      <c r="AE53" s="24"/>
      <c r="AF53" s="24"/>
      <c r="AG53" s="24"/>
      <c r="AH53" s="24"/>
    </row>
    <row r="54" spans="1:34" ht="30.2" customHeight="1" x14ac:dyDescent="0.25">
      <c r="A54" s="214"/>
      <c r="B54" s="46">
        <v>51</v>
      </c>
      <c r="C54" s="211"/>
      <c r="D54" s="48" t="s">
        <v>156</v>
      </c>
      <c r="E54" s="50" t="s">
        <v>8</v>
      </c>
      <c r="F54" s="52" t="s">
        <v>28</v>
      </c>
      <c r="G54" s="46" t="s">
        <v>29</v>
      </c>
      <c r="H54" s="46" t="s">
        <v>34</v>
      </c>
      <c r="I54" s="46" t="s">
        <v>9</v>
      </c>
      <c r="J54" s="49">
        <v>50</v>
      </c>
      <c r="K54" s="29">
        <f>0</f>
        <v>0</v>
      </c>
      <c r="L54" s="158">
        <f t="shared" si="0"/>
        <v>0</v>
      </c>
      <c r="M54" s="158">
        <f t="shared" si="1"/>
        <v>0</v>
      </c>
      <c r="N54" s="159"/>
      <c r="O54" s="160">
        <f t="shared" si="2"/>
        <v>0</v>
      </c>
      <c r="P54" s="159"/>
      <c r="Q54" s="159"/>
      <c r="R54" s="159"/>
      <c r="S54" s="28">
        <f t="shared" si="3"/>
        <v>0</v>
      </c>
      <c r="T54" s="27" t="str">
        <f t="shared" si="4"/>
        <v>OK</v>
      </c>
      <c r="U54" s="133"/>
      <c r="V54" s="133"/>
      <c r="W54" s="133"/>
      <c r="X54" s="24"/>
      <c r="Y54" s="26"/>
      <c r="Z54" s="26"/>
      <c r="AA54" s="26"/>
      <c r="AB54" s="24"/>
      <c r="AC54" s="24"/>
      <c r="AD54" s="24"/>
      <c r="AE54" s="24"/>
      <c r="AF54" s="24"/>
      <c r="AG54" s="24"/>
      <c r="AH54" s="24"/>
    </row>
    <row r="55" spans="1:34" ht="30.2" customHeight="1" x14ac:dyDescent="0.25">
      <c r="A55" s="214"/>
      <c r="B55" s="46">
        <v>52</v>
      </c>
      <c r="C55" s="211"/>
      <c r="D55" s="48" t="s">
        <v>13</v>
      </c>
      <c r="E55" s="50" t="s">
        <v>8</v>
      </c>
      <c r="F55" s="52" t="s">
        <v>28</v>
      </c>
      <c r="G55" s="46" t="s">
        <v>29</v>
      </c>
      <c r="H55" s="46" t="s">
        <v>34</v>
      </c>
      <c r="I55" s="46" t="s">
        <v>9</v>
      </c>
      <c r="J55" s="49">
        <v>50</v>
      </c>
      <c r="K55" s="29">
        <f>0</f>
        <v>0</v>
      </c>
      <c r="L55" s="158">
        <f t="shared" si="0"/>
        <v>0</v>
      </c>
      <c r="M55" s="158">
        <f t="shared" si="1"/>
        <v>0</v>
      </c>
      <c r="N55" s="159"/>
      <c r="O55" s="160">
        <f t="shared" si="2"/>
        <v>0</v>
      </c>
      <c r="P55" s="159"/>
      <c r="Q55" s="159"/>
      <c r="R55" s="159"/>
      <c r="S55" s="28">
        <f t="shared" si="3"/>
        <v>0</v>
      </c>
      <c r="T55" s="27" t="str">
        <f t="shared" si="4"/>
        <v>OK</v>
      </c>
      <c r="U55" s="133"/>
      <c r="V55" s="133"/>
      <c r="W55" s="133"/>
      <c r="X55" s="24"/>
      <c r="Y55" s="26"/>
      <c r="Z55" s="26"/>
      <c r="AA55" s="26"/>
      <c r="AB55" s="24"/>
      <c r="AC55" s="24"/>
      <c r="AD55" s="24"/>
      <c r="AE55" s="24"/>
      <c r="AF55" s="24"/>
      <c r="AG55" s="24"/>
      <c r="AH55" s="24"/>
    </row>
    <row r="56" spans="1:34" ht="30.2" customHeight="1" x14ac:dyDescent="0.25">
      <c r="A56" s="214"/>
      <c r="B56" s="46">
        <v>53</v>
      </c>
      <c r="C56" s="211"/>
      <c r="D56" s="48" t="s">
        <v>157</v>
      </c>
      <c r="E56" s="50" t="s">
        <v>8</v>
      </c>
      <c r="F56" s="52" t="s">
        <v>28</v>
      </c>
      <c r="G56" s="46" t="s">
        <v>29</v>
      </c>
      <c r="H56" s="46" t="s">
        <v>8</v>
      </c>
      <c r="I56" s="46" t="s">
        <v>9</v>
      </c>
      <c r="J56" s="49">
        <v>50</v>
      </c>
      <c r="K56" s="29">
        <f>0</f>
        <v>0</v>
      </c>
      <c r="L56" s="158">
        <f t="shared" si="0"/>
        <v>0</v>
      </c>
      <c r="M56" s="158">
        <f t="shared" si="1"/>
        <v>0</v>
      </c>
      <c r="N56" s="159"/>
      <c r="O56" s="160">
        <f t="shared" si="2"/>
        <v>0</v>
      </c>
      <c r="P56" s="159"/>
      <c r="Q56" s="159"/>
      <c r="R56" s="159"/>
      <c r="S56" s="28">
        <f t="shared" si="3"/>
        <v>0</v>
      </c>
      <c r="T56" s="27" t="str">
        <f t="shared" si="4"/>
        <v>OK</v>
      </c>
      <c r="U56" s="133"/>
      <c r="V56" s="133"/>
      <c r="W56" s="133"/>
      <c r="X56" s="24"/>
      <c r="Y56" s="26"/>
      <c r="Z56" s="26"/>
      <c r="AA56" s="26"/>
      <c r="AB56" s="24"/>
      <c r="AC56" s="24"/>
      <c r="AD56" s="24"/>
      <c r="AE56" s="24"/>
      <c r="AF56" s="24"/>
      <c r="AG56" s="24"/>
      <c r="AH56" s="24"/>
    </row>
    <row r="57" spans="1:34" ht="30.2" customHeight="1" x14ac:dyDescent="0.25">
      <c r="A57" s="214"/>
      <c r="B57" s="46">
        <v>54</v>
      </c>
      <c r="C57" s="211"/>
      <c r="D57" s="48" t="s">
        <v>30</v>
      </c>
      <c r="E57" s="50" t="s">
        <v>8</v>
      </c>
      <c r="F57" s="52" t="s">
        <v>28</v>
      </c>
      <c r="G57" s="46" t="s">
        <v>29</v>
      </c>
      <c r="H57" s="46" t="s">
        <v>8</v>
      </c>
      <c r="I57" s="46" t="s">
        <v>9</v>
      </c>
      <c r="J57" s="49">
        <v>80</v>
      </c>
      <c r="K57" s="29">
        <f>0</f>
        <v>0</v>
      </c>
      <c r="L57" s="158">
        <f t="shared" si="0"/>
        <v>0</v>
      </c>
      <c r="M57" s="158">
        <f t="shared" si="1"/>
        <v>0</v>
      </c>
      <c r="N57" s="159"/>
      <c r="O57" s="160">
        <f t="shared" si="2"/>
        <v>0</v>
      </c>
      <c r="P57" s="159"/>
      <c r="Q57" s="159"/>
      <c r="R57" s="159"/>
      <c r="S57" s="28">
        <f t="shared" si="3"/>
        <v>0</v>
      </c>
      <c r="T57" s="27" t="str">
        <f t="shared" si="4"/>
        <v>OK</v>
      </c>
      <c r="U57" s="133"/>
      <c r="V57" s="133"/>
      <c r="W57" s="133"/>
      <c r="X57" s="24"/>
      <c r="Y57" s="26"/>
      <c r="Z57" s="26"/>
      <c r="AA57" s="26"/>
      <c r="AB57" s="24"/>
      <c r="AC57" s="24"/>
      <c r="AD57" s="24"/>
      <c r="AE57" s="24"/>
      <c r="AF57" s="24"/>
      <c r="AG57" s="24"/>
      <c r="AH57" s="24"/>
    </row>
    <row r="58" spans="1:34" ht="30.2" customHeight="1" x14ac:dyDescent="0.25">
      <c r="A58" s="214"/>
      <c r="B58" s="46">
        <v>55</v>
      </c>
      <c r="C58" s="211"/>
      <c r="D58" s="48" t="s">
        <v>162</v>
      </c>
      <c r="E58" s="50" t="s">
        <v>8</v>
      </c>
      <c r="F58" s="52" t="s">
        <v>28</v>
      </c>
      <c r="G58" s="46" t="s">
        <v>159</v>
      </c>
      <c r="H58" s="46" t="s">
        <v>8</v>
      </c>
      <c r="I58" s="46" t="s">
        <v>9</v>
      </c>
      <c r="J58" s="49">
        <v>1114</v>
      </c>
      <c r="K58" s="29">
        <f>0</f>
        <v>0</v>
      </c>
      <c r="L58" s="158">
        <f t="shared" si="0"/>
        <v>0</v>
      </c>
      <c r="M58" s="158">
        <f t="shared" si="1"/>
        <v>0</v>
      </c>
      <c r="N58" s="159"/>
      <c r="O58" s="160">
        <f t="shared" si="2"/>
        <v>0</v>
      </c>
      <c r="P58" s="159"/>
      <c r="Q58" s="159"/>
      <c r="R58" s="159"/>
      <c r="S58" s="28">
        <f t="shared" si="3"/>
        <v>0</v>
      </c>
      <c r="T58" s="27" t="str">
        <f t="shared" si="4"/>
        <v>OK</v>
      </c>
      <c r="U58" s="133"/>
      <c r="V58" s="133"/>
      <c r="W58" s="133"/>
      <c r="X58" s="24"/>
      <c r="Y58" s="26"/>
      <c r="Z58" s="26"/>
      <c r="AA58" s="26"/>
      <c r="AB58" s="24"/>
      <c r="AC58" s="24"/>
      <c r="AD58" s="24"/>
      <c r="AE58" s="24"/>
      <c r="AF58" s="24"/>
      <c r="AG58" s="24"/>
      <c r="AH58" s="24"/>
    </row>
    <row r="59" spans="1:34" ht="30.2" customHeight="1" x14ac:dyDescent="0.25">
      <c r="A59" s="215"/>
      <c r="B59" s="46">
        <v>56</v>
      </c>
      <c r="C59" s="212"/>
      <c r="D59" s="48" t="s">
        <v>160</v>
      </c>
      <c r="E59" s="50" t="s">
        <v>8</v>
      </c>
      <c r="F59" s="52" t="s">
        <v>28</v>
      </c>
      <c r="G59" s="46" t="s">
        <v>29</v>
      </c>
      <c r="H59" s="46" t="s">
        <v>8</v>
      </c>
      <c r="I59" s="46" t="s">
        <v>9</v>
      </c>
      <c r="J59" s="49">
        <v>2000</v>
      </c>
      <c r="K59" s="29">
        <f>0</f>
        <v>0</v>
      </c>
      <c r="L59" s="158">
        <f t="shared" si="0"/>
        <v>0</v>
      </c>
      <c r="M59" s="158">
        <f t="shared" si="1"/>
        <v>0</v>
      </c>
      <c r="N59" s="159"/>
      <c r="O59" s="160">
        <f t="shared" si="2"/>
        <v>0</v>
      </c>
      <c r="P59" s="159"/>
      <c r="Q59" s="159"/>
      <c r="R59" s="159"/>
      <c r="S59" s="28">
        <f t="shared" si="3"/>
        <v>0</v>
      </c>
      <c r="T59" s="27" t="str">
        <f t="shared" si="4"/>
        <v>OK</v>
      </c>
      <c r="U59" s="133"/>
      <c r="V59" s="133"/>
      <c r="W59" s="133"/>
      <c r="X59" s="24"/>
      <c r="Y59" s="26"/>
      <c r="Z59" s="26"/>
      <c r="AA59" s="26"/>
      <c r="AB59" s="24"/>
      <c r="AC59" s="24"/>
      <c r="AD59" s="24"/>
      <c r="AE59" s="24"/>
      <c r="AF59" s="24"/>
      <c r="AG59" s="24"/>
      <c r="AH59" s="24"/>
    </row>
    <row r="60" spans="1:34" ht="30.2" customHeight="1" x14ac:dyDescent="0.25">
      <c r="A60" s="203" t="s">
        <v>163</v>
      </c>
      <c r="B60" s="39">
        <v>57</v>
      </c>
      <c r="C60" s="200" t="s">
        <v>33</v>
      </c>
      <c r="D60" s="36" t="s">
        <v>27</v>
      </c>
      <c r="E60" s="43" t="s">
        <v>8</v>
      </c>
      <c r="F60" s="45" t="s">
        <v>28</v>
      </c>
      <c r="G60" s="39" t="s">
        <v>29</v>
      </c>
      <c r="H60" s="39" t="s">
        <v>8</v>
      </c>
      <c r="I60" s="39" t="s">
        <v>9</v>
      </c>
      <c r="J60" s="38">
        <v>250.5</v>
      </c>
      <c r="K60" s="29">
        <f>0</f>
        <v>0</v>
      </c>
      <c r="L60" s="158">
        <f t="shared" si="0"/>
        <v>0</v>
      </c>
      <c r="M60" s="158">
        <f t="shared" si="1"/>
        <v>0</v>
      </c>
      <c r="N60" s="159"/>
      <c r="O60" s="160">
        <f t="shared" si="2"/>
        <v>0</v>
      </c>
      <c r="P60" s="159"/>
      <c r="Q60" s="159"/>
      <c r="R60" s="159"/>
      <c r="S60" s="28">
        <f t="shared" si="3"/>
        <v>0</v>
      </c>
      <c r="T60" s="27" t="str">
        <f t="shared" si="4"/>
        <v>OK</v>
      </c>
      <c r="U60" s="133"/>
      <c r="V60" s="133"/>
      <c r="W60" s="133"/>
      <c r="X60" s="24"/>
      <c r="Y60" s="26"/>
      <c r="Z60" s="26"/>
      <c r="AA60" s="26"/>
      <c r="AB60" s="24"/>
      <c r="AC60" s="24"/>
      <c r="AD60" s="24"/>
      <c r="AE60" s="24"/>
      <c r="AF60" s="24"/>
      <c r="AG60" s="24"/>
      <c r="AH60" s="24"/>
    </row>
    <row r="61" spans="1:34" ht="30.2" customHeight="1" x14ac:dyDescent="0.25">
      <c r="A61" s="204"/>
      <c r="B61" s="39">
        <v>58</v>
      </c>
      <c r="C61" s="201"/>
      <c r="D61" s="36" t="s">
        <v>7</v>
      </c>
      <c r="E61" s="43" t="s">
        <v>8</v>
      </c>
      <c r="F61" s="45" t="s">
        <v>28</v>
      </c>
      <c r="G61" s="39" t="s">
        <v>29</v>
      </c>
      <c r="H61" s="39" t="s">
        <v>8</v>
      </c>
      <c r="I61" s="39" t="s">
        <v>9</v>
      </c>
      <c r="J61" s="38">
        <v>1000</v>
      </c>
      <c r="K61" s="29">
        <f>0</f>
        <v>0</v>
      </c>
      <c r="L61" s="158">
        <f t="shared" si="0"/>
        <v>0</v>
      </c>
      <c r="M61" s="158">
        <f t="shared" si="1"/>
        <v>0</v>
      </c>
      <c r="N61" s="159"/>
      <c r="O61" s="160">
        <f t="shared" si="2"/>
        <v>0</v>
      </c>
      <c r="P61" s="159"/>
      <c r="Q61" s="159"/>
      <c r="R61" s="159"/>
      <c r="S61" s="28">
        <f t="shared" si="3"/>
        <v>0</v>
      </c>
      <c r="T61" s="27" t="str">
        <f t="shared" si="4"/>
        <v>OK</v>
      </c>
      <c r="U61" s="133"/>
      <c r="V61" s="133"/>
      <c r="W61" s="133"/>
      <c r="X61" s="24"/>
      <c r="Y61" s="26"/>
      <c r="Z61" s="26"/>
      <c r="AA61" s="26"/>
      <c r="AB61" s="24"/>
      <c r="AC61" s="24"/>
      <c r="AD61" s="24"/>
      <c r="AE61" s="24"/>
      <c r="AF61" s="24"/>
      <c r="AG61" s="24"/>
      <c r="AH61" s="24"/>
    </row>
    <row r="62" spans="1:34" ht="30.2" customHeight="1" x14ac:dyDescent="0.25">
      <c r="A62" s="204"/>
      <c r="B62" s="39">
        <v>59</v>
      </c>
      <c r="C62" s="201"/>
      <c r="D62" s="36" t="s">
        <v>10</v>
      </c>
      <c r="E62" s="43" t="s">
        <v>8</v>
      </c>
      <c r="F62" s="45" t="s">
        <v>28</v>
      </c>
      <c r="G62" s="39" t="s">
        <v>29</v>
      </c>
      <c r="H62" s="39" t="s">
        <v>8</v>
      </c>
      <c r="I62" s="39" t="s">
        <v>9</v>
      </c>
      <c r="J62" s="38">
        <v>1500</v>
      </c>
      <c r="K62" s="29">
        <f>0</f>
        <v>0</v>
      </c>
      <c r="L62" s="158">
        <f t="shared" si="0"/>
        <v>0</v>
      </c>
      <c r="M62" s="158">
        <f t="shared" si="1"/>
        <v>0</v>
      </c>
      <c r="N62" s="159"/>
      <c r="O62" s="160">
        <f t="shared" si="2"/>
        <v>0</v>
      </c>
      <c r="P62" s="159"/>
      <c r="Q62" s="159"/>
      <c r="R62" s="159"/>
      <c r="S62" s="28">
        <f t="shared" si="3"/>
        <v>0</v>
      </c>
      <c r="T62" s="27" t="str">
        <f t="shared" si="4"/>
        <v>OK</v>
      </c>
      <c r="U62" s="133"/>
      <c r="V62" s="133"/>
      <c r="W62" s="133"/>
      <c r="X62" s="24"/>
      <c r="Y62" s="26"/>
      <c r="Z62" s="26"/>
      <c r="AA62" s="26"/>
      <c r="AB62" s="24"/>
      <c r="AC62" s="24"/>
      <c r="AD62" s="24"/>
      <c r="AE62" s="24"/>
      <c r="AF62" s="24"/>
      <c r="AG62" s="24"/>
      <c r="AH62" s="24"/>
    </row>
    <row r="63" spans="1:34" ht="30.2" customHeight="1" x14ac:dyDescent="0.25">
      <c r="A63" s="204"/>
      <c r="B63" s="39">
        <v>60</v>
      </c>
      <c r="C63" s="201"/>
      <c r="D63" s="36" t="s">
        <v>11</v>
      </c>
      <c r="E63" s="43" t="s">
        <v>8</v>
      </c>
      <c r="F63" s="45" t="s">
        <v>28</v>
      </c>
      <c r="G63" s="39" t="s">
        <v>29</v>
      </c>
      <c r="H63" s="39" t="s">
        <v>8</v>
      </c>
      <c r="I63" s="39" t="s">
        <v>9</v>
      </c>
      <c r="J63" s="38">
        <v>1731</v>
      </c>
      <c r="K63" s="29">
        <f>0</f>
        <v>0</v>
      </c>
      <c r="L63" s="158">
        <f t="shared" si="0"/>
        <v>0</v>
      </c>
      <c r="M63" s="158">
        <f t="shared" si="1"/>
        <v>0</v>
      </c>
      <c r="N63" s="159"/>
      <c r="O63" s="160">
        <f t="shared" si="2"/>
        <v>0</v>
      </c>
      <c r="P63" s="159"/>
      <c r="Q63" s="159"/>
      <c r="R63" s="159"/>
      <c r="S63" s="28">
        <f t="shared" si="3"/>
        <v>0</v>
      </c>
      <c r="T63" s="27" t="str">
        <f t="shared" si="4"/>
        <v>OK</v>
      </c>
      <c r="U63" s="133"/>
      <c r="V63" s="133"/>
      <c r="W63" s="133"/>
      <c r="X63" s="24"/>
      <c r="Y63" s="26"/>
      <c r="Z63" s="26"/>
      <c r="AA63" s="26"/>
      <c r="AB63" s="24"/>
      <c r="AC63" s="24"/>
      <c r="AD63" s="24"/>
      <c r="AE63" s="24"/>
      <c r="AF63" s="24"/>
      <c r="AG63" s="24"/>
      <c r="AH63" s="24"/>
    </row>
    <row r="64" spans="1:34" ht="30.2" customHeight="1" x14ac:dyDescent="0.25">
      <c r="A64" s="204"/>
      <c r="B64" s="39">
        <v>61</v>
      </c>
      <c r="C64" s="201"/>
      <c r="D64" s="36" t="s">
        <v>12</v>
      </c>
      <c r="E64" s="43" t="s">
        <v>8</v>
      </c>
      <c r="F64" s="45" t="s">
        <v>28</v>
      </c>
      <c r="G64" s="39" t="s">
        <v>29</v>
      </c>
      <c r="H64" s="39" t="s">
        <v>34</v>
      </c>
      <c r="I64" s="39" t="s">
        <v>9</v>
      </c>
      <c r="J64" s="38">
        <v>160</v>
      </c>
      <c r="K64" s="29">
        <f>0</f>
        <v>0</v>
      </c>
      <c r="L64" s="158">
        <f t="shared" si="0"/>
        <v>0</v>
      </c>
      <c r="M64" s="158">
        <f t="shared" si="1"/>
        <v>0</v>
      </c>
      <c r="N64" s="159"/>
      <c r="O64" s="160">
        <f t="shared" si="2"/>
        <v>0</v>
      </c>
      <c r="P64" s="159"/>
      <c r="Q64" s="159"/>
      <c r="R64" s="159"/>
      <c r="S64" s="28">
        <f t="shared" si="3"/>
        <v>0</v>
      </c>
      <c r="T64" s="27" t="str">
        <f t="shared" si="4"/>
        <v>OK</v>
      </c>
      <c r="U64" s="133"/>
      <c r="V64" s="133"/>
      <c r="W64" s="133"/>
      <c r="X64" s="24"/>
      <c r="Y64" s="26"/>
      <c r="Z64" s="26"/>
      <c r="AA64" s="26"/>
      <c r="AB64" s="24"/>
      <c r="AC64" s="24"/>
      <c r="AD64" s="24"/>
      <c r="AE64" s="24"/>
      <c r="AF64" s="24"/>
      <c r="AG64" s="24"/>
      <c r="AH64" s="24"/>
    </row>
    <row r="65" spans="1:34" ht="30.2" customHeight="1" x14ac:dyDescent="0.25">
      <c r="A65" s="204"/>
      <c r="B65" s="39">
        <v>62</v>
      </c>
      <c r="C65" s="201"/>
      <c r="D65" s="36" t="s">
        <v>156</v>
      </c>
      <c r="E65" s="43" t="s">
        <v>8</v>
      </c>
      <c r="F65" s="45" t="s">
        <v>28</v>
      </c>
      <c r="G65" s="39" t="s">
        <v>29</v>
      </c>
      <c r="H65" s="39" t="s">
        <v>34</v>
      </c>
      <c r="I65" s="39" t="s">
        <v>9</v>
      </c>
      <c r="J65" s="38">
        <v>135</v>
      </c>
      <c r="K65" s="29">
        <f>0</f>
        <v>0</v>
      </c>
      <c r="L65" s="158">
        <f t="shared" si="0"/>
        <v>0</v>
      </c>
      <c r="M65" s="158">
        <f t="shared" si="1"/>
        <v>0</v>
      </c>
      <c r="N65" s="159"/>
      <c r="O65" s="160">
        <f t="shared" si="2"/>
        <v>0</v>
      </c>
      <c r="P65" s="159"/>
      <c r="Q65" s="159"/>
      <c r="R65" s="159"/>
      <c r="S65" s="28">
        <f t="shared" si="3"/>
        <v>0</v>
      </c>
      <c r="T65" s="27" t="str">
        <f t="shared" si="4"/>
        <v>OK</v>
      </c>
      <c r="U65" s="133"/>
      <c r="V65" s="133"/>
      <c r="W65" s="133"/>
      <c r="X65" s="24"/>
      <c r="Y65" s="26"/>
      <c r="Z65" s="26"/>
      <c r="AA65" s="26"/>
      <c r="AB65" s="24"/>
      <c r="AC65" s="24"/>
      <c r="AD65" s="24"/>
      <c r="AE65" s="24"/>
      <c r="AF65" s="24"/>
      <c r="AG65" s="24"/>
      <c r="AH65" s="24"/>
    </row>
    <row r="66" spans="1:34" ht="30.2" customHeight="1" x14ac:dyDescent="0.25">
      <c r="A66" s="204"/>
      <c r="B66" s="39">
        <v>63</v>
      </c>
      <c r="C66" s="201"/>
      <c r="D66" s="36" t="s">
        <v>13</v>
      </c>
      <c r="E66" s="43" t="s">
        <v>8</v>
      </c>
      <c r="F66" s="45" t="s">
        <v>28</v>
      </c>
      <c r="G66" s="39" t="s">
        <v>29</v>
      </c>
      <c r="H66" s="39" t="s">
        <v>34</v>
      </c>
      <c r="I66" s="39" t="s">
        <v>9</v>
      </c>
      <c r="J66" s="38">
        <v>135</v>
      </c>
      <c r="K66" s="29">
        <f>0</f>
        <v>0</v>
      </c>
      <c r="L66" s="158">
        <f t="shared" si="0"/>
        <v>0</v>
      </c>
      <c r="M66" s="158">
        <f t="shared" si="1"/>
        <v>0</v>
      </c>
      <c r="N66" s="159"/>
      <c r="O66" s="160">
        <f t="shared" si="2"/>
        <v>0</v>
      </c>
      <c r="P66" s="159"/>
      <c r="Q66" s="159"/>
      <c r="R66" s="159"/>
      <c r="S66" s="28">
        <f t="shared" si="3"/>
        <v>0</v>
      </c>
      <c r="T66" s="27" t="str">
        <f t="shared" si="4"/>
        <v>OK</v>
      </c>
      <c r="U66" s="133"/>
      <c r="V66" s="133"/>
      <c r="W66" s="133"/>
      <c r="X66" s="24"/>
      <c r="Y66" s="26"/>
      <c r="Z66" s="26"/>
      <c r="AA66" s="26"/>
      <c r="AB66" s="24"/>
      <c r="AC66" s="24"/>
      <c r="AD66" s="24"/>
      <c r="AE66" s="24"/>
      <c r="AF66" s="24"/>
      <c r="AG66" s="24"/>
      <c r="AH66" s="24"/>
    </row>
    <row r="67" spans="1:34" ht="30.2" customHeight="1" x14ac:dyDescent="0.25">
      <c r="A67" s="204"/>
      <c r="B67" s="39">
        <v>64</v>
      </c>
      <c r="C67" s="201"/>
      <c r="D67" s="36" t="s">
        <v>157</v>
      </c>
      <c r="E67" s="43" t="s">
        <v>8</v>
      </c>
      <c r="F67" s="45" t="s">
        <v>28</v>
      </c>
      <c r="G67" s="39" t="s">
        <v>29</v>
      </c>
      <c r="H67" s="39" t="s">
        <v>8</v>
      </c>
      <c r="I67" s="39" t="s">
        <v>9</v>
      </c>
      <c r="J67" s="38">
        <v>365</v>
      </c>
      <c r="K67" s="29">
        <f>0</f>
        <v>0</v>
      </c>
      <c r="L67" s="158">
        <f t="shared" si="0"/>
        <v>0</v>
      </c>
      <c r="M67" s="158">
        <f t="shared" si="1"/>
        <v>0</v>
      </c>
      <c r="N67" s="159"/>
      <c r="O67" s="160">
        <f t="shared" si="2"/>
        <v>0</v>
      </c>
      <c r="P67" s="159"/>
      <c r="Q67" s="159"/>
      <c r="R67" s="159"/>
      <c r="S67" s="28">
        <f t="shared" si="3"/>
        <v>0</v>
      </c>
      <c r="T67" s="27" t="str">
        <f t="shared" si="4"/>
        <v>OK</v>
      </c>
      <c r="U67" s="133"/>
      <c r="V67" s="133"/>
      <c r="W67" s="133"/>
      <c r="X67" s="24"/>
      <c r="Y67" s="26"/>
      <c r="Z67" s="26"/>
      <c r="AA67" s="26"/>
      <c r="AB67" s="24"/>
      <c r="AC67" s="24"/>
      <c r="AD67" s="24"/>
      <c r="AE67" s="24"/>
      <c r="AF67" s="24"/>
      <c r="AG67" s="24"/>
      <c r="AH67" s="24"/>
    </row>
    <row r="68" spans="1:34" ht="30.2" customHeight="1" x14ac:dyDescent="0.25">
      <c r="A68" s="205"/>
      <c r="B68" s="39">
        <v>65</v>
      </c>
      <c r="C68" s="202"/>
      <c r="D68" s="36" t="s">
        <v>30</v>
      </c>
      <c r="E68" s="43" t="s">
        <v>8</v>
      </c>
      <c r="F68" s="45" t="s">
        <v>28</v>
      </c>
      <c r="G68" s="39" t="s">
        <v>29</v>
      </c>
      <c r="H68" s="39" t="s">
        <v>8</v>
      </c>
      <c r="I68" s="39" t="s">
        <v>9</v>
      </c>
      <c r="J68" s="38">
        <v>100</v>
      </c>
      <c r="K68" s="29">
        <f>0</f>
        <v>0</v>
      </c>
      <c r="L68" s="158">
        <f t="shared" si="0"/>
        <v>0</v>
      </c>
      <c r="M68" s="158">
        <f t="shared" si="1"/>
        <v>0</v>
      </c>
      <c r="N68" s="159"/>
      <c r="O68" s="160">
        <f t="shared" si="2"/>
        <v>0</v>
      </c>
      <c r="P68" s="159"/>
      <c r="Q68" s="159"/>
      <c r="R68" s="159"/>
      <c r="S68" s="28">
        <f t="shared" si="3"/>
        <v>0</v>
      </c>
      <c r="T68" s="27" t="str">
        <f t="shared" si="4"/>
        <v>OK</v>
      </c>
      <c r="U68" s="133"/>
      <c r="V68" s="133"/>
      <c r="W68" s="133"/>
      <c r="X68" s="24"/>
      <c r="Y68" s="26"/>
      <c r="Z68" s="26"/>
      <c r="AA68" s="26"/>
      <c r="AB68" s="24"/>
      <c r="AC68" s="24"/>
      <c r="AD68" s="24"/>
      <c r="AE68" s="24"/>
      <c r="AF68" s="24"/>
      <c r="AG68" s="24"/>
      <c r="AH68" s="24"/>
    </row>
    <row r="69" spans="1:34" ht="30.2" customHeight="1" x14ac:dyDescent="0.25">
      <c r="A69" s="213" t="s">
        <v>164</v>
      </c>
      <c r="B69" s="46">
        <v>66</v>
      </c>
      <c r="C69" s="210" t="s">
        <v>92</v>
      </c>
      <c r="D69" s="48" t="s">
        <v>27</v>
      </c>
      <c r="E69" s="50" t="s">
        <v>8</v>
      </c>
      <c r="F69" s="52" t="s">
        <v>28</v>
      </c>
      <c r="G69" s="46" t="s">
        <v>29</v>
      </c>
      <c r="H69" s="46" t="s">
        <v>8</v>
      </c>
      <c r="I69" s="46" t="s">
        <v>9</v>
      </c>
      <c r="J69" s="49">
        <v>140</v>
      </c>
      <c r="K69" s="29">
        <f>0</f>
        <v>0</v>
      </c>
      <c r="L69" s="158">
        <f t="shared" ref="L69:L81" si="5">IF(SUM(U69:AL69)&gt;K69,K69,SUM(U69:AL69))</f>
        <v>0</v>
      </c>
      <c r="M69" s="158">
        <f t="shared" ref="M69:M81" si="6">(SUM(U69:AL69))</f>
        <v>0</v>
      </c>
      <c r="N69" s="159"/>
      <c r="O69" s="160">
        <f t="shared" ref="O69:O81" si="7">ROUND(IF(K69*0.25-0.5&lt;0,0,K69*0.25-0.5),0)-R69-P69</f>
        <v>0</v>
      </c>
      <c r="P69" s="159"/>
      <c r="Q69" s="159"/>
      <c r="R69" s="159"/>
      <c r="S69" s="28">
        <f t="shared" ref="S69:S81" si="8">K69-SUM(U69:AH69)+N69</f>
        <v>0</v>
      </c>
      <c r="T69" s="27" t="str">
        <f t="shared" ref="T69:T81" si="9">IF(S69&lt;0,"ATENÇÃO","OK")</f>
        <v>OK</v>
      </c>
      <c r="U69" s="133"/>
      <c r="V69" s="133"/>
      <c r="W69" s="133"/>
      <c r="X69" s="24"/>
      <c r="Y69" s="26"/>
      <c r="Z69" s="26"/>
      <c r="AA69" s="26"/>
      <c r="AB69" s="24"/>
      <c r="AC69" s="24"/>
      <c r="AD69" s="24"/>
      <c r="AE69" s="24"/>
      <c r="AF69" s="24"/>
      <c r="AG69" s="24"/>
      <c r="AH69" s="24"/>
    </row>
    <row r="70" spans="1:34" ht="30.2" customHeight="1" x14ac:dyDescent="0.25">
      <c r="A70" s="214"/>
      <c r="B70" s="46">
        <v>67</v>
      </c>
      <c r="C70" s="211"/>
      <c r="D70" s="48" t="s">
        <v>7</v>
      </c>
      <c r="E70" s="50" t="s">
        <v>8</v>
      </c>
      <c r="F70" s="52" t="s">
        <v>28</v>
      </c>
      <c r="G70" s="46" t="s">
        <v>29</v>
      </c>
      <c r="H70" s="46" t="s">
        <v>8</v>
      </c>
      <c r="I70" s="46" t="s">
        <v>9</v>
      </c>
      <c r="J70" s="49">
        <v>530</v>
      </c>
      <c r="K70" s="29">
        <f>0</f>
        <v>0</v>
      </c>
      <c r="L70" s="158">
        <f t="shared" si="5"/>
        <v>0</v>
      </c>
      <c r="M70" s="158">
        <f t="shared" si="6"/>
        <v>0</v>
      </c>
      <c r="N70" s="159"/>
      <c r="O70" s="160">
        <f t="shared" si="7"/>
        <v>0</v>
      </c>
      <c r="P70" s="159"/>
      <c r="Q70" s="159"/>
      <c r="R70" s="159"/>
      <c r="S70" s="28">
        <f t="shared" si="8"/>
        <v>0</v>
      </c>
      <c r="T70" s="27" t="str">
        <f t="shared" si="9"/>
        <v>OK</v>
      </c>
      <c r="U70" s="133"/>
      <c r="V70" s="133"/>
      <c r="W70" s="133"/>
      <c r="X70" s="24"/>
      <c r="Y70" s="26"/>
      <c r="Z70" s="26"/>
      <c r="AA70" s="26"/>
      <c r="AB70" s="24"/>
      <c r="AC70" s="24"/>
      <c r="AD70" s="24"/>
      <c r="AE70" s="24"/>
      <c r="AF70" s="24"/>
      <c r="AG70" s="24"/>
      <c r="AH70" s="24"/>
    </row>
    <row r="71" spans="1:34" ht="30.2" customHeight="1" x14ac:dyDescent="0.25">
      <c r="A71" s="214"/>
      <c r="B71" s="46">
        <v>68</v>
      </c>
      <c r="C71" s="211"/>
      <c r="D71" s="48" t="s">
        <v>10</v>
      </c>
      <c r="E71" s="50" t="s">
        <v>8</v>
      </c>
      <c r="F71" s="52" t="s">
        <v>28</v>
      </c>
      <c r="G71" s="46" t="s">
        <v>29</v>
      </c>
      <c r="H71" s="46" t="s">
        <v>8</v>
      </c>
      <c r="I71" s="46" t="s">
        <v>9</v>
      </c>
      <c r="J71" s="49">
        <v>660</v>
      </c>
      <c r="K71" s="29">
        <f>0</f>
        <v>0</v>
      </c>
      <c r="L71" s="158">
        <f t="shared" si="5"/>
        <v>0</v>
      </c>
      <c r="M71" s="158">
        <f t="shared" si="6"/>
        <v>0</v>
      </c>
      <c r="N71" s="159"/>
      <c r="O71" s="160">
        <f t="shared" si="7"/>
        <v>0</v>
      </c>
      <c r="P71" s="159"/>
      <c r="Q71" s="159"/>
      <c r="R71" s="159"/>
      <c r="S71" s="28">
        <f t="shared" si="8"/>
        <v>0</v>
      </c>
      <c r="T71" s="27" t="str">
        <f t="shared" si="9"/>
        <v>OK</v>
      </c>
      <c r="U71" s="133"/>
      <c r="V71" s="133"/>
      <c r="W71" s="133"/>
      <c r="X71" s="24"/>
      <c r="Y71" s="26"/>
      <c r="Z71" s="26"/>
      <c r="AA71" s="26"/>
      <c r="AB71" s="24"/>
      <c r="AC71" s="24"/>
      <c r="AD71" s="24"/>
      <c r="AE71" s="24"/>
      <c r="AF71" s="24"/>
      <c r="AG71" s="24"/>
      <c r="AH71" s="24"/>
    </row>
    <row r="72" spans="1:34" ht="30.2" customHeight="1" x14ac:dyDescent="0.25">
      <c r="A72" s="214"/>
      <c r="B72" s="46">
        <v>69</v>
      </c>
      <c r="C72" s="211"/>
      <c r="D72" s="48" t="s">
        <v>11</v>
      </c>
      <c r="E72" s="50" t="s">
        <v>8</v>
      </c>
      <c r="F72" s="52" t="s">
        <v>28</v>
      </c>
      <c r="G72" s="46" t="s">
        <v>29</v>
      </c>
      <c r="H72" s="46" t="s">
        <v>8</v>
      </c>
      <c r="I72" s="46" t="s">
        <v>9</v>
      </c>
      <c r="J72" s="49">
        <v>760</v>
      </c>
      <c r="K72" s="29">
        <f>0</f>
        <v>0</v>
      </c>
      <c r="L72" s="158">
        <f t="shared" si="5"/>
        <v>0</v>
      </c>
      <c r="M72" s="158">
        <f t="shared" si="6"/>
        <v>0</v>
      </c>
      <c r="N72" s="159"/>
      <c r="O72" s="160">
        <f t="shared" si="7"/>
        <v>0</v>
      </c>
      <c r="P72" s="159"/>
      <c r="Q72" s="159"/>
      <c r="R72" s="159"/>
      <c r="S72" s="28">
        <f t="shared" si="8"/>
        <v>0</v>
      </c>
      <c r="T72" s="27" t="str">
        <f t="shared" si="9"/>
        <v>OK</v>
      </c>
      <c r="U72" s="133"/>
      <c r="V72" s="133"/>
      <c r="W72" s="133"/>
      <c r="X72" s="24"/>
      <c r="Y72" s="26"/>
      <c r="Z72" s="26"/>
      <c r="AA72" s="26"/>
      <c r="AB72" s="24"/>
      <c r="AC72" s="24"/>
      <c r="AD72" s="24"/>
      <c r="AE72" s="24"/>
      <c r="AF72" s="24"/>
      <c r="AG72" s="24"/>
      <c r="AH72" s="24"/>
    </row>
    <row r="73" spans="1:34" ht="30.2" customHeight="1" x14ac:dyDescent="0.25">
      <c r="A73" s="214"/>
      <c r="B73" s="46">
        <v>70</v>
      </c>
      <c r="C73" s="211"/>
      <c r="D73" s="48" t="s">
        <v>12</v>
      </c>
      <c r="E73" s="50" t="s">
        <v>8</v>
      </c>
      <c r="F73" s="52" t="s">
        <v>28</v>
      </c>
      <c r="G73" s="46" t="s">
        <v>29</v>
      </c>
      <c r="H73" s="46" t="s">
        <v>34</v>
      </c>
      <c r="I73" s="46" t="s">
        <v>9</v>
      </c>
      <c r="J73" s="49">
        <v>70</v>
      </c>
      <c r="K73" s="29">
        <f>0</f>
        <v>0</v>
      </c>
      <c r="L73" s="158">
        <f t="shared" si="5"/>
        <v>0</v>
      </c>
      <c r="M73" s="158">
        <f t="shared" si="6"/>
        <v>0</v>
      </c>
      <c r="N73" s="159"/>
      <c r="O73" s="160">
        <f t="shared" si="7"/>
        <v>0</v>
      </c>
      <c r="P73" s="159"/>
      <c r="Q73" s="159"/>
      <c r="R73" s="159"/>
      <c r="S73" s="28">
        <f t="shared" si="8"/>
        <v>0</v>
      </c>
      <c r="T73" s="27" t="str">
        <f t="shared" si="9"/>
        <v>OK</v>
      </c>
      <c r="U73" s="133"/>
      <c r="V73" s="133"/>
      <c r="W73" s="133"/>
      <c r="X73" s="24"/>
      <c r="Y73" s="26"/>
      <c r="Z73" s="26"/>
      <c r="AA73" s="26"/>
      <c r="AB73" s="24"/>
      <c r="AC73" s="24"/>
      <c r="AD73" s="24"/>
      <c r="AE73" s="24"/>
      <c r="AF73" s="24"/>
      <c r="AG73" s="24"/>
      <c r="AH73" s="24"/>
    </row>
    <row r="74" spans="1:34" ht="30.2" customHeight="1" x14ac:dyDescent="0.25">
      <c r="A74" s="214"/>
      <c r="B74" s="46">
        <v>71</v>
      </c>
      <c r="C74" s="211"/>
      <c r="D74" s="48" t="s">
        <v>156</v>
      </c>
      <c r="E74" s="50" t="s">
        <v>8</v>
      </c>
      <c r="F74" s="52" t="s">
        <v>28</v>
      </c>
      <c r="G74" s="46" t="s">
        <v>29</v>
      </c>
      <c r="H74" s="46" t="s">
        <v>34</v>
      </c>
      <c r="I74" s="46" t="s">
        <v>9</v>
      </c>
      <c r="J74" s="49">
        <v>75</v>
      </c>
      <c r="K74" s="29">
        <f>0</f>
        <v>0</v>
      </c>
      <c r="L74" s="158">
        <f t="shared" si="5"/>
        <v>0</v>
      </c>
      <c r="M74" s="158">
        <f t="shared" si="6"/>
        <v>0</v>
      </c>
      <c r="N74" s="159"/>
      <c r="O74" s="160">
        <f t="shared" si="7"/>
        <v>0</v>
      </c>
      <c r="P74" s="159"/>
      <c r="Q74" s="159"/>
      <c r="R74" s="159"/>
      <c r="S74" s="28">
        <f t="shared" si="8"/>
        <v>0</v>
      </c>
      <c r="T74" s="27" t="str">
        <f t="shared" si="9"/>
        <v>OK</v>
      </c>
      <c r="U74" s="133"/>
      <c r="V74" s="133"/>
      <c r="W74" s="133"/>
      <c r="X74" s="24"/>
      <c r="Y74" s="26"/>
      <c r="Z74" s="26"/>
      <c r="AA74" s="26"/>
      <c r="AB74" s="24"/>
      <c r="AC74" s="24"/>
      <c r="AD74" s="24"/>
      <c r="AE74" s="24"/>
      <c r="AF74" s="24"/>
      <c r="AG74" s="24"/>
      <c r="AH74" s="24"/>
    </row>
    <row r="75" spans="1:34" ht="30.2" customHeight="1" x14ac:dyDescent="0.25">
      <c r="A75" s="214"/>
      <c r="B75" s="46">
        <v>72</v>
      </c>
      <c r="C75" s="211"/>
      <c r="D75" s="48" t="s">
        <v>13</v>
      </c>
      <c r="E75" s="50" t="s">
        <v>8</v>
      </c>
      <c r="F75" s="52" t="s">
        <v>28</v>
      </c>
      <c r="G75" s="46" t="s">
        <v>29</v>
      </c>
      <c r="H75" s="46" t="s">
        <v>34</v>
      </c>
      <c r="I75" s="46" t="s">
        <v>9</v>
      </c>
      <c r="J75" s="49">
        <v>80</v>
      </c>
      <c r="K75" s="29">
        <f>0</f>
        <v>0</v>
      </c>
      <c r="L75" s="158">
        <f t="shared" si="5"/>
        <v>0</v>
      </c>
      <c r="M75" s="158">
        <f t="shared" si="6"/>
        <v>0</v>
      </c>
      <c r="N75" s="159"/>
      <c r="O75" s="160">
        <f t="shared" si="7"/>
        <v>0</v>
      </c>
      <c r="P75" s="159"/>
      <c r="Q75" s="159"/>
      <c r="R75" s="159"/>
      <c r="S75" s="28">
        <f t="shared" si="8"/>
        <v>0</v>
      </c>
      <c r="T75" s="27" t="str">
        <f t="shared" si="9"/>
        <v>OK</v>
      </c>
      <c r="U75" s="133"/>
      <c r="V75" s="133"/>
      <c r="W75" s="133"/>
      <c r="X75" s="24"/>
      <c r="Y75" s="26"/>
      <c r="Z75" s="26"/>
      <c r="AA75" s="26"/>
      <c r="AB75" s="24"/>
      <c r="AC75" s="24"/>
      <c r="AD75" s="24"/>
      <c r="AE75" s="24"/>
      <c r="AF75" s="24"/>
      <c r="AG75" s="24"/>
      <c r="AH75" s="24"/>
    </row>
    <row r="76" spans="1:34" ht="30.2" customHeight="1" x14ac:dyDescent="0.25">
      <c r="A76" s="214"/>
      <c r="B76" s="46">
        <v>73</v>
      </c>
      <c r="C76" s="211"/>
      <c r="D76" s="48" t="s">
        <v>157</v>
      </c>
      <c r="E76" s="50" t="s">
        <v>8</v>
      </c>
      <c r="F76" s="52" t="s">
        <v>28</v>
      </c>
      <c r="G76" s="46" t="s">
        <v>29</v>
      </c>
      <c r="H76" s="46" t="s">
        <v>8</v>
      </c>
      <c r="I76" s="46" t="s">
        <v>9</v>
      </c>
      <c r="J76" s="49">
        <v>150</v>
      </c>
      <c r="K76" s="29">
        <f>0</f>
        <v>0</v>
      </c>
      <c r="L76" s="158">
        <f t="shared" si="5"/>
        <v>0</v>
      </c>
      <c r="M76" s="158">
        <f t="shared" si="6"/>
        <v>0</v>
      </c>
      <c r="N76" s="159"/>
      <c r="O76" s="160">
        <f t="shared" si="7"/>
        <v>0</v>
      </c>
      <c r="P76" s="159"/>
      <c r="Q76" s="159"/>
      <c r="R76" s="159"/>
      <c r="S76" s="28">
        <f t="shared" si="8"/>
        <v>0</v>
      </c>
      <c r="T76" s="27" t="str">
        <f t="shared" si="9"/>
        <v>OK</v>
      </c>
      <c r="U76" s="133"/>
      <c r="V76" s="133"/>
      <c r="W76" s="133"/>
      <c r="X76" s="24"/>
      <c r="Y76" s="26"/>
      <c r="Z76" s="26"/>
      <c r="AA76" s="26"/>
      <c r="AB76" s="24"/>
      <c r="AC76" s="24"/>
      <c r="AD76" s="24"/>
      <c r="AE76" s="24"/>
      <c r="AF76" s="24"/>
      <c r="AG76" s="24"/>
      <c r="AH76" s="24"/>
    </row>
    <row r="77" spans="1:34" ht="30.2" customHeight="1" x14ac:dyDescent="0.25">
      <c r="A77" s="214"/>
      <c r="B77" s="46">
        <v>74</v>
      </c>
      <c r="C77" s="211"/>
      <c r="D77" s="48" t="s">
        <v>30</v>
      </c>
      <c r="E77" s="50" t="s">
        <v>8</v>
      </c>
      <c r="F77" s="52" t="s">
        <v>28</v>
      </c>
      <c r="G77" s="46" t="s">
        <v>29</v>
      </c>
      <c r="H77" s="46" t="s">
        <v>8</v>
      </c>
      <c r="I77" s="46" t="s">
        <v>9</v>
      </c>
      <c r="J77" s="49">
        <v>150</v>
      </c>
      <c r="K77" s="29">
        <f>0</f>
        <v>0</v>
      </c>
      <c r="L77" s="158">
        <f t="shared" si="5"/>
        <v>0</v>
      </c>
      <c r="M77" s="158">
        <f t="shared" si="6"/>
        <v>0</v>
      </c>
      <c r="N77" s="159"/>
      <c r="O77" s="160">
        <f t="shared" si="7"/>
        <v>0</v>
      </c>
      <c r="P77" s="159"/>
      <c r="Q77" s="159"/>
      <c r="R77" s="159"/>
      <c r="S77" s="28">
        <f t="shared" si="8"/>
        <v>0</v>
      </c>
      <c r="T77" s="27" t="str">
        <f t="shared" si="9"/>
        <v>OK</v>
      </c>
      <c r="U77" s="133"/>
      <c r="V77" s="133"/>
      <c r="W77" s="133"/>
      <c r="X77" s="24"/>
      <c r="Y77" s="26"/>
      <c r="Z77" s="26"/>
      <c r="AA77" s="26"/>
      <c r="AB77" s="24"/>
      <c r="AC77" s="24"/>
      <c r="AD77" s="24"/>
      <c r="AE77" s="24"/>
      <c r="AF77" s="24"/>
      <c r="AG77" s="24"/>
      <c r="AH77" s="24"/>
    </row>
    <row r="78" spans="1:34" ht="30.2" customHeight="1" x14ac:dyDescent="0.25">
      <c r="A78" s="215"/>
      <c r="B78" s="46">
        <v>75</v>
      </c>
      <c r="C78" s="212"/>
      <c r="D78" s="48" t="s">
        <v>165</v>
      </c>
      <c r="E78" s="50" t="s">
        <v>8</v>
      </c>
      <c r="F78" s="52" t="s">
        <v>28</v>
      </c>
      <c r="G78" s="46" t="s">
        <v>29</v>
      </c>
      <c r="H78" s="46" t="s">
        <v>8</v>
      </c>
      <c r="I78" s="46" t="s">
        <v>9</v>
      </c>
      <c r="J78" s="49">
        <v>300</v>
      </c>
      <c r="K78" s="29">
        <f>0</f>
        <v>0</v>
      </c>
      <c r="L78" s="158">
        <f t="shared" si="5"/>
        <v>0</v>
      </c>
      <c r="M78" s="158">
        <f t="shared" si="6"/>
        <v>0</v>
      </c>
      <c r="N78" s="159"/>
      <c r="O78" s="160">
        <f t="shared" si="7"/>
        <v>0</v>
      </c>
      <c r="P78" s="159"/>
      <c r="Q78" s="159"/>
      <c r="R78" s="159"/>
      <c r="S78" s="28">
        <f t="shared" si="8"/>
        <v>0</v>
      </c>
      <c r="T78" s="27" t="str">
        <f t="shared" si="9"/>
        <v>OK</v>
      </c>
      <c r="U78" s="133"/>
      <c r="V78" s="133"/>
      <c r="W78" s="133"/>
      <c r="X78" s="24"/>
      <c r="Y78" s="26"/>
      <c r="Z78" s="26"/>
      <c r="AA78" s="26"/>
      <c r="AB78" s="24"/>
      <c r="AC78" s="24"/>
      <c r="AD78" s="24"/>
      <c r="AE78" s="24"/>
      <c r="AF78" s="24"/>
      <c r="AG78" s="24"/>
      <c r="AH78" s="24"/>
    </row>
    <row r="79" spans="1:34" ht="30.2" customHeight="1" x14ac:dyDescent="0.25">
      <c r="A79" s="203" t="s">
        <v>166</v>
      </c>
      <c r="B79" s="39">
        <v>76</v>
      </c>
      <c r="C79" s="200" t="s">
        <v>33</v>
      </c>
      <c r="D79" s="36" t="s">
        <v>7</v>
      </c>
      <c r="E79" s="43" t="s">
        <v>8</v>
      </c>
      <c r="F79" s="45" t="s">
        <v>28</v>
      </c>
      <c r="G79" s="39" t="s">
        <v>29</v>
      </c>
      <c r="H79" s="39" t="s">
        <v>8</v>
      </c>
      <c r="I79" s="39" t="s">
        <v>9</v>
      </c>
      <c r="J79" s="38">
        <v>1001</v>
      </c>
      <c r="K79" s="29">
        <f>0</f>
        <v>0</v>
      </c>
      <c r="L79" s="158">
        <f t="shared" si="5"/>
        <v>0</v>
      </c>
      <c r="M79" s="158">
        <f t="shared" si="6"/>
        <v>0</v>
      </c>
      <c r="N79" s="159"/>
      <c r="O79" s="160">
        <f t="shared" si="7"/>
        <v>0</v>
      </c>
      <c r="P79" s="159"/>
      <c r="Q79" s="159"/>
      <c r="R79" s="159"/>
      <c r="S79" s="28">
        <f t="shared" si="8"/>
        <v>0</v>
      </c>
      <c r="T79" s="27" t="str">
        <f t="shared" si="9"/>
        <v>OK</v>
      </c>
      <c r="U79" s="133"/>
      <c r="V79" s="133"/>
      <c r="W79" s="133"/>
      <c r="X79" s="24"/>
      <c r="Y79" s="26"/>
      <c r="Z79" s="26"/>
      <c r="AA79" s="26"/>
      <c r="AB79" s="24"/>
      <c r="AC79" s="24"/>
      <c r="AD79" s="24"/>
      <c r="AE79" s="24"/>
      <c r="AF79" s="24"/>
      <c r="AG79" s="24"/>
      <c r="AH79" s="24"/>
    </row>
    <row r="80" spans="1:34" ht="30.2" customHeight="1" x14ac:dyDescent="0.25">
      <c r="A80" s="204"/>
      <c r="B80" s="39">
        <v>77</v>
      </c>
      <c r="C80" s="201"/>
      <c r="D80" s="36" t="s">
        <v>12</v>
      </c>
      <c r="E80" s="43" t="s">
        <v>8</v>
      </c>
      <c r="F80" s="45" t="s">
        <v>28</v>
      </c>
      <c r="G80" s="39" t="s">
        <v>29</v>
      </c>
      <c r="H80" s="39" t="s">
        <v>34</v>
      </c>
      <c r="I80" s="39" t="s">
        <v>9</v>
      </c>
      <c r="J80" s="38">
        <v>130</v>
      </c>
      <c r="K80" s="29">
        <f>0</f>
        <v>0</v>
      </c>
      <c r="L80" s="158">
        <f t="shared" si="5"/>
        <v>0</v>
      </c>
      <c r="M80" s="158">
        <f t="shared" si="6"/>
        <v>0</v>
      </c>
      <c r="N80" s="159"/>
      <c r="O80" s="160">
        <f t="shared" si="7"/>
        <v>0</v>
      </c>
      <c r="P80" s="159"/>
      <c r="Q80" s="159"/>
      <c r="R80" s="159"/>
      <c r="S80" s="28">
        <f t="shared" si="8"/>
        <v>0</v>
      </c>
      <c r="T80" s="27" t="str">
        <f t="shared" si="9"/>
        <v>OK</v>
      </c>
      <c r="U80" s="133"/>
      <c r="V80" s="133"/>
      <c r="W80" s="133"/>
      <c r="X80" s="24"/>
      <c r="Y80" s="26"/>
      <c r="Z80" s="26"/>
      <c r="AA80" s="26"/>
      <c r="AB80" s="24"/>
      <c r="AC80" s="24"/>
      <c r="AD80" s="24"/>
      <c r="AE80" s="24"/>
      <c r="AF80" s="24"/>
      <c r="AG80" s="24"/>
      <c r="AH80" s="24"/>
    </row>
    <row r="81" spans="1:34" ht="30.2" customHeight="1" x14ac:dyDescent="0.25">
      <c r="A81" s="205"/>
      <c r="B81" s="39">
        <v>78</v>
      </c>
      <c r="C81" s="202"/>
      <c r="D81" s="36" t="s">
        <v>157</v>
      </c>
      <c r="E81" s="43" t="s">
        <v>8</v>
      </c>
      <c r="F81" s="45" t="s">
        <v>28</v>
      </c>
      <c r="G81" s="39" t="s">
        <v>29</v>
      </c>
      <c r="H81" s="39" t="s">
        <v>8</v>
      </c>
      <c r="I81" s="39" t="s">
        <v>9</v>
      </c>
      <c r="J81" s="38">
        <v>200</v>
      </c>
      <c r="K81" s="29">
        <f>0</f>
        <v>0</v>
      </c>
      <c r="L81" s="158">
        <f t="shared" si="5"/>
        <v>0</v>
      </c>
      <c r="M81" s="158">
        <f t="shared" si="6"/>
        <v>0</v>
      </c>
      <c r="N81" s="159"/>
      <c r="O81" s="160">
        <f t="shared" si="7"/>
        <v>0</v>
      </c>
      <c r="P81" s="159"/>
      <c r="Q81" s="159"/>
      <c r="R81" s="159"/>
      <c r="S81" s="28">
        <f t="shared" si="8"/>
        <v>0</v>
      </c>
      <c r="T81" s="27" t="str">
        <f t="shared" si="9"/>
        <v>OK</v>
      </c>
      <c r="U81" s="133"/>
      <c r="V81" s="133"/>
      <c r="W81" s="133"/>
      <c r="X81" s="24"/>
      <c r="Y81" s="26"/>
      <c r="Z81" s="26"/>
      <c r="AA81" s="26"/>
      <c r="AB81" s="24"/>
      <c r="AC81" s="24"/>
      <c r="AD81" s="24"/>
      <c r="AE81" s="24"/>
      <c r="AF81" s="24"/>
      <c r="AG81" s="24"/>
      <c r="AH81" s="24"/>
    </row>
    <row r="82" spans="1:34" ht="15.75" thickBot="1" x14ac:dyDescent="0.3">
      <c r="K82" s="163">
        <f>SUMPRODUCT($J$4:$J$81,K4:K81)</f>
        <v>78809.81</v>
      </c>
      <c r="L82" s="163">
        <f>SUMPRODUCT($J$4:$J$81,L4:L81)</f>
        <v>17915.559999999998</v>
      </c>
      <c r="M82" s="163">
        <f>SUMPRODUCT($J$4:$J$81,M4:M81)</f>
        <v>17915.559999999998</v>
      </c>
      <c r="N82" s="163"/>
      <c r="O82" s="163"/>
      <c r="P82" s="163"/>
      <c r="Q82" s="163"/>
      <c r="R82" s="163"/>
      <c r="U82" s="134">
        <f>SUMPRODUCT($J$4:$J$81,U4:U81)</f>
        <v>5643.02</v>
      </c>
      <c r="V82" s="134">
        <f t="shared" ref="V82:AH82" si="10">SUMPRODUCT($J$4:$J$81,V4:V81)</f>
        <v>7062.54</v>
      </c>
      <c r="W82" s="134">
        <f t="shared" si="10"/>
        <v>5210</v>
      </c>
      <c r="X82" s="134">
        <f t="shared" si="10"/>
        <v>0</v>
      </c>
      <c r="Y82" s="134">
        <f t="shared" si="10"/>
        <v>0</v>
      </c>
      <c r="Z82" s="134">
        <f t="shared" si="10"/>
        <v>0</v>
      </c>
      <c r="AA82" s="134">
        <f t="shared" si="10"/>
        <v>0</v>
      </c>
      <c r="AB82" s="134">
        <f t="shared" si="10"/>
        <v>0</v>
      </c>
      <c r="AC82" s="134">
        <f t="shared" si="10"/>
        <v>0</v>
      </c>
      <c r="AD82" s="134">
        <f t="shared" si="10"/>
        <v>0</v>
      </c>
      <c r="AE82" s="134">
        <f t="shared" si="10"/>
        <v>0</v>
      </c>
      <c r="AF82" s="134">
        <f t="shared" si="10"/>
        <v>0</v>
      </c>
      <c r="AG82" s="134">
        <f t="shared" si="10"/>
        <v>0</v>
      </c>
      <c r="AH82" s="134">
        <f t="shared" si="10"/>
        <v>0</v>
      </c>
    </row>
    <row r="83" spans="1:34" ht="15" x14ac:dyDescent="0.25">
      <c r="D83" s="33" t="s">
        <v>53</v>
      </c>
      <c r="R83" s="157"/>
    </row>
    <row r="84" spans="1:34" ht="15" x14ac:dyDescent="0.25">
      <c r="D84" s="34" t="s">
        <v>54</v>
      </c>
      <c r="R84" s="156"/>
    </row>
    <row r="85" spans="1:34" ht="15.75" thickBot="1" x14ac:dyDescent="0.3">
      <c r="D85" s="35" t="s">
        <v>55</v>
      </c>
      <c r="R85" s="156"/>
    </row>
    <row r="86" spans="1:34" ht="15" x14ac:dyDescent="0.25"/>
    <row r="87" spans="1:34" ht="15" x14ac:dyDescent="0.25"/>
    <row r="88" spans="1:34" ht="15" x14ac:dyDescent="0.25"/>
    <row r="89" spans="1:34" ht="15" x14ac:dyDescent="0.25"/>
    <row r="90" spans="1:34" ht="15" x14ac:dyDescent="0.25"/>
    <row r="91" spans="1:34" ht="15" x14ac:dyDescent="0.25"/>
    <row r="92" spans="1:34" ht="15" x14ac:dyDescent="0.25"/>
  </sheetData>
  <autoFilter ref="A3:AH85" xr:uid="{9CE90415-06BF-4A93-B2BB-38C277FF94F0}"/>
  <mergeCells count="28">
    <mergeCell ref="A69:A78"/>
    <mergeCell ref="C69:C78"/>
    <mergeCell ref="A79:A81"/>
    <mergeCell ref="C79:C81"/>
    <mergeCell ref="A38:A48"/>
    <mergeCell ref="A49:A59"/>
    <mergeCell ref="C49:C59"/>
    <mergeCell ref="A60:A68"/>
    <mergeCell ref="C60:C68"/>
    <mergeCell ref="AD1:AD2"/>
    <mergeCell ref="AE1:AE2"/>
    <mergeCell ref="AF1:AF2"/>
    <mergeCell ref="AG1:AG2"/>
    <mergeCell ref="AH1:AH2"/>
    <mergeCell ref="AA1:AA2"/>
    <mergeCell ref="AB1:AB2"/>
    <mergeCell ref="AC1:AC2"/>
    <mergeCell ref="A1:C1"/>
    <mergeCell ref="D1:J1"/>
    <mergeCell ref="K1:T1"/>
    <mergeCell ref="U1:U2"/>
    <mergeCell ref="V1:V2"/>
    <mergeCell ref="W1:W2"/>
    <mergeCell ref="A2:J2"/>
    <mergeCell ref="K2:T2"/>
    <mergeCell ref="X1:X2"/>
    <mergeCell ref="Y1:Y2"/>
    <mergeCell ref="Z1:Z2"/>
  </mergeCells>
  <conditionalFormatting sqref="T1 T3:T1048576">
    <cfRule type="cellIs" dxfId="45" priority="4" operator="equal">
      <formula>"ATENÇÃO"</formula>
    </cfRule>
  </conditionalFormatting>
  <conditionalFormatting sqref="X4:AH81">
    <cfRule type="cellIs" dxfId="44" priority="3" operator="greaterThan">
      <formula>0</formula>
    </cfRule>
  </conditionalFormatting>
  <conditionalFormatting sqref="U4:V81">
    <cfRule type="cellIs" dxfId="43" priority="2" operator="greaterThan">
      <formula>0</formula>
    </cfRule>
  </conditionalFormatting>
  <conditionalFormatting sqref="W4:W81">
    <cfRule type="cellIs" dxfId="42"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F47BF-B799-4033-B579-B25F38ACFE12}">
  <dimension ref="A1:AH92"/>
  <sheetViews>
    <sheetView zoomScale="80" zoomScaleNormal="80" workbookViewId="0">
      <selection activeCell="M19" sqref="M19"/>
    </sheetView>
  </sheetViews>
  <sheetFormatPr defaultColWidth="9.7109375" defaultRowHeight="30.2" customHeight="1" x14ac:dyDescent="0.25"/>
  <cols>
    <col min="1" max="1" width="6.140625" style="1" customWidth="1"/>
    <col min="2" max="2" width="6.42578125" style="1" customWidth="1"/>
    <col min="3" max="3" width="16.42578125" style="1" customWidth="1"/>
    <col min="4" max="4" width="14.42578125" style="3" customWidth="1"/>
    <col min="5" max="5" width="16.140625" style="1" customWidth="1"/>
    <col min="6" max="6" width="8.5703125" style="1" customWidth="1"/>
    <col min="7" max="7" width="8.42578125" style="1" customWidth="1"/>
    <col min="8" max="8" width="8.28515625" style="1" customWidth="1"/>
    <col min="9" max="9" width="12.7109375" style="1" customWidth="1"/>
    <col min="10" max="10" width="14.140625" style="3" customWidth="1"/>
    <col min="11" max="11" width="13.7109375" style="4" bestFit="1" customWidth="1"/>
    <col min="12" max="14" width="12.42578125" style="4" customWidth="1"/>
    <col min="15" max="15" width="18.140625" style="4" customWidth="1"/>
    <col min="16" max="17" width="12.42578125" style="4" customWidth="1"/>
    <col min="18" max="18" width="16.42578125" style="4" bestFit="1" customWidth="1"/>
    <col min="19" max="19" width="13.28515625" style="12" customWidth="1"/>
    <col min="20" max="20" width="12.42578125" style="5" customWidth="1"/>
    <col min="21" max="21" width="13.42578125" style="6" customWidth="1"/>
    <col min="22" max="22" width="13" style="6" customWidth="1"/>
    <col min="23" max="23" width="13.42578125" style="6" customWidth="1"/>
    <col min="24" max="25" width="14.140625" style="6" customWidth="1"/>
    <col min="26" max="26" width="15.7109375" style="6" customWidth="1"/>
    <col min="27" max="27" width="13.28515625" style="6" customWidth="1"/>
    <col min="28" max="28" width="12.7109375" style="6" customWidth="1"/>
    <col min="29" max="29" width="12" style="6" customWidth="1"/>
    <col min="30" max="30" width="12.7109375" style="6" customWidth="1"/>
    <col min="31" max="31" width="13.85546875" style="6" customWidth="1"/>
    <col min="32" max="32" width="13.42578125" style="6" customWidth="1"/>
    <col min="33" max="33" width="12.42578125" style="2" customWidth="1"/>
    <col min="34" max="34" width="13.7109375" style="2" customWidth="1"/>
    <col min="35" max="16384" width="9.7109375" style="2"/>
  </cols>
  <sheetData>
    <row r="1" spans="1:34" ht="40.15" customHeight="1" x14ac:dyDescent="0.25">
      <c r="A1" s="207" t="s">
        <v>52</v>
      </c>
      <c r="B1" s="208"/>
      <c r="C1" s="209"/>
      <c r="D1" s="194" t="s">
        <v>48</v>
      </c>
      <c r="E1" s="195"/>
      <c r="F1" s="195"/>
      <c r="G1" s="195"/>
      <c r="H1" s="195"/>
      <c r="I1" s="195"/>
      <c r="J1" s="196"/>
      <c r="K1" s="206" t="s">
        <v>49</v>
      </c>
      <c r="L1" s="206"/>
      <c r="M1" s="206"/>
      <c r="N1" s="206"/>
      <c r="O1" s="206"/>
      <c r="P1" s="206"/>
      <c r="Q1" s="206"/>
      <c r="R1" s="206"/>
      <c r="S1" s="206"/>
      <c r="T1" s="206"/>
      <c r="U1" s="192" t="s">
        <v>245</v>
      </c>
      <c r="V1" s="192" t="s">
        <v>246</v>
      </c>
      <c r="W1" s="168" t="s">
        <v>247</v>
      </c>
      <c r="X1" s="168" t="s">
        <v>249</v>
      </c>
      <c r="Y1" s="168" t="s">
        <v>251</v>
      </c>
      <c r="Z1" s="168" t="s">
        <v>253</v>
      </c>
      <c r="AA1" s="192" t="s">
        <v>51</v>
      </c>
      <c r="AB1" s="192" t="s">
        <v>51</v>
      </c>
      <c r="AC1" s="192" t="s">
        <v>51</v>
      </c>
      <c r="AD1" s="192" t="s">
        <v>51</v>
      </c>
      <c r="AE1" s="192" t="s">
        <v>51</v>
      </c>
      <c r="AF1" s="192" t="s">
        <v>51</v>
      </c>
      <c r="AG1" s="192" t="s">
        <v>51</v>
      </c>
      <c r="AH1" s="192" t="s">
        <v>51</v>
      </c>
    </row>
    <row r="2" spans="1:34" ht="24.95" customHeight="1" x14ac:dyDescent="0.25">
      <c r="A2" s="194" t="s">
        <v>37</v>
      </c>
      <c r="B2" s="195"/>
      <c r="C2" s="195"/>
      <c r="D2" s="195"/>
      <c r="E2" s="195"/>
      <c r="F2" s="195"/>
      <c r="G2" s="195"/>
      <c r="H2" s="195"/>
      <c r="I2" s="195"/>
      <c r="J2" s="196"/>
      <c r="K2" s="197" t="s">
        <v>62</v>
      </c>
      <c r="L2" s="198"/>
      <c r="M2" s="198"/>
      <c r="N2" s="198"/>
      <c r="O2" s="198"/>
      <c r="P2" s="198"/>
      <c r="Q2" s="198"/>
      <c r="R2" s="198"/>
      <c r="S2" s="198"/>
      <c r="T2" s="199"/>
      <c r="U2" s="193"/>
      <c r="V2" s="193"/>
      <c r="W2" s="169" t="s">
        <v>248</v>
      </c>
      <c r="X2" s="169" t="s">
        <v>250</v>
      </c>
      <c r="Y2" s="169" t="s">
        <v>252</v>
      </c>
      <c r="Z2" s="169" t="s">
        <v>254</v>
      </c>
      <c r="AA2" s="193"/>
      <c r="AB2" s="193"/>
      <c r="AC2" s="193"/>
      <c r="AD2" s="193"/>
      <c r="AE2" s="193"/>
      <c r="AF2" s="193"/>
      <c r="AG2" s="193"/>
      <c r="AH2" s="193"/>
    </row>
    <row r="3" spans="1:34" s="3" customFormat="1" ht="30.2" customHeight="1" x14ac:dyDescent="0.2">
      <c r="A3" s="7" t="s">
        <v>3</v>
      </c>
      <c r="B3" s="7" t="s">
        <v>56</v>
      </c>
      <c r="C3" s="7" t="s">
        <v>57</v>
      </c>
      <c r="D3" s="8" t="s">
        <v>58</v>
      </c>
      <c r="E3" s="8" t="s">
        <v>59</v>
      </c>
      <c r="F3" s="8" t="s">
        <v>18</v>
      </c>
      <c r="G3" s="8" t="s">
        <v>19</v>
      </c>
      <c r="H3" s="8" t="s">
        <v>60</v>
      </c>
      <c r="I3" s="8" t="s">
        <v>61</v>
      </c>
      <c r="J3" s="9" t="s">
        <v>50</v>
      </c>
      <c r="K3" s="10" t="s">
        <v>4</v>
      </c>
      <c r="L3" s="57" t="s">
        <v>218</v>
      </c>
      <c r="M3" s="57" t="s">
        <v>219</v>
      </c>
      <c r="N3" s="57" t="s">
        <v>220</v>
      </c>
      <c r="O3" s="57" t="s">
        <v>221</v>
      </c>
      <c r="P3" s="57" t="s">
        <v>222</v>
      </c>
      <c r="Q3" s="57" t="s">
        <v>224</v>
      </c>
      <c r="R3" s="57" t="s">
        <v>225</v>
      </c>
      <c r="S3" s="11" t="s">
        <v>0</v>
      </c>
      <c r="T3" s="7" t="s">
        <v>2</v>
      </c>
      <c r="U3" s="25">
        <v>45447</v>
      </c>
      <c r="V3" s="25">
        <v>45519</v>
      </c>
      <c r="W3" s="181">
        <v>45596</v>
      </c>
      <c r="X3" s="181">
        <v>45596</v>
      </c>
      <c r="Y3" s="181">
        <v>45596</v>
      </c>
      <c r="Z3" s="181">
        <v>45596</v>
      </c>
      <c r="AA3" s="25" t="s">
        <v>1</v>
      </c>
      <c r="AB3" s="25" t="s">
        <v>1</v>
      </c>
      <c r="AC3" s="25" t="s">
        <v>1</v>
      </c>
      <c r="AD3" s="25" t="s">
        <v>1</v>
      </c>
      <c r="AE3" s="25" t="s">
        <v>1</v>
      </c>
      <c r="AF3" s="25" t="s">
        <v>1</v>
      </c>
      <c r="AG3" s="25" t="s">
        <v>1</v>
      </c>
      <c r="AH3" s="25" t="s">
        <v>1</v>
      </c>
    </row>
    <row r="4" spans="1:34" ht="30.2" customHeight="1" x14ac:dyDescent="0.25">
      <c r="A4" s="39">
        <v>1</v>
      </c>
      <c r="B4" s="39">
        <v>1</v>
      </c>
      <c r="C4" s="37" t="s">
        <v>63</v>
      </c>
      <c r="D4" s="36" t="s">
        <v>64</v>
      </c>
      <c r="E4" s="37" t="s">
        <v>65</v>
      </c>
      <c r="F4" s="37" t="s">
        <v>20</v>
      </c>
      <c r="G4" s="37" t="s">
        <v>66</v>
      </c>
      <c r="H4" s="37" t="s">
        <v>5</v>
      </c>
      <c r="I4" s="37" t="s">
        <v>6</v>
      </c>
      <c r="J4" s="38">
        <v>1670</v>
      </c>
      <c r="K4" s="29">
        <f>18</f>
        <v>18</v>
      </c>
      <c r="L4" s="158">
        <f>IF(SUM(U4:AL4)&gt;K4,K4,SUM(U4:AL4))</f>
        <v>0</v>
      </c>
      <c r="M4" s="158">
        <f>(SUM(U4:AL4))</f>
        <v>0</v>
      </c>
      <c r="N4" s="159"/>
      <c r="O4" s="160">
        <f>ROUND(IF(K4*0.25-0.5&lt;0,0,K4*0.25-0.5),0)-R4-P4</f>
        <v>4</v>
      </c>
      <c r="P4" s="159"/>
      <c r="Q4" s="159"/>
      <c r="R4" s="159"/>
      <c r="S4" s="28">
        <f>K4-SUM(U4:AH4)+N4</f>
        <v>18</v>
      </c>
      <c r="T4" s="27" t="str">
        <f>IF(S4&lt;0,"ATENÇÃO","OK")</f>
        <v>OK</v>
      </c>
      <c r="U4" s="24"/>
      <c r="V4" s="24"/>
      <c r="W4" s="24"/>
      <c r="X4" s="24"/>
      <c r="Y4" s="26"/>
      <c r="Z4" s="26"/>
      <c r="AA4" s="26"/>
      <c r="AB4" s="24"/>
      <c r="AC4" s="24"/>
      <c r="AD4" s="24"/>
      <c r="AE4" s="24"/>
      <c r="AF4" s="24"/>
      <c r="AG4" s="24"/>
      <c r="AH4" s="24"/>
    </row>
    <row r="5" spans="1:34" ht="30.2" customHeight="1" x14ac:dyDescent="0.25">
      <c r="A5" s="46">
        <v>2</v>
      </c>
      <c r="B5" s="46">
        <v>2</v>
      </c>
      <c r="C5" s="47" t="s">
        <v>67</v>
      </c>
      <c r="D5" s="48" t="s">
        <v>68</v>
      </c>
      <c r="E5" s="47" t="s">
        <v>69</v>
      </c>
      <c r="F5" s="47" t="s">
        <v>20</v>
      </c>
      <c r="G5" s="47" t="s">
        <v>66</v>
      </c>
      <c r="H5" s="47" t="s">
        <v>5</v>
      </c>
      <c r="I5" s="47" t="s">
        <v>6</v>
      </c>
      <c r="J5" s="49">
        <v>1651.67</v>
      </c>
      <c r="K5" s="29">
        <f>0</f>
        <v>0</v>
      </c>
      <c r="L5" s="158">
        <f t="shared" ref="L5:L68" si="0">IF(SUM(U5:AL5)&gt;K5,K5,SUM(U5:AL5))</f>
        <v>0</v>
      </c>
      <c r="M5" s="158">
        <f t="shared" ref="M5:M68" si="1">(SUM(U5:AL5))</f>
        <v>0</v>
      </c>
      <c r="N5" s="159"/>
      <c r="O5" s="160">
        <f t="shared" ref="O5:O68" si="2">ROUND(IF(K5*0.25-0.5&lt;0,0,K5*0.25-0.5),0)-R5-P5</f>
        <v>0</v>
      </c>
      <c r="P5" s="159"/>
      <c r="Q5" s="159"/>
      <c r="R5" s="159"/>
      <c r="S5" s="28">
        <f t="shared" ref="S5:S68" si="3">K5-SUM(U5:AH5)+N5</f>
        <v>0</v>
      </c>
      <c r="T5" s="27" t="str">
        <f t="shared" ref="T5:T68" si="4">IF(S5&lt;0,"ATENÇÃO","OK")</f>
        <v>OK</v>
      </c>
      <c r="U5" s="24"/>
      <c r="V5" s="24"/>
      <c r="W5" s="24"/>
      <c r="X5" s="24"/>
      <c r="Y5" s="26"/>
      <c r="Z5" s="26"/>
      <c r="AA5" s="26"/>
      <c r="AB5" s="24"/>
      <c r="AC5" s="24"/>
      <c r="AD5" s="24"/>
      <c r="AE5" s="24"/>
      <c r="AF5" s="24"/>
      <c r="AG5" s="24"/>
      <c r="AH5" s="24"/>
    </row>
    <row r="6" spans="1:34" ht="30.2" customHeight="1" x14ac:dyDescent="0.25">
      <c r="A6" s="39">
        <v>3</v>
      </c>
      <c r="B6" s="39">
        <v>3</v>
      </c>
      <c r="C6" s="37" t="s">
        <v>63</v>
      </c>
      <c r="D6" s="36" t="s">
        <v>70</v>
      </c>
      <c r="E6" s="37" t="s">
        <v>71</v>
      </c>
      <c r="F6" s="37" t="s">
        <v>20</v>
      </c>
      <c r="G6" s="37" t="s">
        <v>72</v>
      </c>
      <c r="H6" s="37" t="s">
        <v>5</v>
      </c>
      <c r="I6" s="37" t="s">
        <v>6</v>
      </c>
      <c r="J6" s="38">
        <v>1802</v>
      </c>
      <c r="K6" s="29">
        <f>15</f>
        <v>15</v>
      </c>
      <c r="L6" s="158">
        <f t="shared" si="0"/>
        <v>2</v>
      </c>
      <c r="M6" s="158">
        <f t="shared" si="1"/>
        <v>2</v>
      </c>
      <c r="N6" s="159"/>
      <c r="O6" s="160">
        <f t="shared" si="2"/>
        <v>3</v>
      </c>
      <c r="P6" s="159"/>
      <c r="Q6" s="159"/>
      <c r="R6" s="159"/>
      <c r="S6" s="28">
        <f t="shared" si="3"/>
        <v>13</v>
      </c>
      <c r="T6" s="27" t="str">
        <f t="shared" si="4"/>
        <v>OK</v>
      </c>
      <c r="U6" s="24"/>
      <c r="V6" s="24"/>
      <c r="W6" s="24">
        <v>2</v>
      </c>
      <c r="X6" s="24"/>
      <c r="Y6" s="26"/>
      <c r="Z6" s="26"/>
      <c r="AA6" s="26"/>
      <c r="AB6" s="24"/>
      <c r="AC6" s="24"/>
      <c r="AD6" s="24"/>
      <c r="AE6" s="24"/>
      <c r="AF6" s="24"/>
      <c r="AG6" s="24"/>
      <c r="AH6" s="24"/>
    </row>
    <row r="7" spans="1:34" ht="30.2" customHeight="1" x14ac:dyDescent="0.25">
      <c r="A7" s="46">
        <v>4</v>
      </c>
      <c r="B7" s="46">
        <v>4</v>
      </c>
      <c r="C7" s="47" t="s">
        <v>67</v>
      </c>
      <c r="D7" s="48" t="s">
        <v>73</v>
      </c>
      <c r="E7" s="47" t="s">
        <v>74</v>
      </c>
      <c r="F7" s="47" t="s">
        <v>20</v>
      </c>
      <c r="G7" s="47" t="s">
        <v>75</v>
      </c>
      <c r="H7" s="47" t="s">
        <v>5</v>
      </c>
      <c r="I7" s="47" t="s">
        <v>6</v>
      </c>
      <c r="J7" s="49">
        <v>1800</v>
      </c>
      <c r="K7" s="29">
        <f>0</f>
        <v>0</v>
      </c>
      <c r="L7" s="158">
        <f t="shared" si="0"/>
        <v>0</v>
      </c>
      <c r="M7" s="158">
        <f t="shared" si="1"/>
        <v>0</v>
      </c>
      <c r="N7" s="159"/>
      <c r="O7" s="160">
        <f t="shared" si="2"/>
        <v>0</v>
      </c>
      <c r="P7" s="159"/>
      <c r="Q7" s="159"/>
      <c r="R7" s="159"/>
      <c r="S7" s="28">
        <f t="shared" si="3"/>
        <v>0</v>
      </c>
      <c r="T7" s="27" t="str">
        <f t="shared" si="4"/>
        <v>OK</v>
      </c>
      <c r="U7" s="24"/>
      <c r="V7" s="24"/>
      <c r="W7" s="24"/>
      <c r="X7" s="24"/>
      <c r="Y7" s="26"/>
      <c r="Z7" s="26"/>
      <c r="AA7" s="26"/>
      <c r="AB7" s="24"/>
      <c r="AC7" s="24"/>
      <c r="AD7" s="24"/>
      <c r="AE7" s="24"/>
      <c r="AF7" s="24"/>
      <c r="AG7" s="24"/>
      <c r="AH7" s="24"/>
    </row>
    <row r="8" spans="1:34" ht="30.2" customHeight="1" x14ac:dyDescent="0.25">
      <c r="A8" s="39">
        <v>5</v>
      </c>
      <c r="B8" s="39">
        <v>5</v>
      </c>
      <c r="C8" s="37" t="s">
        <v>63</v>
      </c>
      <c r="D8" s="36" t="s">
        <v>76</v>
      </c>
      <c r="E8" s="37" t="s">
        <v>77</v>
      </c>
      <c r="F8" s="37" t="s">
        <v>20</v>
      </c>
      <c r="G8" s="37" t="s">
        <v>78</v>
      </c>
      <c r="H8" s="37" t="s">
        <v>5</v>
      </c>
      <c r="I8" s="37" t="s">
        <v>6</v>
      </c>
      <c r="J8" s="38">
        <v>2686</v>
      </c>
      <c r="K8" s="29">
        <f>12</f>
        <v>12</v>
      </c>
      <c r="L8" s="158">
        <f t="shared" si="0"/>
        <v>7</v>
      </c>
      <c r="M8" s="158">
        <f t="shared" si="1"/>
        <v>7</v>
      </c>
      <c r="N8" s="159"/>
      <c r="O8" s="160">
        <f t="shared" si="2"/>
        <v>3</v>
      </c>
      <c r="P8" s="159"/>
      <c r="Q8" s="159"/>
      <c r="R8" s="159"/>
      <c r="S8" s="28">
        <f t="shared" si="3"/>
        <v>5</v>
      </c>
      <c r="T8" s="27" t="str">
        <f t="shared" si="4"/>
        <v>OK</v>
      </c>
      <c r="U8" s="24"/>
      <c r="V8" s="24"/>
      <c r="W8" s="24">
        <v>7</v>
      </c>
      <c r="X8" s="24"/>
      <c r="Y8" s="26"/>
      <c r="Z8" s="26"/>
      <c r="AA8" s="26"/>
      <c r="AB8" s="24"/>
      <c r="AC8" s="24"/>
      <c r="AD8" s="24"/>
      <c r="AE8" s="24"/>
      <c r="AF8" s="24"/>
      <c r="AG8" s="24"/>
      <c r="AH8" s="24"/>
    </row>
    <row r="9" spans="1:34" ht="57.75" customHeight="1" x14ac:dyDescent="0.25">
      <c r="A9" s="91">
        <v>6</v>
      </c>
      <c r="B9" s="91">
        <v>6</v>
      </c>
      <c r="C9" s="92" t="s">
        <v>67</v>
      </c>
      <c r="D9" s="93" t="s">
        <v>79</v>
      </c>
      <c r="E9" s="98" t="s">
        <v>188</v>
      </c>
      <c r="F9" s="92" t="s">
        <v>20</v>
      </c>
      <c r="G9" s="92" t="s">
        <v>21</v>
      </c>
      <c r="H9" s="92" t="s">
        <v>5</v>
      </c>
      <c r="I9" s="92" t="s">
        <v>6</v>
      </c>
      <c r="J9" s="94">
        <v>2821.51</v>
      </c>
      <c r="K9" s="29">
        <f>0</f>
        <v>0</v>
      </c>
      <c r="L9" s="158">
        <f t="shared" si="0"/>
        <v>0</v>
      </c>
      <c r="M9" s="158">
        <f t="shared" si="1"/>
        <v>0</v>
      </c>
      <c r="N9" s="159"/>
      <c r="O9" s="160">
        <f t="shared" si="2"/>
        <v>0</v>
      </c>
      <c r="P9" s="159"/>
      <c r="Q9" s="159"/>
      <c r="R9" s="159"/>
      <c r="S9" s="28">
        <f t="shared" si="3"/>
        <v>0</v>
      </c>
      <c r="T9" s="27" t="str">
        <f t="shared" si="4"/>
        <v>OK</v>
      </c>
      <c r="U9" s="24"/>
      <c r="V9" s="24"/>
      <c r="W9" s="24"/>
      <c r="X9" s="24"/>
      <c r="Y9" s="26"/>
      <c r="Z9" s="26"/>
      <c r="AA9" s="26"/>
      <c r="AB9" s="24"/>
      <c r="AC9" s="24"/>
      <c r="AD9" s="24"/>
      <c r="AE9" s="24"/>
      <c r="AF9" s="24"/>
      <c r="AG9" s="24"/>
      <c r="AH9" s="24"/>
    </row>
    <row r="10" spans="1:34" ht="30.2" customHeight="1" x14ac:dyDescent="0.25">
      <c r="A10" s="39">
        <v>7</v>
      </c>
      <c r="B10" s="39">
        <v>7</v>
      </c>
      <c r="C10" s="37" t="s">
        <v>63</v>
      </c>
      <c r="D10" s="36" t="s">
        <v>80</v>
      </c>
      <c r="E10" s="37" t="s">
        <v>81</v>
      </c>
      <c r="F10" s="37" t="s">
        <v>20</v>
      </c>
      <c r="G10" s="37" t="s">
        <v>21</v>
      </c>
      <c r="H10" s="37" t="s">
        <v>5</v>
      </c>
      <c r="I10" s="37" t="s">
        <v>6</v>
      </c>
      <c r="J10" s="38">
        <v>7446</v>
      </c>
      <c r="K10" s="29">
        <f>3</f>
        <v>3</v>
      </c>
      <c r="L10" s="158">
        <f t="shared" si="0"/>
        <v>0</v>
      </c>
      <c r="M10" s="158">
        <f t="shared" si="1"/>
        <v>0</v>
      </c>
      <c r="N10" s="159"/>
      <c r="O10" s="160">
        <f t="shared" si="2"/>
        <v>0</v>
      </c>
      <c r="P10" s="159"/>
      <c r="Q10" s="159"/>
      <c r="R10" s="159"/>
      <c r="S10" s="28">
        <f t="shared" si="3"/>
        <v>3</v>
      </c>
      <c r="T10" s="27" t="str">
        <f t="shared" si="4"/>
        <v>OK</v>
      </c>
      <c r="U10" s="24"/>
      <c r="V10" s="24"/>
      <c r="W10" s="24"/>
      <c r="X10" s="24"/>
      <c r="Y10" s="26"/>
      <c r="Z10" s="26"/>
      <c r="AA10" s="26"/>
      <c r="AB10" s="24"/>
      <c r="AC10" s="24"/>
      <c r="AD10" s="24"/>
      <c r="AE10" s="24"/>
      <c r="AF10" s="24"/>
      <c r="AG10" s="24"/>
      <c r="AH10" s="24"/>
    </row>
    <row r="11" spans="1:34" ht="30.2" customHeight="1" x14ac:dyDescent="0.25">
      <c r="A11" s="46">
        <v>8</v>
      </c>
      <c r="B11" s="46">
        <v>8</v>
      </c>
      <c r="C11" s="47" t="s">
        <v>63</v>
      </c>
      <c r="D11" s="48" t="s">
        <v>82</v>
      </c>
      <c r="E11" s="47" t="s">
        <v>81</v>
      </c>
      <c r="F11" s="47" t="s">
        <v>20</v>
      </c>
      <c r="G11" s="47" t="s">
        <v>21</v>
      </c>
      <c r="H11" s="47" t="s">
        <v>5</v>
      </c>
      <c r="I11" s="47" t="s">
        <v>6</v>
      </c>
      <c r="J11" s="49">
        <v>7375</v>
      </c>
      <c r="K11" s="29">
        <f>0</f>
        <v>0</v>
      </c>
      <c r="L11" s="158">
        <f t="shared" si="0"/>
        <v>0</v>
      </c>
      <c r="M11" s="158">
        <f t="shared" si="1"/>
        <v>0</v>
      </c>
      <c r="N11" s="159"/>
      <c r="O11" s="160">
        <f t="shared" si="2"/>
        <v>0</v>
      </c>
      <c r="P11" s="159"/>
      <c r="Q11" s="159"/>
      <c r="R11" s="159"/>
      <c r="S11" s="28">
        <f t="shared" si="3"/>
        <v>0</v>
      </c>
      <c r="T11" s="27" t="str">
        <f t="shared" si="4"/>
        <v>OK</v>
      </c>
      <c r="U11" s="24"/>
      <c r="V11" s="24"/>
      <c r="W11" s="24"/>
      <c r="X11" s="24"/>
      <c r="Y11" s="26"/>
      <c r="Z11" s="26"/>
      <c r="AA11" s="26"/>
      <c r="AB11" s="24"/>
      <c r="AC11" s="24"/>
      <c r="AD11" s="24"/>
      <c r="AE11" s="24"/>
      <c r="AF11" s="24"/>
      <c r="AG11" s="24"/>
      <c r="AH11" s="24"/>
    </row>
    <row r="12" spans="1:34" ht="30.2" customHeight="1" x14ac:dyDescent="0.25">
      <c r="A12" s="39">
        <v>9</v>
      </c>
      <c r="B12" s="39">
        <v>9</v>
      </c>
      <c r="C12" s="37" t="s">
        <v>83</v>
      </c>
      <c r="D12" s="36" t="s">
        <v>84</v>
      </c>
      <c r="E12" s="37" t="s">
        <v>85</v>
      </c>
      <c r="F12" s="37" t="s">
        <v>20</v>
      </c>
      <c r="G12" s="37" t="s">
        <v>22</v>
      </c>
      <c r="H12" s="37" t="s">
        <v>5</v>
      </c>
      <c r="I12" s="37" t="s">
        <v>6</v>
      </c>
      <c r="J12" s="38">
        <v>6213.51</v>
      </c>
      <c r="K12" s="29">
        <f>10</f>
        <v>10</v>
      </c>
      <c r="L12" s="158">
        <f t="shared" si="0"/>
        <v>0</v>
      </c>
      <c r="M12" s="158">
        <f t="shared" si="1"/>
        <v>0</v>
      </c>
      <c r="N12" s="159"/>
      <c r="O12" s="160">
        <f t="shared" si="2"/>
        <v>2</v>
      </c>
      <c r="P12" s="159"/>
      <c r="Q12" s="159"/>
      <c r="R12" s="159"/>
      <c r="S12" s="28">
        <f t="shared" si="3"/>
        <v>10</v>
      </c>
      <c r="T12" s="27" t="str">
        <f t="shared" si="4"/>
        <v>OK</v>
      </c>
      <c r="U12" s="24"/>
      <c r="V12" s="24"/>
      <c r="W12" s="24"/>
      <c r="X12" s="24"/>
      <c r="Y12" s="30"/>
      <c r="Z12" s="26"/>
      <c r="AA12" s="26"/>
      <c r="AB12" s="24"/>
      <c r="AC12" s="24"/>
      <c r="AD12" s="24"/>
      <c r="AE12" s="24"/>
      <c r="AF12" s="24"/>
      <c r="AG12" s="24"/>
      <c r="AH12" s="24"/>
    </row>
    <row r="13" spans="1:34" ht="30.2" customHeight="1" x14ac:dyDescent="0.25">
      <c r="A13" s="46">
        <v>10</v>
      </c>
      <c r="B13" s="46">
        <v>10</v>
      </c>
      <c r="C13" s="47" t="s">
        <v>63</v>
      </c>
      <c r="D13" s="48" t="s">
        <v>86</v>
      </c>
      <c r="E13" s="47" t="s">
        <v>87</v>
      </c>
      <c r="F13" s="47" t="s">
        <v>20</v>
      </c>
      <c r="G13" s="47" t="s">
        <v>22</v>
      </c>
      <c r="H13" s="47" t="s">
        <v>5</v>
      </c>
      <c r="I13" s="47" t="s">
        <v>6</v>
      </c>
      <c r="J13" s="49">
        <v>6689.61</v>
      </c>
      <c r="K13" s="29">
        <f>0</f>
        <v>0</v>
      </c>
      <c r="L13" s="158">
        <f t="shared" si="0"/>
        <v>0</v>
      </c>
      <c r="M13" s="158">
        <f t="shared" si="1"/>
        <v>0</v>
      </c>
      <c r="N13" s="159"/>
      <c r="O13" s="160">
        <f t="shared" si="2"/>
        <v>0</v>
      </c>
      <c r="P13" s="159"/>
      <c r="Q13" s="159"/>
      <c r="R13" s="159"/>
      <c r="S13" s="28">
        <f t="shared" si="3"/>
        <v>0</v>
      </c>
      <c r="T13" s="27" t="str">
        <f t="shared" si="4"/>
        <v>OK</v>
      </c>
      <c r="U13" s="24"/>
      <c r="V13" s="24"/>
      <c r="W13" s="24"/>
      <c r="X13" s="24"/>
      <c r="Y13" s="26"/>
      <c r="Z13" s="26"/>
      <c r="AA13" s="26"/>
      <c r="AB13" s="24"/>
      <c r="AC13" s="24"/>
      <c r="AD13" s="24"/>
      <c r="AE13" s="24"/>
      <c r="AF13" s="24"/>
      <c r="AG13" s="24"/>
      <c r="AH13" s="24"/>
    </row>
    <row r="14" spans="1:34" ht="30.2" customHeight="1" x14ac:dyDescent="0.25">
      <c r="A14" s="39">
        <v>11</v>
      </c>
      <c r="B14" s="39">
        <v>11</v>
      </c>
      <c r="C14" s="37" t="s">
        <v>83</v>
      </c>
      <c r="D14" s="36" t="s">
        <v>88</v>
      </c>
      <c r="E14" s="37" t="s">
        <v>89</v>
      </c>
      <c r="F14" s="39" t="s">
        <v>20</v>
      </c>
      <c r="G14" s="37" t="s">
        <v>22</v>
      </c>
      <c r="H14" s="39" t="s">
        <v>5</v>
      </c>
      <c r="I14" s="37" t="s">
        <v>6</v>
      </c>
      <c r="J14" s="38">
        <v>3445.06</v>
      </c>
      <c r="K14" s="29">
        <f>12</f>
        <v>12</v>
      </c>
      <c r="L14" s="158">
        <f t="shared" si="0"/>
        <v>12</v>
      </c>
      <c r="M14" s="158">
        <f t="shared" si="1"/>
        <v>12</v>
      </c>
      <c r="N14" s="159"/>
      <c r="O14" s="160">
        <f t="shared" si="2"/>
        <v>3</v>
      </c>
      <c r="P14" s="159"/>
      <c r="Q14" s="159"/>
      <c r="R14" s="159"/>
      <c r="S14" s="28">
        <f t="shared" si="3"/>
        <v>0</v>
      </c>
      <c r="T14" s="27" t="str">
        <f t="shared" si="4"/>
        <v>OK</v>
      </c>
      <c r="U14" s="24"/>
      <c r="V14" s="24"/>
      <c r="W14" s="24"/>
      <c r="X14" s="24">
        <v>12</v>
      </c>
      <c r="Y14" s="26"/>
      <c r="Z14" s="26"/>
      <c r="AA14" s="26"/>
      <c r="AB14" s="24"/>
      <c r="AC14" s="24"/>
      <c r="AD14" s="24"/>
      <c r="AE14" s="24"/>
      <c r="AF14" s="24"/>
      <c r="AG14" s="24"/>
      <c r="AH14" s="24"/>
    </row>
    <row r="15" spans="1:34" ht="30.2" customHeight="1" x14ac:dyDescent="0.25">
      <c r="A15" s="46">
        <v>12</v>
      </c>
      <c r="B15" s="46">
        <v>12</v>
      </c>
      <c r="C15" s="47" t="s">
        <v>83</v>
      </c>
      <c r="D15" s="48" t="s">
        <v>90</v>
      </c>
      <c r="E15" s="47" t="s">
        <v>91</v>
      </c>
      <c r="F15" s="46" t="s">
        <v>20</v>
      </c>
      <c r="G15" s="46" t="s">
        <v>22</v>
      </c>
      <c r="H15" s="46" t="s">
        <v>5</v>
      </c>
      <c r="I15" s="47" t="s">
        <v>6</v>
      </c>
      <c r="J15" s="49">
        <v>3617.48</v>
      </c>
      <c r="K15" s="29">
        <f>0</f>
        <v>0</v>
      </c>
      <c r="L15" s="158">
        <f t="shared" si="0"/>
        <v>0</v>
      </c>
      <c r="M15" s="158">
        <f t="shared" si="1"/>
        <v>0</v>
      </c>
      <c r="N15" s="159"/>
      <c r="O15" s="160">
        <f t="shared" si="2"/>
        <v>0</v>
      </c>
      <c r="P15" s="159"/>
      <c r="Q15" s="159"/>
      <c r="R15" s="159"/>
      <c r="S15" s="28">
        <f t="shared" si="3"/>
        <v>0</v>
      </c>
      <c r="T15" s="27" t="str">
        <f t="shared" si="4"/>
        <v>OK</v>
      </c>
      <c r="U15" s="24"/>
      <c r="V15" s="24"/>
      <c r="W15" s="24"/>
      <c r="X15" s="24"/>
      <c r="Y15" s="26"/>
      <c r="Z15" s="26"/>
      <c r="AA15" s="26"/>
      <c r="AB15" s="24"/>
      <c r="AC15" s="24"/>
      <c r="AD15" s="24"/>
      <c r="AE15" s="24"/>
      <c r="AF15" s="24"/>
      <c r="AG15" s="24"/>
      <c r="AH15" s="24"/>
    </row>
    <row r="16" spans="1:34" ht="30.2" customHeight="1" x14ac:dyDescent="0.25">
      <c r="A16" s="39">
        <v>13</v>
      </c>
      <c r="B16" s="39">
        <v>13</v>
      </c>
      <c r="C16" s="37" t="s">
        <v>92</v>
      </c>
      <c r="D16" s="36" t="s">
        <v>93</v>
      </c>
      <c r="E16" s="37" t="s">
        <v>94</v>
      </c>
      <c r="F16" s="39" t="s">
        <v>20</v>
      </c>
      <c r="G16" s="39" t="s">
        <v>22</v>
      </c>
      <c r="H16" s="39" t="s">
        <v>5</v>
      </c>
      <c r="I16" s="37" t="s">
        <v>6</v>
      </c>
      <c r="J16" s="38">
        <v>7453.33</v>
      </c>
      <c r="K16" s="29">
        <f>3</f>
        <v>3</v>
      </c>
      <c r="L16" s="158">
        <f t="shared" si="0"/>
        <v>0</v>
      </c>
      <c r="M16" s="158">
        <f t="shared" si="1"/>
        <v>0</v>
      </c>
      <c r="N16" s="159"/>
      <c r="O16" s="160">
        <f t="shared" si="2"/>
        <v>0</v>
      </c>
      <c r="P16" s="159"/>
      <c r="Q16" s="159"/>
      <c r="R16" s="159"/>
      <c r="S16" s="28">
        <f t="shared" si="3"/>
        <v>3</v>
      </c>
      <c r="T16" s="27" t="str">
        <f t="shared" si="4"/>
        <v>OK</v>
      </c>
      <c r="U16" s="24"/>
      <c r="V16" s="24"/>
      <c r="W16" s="24"/>
      <c r="X16" s="24"/>
      <c r="Y16" s="26"/>
      <c r="Z16" s="26"/>
      <c r="AA16" s="26"/>
      <c r="AB16" s="24"/>
      <c r="AC16" s="24"/>
      <c r="AD16" s="24"/>
      <c r="AE16" s="24"/>
      <c r="AF16" s="24"/>
      <c r="AG16" s="24"/>
      <c r="AH16" s="24"/>
    </row>
    <row r="17" spans="1:34" ht="30.2" customHeight="1" x14ac:dyDescent="0.25">
      <c r="A17" s="46">
        <v>14</v>
      </c>
      <c r="B17" s="46">
        <v>14</v>
      </c>
      <c r="C17" s="47" t="s">
        <v>92</v>
      </c>
      <c r="D17" s="48" t="s">
        <v>95</v>
      </c>
      <c r="E17" s="47" t="s">
        <v>94</v>
      </c>
      <c r="F17" s="47" t="s">
        <v>20</v>
      </c>
      <c r="G17" s="47" t="s">
        <v>22</v>
      </c>
      <c r="H17" s="47" t="s">
        <v>5</v>
      </c>
      <c r="I17" s="47" t="s">
        <v>6</v>
      </c>
      <c r="J17" s="49">
        <v>9561.2000000000007</v>
      </c>
      <c r="K17" s="29">
        <f>0</f>
        <v>0</v>
      </c>
      <c r="L17" s="158">
        <f t="shared" si="0"/>
        <v>0</v>
      </c>
      <c r="M17" s="158">
        <f t="shared" si="1"/>
        <v>0</v>
      </c>
      <c r="N17" s="159"/>
      <c r="O17" s="160">
        <f t="shared" si="2"/>
        <v>0</v>
      </c>
      <c r="P17" s="159"/>
      <c r="Q17" s="159"/>
      <c r="R17" s="159"/>
      <c r="S17" s="28">
        <f t="shared" si="3"/>
        <v>0</v>
      </c>
      <c r="T17" s="27" t="str">
        <f t="shared" si="4"/>
        <v>OK</v>
      </c>
      <c r="U17" s="24"/>
      <c r="V17" s="24"/>
      <c r="W17" s="24"/>
      <c r="X17" s="24"/>
      <c r="Y17" s="26"/>
      <c r="Z17" s="26"/>
      <c r="AA17" s="26"/>
      <c r="AB17" s="24"/>
      <c r="AC17" s="24"/>
      <c r="AD17" s="24"/>
      <c r="AE17" s="24"/>
      <c r="AF17" s="24"/>
      <c r="AG17" s="24"/>
      <c r="AH17" s="24"/>
    </row>
    <row r="18" spans="1:34" ht="30.2" customHeight="1" x14ac:dyDescent="0.25">
      <c r="A18" s="39">
        <v>15</v>
      </c>
      <c r="B18" s="39">
        <v>15</v>
      </c>
      <c r="C18" s="37" t="s">
        <v>63</v>
      </c>
      <c r="D18" s="36" t="s">
        <v>96</v>
      </c>
      <c r="E18" s="37" t="s">
        <v>97</v>
      </c>
      <c r="F18" s="37" t="s">
        <v>20</v>
      </c>
      <c r="G18" s="37" t="s">
        <v>31</v>
      </c>
      <c r="H18" s="37" t="s">
        <v>5</v>
      </c>
      <c r="I18" s="37" t="s">
        <v>6</v>
      </c>
      <c r="J18" s="38">
        <v>7598</v>
      </c>
      <c r="K18" s="29">
        <f>8</f>
        <v>8</v>
      </c>
      <c r="L18" s="158">
        <f t="shared" si="0"/>
        <v>0</v>
      </c>
      <c r="M18" s="158">
        <f t="shared" si="1"/>
        <v>0</v>
      </c>
      <c r="N18" s="159"/>
      <c r="O18" s="160">
        <f t="shared" si="2"/>
        <v>2</v>
      </c>
      <c r="P18" s="159"/>
      <c r="Q18" s="159"/>
      <c r="R18" s="159"/>
      <c r="S18" s="28">
        <f t="shared" si="3"/>
        <v>8</v>
      </c>
      <c r="T18" s="27" t="str">
        <f t="shared" si="4"/>
        <v>OK</v>
      </c>
      <c r="U18" s="24"/>
      <c r="V18" s="24"/>
      <c r="W18" s="24"/>
      <c r="X18" s="24"/>
      <c r="Y18" s="26"/>
      <c r="Z18" s="26"/>
      <c r="AA18" s="26"/>
      <c r="AB18" s="24"/>
      <c r="AC18" s="24"/>
      <c r="AD18" s="24"/>
      <c r="AE18" s="24"/>
      <c r="AF18" s="24"/>
      <c r="AG18" s="24"/>
      <c r="AH18" s="24"/>
    </row>
    <row r="19" spans="1:34" ht="30.2" customHeight="1" x14ac:dyDescent="0.25">
      <c r="A19" s="46">
        <v>16</v>
      </c>
      <c r="B19" s="46">
        <v>16</v>
      </c>
      <c r="C19" s="47" t="s">
        <v>83</v>
      </c>
      <c r="D19" s="48" t="s">
        <v>98</v>
      </c>
      <c r="E19" s="47" t="s">
        <v>99</v>
      </c>
      <c r="F19" s="47" t="s">
        <v>20</v>
      </c>
      <c r="G19" s="47" t="s">
        <v>100</v>
      </c>
      <c r="H19" s="47" t="s">
        <v>5</v>
      </c>
      <c r="I19" s="47" t="s">
        <v>6</v>
      </c>
      <c r="J19" s="49">
        <v>4540.34</v>
      </c>
      <c r="K19" s="29">
        <f>0</f>
        <v>0</v>
      </c>
      <c r="L19" s="158">
        <f t="shared" si="0"/>
        <v>0</v>
      </c>
      <c r="M19" s="158">
        <f t="shared" si="1"/>
        <v>0</v>
      </c>
      <c r="N19" s="159"/>
      <c r="O19" s="160">
        <f t="shared" si="2"/>
        <v>0</v>
      </c>
      <c r="P19" s="159"/>
      <c r="Q19" s="159"/>
      <c r="R19" s="159"/>
      <c r="S19" s="28">
        <f t="shared" si="3"/>
        <v>0</v>
      </c>
      <c r="T19" s="27" t="str">
        <f t="shared" si="4"/>
        <v>OK</v>
      </c>
      <c r="U19" s="24"/>
      <c r="V19" s="24"/>
      <c r="W19" s="24"/>
      <c r="X19" s="24"/>
      <c r="Y19" s="26"/>
      <c r="Z19" s="26"/>
      <c r="AA19" s="26"/>
      <c r="AB19" s="24"/>
      <c r="AC19" s="24"/>
      <c r="AD19" s="24"/>
      <c r="AE19" s="24"/>
      <c r="AF19" s="24"/>
      <c r="AG19" s="24"/>
      <c r="AH19" s="24"/>
    </row>
    <row r="20" spans="1:34" ht="30.2" customHeight="1" x14ac:dyDescent="0.25">
      <c r="A20" s="39">
        <v>17</v>
      </c>
      <c r="B20" s="39">
        <v>17</v>
      </c>
      <c r="C20" s="37" t="s">
        <v>63</v>
      </c>
      <c r="D20" s="40" t="s">
        <v>101</v>
      </c>
      <c r="E20" s="41" t="s">
        <v>102</v>
      </c>
      <c r="F20" s="42" t="s">
        <v>20</v>
      </c>
      <c r="G20" s="42" t="s">
        <v>103</v>
      </c>
      <c r="H20" s="42" t="s">
        <v>5</v>
      </c>
      <c r="I20" s="42" t="s">
        <v>6</v>
      </c>
      <c r="J20" s="38">
        <v>7499</v>
      </c>
      <c r="K20" s="29">
        <f>8</f>
        <v>8</v>
      </c>
      <c r="L20" s="158">
        <f t="shared" si="0"/>
        <v>2</v>
      </c>
      <c r="M20" s="158">
        <f t="shared" si="1"/>
        <v>2</v>
      </c>
      <c r="N20" s="159"/>
      <c r="O20" s="160">
        <f t="shared" si="2"/>
        <v>2</v>
      </c>
      <c r="P20" s="159"/>
      <c r="Q20" s="159"/>
      <c r="R20" s="159"/>
      <c r="S20" s="28">
        <f t="shared" si="3"/>
        <v>6</v>
      </c>
      <c r="T20" s="27" t="str">
        <f t="shared" si="4"/>
        <v>OK</v>
      </c>
      <c r="U20" s="24"/>
      <c r="V20" s="24"/>
      <c r="W20" s="24">
        <v>2</v>
      </c>
      <c r="X20" s="24"/>
      <c r="Y20" s="26"/>
      <c r="Z20" s="26"/>
      <c r="AA20" s="26"/>
      <c r="AB20" s="24"/>
      <c r="AC20" s="24"/>
      <c r="AD20" s="24"/>
      <c r="AE20" s="24"/>
      <c r="AF20" s="24"/>
      <c r="AG20" s="24"/>
      <c r="AH20" s="24"/>
    </row>
    <row r="21" spans="1:34" ht="30.2" customHeight="1" x14ac:dyDescent="0.25">
      <c r="A21" s="46">
        <v>18</v>
      </c>
      <c r="B21" s="46">
        <v>18</v>
      </c>
      <c r="C21" s="47" t="s">
        <v>104</v>
      </c>
      <c r="D21" s="48" t="s">
        <v>105</v>
      </c>
      <c r="E21" s="50" t="s">
        <v>106</v>
      </c>
      <c r="F21" s="51" t="s">
        <v>20</v>
      </c>
      <c r="G21" s="46" t="s">
        <v>107</v>
      </c>
      <c r="H21" s="46" t="s">
        <v>5</v>
      </c>
      <c r="I21" s="46" t="s">
        <v>6</v>
      </c>
      <c r="J21" s="49">
        <v>9553.2000000000007</v>
      </c>
      <c r="K21" s="29">
        <f>0</f>
        <v>0</v>
      </c>
      <c r="L21" s="158">
        <f t="shared" si="0"/>
        <v>0</v>
      </c>
      <c r="M21" s="158">
        <f t="shared" si="1"/>
        <v>0</v>
      </c>
      <c r="N21" s="159"/>
      <c r="O21" s="160">
        <f t="shared" si="2"/>
        <v>0</v>
      </c>
      <c r="P21" s="159"/>
      <c r="Q21" s="159"/>
      <c r="R21" s="159"/>
      <c r="S21" s="28">
        <f t="shared" si="3"/>
        <v>0</v>
      </c>
      <c r="T21" s="27" t="str">
        <f t="shared" si="4"/>
        <v>OK</v>
      </c>
      <c r="U21" s="24"/>
      <c r="V21" s="24"/>
      <c r="W21" s="24"/>
      <c r="X21" s="24"/>
      <c r="Y21" s="26"/>
      <c r="Z21" s="26"/>
      <c r="AA21" s="26"/>
      <c r="AB21" s="24"/>
      <c r="AC21" s="24"/>
      <c r="AD21" s="24"/>
      <c r="AE21" s="24"/>
      <c r="AF21" s="24"/>
      <c r="AG21" s="24"/>
      <c r="AH21" s="24"/>
    </row>
    <row r="22" spans="1:34" ht="30.2" customHeight="1" x14ac:dyDescent="0.25">
      <c r="A22" s="39">
        <v>19</v>
      </c>
      <c r="B22" s="39">
        <v>19</v>
      </c>
      <c r="C22" s="37" t="s">
        <v>63</v>
      </c>
      <c r="D22" s="36" t="s">
        <v>108</v>
      </c>
      <c r="E22" s="43" t="s">
        <v>109</v>
      </c>
      <c r="F22" s="45" t="s">
        <v>20</v>
      </c>
      <c r="G22" s="39" t="s">
        <v>107</v>
      </c>
      <c r="H22" s="39" t="s">
        <v>5</v>
      </c>
      <c r="I22" s="39" t="s">
        <v>6</v>
      </c>
      <c r="J22" s="38">
        <v>8608</v>
      </c>
      <c r="K22" s="29">
        <f>6</f>
        <v>6</v>
      </c>
      <c r="L22" s="158">
        <f t="shared" si="0"/>
        <v>0</v>
      </c>
      <c r="M22" s="158">
        <f t="shared" si="1"/>
        <v>0</v>
      </c>
      <c r="N22" s="159"/>
      <c r="O22" s="160">
        <f t="shared" si="2"/>
        <v>1</v>
      </c>
      <c r="P22" s="159"/>
      <c r="Q22" s="159"/>
      <c r="R22" s="159"/>
      <c r="S22" s="28">
        <f t="shared" si="3"/>
        <v>6</v>
      </c>
      <c r="T22" s="27" t="str">
        <f t="shared" si="4"/>
        <v>OK</v>
      </c>
      <c r="U22" s="24"/>
      <c r="V22" s="24"/>
      <c r="W22" s="24"/>
      <c r="X22" s="31"/>
      <c r="Y22" s="26"/>
      <c r="Z22" s="26"/>
      <c r="AA22" s="26"/>
      <c r="AB22" s="24"/>
      <c r="AC22" s="24"/>
      <c r="AD22" s="24"/>
      <c r="AE22" s="24"/>
      <c r="AF22" s="24"/>
      <c r="AG22" s="24"/>
      <c r="AH22" s="24"/>
    </row>
    <row r="23" spans="1:34" ht="30.2" customHeight="1" x14ac:dyDescent="0.25">
      <c r="A23" s="46">
        <v>20</v>
      </c>
      <c r="B23" s="46">
        <v>20</v>
      </c>
      <c r="C23" s="47" t="s">
        <v>63</v>
      </c>
      <c r="D23" s="48" t="s">
        <v>110</v>
      </c>
      <c r="E23" s="50" t="s">
        <v>111</v>
      </c>
      <c r="F23" s="52" t="s">
        <v>20</v>
      </c>
      <c r="G23" s="46" t="s">
        <v>112</v>
      </c>
      <c r="H23" s="46" t="s">
        <v>5</v>
      </c>
      <c r="I23" s="46" t="s">
        <v>6</v>
      </c>
      <c r="J23" s="49">
        <v>10488</v>
      </c>
      <c r="K23" s="29">
        <f>8</f>
        <v>8</v>
      </c>
      <c r="L23" s="158">
        <f t="shared" si="0"/>
        <v>0</v>
      </c>
      <c r="M23" s="158">
        <f t="shared" si="1"/>
        <v>0</v>
      </c>
      <c r="N23" s="159"/>
      <c r="O23" s="160">
        <f t="shared" si="2"/>
        <v>2</v>
      </c>
      <c r="P23" s="159"/>
      <c r="Q23" s="159"/>
      <c r="R23" s="159"/>
      <c r="S23" s="28">
        <f t="shared" si="3"/>
        <v>8</v>
      </c>
      <c r="T23" s="27" t="str">
        <f t="shared" si="4"/>
        <v>OK</v>
      </c>
      <c r="U23" s="24"/>
      <c r="V23" s="24"/>
      <c r="W23" s="24"/>
      <c r="X23" s="31"/>
      <c r="Y23" s="26"/>
      <c r="Z23" s="26"/>
      <c r="AA23" s="26"/>
      <c r="AB23" s="24"/>
      <c r="AC23" s="24"/>
      <c r="AD23" s="24"/>
      <c r="AE23" s="24"/>
      <c r="AF23" s="24"/>
      <c r="AG23" s="24"/>
      <c r="AH23" s="24"/>
    </row>
    <row r="24" spans="1:34" ht="30.2" customHeight="1" x14ac:dyDescent="0.25">
      <c r="A24" s="39">
        <v>21</v>
      </c>
      <c r="B24" s="39">
        <v>21</v>
      </c>
      <c r="C24" s="37" t="s">
        <v>63</v>
      </c>
      <c r="D24" s="36" t="s">
        <v>113</v>
      </c>
      <c r="E24" s="43" t="s">
        <v>114</v>
      </c>
      <c r="F24" s="45" t="s">
        <v>20</v>
      </c>
      <c r="G24" s="39" t="s">
        <v>115</v>
      </c>
      <c r="H24" s="39" t="s">
        <v>5</v>
      </c>
      <c r="I24" s="39" t="s">
        <v>6</v>
      </c>
      <c r="J24" s="38">
        <v>10968</v>
      </c>
      <c r="K24" s="29">
        <f>5</f>
        <v>5</v>
      </c>
      <c r="L24" s="158">
        <f t="shared" si="0"/>
        <v>5</v>
      </c>
      <c r="M24" s="158">
        <f t="shared" si="1"/>
        <v>5</v>
      </c>
      <c r="N24" s="159"/>
      <c r="O24" s="160">
        <f t="shared" si="2"/>
        <v>1</v>
      </c>
      <c r="P24" s="159"/>
      <c r="Q24" s="159"/>
      <c r="R24" s="159"/>
      <c r="S24" s="28">
        <f t="shared" si="3"/>
        <v>0</v>
      </c>
      <c r="T24" s="27" t="str">
        <f t="shared" si="4"/>
        <v>OK</v>
      </c>
      <c r="U24" s="24"/>
      <c r="V24" s="24"/>
      <c r="W24" s="24">
        <v>5</v>
      </c>
      <c r="X24" s="31"/>
      <c r="Y24" s="26"/>
      <c r="Z24" s="26"/>
      <c r="AA24" s="26"/>
      <c r="AB24" s="24"/>
      <c r="AC24" s="24"/>
      <c r="AD24" s="24"/>
      <c r="AE24" s="24"/>
      <c r="AF24" s="24"/>
      <c r="AG24" s="24"/>
      <c r="AH24" s="24"/>
    </row>
    <row r="25" spans="1:34" ht="30.2" customHeight="1" x14ac:dyDescent="0.25">
      <c r="A25" s="46">
        <v>22</v>
      </c>
      <c r="B25" s="46">
        <v>22</v>
      </c>
      <c r="C25" s="47" t="s">
        <v>32</v>
      </c>
      <c r="D25" s="48" t="s">
        <v>116</v>
      </c>
      <c r="E25" s="50" t="s">
        <v>117</v>
      </c>
      <c r="F25" s="52" t="s">
        <v>20</v>
      </c>
      <c r="G25" s="46" t="s">
        <v>118</v>
      </c>
      <c r="H25" s="46" t="s">
        <v>5</v>
      </c>
      <c r="I25" s="46" t="s">
        <v>6</v>
      </c>
      <c r="J25" s="49">
        <v>13446</v>
      </c>
      <c r="K25" s="29">
        <f>0</f>
        <v>0</v>
      </c>
      <c r="L25" s="158">
        <f t="shared" si="0"/>
        <v>0</v>
      </c>
      <c r="M25" s="158">
        <f t="shared" si="1"/>
        <v>0</v>
      </c>
      <c r="N25" s="159"/>
      <c r="O25" s="160">
        <f t="shared" si="2"/>
        <v>0</v>
      </c>
      <c r="P25" s="159"/>
      <c r="Q25" s="159"/>
      <c r="R25" s="159"/>
      <c r="S25" s="28">
        <f t="shared" si="3"/>
        <v>0</v>
      </c>
      <c r="T25" s="27" t="str">
        <f t="shared" si="4"/>
        <v>OK</v>
      </c>
      <c r="U25" s="24"/>
      <c r="V25" s="24"/>
      <c r="W25" s="24"/>
      <c r="X25" s="31"/>
      <c r="Y25" s="26"/>
      <c r="Z25" s="26"/>
      <c r="AA25" s="26"/>
      <c r="AB25" s="24"/>
      <c r="AC25" s="24"/>
      <c r="AD25" s="24"/>
      <c r="AE25" s="24"/>
      <c r="AF25" s="24"/>
      <c r="AG25" s="24"/>
      <c r="AH25" s="24"/>
    </row>
    <row r="26" spans="1:34" ht="30.2" customHeight="1" x14ac:dyDescent="0.25">
      <c r="A26" s="39">
        <v>23</v>
      </c>
      <c r="B26" s="39">
        <v>23</v>
      </c>
      <c r="C26" s="37" t="s">
        <v>119</v>
      </c>
      <c r="D26" s="36" t="s">
        <v>120</v>
      </c>
      <c r="E26" s="43" t="s">
        <v>121</v>
      </c>
      <c r="F26" s="45" t="s">
        <v>20</v>
      </c>
      <c r="G26" s="39" t="s">
        <v>115</v>
      </c>
      <c r="H26" s="39" t="s">
        <v>5</v>
      </c>
      <c r="I26" s="39" t="s">
        <v>6</v>
      </c>
      <c r="J26" s="38">
        <v>11764.7</v>
      </c>
      <c r="K26" s="29">
        <f>4</f>
        <v>4</v>
      </c>
      <c r="L26" s="158">
        <f t="shared" si="0"/>
        <v>2</v>
      </c>
      <c r="M26" s="158">
        <f t="shared" si="1"/>
        <v>2</v>
      </c>
      <c r="N26" s="159"/>
      <c r="O26" s="160">
        <f t="shared" si="2"/>
        <v>1</v>
      </c>
      <c r="P26" s="159"/>
      <c r="Q26" s="159"/>
      <c r="R26" s="159"/>
      <c r="S26" s="28">
        <f t="shared" si="3"/>
        <v>2</v>
      </c>
      <c r="T26" s="27" t="str">
        <f t="shared" si="4"/>
        <v>OK</v>
      </c>
      <c r="U26" s="24"/>
      <c r="V26" s="24"/>
      <c r="W26" s="24"/>
      <c r="X26" s="31"/>
      <c r="Y26" s="26">
        <v>2</v>
      </c>
      <c r="Z26" s="26"/>
      <c r="AA26" s="26"/>
      <c r="AB26" s="24"/>
      <c r="AC26" s="24"/>
      <c r="AD26" s="24"/>
      <c r="AE26" s="24"/>
      <c r="AF26" s="24"/>
      <c r="AG26" s="24"/>
      <c r="AH26" s="24"/>
    </row>
    <row r="27" spans="1:34" ht="30.2" customHeight="1" x14ac:dyDescent="0.25">
      <c r="A27" s="46">
        <v>24</v>
      </c>
      <c r="B27" s="46">
        <v>24</v>
      </c>
      <c r="C27" s="47" t="s">
        <v>32</v>
      </c>
      <c r="D27" s="48" t="s">
        <v>122</v>
      </c>
      <c r="E27" s="50" t="s">
        <v>123</v>
      </c>
      <c r="F27" s="52" t="s">
        <v>20</v>
      </c>
      <c r="G27" s="46" t="s">
        <v>124</v>
      </c>
      <c r="H27" s="46" t="s">
        <v>60</v>
      </c>
      <c r="I27" s="46" t="s">
        <v>6</v>
      </c>
      <c r="J27" s="49">
        <v>13333.33</v>
      </c>
      <c r="K27" s="29">
        <f>0</f>
        <v>0</v>
      </c>
      <c r="L27" s="158">
        <f t="shared" si="0"/>
        <v>0</v>
      </c>
      <c r="M27" s="158">
        <f t="shared" si="1"/>
        <v>0</v>
      </c>
      <c r="N27" s="159"/>
      <c r="O27" s="160">
        <f t="shared" si="2"/>
        <v>0</v>
      </c>
      <c r="P27" s="159"/>
      <c r="Q27" s="159"/>
      <c r="R27" s="159"/>
      <c r="S27" s="28">
        <f t="shared" si="3"/>
        <v>0</v>
      </c>
      <c r="T27" s="27" t="str">
        <f t="shared" si="4"/>
        <v>OK</v>
      </c>
      <c r="U27" s="24"/>
      <c r="V27" s="24"/>
      <c r="W27" s="24"/>
      <c r="X27" s="31"/>
      <c r="Y27" s="26"/>
      <c r="Z27" s="26"/>
      <c r="AA27" s="26"/>
      <c r="AB27" s="24"/>
      <c r="AC27" s="24"/>
      <c r="AD27" s="24"/>
      <c r="AE27" s="24"/>
      <c r="AF27" s="24"/>
      <c r="AG27" s="24"/>
      <c r="AH27" s="24"/>
    </row>
    <row r="28" spans="1:34" ht="30.2" customHeight="1" x14ac:dyDescent="0.25">
      <c r="A28" s="39">
        <v>25</v>
      </c>
      <c r="B28" s="39">
        <v>25</v>
      </c>
      <c r="C28" s="37" t="s">
        <v>125</v>
      </c>
      <c r="D28" s="36" t="s">
        <v>126</v>
      </c>
      <c r="E28" s="43" t="s">
        <v>127</v>
      </c>
      <c r="F28" s="45" t="s">
        <v>24</v>
      </c>
      <c r="G28" s="39" t="s">
        <v>25</v>
      </c>
      <c r="H28" s="39" t="s">
        <v>5</v>
      </c>
      <c r="I28" s="39" t="s">
        <v>26</v>
      </c>
      <c r="J28" s="38">
        <v>1320</v>
      </c>
      <c r="K28" s="29">
        <f>6</f>
        <v>6</v>
      </c>
      <c r="L28" s="158">
        <f t="shared" si="0"/>
        <v>0</v>
      </c>
      <c r="M28" s="158">
        <f t="shared" si="1"/>
        <v>0</v>
      </c>
      <c r="N28" s="159"/>
      <c r="O28" s="160">
        <f t="shared" si="2"/>
        <v>1</v>
      </c>
      <c r="P28" s="159"/>
      <c r="Q28" s="159"/>
      <c r="R28" s="159"/>
      <c r="S28" s="28">
        <f t="shared" si="3"/>
        <v>6</v>
      </c>
      <c r="T28" s="27" t="str">
        <f t="shared" si="4"/>
        <v>OK</v>
      </c>
      <c r="U28" s="24"/>
      <c r="V28" s="24"/>
      <c r="W28" s="24"/>
      <c r="X28" s="31"/>
      <c r="Y28" s="26"/>
      <c r="Z28" s="26"/>
      <c r="AA28" s="26"/>
      <c r="AB28" s="24"/>
      <c r="AC28" s="24"/>
      <c r="AD28" s="24"/>
      <c r="AE28" s="24"/>
      <c r="AF28" s="24"/>
      <c r="AG28" s="24"/>
      <c r="AH28" s="24"/>
    </row>
    <row r="29" spans="1:34" ht="30.2" customHeight="1" x14ac:dyDescent="0.25">
      <c r="A29" s="46">
        <v>26</v>
      </c>
      <c r="B29" s="46">
        <v>26</v>
      </c>
      <c r="C29" s="47" t="s">
        <v>119</v>
      </c>
      <c r="D29" s="48" t="s">
        <v>14</v>
      </c>
      <c r="E29" s="50" t="s">
        <v>128</v>
      </c>
      <c r="F29" s="52" t="s">
        <v>23</v>
      </c>
      <c r="G29" s="46" t="s">
        <v>129</v>
      </c>
      <c r="H29" s="46" t="s">
        <v>5</v>
      </c>
      <c r="I29" s="46" t="s">
        <v>6</v>
      </c>
      <c r="J29" s="49">
        <v>650</v>
      </c>
      <c r="K29" s="29">
        <f>6</f>
        <v>6</v>
      </c>
      <c r="L29" s="158">
        <f t="shared" si="0"/>
        <v>1</v>
      </c>
      <c r="M29" s="158">
        <f t="shared" si="1"/>
        <v>1</v>
      </c>
      <c r="N29" s="159"/>
      <c r="O29" s="160">
        <f t="shared" si="2"/>
        <v>1</v>
      </c>
      <c r="P29" s="159"/>
      <c r="Q29" s="159"/>
      <c r="R29" s="159"/>
      <c r="S29" s="28">
        <f t="shared" si="3"/>
        <v>5</v>
      </c>
      <c r="T29" s="27" t="str">
        <f t="shared" si="4"/>
        <v>OK</v>
      </c>
      <c r="U29" s="24"/>
      <c r="V29" s="24"/>
      <c r="W29" s="24"/>
      <c r="X29" s="24"/>
      <c r="Y29" s="26">
        <v>1</v>
      </c>
      <c r="Z29" s="26"/>
      <c r="AA29" s="26"/>
      <c r="AB29" s="24"/>
      <c r="AC29" s="24"/>
      <c r="AD29" s="24"/>
      <c r="AE29" s="24"/>
      <c r="AF29" s="24"/>
      <c r="AG29" s="24"/>
      <c r="AH29" s="24"/>
    </row>
    <row r="30" spans="1:34" ht="30.2" customHeight="1" x14ac:dyDescent="0.25">
      <c r="A30" s="39">
        <v>27</v>
      </c>
      <c r="B30" s="39">
        <v>27</v>
      </c>
      <c r="C30" s="37" t="s">
        <v>130</v>
      </c>
      <c r="D30" s="36" t="s">
        <v>131</v>
      </c>
      <c r="E30" s="43" t="s">
        <v>132</v>
      </c>
      <c r="F30" s="45" t="s">
        <v>28</v>
      </c>
      <c r="G30" s="39" t="s">
        <v>29</v>
      </c>
      <c r="H30" s="39" t="s">
        <v>8</v>
      </c>
      <c r="I30" s="39" t="s">
        <v>26</v>
      </c>
      <c r="J30" s="38">
        <v>39.78</v>
      </c>
      <c r="K30" s="29">
        <f>15</f>
        <v>15</v>
      </c>
      <c r="L30" s="158">
        <f t="shared" si="0"/>
        <v>0</v>
      </c>
      <c r="M30" s="158">
        <f t="shared" si="1"/>
        <v>0</v>
      </c>
      <c r="N30" s="159"/>
      <c r="O30" s="160">
        <f t="shared" si="2"/>
        <v>3</v>
      </c>
      <c r="P30" s="159"/>
      <c r="Q30" s="159"/>
      <c r="R30" s="159"/>
      <c r="S30" s="28">
        <f t="shared" si="3"/>
        <v>15</v>
      </c>
      <c r="T30" s="27" t="str">
        <f t="shared" si="4"/>
        <v>OK</v>
      </c>
      <c r="U30" s="24"/>
      <c r="V30" s="24"/>
      <c r="W30" s="24"/>
      <c r="X30" s="24"/>
      <c r="Y30" s="26"/>
      <c r="Z30" s="26"/>
      <c r="AA30" s="26"/>
      <c r="AB30" s="24"/>
      <c r="AC30" s="24"/>
      <c r="AD30" s="24"/>
      <c r="AE30" s="24"/>
      <c r="AF30" s="24"/>
      <c r="AG30" s="24"/>
      <c r="AH30" s="24"/>
    </row>
    <row r="31" spans="1:34" ht="30.2" customHeight="1" x14ac:dyDescent="0.25">
      <c r="A31" s="46">
        <v>28</v>
      </c>
      <c r="B31" s="46">
        <v>28</v>
      </c>
      <c r="C31" s="47" t="s">
        <v>133</v>
      </c>
      <c r="D31" s="48" t="s">
        <v>134</v>
      </c>
      <c r="E31" s="50" t="s">
        <v>135</v>
      </c>
      <c r="F31" s="52" t="s">
        <v>136</v>
      </c>
      <c r="G31" s="46" t="s">
        <v>137</v>
      </c>
      <c r="H31" s="46" t="s">
        <v>5</v>
      </c>
      <c r="I31" s="46" t="s">
        <v>6</v>
      </c>
      <c r="J31" s="49">
        <v>2259.91</v>
      </c>
      <c r="K31" s="29">
        <f>8</f>
        <v>8</v>
      </c>
      <c r="L31" s="158">
        <f t="shared" si="0"/>
        <v>0</v>
      </c>
      <c r="M31" s="158">
        <f t="shared" si="1"/>
        <v>0</v>
      </c>
      <c r="N31" s="159"/>
      <c r="O31" s="160">
        <f t="shared" si="2"/>
        <v>2</v>
      </c>
      <c r="P31" s="159"/>
      <c r="Q31" s="159"/>
      <c r="R31" s="159"/>
      <c r="S31" s="28">
        <f t="shared" si="3"/>
        <v>8</v>
      </c>
      <c r="T31" s="27" t="str">
        <f t="shared" si="4"/>
        <v>OK</v>
      </c>
      <c r="U31" s="24"/>
      <c r="V31" s="24"/>
      <c r="W31" s="24"/>
      <c r="X31" s="24"/>
      <c r="Y31" s="26"/>
      <c r="Z31" s="26"/>
      <c r="AA31" s="26"/>
      <c r="AB31" s="24"/>
      <c r="AC31" s="24"/>
      <c r="AD31" s="24"/>
      <c r="AE31" s="24"/>
      <c r="AF31" s="24"/>
      <c r="AG31" s="24"/>
      <c r="AH31" s="24"/>
    </row>
    <row r="32" spans="1:34" ht="30.2" customHeight="1" x14ac:dyDescent="0.25">
      <c r="A32" s="39">
        <v>29</v>
      </c>
      <c r="B32" s="39">
        <v>29</v>
      </c>
      <c r="C32" s="37" t="s">
        <v>138</v>
      </c>
      <c r="D32" s="36" t="s">
        <v>139</v>
      </c>
      <c r="E32" s="43" t="s">
        <v>140</v>
      </c>
      <c r="F32" s="45" t="s">
        <v>136</v>
      </c>
      <c r="G32" s="39" t="s">
        <v>137</v>
      </c>
      <c r="H32" s="39" t="s">
        <v>5</v>
      </c>
      <c r="I32" s="39" t="s">
        <v>6</v>
      </c>
      <c r="J32" s="38">
        <v>3391.3</v>
      </c>
      <c r="K32" s="29">
        <f>6</f>
        <v>6</v>
      </c>
      <c r="L32" s="158">
        <f t="shared" si="0"/>
        <v>1</v>
      </c>
      <c r="M32" s="158">
        <f t="shared" si="1"/>
        <v>1</v>
      </c>
      <c r="N32" s="159"/>
      <c r="O32" s="160">
        <f t="shared" si="2"/>
        <v>1</v>
      </c>
      <c r="P32" s="159"/>
      <c r="Q32" s="159"/>
      <c r="R32" s="159"/>
      <c r="S32" s="28">
        <f t="shared" si="3"/>
        <v>5</v>
      </c>
      <c r="T32" s="27" t="str">
        <f t="shared" si="4"/>
        <v>OK</v>
      </c>
      <c r="U32" s="24">
        <v>1</v>
      </c>
      <c r="V32" s="24"/>
      <c r="W32" s="24"/>
      <c r="X32" s="24"/>
      <c r="Y32" s="26"/>
      <c r="Z32" s="26"/>
      <c r="AA32" s="26"/>
      <c r="AB32" s="24"/>
      <c r="AC32" s="24"/>
      <c r="AD32" s="24"/>
      <c r="AE32" s="24"/>
      <c r="AF32" s="24"/>
      <c r="AG32" s="24"/>
      <c r="AH32" s="24"/>
    </row>
    <row r="33" spans="1:34" ht="30.2" customHeight="1" x14ac:dyDescent="0.25">
      <c r="A33" s="46">
        <v>30</v>
      </c>
      <c r="B33" s="46">
        <v>30</v>
      </c>
      <c r="C33" s="47" t="s">
        <v>141</v>
      </c>
      <c r="D33" s="48" t="s">
        <v>142</v>
      </c>
      <c r="E33" s="50" t="s">
        <v>143</v>
      </c>
      <c r="F33" s="52" t="s">
        <v>136</v>
      </c>
      <c r="G33" s="46" t="s">
        <v>137</v>
      </c>
      <c r="H33" s="46" t="s">
        <v>5</v>
      </c>
      <c r="I33" s="46" t="s">
        <v>6</v>
      </c>
      <c r="J33" s="49">
        <v>9961.5300000000007</v>
      </c>
      <c r="K33" s="29">
        <f>8</f>
        <v>8</v>
      </c>
      <c r="L33" s="158">
        <f t="shared" si="0"/>
        <v>0</v>
      </c>
      <c r="M33" s="158">
        <f t="shared" si="1"/>
        <v>0</v>
      </c>
      <c r="N33" s="159"/>
      <c r="O33" s="160">
        <f t="shared" si="2"/>
        <v>2</v>
      </c>
      <c r="P33" s="159"/>
      <c r="Q33" s="159"/>
      <c r="R33" s="159"/>
      <c r="S33" s="28">
        <f t="shared" si="3"/>
        <v>8</v>
      </c>
      <c r="T33" s="27" t="str">
        <f t="shared" si="4"/>
        <v>OK</v>
      </c>
      <c r="U33" s="24"/>
      <c r="V33" s="24"/>
      <c r="W33" s="24"/>
      <c r="X33" s="24"/>
      <c r="Y33" s="26"/>
      <c r="Z33" s="26"/>
      <c r="AA33" s="26"/>
      <c r="AB33" s="24"/>
      <c r="AC33" s="24"/>
      <c r="AD33" s="24"/>
      <c r="AE33" s="24"/>
      <c r="AF33" s="24"/>
      <c r="AG33" s="24"/>
      <c r="AH33" s="24"/>
    </row>
    <row r="34" spans="1:34" ht="30.2" customHeight="1" x14ac:dyDescent="0.25">
      <c r="A34" s="39">
        <v>31</v>
      </c>
      <c r="B34" s="39">
        <v>31</v>
      </c>
      <c r="C34" s="37" t="s">
        <v>144</v>
      </c>
      <c r="D34" s="36" t="s">
        <v>145</v>
      </c>
      <c r="E34" s="43" t="s">
        <v>146</v>
      </c>
      <c r="F34" s="45" t="s">
        <v>20</v>
      </c>
      <c r="G34" s="39" t="s">
        <v>147</v>
      </c>
      <c r="H34" s="39" t="s">
        <v>60</v>
      </c>
      <c r="I34" s="39">
        <v>44905212</v>
      </c>
      <c r="J34" s="38">
        <v>630</v>
      </c>
      <c r="K34" s="29">
        <f>0</f>
        <v>0</v>
      </c>
      <c r="L34" s="158">
        <f t="shared" si="0"/>
        <v>0</v>
      </c>
      <c r="M34" s="158">
        <f t="shared" si="1"/>
        <v>0</v>
      </c>
      <c r="N34" s="159"/>
      <c r="O34" s="160">
        <f t="shared" si="2"/>
        <v>0</v>
      </c>
      <c r="P34" s="159"/>
      <c r="Q34" s="159"/>
      <c r="R34" s="159"/>
      <c r="S34" s="28">
        <f t="shared" si="3"/>
        <v>0</v>
      </c>
      <c r="T34" s="27" t="str">
        <f t="shared" si="4"/>
        <v>OK</v>
      </c>
      <c r="U34" s="24"/>
      <c r="V34" s="24"/>
      <c r="W34" s="24"/>
      <c r="X34" s="24"/>
      <c r="Y34" s="26"/>
      <c r="Z34" s="26"/>
      <c r="AA34" s="26"/>
      <c r="AB34" s="24"/>
      <c r="AC34" s="24"/>
      <c r="AD34" s="24"/>
      <c r="AE34" s="24"/>
      <c r="AF34" s="24"/>
      <c r="AG34" s="24"/>
      <c r="AH34" s="24"/>
    </row>
    <row r="35" spans="1:34" ht="30.2" customHeight="1" x14ac:dyDescent="0.25">
      <c r="A35" s="46">
        <v>32</v>
      </c>
      <c r="B35" s="46">
        <v>32</v>
      </c>
      <c r="C35" s="47" t="s">
        <v>144</v>
      </c>
      <c r="D35" s="48" t="s">
        <v>148</v>
      </c>
      <c r="E35" s="50" t="s">
        <v>149</v>
      </c>
      <c r="F35" s="52" t="s">
        <v>20</v>
      </c>
      <c r="G35" s="46" t="s">
        <v>147</v>
      </c>
      <c r="H35" s="46" t="s">
        <v>60</v>
      </c>
      <c r="I35" s="46">
        <v>44905212</v>
      </c>
      <c r="J35" s="49">
        <v>1550</v>
      </c>
      <c r="K35" s="29">
        <f>0</f>
        <v>0</v>
      </c>
      <c r="L35" s="158">
        <f t="shared" si="0"/>
        <v>0</v>
      </c>
      <c r="M35" s="158">
        <f t="shared" si="1"/>
        <v>0</v>
      </c>
      <c r="N35" s="159"/>
      <c r="O35" s="160">
        <f t="shared" si="2"/>
        <v>0</v>
      </c>
      <c r="P35" s="159"/>
      <c r="Q35" s="159"/>
      <c r="R35" s="159"/>
      <c r="S35" s="28">
        <f t="shared" si="3"/>
        <v>0</v>
      </c>
      <c r="T35" s="27" t="str">
        <f t="shared" si="4"/>
        <v>OK</v>
      </c>
      <c r="U35" s="24"/>
      <c r="V35" s="24"/>
      <c r="W35" s="24"/>
      <c r="X35" s="24"/>
      <c r="Y35" s="26"/>
      <c r="Z35" s="26"/>
      <c r="AA35" s="26"/>
      <c r="AB35" s="24"/>
      <c r="AC35" s="24"/>
      <c r="AD35" s="24"/>
      <c r="AE35" s="24"/>
      <c r="AF35" s="24"/>
      <c r="AG35" s="24"/>
      <c r="AH35" s="24"/>
    </row>
    <row r="36" spans="1:34" ht="30.2" customHeight="1" x14ac:dyDescent="0.25">
      <c r="A36" s="39">
        <v>33</v>
      </c>
      <c r="B36" s="39">
        <v>33</v>
      </c>
      <c r="C36" s="37" t="s">
        <v>150</v>
      </c>
      <c r="D36" s="36" t="s">
        <v>151</v>
      </c>
      <c r="E36" s="43" t="s">
        <v>152</v>
      </c>
      <c r="F36" s="45" t="s">
        <v>20</v>
      </c>
      <c r="G36" s="39" t="s">
        <v>147</v>
      </c>
      <c r="H36" s="39" t="s">
        <v>60</v>
      </c>
      <c r="I36" s="39">
        <v>44905212</v>
      </c>
      <c r="J36" s="38">
        <v>930</v>
      </c>
      <c r="K36" s="29">
        <f>0</f>
        <v>0</v>
      </c>
      <c r="L36" s="158">
        <f t="shared" si="0"/>
        <v>0</v>
      </c>
      <c r="M36" s="158">
        <f t="shared" si="1"/>
        <v>0</v>
      </c>
      <c r="N36" s="159"/>
      <c r="O36" s="160">
        <f t="shared" si="2"/>
        <v>0</v>
      </c>
      <c r="P36" s="159"/>
      <c r="Q36" s="159"/>
      <c r="R36" s="159"/>
      <c r="S36" s="28">
        <f t="shared" si="3"/>
        <v>0</v>
      </c>
      <c r="T36" s="27" t="str">
        <f t="shared" si="4"/>
        <v>OK</v>
      </c>
      <c r="U36" s="24"/>
      <c r="V36" s="24"/>
      <c r="W36" s="24"/>
      <c r="X36" s="24"/>
      <c r="Y36" s="26"/>
      <c r="Z36" s="26"/>
      <c r="AA36" s="26"/>
      <c r="AB36" s="24"/>
      <c r="AC36" s="24"/>
      <c r="AD36" s="24"/>
      <c r="AE36" s="24"/>
      <c r="AF36" s="24"/>
      <c r="AG36" s="24"/>
      <c r="AH36" s="24"/>
    </row>
    <row r="37" spans="1:34" ht="30.2" customHeight="1" x14ac:dyDescent="0.25">
      <c r="A37" s="46">
        <v>34</v>
      </c>
      <c r="B37" s="46">
        <v>34</v>
      </c>
      <c r="C37" s="47" t="s">
        <v>150</v>
      </c>
      <c r="D37" s="48" t="s">
        <v>153</v>
      </c>
      <c r="E37" s="50" t="s">
        <v>154</v>
      </c>
      <c r="F37" s="52" t="s">
        <v>20</v>
      </c>
      <c r="G37" s="46" t="s">
        <v>147</v>
      </c>
      <c r="H37" s="46" t="s">
        <v>60</v>
      </c>
      <c r="I37" s="46">
        <v>44905212</v>
      </c>
      <c r="J37" s="49">
        <v>2560</v>
      </c>
      <c r="K37" s="29">
        <f>0</f>
        <v>0</v>
      </c>
      <c r="L37" s="158">
        <f t="shared" si="0"/>
        <v>0</v>
      </c>
      <c r="M37" s="158">
        <f t="shared" si="1"/>
        <v>0</v>
      </c>
      <c r="N37" s="159"/>
      <c r="O37" s="160">
        <f t="shared" si="2"/>
        <v>0</v>
      </c>
      <c r="P37" s="159"/>
      <c r="Q37" s="159"/>
      <c r="R37" s="159"/>
      <c r="S37" s="28">
        <f t="shared" si="3"/>
        <v>0</v>
      </c>
      <c r="T37" s="27" t="str">
        <f t="shared" si="4"/>
        <v>OK</v>
      </c>
      <c r="U37" s="24"/>
      <c r="V37" s="24"/>
      <c r="W37" s="24"/>
      <c r="X37" s="24"/>
      <c r="Y37" s="26"/>
      <c r="Z37" s="26"/>
      <c r="AA37" s="26"/>
      <c r="AB37" s="24"/>
      <c r="AC37" s="24"/>
      <c r="AD37" s="24"/>
      <c r="AE37" s="24"/>
      <c r="AF37" s="24"/>
      <c r="AG37" s="24"/>
      <c r="AH37" s="24"/>
    </row>
    <row r="38" spans="1:34" ht="30.2" customHeight="1" x14ac:dyDescent="0.25">
      <c r="A38" s="203" t="s">
        <v>155</v>
      </c>
      <c r="B38" s="39">
        <v>35</v>
      </c>
      <c r="C38" s="200" t="s">
        <v>33</v>
      </c>
      <c r="D38" s="36" t="s">
        <v>27</v>
      </c>
      <c r="E38" s="43" t="s">
        <v>8</v>
      </c>
      <c r="F38" s="44" t="s">
        <v>28</v>
      </c>
      <c r="G38" s="39" t="s">
        <v>29</v>
      </c>
      <c r="H38" s="39" t="s">
        <v>8</v>
      </c>
      <c r="I38" s="39" t="s">
        <v>9</v>
      </c>
      <c r="J38" s="38">
        <v>150.13999999999999</v>
      </c>
      <c r="K38" s="29">
        <f>6</f>
        <v>6</v>
      </c>
      <c r="L38" s="158">
        <f t="shared" si="0"/>
        <v>1</v>
      </c>
      <c r="M38" s="158">
        <f t="shared" si="1"/>
        <v>1</v>
      </c>
      <c r="N38" s="159"/>
      <c r="O38" s="160">
        <f t="shared" si="2"/>
        <v>1</v>
      </c>
      <c r="P38" s="159"/>
      <c r="Q38" s="159"/>
      <c r="R38" s="159"/>
      <c r="S38" s="28">
        <f t="shared" si="3"/>
        <v>5</v>
      </c>
      <c r="T38" s="27" t="str">
        <f t="shared" si="4"/>
        <v>OK</v>
      </c>
      <c r="U38" s="24"/>
      <c r="V38" s="24"/>
      <c r="W38" s="24"/>
      <c r="X38" s="24"/>
      <c r="Y38" s="26"/>
      <c r="Z38" s="26">
        <v>1</v>
      </c>
      <c r="AA38" s="26"/>
      <c r="AB38" s="24"/>
      <c r="AC38" s="24"/>
      <c r="AD38" s="24"/>
      <c r="AE38" s="24"/>
      <c r="AF38" s="24"/>
      <c r="AG38" s="24"/>
      <c r="AH38" s="24"/>
    </row>
    <row r="39" spans="1:34" ht="30.2" customHeight="1" x14ac:dyDescent="0.25">
      <c r="A39" s="204"/>
      <c r="B39" s="39">
        <v>36</v>
      </c>
      <c r="C39" s="201"/>
      <c r="D39" s="36" t="s">
        <v>7</v>
      </c>
      <c r="E39" s="43" t="s">
        <v>8</v>
      </c>
      <c r="F39" s="45" t="s">
        <v>28</v>
      </c>
      <c r="G39" s="39" t="s">
        <v>29</v>
      </c>
      <c r="H39" s="39" t="s">
        <v>8</v>
      </c>
      <c r="I39" s="39" t="s">
        <v>9</v>
      </c>
      <c r="J39" s="38">
        <v>1076</v>
      </c>
      <c r="K39" s="29">
        <f>73</f>
        <v>73</v>
      </c>
      <c r="L39" s="158">
        <f t="shared" si="0"/>
        <v>21</v>
      </c>
      <c r="M39" s="158">
        <f t="shared" si="1"/>
        <v>21</v>
      </c>
      <c r="N39" s="159">
        <v>-6</v>
      </c>
      <c r="O39" s="160">
        <f t="shared" si="2"/>
        <v>18</v>
      </c>
      <c r="P39" s="159"/>
      <c r="Q39" s="159"/>
      <c r="R39" s="159"/>
      <c r="S39" s="28">
        <f t="shared" si="3"/>
        <v>46</v>
      </c>
      <c r="T39" s="27" t="str">
        <f t="shared" si="4"/>
        <v>OK</v>
      </c>
      <c r="U39" s="24"/>
      <c r="V39" s="24"/>
      <c r="W39" s="24"/>
      <c r="X39" s="24"/>
      <c r="Y39" s="26"/>
      <c r="Z39" s="26">
        <v>21</v>
      </c>
      <c r="AA39" s="26"/>
      <c r="AB39" s="24"/>
      <c r="AC39" s="24"/>
      <c r="AD39" s="24"/>
      <c r="AE39" s="24"/>
      <c r="AF39" s="24"/>
      <c r="AG39" s="24"/>
      <c r="AH39" s="24"/>
    </row>
    <row r="40" spans="1:34" ht="30.2" customHeight="1" x14ac:dyDescent="0.25">
      <c r="A40" s="204"/>
      <c r="B40" s="39">
        <v>37</v>
      </c>
      <c r="C40" s="201"/>
      <c r="D40" s="36" t="s">
        <v>156</v>
      </c>
      <c r="E40" s="43" t="s">
        <v>8</v>
      </c>
      <c r="F40" s="45" t="s">
        <v>28</v>
      </c>
      <c r="G40" s="39" t="s">
        <v>29</v>
      </c>
      <c r="H40" s="39" t="s">
        <v>34</v>
      </c>
      <c r="I40" s="39" t="s">
        <v>9</v>
      </c>
      <c r="J40" s="38">
        <v>75</v>
      </c>
      <c r="K40" s="29">
        <f>16</f>
        <v>16</v>
      </c>
      <c r="L40" s="158">
        <f t="shared" si="0"/>
        <v>0</v>
      </c>
      <c r="M40" s="158">
        <f t="shared" si="1"/>
        <v>0</v>
      </c>
      <c r="N40" s="159">
        <v>-10</v>
      </c>
      <c r="O40" s="160">
        <f t="shared" si="2"/>
        <v>4</v>
      </c>
      <c r="P40" s="159"/>
      <c r="Q40" s="159"/>
      <c r="R40" s="159"/>
      <c r="S40" s="28">
        <f t="shared" si="3"/>
        <v>6</v>
      </c>
      <c r="T40" s="27" t="str">
        <f t="shared" si="4"/>
        <v>OK</v>
      </c>
      <c r="U40" s="24"/>
      <c r="V40" s="24"/>
      <c r="W40" s="24"/>
      <c r="X40" s="24"/>
      <c r="Y40" s="26"/>
      <c r="Z40" s="26"/>
      <c r="AA40" s="26"/>
      <c r="AB40" s="24"/>
      <c r="AC40" s="24"/>
      <c r="AD40" s="24"/>
      <c r="AE40" s="24"/>
      <c r="AF40" s="24"/>
      <c r="AG40" s="24"/>
      <c r="AH40" s="24"/>
    </row>
    <row r="41" spans="1:34" ht="30.2" customHeight="1" x14ac:dyDescent="0.25">
      <c r="A41" s="204"/>
      <c r="B41" s="39">
        <v>38</v>
      </c>
      <c r="C41" s="201"/>
      <c r="D41" s="36" t="s">
        <v>11</v>
      </c>
      <c r="E41" s="43" t="s">
        <v>8</v>
      </c>
      <c r="F41" s="45" t="s">
        <v>28</v>
      </c>
      <c r="G41" s="39" t="s">
        <v>29</v>
      </c>
      <c r="H41" s="39" t="s">
        <v>8</v>
      </c>
      <c r="I41" s="39" t="s">
        <v>9</v>
      </c>
      <c r="J41" s="38">
        <v>1400</v>
      </c>
      <c r="K41" s="29">
        <f>9</f>
        <v>9</v>
      </c>
      <c r="L41" s="158">
        <f t="shared" si="0"/>
        <v>9</v>
      </c>
      <c r="M41" s="158">
        <f t="shared" si="1"/>
        <v>9</v>
      </c>
      <c r="N41" s="159"/>
      <c r="O41" s="160">
        <f t="shared" si="2"/>
        <v>2</v>
      </c>
      <c r="P41" s="159"/>
      <c r="Q41" s="159"/>
      <c r="R41" s="159"/>
      <c r="S41" s="28">
        <f t="shared" si="3"/>
        <v>0</v>
      </c>
      <c r="T41" s="27" t="str">
        <f t="shared" si="4"/>
        <v>OK</v>
      </c>
      <c r="U41" s="24"/>
      <c r="V41" s="24"/>
      <c r="W41" s="24"/>
      <c r="X41" s="24"/>
      <c r="Y41" s="26"/>
      <c r="Z41" s="26">
        <v>9</v>
      </c>
      <c r="AA41" s="26"/>
      <c r="AB41" s="24"/>
      <c r="AC41" s="24"/>
      <c r="AD41" s="24"/>
      <c r="AE41" s="24"/>
      <c r="AF41" s="24"/>
      <c r="AG41" s="24"/>
      <c r="AH41" s="24"/>
    </row>
    <row r="42" spans="1:34" ht="30.2" customHeight="1" x14ac:dyDescent="0.25">
      <c r="A42" s="204"/>
      <c r="B42" s="39">
        <v>39</v>
      </c>
      <c r="C42" s="201"/>
      <c r="D42" s="36" t="s">
        <v>12</v>
      </c>
      <c r="E42" s="43" t="s">
        <v>8</v>
      </c>
      <c r="F42" s="45" t="s">
        <v>28</v>
      </c>
      <c r="G42" s="39" t="s">
        <v>29</v>
      </c>
      <c r="H42" s="39" t="s">
        <v>34</v>
      </c>
      <c r="I42" s="39" t="s">
        <v>9</v>
      </c>
      <c r="J42" s="38">
        <v>75.5</v>
      </c>
      <c r="K42" s="29">
        <f>24</f>
        <v>24</v>
      </c>
      <c r="L42" s="158">
        <f t="shared" si="0"/>
        <v>0</v>
      </c>
      <c r="M42" s="158">
        <f t="shared" si="1"/>
        <v>0</v>
      </c>
      <c r="N42" s="159">
        <v>-15</v>
      </c>
      <c r="O42" s="160">
        <f t="shared" si="2"/>
        <v>6</v>
      </c>
      <c r="P42" s="159"/>
      <c r="Q42" s="159"/>
      <c r="R42" s="159"/>
      <c r="S42" s="28">
        <f t="shared" si="3"/>
        <v>9</v>
      </c>
      <c r="T42" s="27" t="str">
        <f t="shared" si="4"/>
        <v>OK</v>
      </c>
      <c r="U42" s="24"/>
      <c r="V42" s="24"/>
      <c r="W42" s="24"/>
      <c r="X42" s="24"/>
      <c r="Y42" s="26"/>
      <c r="Z42" s="26"/>
      <c r="AA42" s="26"/>
      <c r="AB42" s="24"/>
      <c r="AC42" s="24"/>
      <c r="AD42" s="24"/>
      <c r="AE42" s="24"/>
      <c r="AF42" s="24"/>
      <c r="AG42" s="24"/>
      <c r="AH42" s="24"/>
    </row>
    <row r="43" spans="1:34" ht="30.2" customHeight="1" x14ac:dyDescent="0.25">
      <c r="A43" s="204"/>
      <c r="B43" s="39">
        <v>40</v>
      </c>
      <c r="C43" s="201"/>
      <c r="D43" s="36" t="s">
        <v>10</v>
      </c>
      <c r="E43" s="43" t="s">
        <v>8</v>
      </c>
      <c r="F43" s="45" t="s">
        <v>28</v>
      </c>
      <c r="G43" s="39" t="s">
        <v>29</v>
      </c>
      <c r="H43" s="39" t="s">
        <v>8</v>
      </c>
      <c r="I43" s="39" t="s">
        <v>9</v>
      </c>
      <c r="J43" s="38">
        <v>1600</v>
      </c>
      <c r="K43" s="29">
        <f>55</f>
        <v>55</v>
      </c>
      <c r="L43" s="158">
        <f t="shared" si="0"/>
        <v>2</v>
      </c>
      <c r="M43" s="158">
        <f t="shared" si="1"/>
        <v>2</v>
      </c>
      <c r="N43" s="159">
        <v>-20</v>
      </c>
      <c r="O43" s="160">
        <f t="shared" si="2"/>
        <v>13</v>
      </c>
      <c r="P43" s="159"/>
      <c r="Q43" s="159"/>
      <c r="R43" s="159"/>
      <c r="S43" s="28">
        <f t="shared" si="3"/>
        <v>33</v>
      </c>
      <c r="T43" s="27" t="str">
        <f t="shared" si="4"/>
        <v>OK</v>
      </c>
      <c r="U43" s="24"/>
      <c r="V43" s="24">
        <v>2</v>
      </c>
      <c r="W43" s="24"/>
      <c r="X43" s="24"/>
      <c r="Y43" s="26"/>
      <c r="Z43" s="26"/>
      <c r="AA43" s="26"/>
      <c r="AB43" s="24"/>
      <c r="AC43" s="24"/>
      <c r="AD43" s="24"/>
      <c r="AE43" s="24"/>
      <c r="AF43" s="24"/>
      <c r="AG43" s="24"/>
      <c r="AH43" s="24"/>
    </row>
    <row r="44" spans="1:34" ht="30.2" customHeight="1" x14ac:dyDescent="0.25">
      <c r="A44" s="204"/>
      <c r="B44" s="39">
        <v>41</v>
      </c>
      <c r="C44" s="201"/>
      <c r="D44" s="36" t="s">
        <v>13</v>
      </c>
      <c r="E44" s="43" t="s">
        <v>8</v>
      </c>
      <c r="F44" s="45" t="s">
        <v>28</v>
      </c>
      <c r="G44" s="39" t="s">
        <v>29</v>
      </c>
      <c r="H44" s="39" t="s">
        <v>34</v>
      </c>
      <c r="I44" s="39" t="s">
        <v>9</v>
      </c>
      <c r="J44" s="38">
        <v>75</v>
      </c>
      <c r="K44" s="29">
        <f>8</f>
        <v>8</v>
      </c>
      <c r="L44" s="158">
        <f t="shared" si="0"/>
        <v>0</v>
      </c>
      <c r="M44" s="158">
        <f t="shared" si="1"/>
        <v>0</v>
      </c>
      <c r="N44" s="159"/>
      <c r="O44" s="160">
        <f t="shared" si="2"/>
        <v>2</v>
      </c>
      <c r="P44" s="159"/>
      <c r="Q44" s="159"/>
      <c r="R44" s="159"/>
      <c r="S44" s="28">
        <f t="shared" si="3"/>
        <v>8</v>
      </c>
      <c r="T44" s="27" t="str">
        <f t="shared" si="4"/>
        <v>OK</v>
      </c>
      <c r="U44" s="24"/>
      <c r="V44" s="24"/>
      <c r="W44" s="24"/>
      <c r="X44" s="24"/>
      <c r="Y44" s="26"/>
      <c r="Z44" s="26"/>
      <c r="AA44" s="26"/>
      <c r="AB44" s="24"/>
      <c r="AC44" s="24"/>
      <c r="AD44" s="24"/>
      <c r="AE44" s="24"/>
      <c r="AF44" s="24"/>
      <c r="AG44" s="24"/>
      <c r="AH44" s="24"/>
    </row>
    <row r="45" spans="1:34" ht="30.2" customHeight="1" x14ac:dyDescent="0.25">
      <c r="A45" s="204"/>
      <c r="B45" s="39">
        <v>42</v>
      </c>
      <c r="C45" s="201"/>
      <c r="D45" s="36" t="s">
        <v>157</v>
      </c>
      <c r="E45" s="43" t="s">
        <v>8</v>
      </c>
      <c r="F45" s="45" t="s">
        <v>28</v>
      </c>
      <c r="G45" s="39" t="s">
        <v>29</v>
      </c>
      <c r="H45" s="39" t="s">
        <v>8</v>
      </c>
      <c r="I45" s="39" t="s">
        <v>9</v>
      </c>
      <c r="J45" s="38">
        <v>350</v>
      </c>
      <c r="K45" s="29">
        <f>30</f>
        <v>30</v>
      </c>
      <c r="L45" s="158">
        <f t="shared" si="0"/>
        <v>0</v>
      </c>
      <c r="M45" s="158">
        <f t="shared" si="1"/>
        <v>0</v>
      </c>
      <c r="N45" s="159">
        <v>-5</v>
      </c>
      <c r="O45" s="160">
        <f t="shared" si="2"/>
        <v>7</v>
      </c>
      <c r="P45" s="159"/>
      <c r="Q45" s="159"/>
      <c r="R45" s="159"/>
      <c r="S45" s="28">
        <f t="shared" si="3"/>
        <v>25</v>
      </c>
      <c r="T45" s="27" t="str">
        <f t="shared" si="4"/>
        <v>OK</v>
      </c>
      <c r="U45" s="24"/>
      <c r="V45" s="24"/>
      <c r="W45" s="24"/>
      <c r="X45" s="24"/>
      <c r="Y45" s="26"/>
      <c r="Z45" s="26"/>
      <c r="AA45" s="26"/>
      <c r="AB45" s="24"/>
      <c r="AC45" s="24"/>
      <c r="AD45" s="24"/>
      <c r="AE45" s="24"/>
      <c r="AF45" s="24"/>
      <c r="AG45" s="24"/>
      <c r="AH45" s="24"/>
    </row>
    <row r="46" spans="1:34" ht="30.2" customHeight="1" x14ac:dyDescent="0.25">
      <c r="A46" s="204"/>
      <c r="B46" s="39">
        <v>43</v>
      </c>
      <c r="C46" s="201"/>
      <c r="D46" s="36" t="s">
        <v>30</v>
      </c>
      <c r="E46" s="43" t="s">
        <v>8</v>
      </c>
      <c r="F46" s="45" t="s">
        <v>28</v>
      </c>
      <c r="G46" s="39" t="s">
        <v>29</v>
      </c>
      <c r="H46" s="39" t="s">
        <v>8</v>
      </c>
      <c r="I46" s="39" t="s">
        <v>9</v>
      </c>
      <c r="J46" s="38">
        <v>100.25</v>
      </c>
      <c r="K46" s="29">
        <f>10</f>
        <v>10</v>
      </c>
      <c r="L46" s="158">
        <f t="shared" si="0"/>
        <v>0</v>
      </c>
      <c r="M46" s="158">
        <f t="shared" si="1"/>
        <v>0</v>
      </c>
      <c r="N46" s="159">
        <v>-4</v>
      </c>
      <c r="O46" s="160">
        <f t="shared" si="2"/>
        <v>2</v>
      </c>
      <c r="P46" s="159"/>
      <c r="Q46" s="159"/>
      <c r="R46" s="159"/>
      <c r="S46" s="28">
        <f t="shared" si="3"/>
        <v>6</v>
      </c>
      <c r="T46" s="27" t="str">
        <f t="shared" si="4"/>
        <v>OK</v>
      </c>
      <c r="U46" s="24"/>
      <c r="V46" s="24"/>
      <c r="W46" s="24"/>
      <c r="X46" s="24"/>
      <c r="Y46" s="26"/>
      <c r="Z46" s="26"/>
      <c r="AA46" s="26"/>
      <c r="AB46" s="24"/>
      <c r="AC46" s="24"/>
      <c r="AD46" s="24"/>
      <c r="AE46" s="24"/>
      <c r="AF46" s="24"/>
      <c r="AG46" s="24"/>
      <c r="AH46" s="24"/>
    </row>
    <row r="47" spans="1:34" ht="30.2" customHeight="1" x14ac:dyDescent="0.25">
      <c r="A47" s="204"/>
      <c r="B47" s="39">
        <v>44</v>
      </c>
      <c r="C47" s="201"/>
      <c r="D47" s="36" t="s">
        <v>158</v>
      </c>
      <c r="E47" s="43" t="s">
        <v>8</v>
      </c>
      <c r="F47" s="44" t="s">
        <v>28</v>
      </c>
      <c r="G47" s="39" t="s">
        <v>159</v>
      </c>
      <c r="H47" s="39" t="s">
        <v>8</v>
      </c>
      <c r="I47" s="39" t="s">
        <v>9</v>
      </c>
      <c r="J47" s="38">
        <v>1424</v>
      </c>
      <c r="K47" s="29">
        <f>5</f>
        <v>5</v>
      </c>
      <c r="L47" s="158">
        <f t="shared" si="0"/>
        <v>0</v>
      </c>
      <c r="M47" s="158">
        <f t="shared" si="1"/>
        <v>0</v>
      </c>
      <c r="N47" s="159"/>
      <c r="O47" s="160">
        <f t="shared" si="2"/>
        <v>1</v>
      </c>
      <c r="P47" s="159"/>
      <c r="Q47" s="159"/>
      <c r="R47" s="159"/>
      <c r="S47" s="28">
        <f t="shared" si="3"/>
        <v>5</v>
      </c>
      <c r="T47" s="27" t="str">
        <f t="shared" si="4"/>
        <v>OK</v>
      </c>
      <c r="U47" s="24"/>
      <c r="V47" s="24"/>
      <c r="W47" s="24"/>
      <c r="X47" s="24"/>
      <c r="Y47" s="26"/>
      <c r="Z47" s="26"/>
      <c r="AA47" s="26"/>
      <c r="AB47" s="24"/>
      <c r="AC47" s="24"/>
      <c r="AD47" s="24"/>
      <c r="AE47" s="24"/>
      <c r="AF47" s="24"/>
      <c r="AG47" s="24"/>
      <c r="AH47" s="24"/>
    </row>
    <row r="48" spans="1:34" ht="30.2" customHeight="1" x14ac:dyDescent="0.25">
      <c r="A48" s="205"/>
      <c r="B48" s="39">
        <v>45</v>
      </c>
      <c r="C48" s="202"/>
      <c r="D48" s="36" t="s">
        <v>160</v>
      </c>
      <c r="E48" s="43" t="s">
        <v>8</v>
      </c>
      <c r="F48" s="45" t="s">
        <v>28</v>
      </c>
      <c r="G48" s="39" t="s">
        <v>29</v>
      </c>
      <c r="H48" s="39" t="s">
        <v>8</v>
      </c>
      <c r="I48" s="39" t="s">
        <v>9</v>
      </c>
      <c r="J48" s="38">
        <v>2503.0100000000002</v>
      </c>
      <c r="K48" s="29">
        <f>4</f>
        <v>4</v>
      </c>
      <c r="L48" s="158">
        <f t="shared" si="0"/>
        <v>0</v>
      </c>
      <c r="M48" s="158">
        <f t="shared" si="1"/>
        <v>0</v>
      </c>
      <c r="N48" s="159"/>
      <c r="O48" s="160">
        <f t="shared" si="2"/>
        <v>1</v>
      </c>
      <c r="P48" s="159"/>
      <c r="Q48" s="159"/>
      <c r="R48" s="159"/>
      <c r="S48" s="28">
        <f t="shared" si="3"/>
        <v>4</v>
      </c>
      <c r="T48" s="27" t="str">
        <f t="shared" si="4"/>
        <v>OK</v>
      </c>
      <c r="U48" s="24"/>
      <c r="V48" s="24"/>
      <c r="W48" s="24"/>
      <c r="X48" s="24"/>
      <c r="Y48" s="26"/>
      <c r="Z48" s="26"/>
      <c r="AA48" s="26"/>
      <c r="AB48" s="24"/>
      <c r="AC48" s="24"/>
      <c r="AD48" s="24"/>
      <c r="AE48" s="24"/>
      <c r="AF48" s="24"/>
      <c r="AG48" s="24"/>
      <c r="AH48" s="24"/>
    </row>
    <row r="49" spans="1:34" ht="30.2" customHeight="1" x14ac:dyDescent="0.25">
      <c r="A49" s="213" t="s">
        <v>161</v>
      </c>
      <c r="B49" s="46">
        <v>46</v>
      </c>
      <c r="C49" s="210" t="s">
        <v>33</v>
      </c>
      <c r="D49" s="48" t="s">
        <v>27</v>
      </c>
      <c r="E49" s="50" t="s">
        <v>8</v>
      </c>
      <c r="F49" s="52" t="s">
        <v>28</v>
      </c>
      <c r="G49" s="46" t="s">
        <v>29</v>
      </c>
      <c r="H49" s="46" t="s">
        <v>8</v>
      </c>
      <c r="I49" s="46" t="s">
        <v>9</v>
      </c>
      <c r="J49" s="49">
        <v>80</v>
      </c>
      <c r="K49" s="29">
        <f>0</f>
        <v>0</v>
      </c>
      <c r="L49" s="158">
        <f t="shared" si="0"/>
        <v>0</v>
      </c>
      <c r="M49" s="158">
        <f t="shared" si="1"/>
        <v>0</v>
      </c>
      <c r="N49" s="159"/>
      <c r="O49" s="160">
        <f t="shared" si="2"/>
        <v>0</v>
      </c>
      <c r="P49" s="159"/>
      <c r="Q49" s="159"/>
      <c r="R49" s="159"/>
      <c r="S49" s="28">
        <f t="shared" si="3"/>
        <v>0</v>
      </c>
      <c r="T49" s="27" t="str">
        <f t="shared" si="4"/>
        <v>OK</v>
      </c>
      <c r="U49" s="24"/>
      <c r="V49" s="24"/>
      <c r="W49" s="24"/>
      <c r="X49" s="24"/>
      <c r="Y49" s="26"/>
      <c r="Z49" s="26"/>
      <c r="AA49" s="26"/>
      <c r="AB49" s="24"/>
      <c r="AC49" s="24"/>
      <c r="AD49" s="24"/>
      <c r="AE49" s="24"/>
      <c r="AF49" s="24"/>
      <c r="AG49" s="24"/>
      <c r="AH49" s="24"/>
    </row>
    <row r="50" spans="1:34" ht="30.2" customHeight="1" x14ac:dyDescent="0.25">
      <c r="A50" s="214"/>
      <c r="B50" s="46">
        <v>47</v>
      </c>
      <c r="C50" s="211"/>
      <c r="D50" s="48" t="s">
        <v>7</v>
      </c>
      <c r="E50" s="50" t="s">
        <v>8</v>
      </c>
      <c r="F50" s="52" t="s">
        <v>28</v>
      </c>
      <c r="G50" s="46" t="s">
        <v>29</v>
      </c>
      <c r="H50" s="46" t="s">
        <v>8</v>
      </c>
      <c r="I50" s="46" t="s">
        <v>9</v>
      </c>
      <c r="J50" s="49">
        <v>550</v>
      </c>
      <c r="K50" s="29">
        <f>0</f>
        <v>0</v>
      </c>
      <c r="L50" s="158">
        <f t="shared" si="0"/>
        <v>0</v>
      </c>
      <c r="M50" s="158">
        <f t="shared" si="1"/>
        <v>0</v>
      </c>
      <c r="N50" s="159"/>
      <c r="O50" s="160">
        <f t="shared" si="2"/>
        <v>0</v>
      </c>
      <c r="P50" s="159"/>
      <c r="Q50" s="159"/>
      <c r="R50" s="159"/>
      <c r="S50" s="28">
        <f t="shared" si="3"/>
        <v>0</v>
      </c>
      <c r="T50" s="27" t="str">
        <f t="shared" si="4"/>
        <v>OK</v>
      </c>
      <c r="U50" s="24"/>
      <c r="V50" s="24"/>
      <c r="W50" s="24"/>
      <c r="X50" s="24"/>
      <c r="Y50" s="26"/>
      <c r="Z50" s="26"/>
      <c r="AA50" s="26"/>
      <c r="AB50" s="24"/>
      <c r="AC50" s="24"/>
      <c r="AD50" s="24"/>
      <c r="AE50" s="24"/>
      <c r="AF50" s="24"/>
      <c r="AG50" s="24"/>
      <c r="AH50" s="24"/>
    </row>
    <row r="51" spans="1:34" ht="30.2" customHeight="1" x14ac:dyDescent="0.25">
      <c r="A51" s="214"/>
      <c r="B51" s="46">
        <v>48</v>
      </c>
      <c r="C51" s="211"/>
      <c r="D51" s="48" t="s">
        <v>10</v>
      </c>
      <c r="E51" s="50" t="s">
        <v>8</v>
      </c>
      <c r="F51" s="52" t="s">
        <v>28</v>
      </c>
      <c r="G51" s="46" t="s">
        <v>29</v>
      </c>
      <c r="H51" s="46" t="s">
        <v>8</v>
      </c>
      <c r="I51" s="46" t="s">
        <v>9</v>
      </c>
      <c r="J51" s="49">
        <v>850</v>
      </c>
      <c r="K51" s="29">
        <f>0</f>
        <v>0</v>
      </c>
      <c r="L51" s="158">
        <f t="shared" si="0"/>
        <v>0</v>
      </c>
      <c r="M51" s="158">
        <f t="shared" si="1"/>
        <v>0</v>
      </c>
      <c r="N51" s="159"/>
      <c r="O51" s="160">
        <f t="shared" si="2"/>
        <v>0</v>
      </c>
      <c r="P51" s="159"/>
      <c r="Q51" s="159"/>
      <c r="R51" s="159"/>
      <c r="S51" s="28">
        <f t="shared" si="3"/>
        <v>0</v>
      </c>
      <c r="T51" s="27" t="str">
        <f t="shared" si="4"/>
        <v>OK</v>
      </c>
      <c r="U51" s="24"/>
      <c r="V51" s="24"/>
      <c r="W51" s="24"/>
      <c r="X51" s="24"/>
      <c r="Y51" s="26"/>
      <c r="Z51" s="26"/>
      <c r="AA51" s="26"/>
      <c r="AB51" s="24"/>
      <c r="AC51" s="24"/>
      <c r="AD51" s="24"/>
      <c r="AE51" s="24"/>
      <c r="AF51" s="24"/>
      <c r="AG51" s="24"/>
      <c r="AH51" s="24"/>
    </row>
    <row r="52" spans="1:34" ht="30.2" customHeight="1" x14ac:dyDescent="0.25">
      <c r="A52" s="214"/>
      <c r="B52" s="46">
        <v>49</v>
      </c>
      <c r="C52" s="211"/>
      <c r="D52" s="48" t="s">
        <v>11</v>
      </c>
      <c r="E52" s="50" t="s">
        <v>8</v>
      </c>
      <c r="F52" s="52" t="s">
        <v>28</v>
      </c>
      <c r="G52" s="46" t="s">
        <v>29</v>
      </c>
      <c r="H52" s="46" t="s">
        <v>8</v>
      </c>
      <c r="I52" s="46" t="s">
        <v>9</v>
      </c>
      <c r="J52" s="49">
        <v>800</v>
      </c>
      <c r="K52" s="29">
        <f>0</f>
        <v>0</v>
      </c>
      <c r="L52" s="158">
        <f t="shared" si="0"/>
        <v>0</v>
      </c>
      <c r="M52" s="158">
        <f t="shared" si="1"/>
        <v>0</v>
      </c>
      <c r="N52" s="159"/>
      <c r="O52" s="160">
        <f t="shared" si="2"/>
        <v>0</v>
      </c>
      <c r="P52" s="159"/>
      <c r="Q52" s="159"/>
      <c r="R52" s="159"/>
      <c r="S52" s="28">
        <f t="shared" si="3"/>
        <v>0</v>
      </c>
      <c r="T52" s="27" t="str">
        <f t="shared" si="4"/>
        <v>OK</v>
      </c>
      <c r="U52" s="24"/>
      <c r="V52" s="24"/>
      <c r="W52" s="24"/>
      <c r="X52" s="24"/>
      <c r="Y52" s="26"/>
      <c r="Z52" s="26"/>
      <c r="AA52" s="26"/>
      <c r="AB52" s="24"/>
      <c r="AC52" s="24"/>
      <c r="AD52" s="24"/>
      <c r="AE52" s="24"/>
      <c r="AF52" s="24"/>
      <c r="AG52" s="24"/>
      <c r="AH52" s="24"/>
    </row>
    <row r="53" spans="1:34" ht="30.2" customHeight="1" x14ac:dyDescent="0.25">
      <c r="A53" s="214"/>
      <c r="B53" s="46">
        <v>50</v>
      </c>
      <c r="C53" s="211"/>
      <c r="D53" s="48" t="s">
        <v>12</v>
      </c>
      <c r="E53" s="50" t="s">
        <v>8</v>
      </c>
      <c r="F53" s="52" t="s">
        <v>28</v>
      </c>
      <c r="G53" s="46" t="s">
        <v>29</v>
      </c>
      <c r="H53" s="46" t="s">
        <v>34</v>
      </c>
      <c r="I53" s="46" t="s">
        <v>9</v>
      </c>
      <c r="J53" s="49">
        <v>50</v>
      </c>
      <c r="K53" s="29">
        <f>0</f>
        <v>0</v>
      </c>
      <c r="L53" s="158">
        <f t="shared" si="0"/>
        <v>0</v>
      </c>
      <c r="M53" s="158">
        <f t="shared" si="1"/>
        <v>0</v>
      </c>
      <c r="N53" s="159"/>
      <c r="O53" s="160">
        <f t="shared" si="2"/>
        <v>0</v>
      </c>
      <c r="P53" s="159"/>
      <c r="Q53" s="159"/>
      <c r="R53" s="159"/>
      <c r="S53" s="28">
        <f t="shared" si="3"/>
        <v>0</v>
      </c>
      <c r="T53" s="27" t="str">
        <f t="shared" si="4"/>
        <v>OK</v>
      </c>
      <c r="U53" s="24"/>
      <c r="V53" s="24"/>
      <c r="W53" s="24"/>
      <c r="X53" s="24"/>
      <c r="Y53" s="26"/>
      <c r="Z53" s="26"/>
      <c r="AA53" s="26"/>
      <c r="AB53" s="24"/>
      <c r="AC53" s="24"/>
      <c r="AD53" s="24"/>
      <c r="AE53" s="24"/>
      <c r="AF53" s="24"/>
      <c r="AG53" s="24"/>
      <c r="AH53" s="24"/>
    </row>
    <row r="54" spans="1:34" ht="30.2" customHeight="1" x14ac:dyDescent="0.25">
      <c r="A54" s="214"/>
      <c r="B54" s="46">
        <v>51</v>
      </c>
      <c r="C54" s="211"/>
      <c r="D54" s="48" t="s">
        <v>156</v>
      </c>
      <c r="E54" s="50" t="s">
        <v>8</v>
      </c>
      <c r="F54" s="52" t="s">
        <v>28</v>
      </c>
      <c r="G54" s="46" t="s">
        <v>29</v>
      </c>
      <c r="H54" s="46" t="s">
        <v>34</v>
      </c>
      <c r="I54" s="46" t="s">
        <v>9</v>
      </c>
      <c r="J54" s="49">
        <v>50</v>
      </c>
      <c r="K54" s="29">
        <f>0</f>
        <v>0</v>
      </c>
      <c r="L54" s="158">
        <f t="shared" si="0"/>
        <v>0</v>
      </c>
      <c r="M54" s="158">
        <f t="shared" si="1"/>
        <v>0</v>
      </c>
      <c r="N54" s="159"/>
      <c r="O54" s="160">
        <f t="shared" si="2"/>
        <v>0</v>
      </c>
      <c r="P54" s="159"/>
      <c r="Q54" s="159"/>
      <c r="R54" s="159"/>
      <c r="S54" s="28">
        <f t="shared" si="3"/>
        <v>0</v>
      </c>
      <c r="T54" s="27" t="str">
        <f t="shared" si="4"/>
        <v>OK</v>
      </c>
      <c r="U54" s="24"/>
      <c r="V54" s="24"/>
      <c r="W54" s="24"/>
      <c r="X54" s="24"/>
      <c r="Y54" s="26"/>
      <c r="Z54" s="26"/>
      <c r="AA54" s="26"/>
      <c r="AB54" s="24"/>
      <c r="AC54" s="24"/>
      <c r="AD54" s="24"/>
      <c r="AE54" s="24"/>
      <c r="AF54" s="24"/>
      <c r="AG54" s="24"/>
      <c r="AH54" s="24"/>
    </row>
    <row r="55" spans="1:34" ht="30.2" customHeight="1" x14ac:dyDescent="0.25">
      <c r="A55" s="214"/>
      <c r="B55" s="46">
        <v>52</v>
      </c>
      <c r="C55" s="211"/>
      <c r="D55" s="48" t="s">
        <v>13</v>
      </c>
      <c r="E55" s="50" t="s">
        <v>8</v>
      </c>
      <c r="F55" s="52" t="s">
        <v>28</v>
      </c>
      <c r="G55" s="46" t="s">
        <v>29</v>
      </c>
      <c r="H55" s="46" t="s">
        <v>34</v>
      </c>
      <c r="I55" s="46" t="s">
        <v>9</v>
      </c>
      <c r="J55" s="49">
        <v>50</v>
      </c>
      <c r="K55" s="29">
        <f>0</f>
        <v>0</v>
      </c>
      <c r="L55" s="158">
        <f t="shared" si="0"/>
        <v>0</v>
      </c>
      <c r="M55" s="158">
        <f t="shared" si="1"/>
        <v>0</v>
      </c>
      <c r="N55" s="159"/>
      <c r="O55" s="160">
        <f t="shared" si="2"/>
        <v>0</v>
      </c>
      <c r="P55" s="159"/>
      <c r="Q55" s="159"/>
      <c r="R55" s="159"/>
      <c r="S55" s="28">
        <f t="shared" si="3"/>
        <v>0</v>
      </c>
      <c r="T55" s="27" t="str">
        <f t="shared" si="4"/>
        <v>OK</v>
      </c>
      <c r="U55" s="24"/>
      <c r="V55" s="24"/>
      <c r="W55" s="24"/>
      <c r="X55" s="24"/>
      <c r="Y55" s="26"/>
      <c r="Z55" s="26"/>
      <c r="AA55" s="26"/>
      <c r="AB55" s="24"/>
      <c r="AC55" s="24"/>
      <c r="AD55" s="24"/>
      <c r="AE55" s="24"/>
      <c r="AF55" s="24"/>
      <c r="AG55" s="24"/>
      <c r="AH55" s="24"/>
    </row>
    <row r="56" spans="1:34" ht="30.2" customHeight="1" x14ac:dyDescent="0.25">
      <c r="A56" s="214"/>
      <c r="B56" s="46">
        <v>53</v>
      </c>
      <c r="C56" s="211"/>
      <c r="D56" s="48" t="s">
        <v>157</v>
      </c>
      <c r="E56" s="50" t="s">
        <v>8</v>
      </c>
      <c r="F56" s="52" t="s">
        <v>28</v>
      </c>
      <c r="G56" s="46" t="s">
        <v>29</v>
      </c>
      <c r="H56" s="46" t="s">
        <v>8</v>
      </c>
      <c r="I56" s="46" t="s">
        <v>9</v>
      </c>
      <c r="J56" s="49">
        <v>50</v>
      </c>
      <c r="K56" s="29">
        <f>0</f>
        <v>0</v>
      </c>
      <c r="L56" s="158">
        <f t="shared" si="0"/>
        <v>0</v>
      </c>
      <c r="M56" s="158">
        <f t="shared" si="1"/>
        <v>0</v>
      </c>
      <c r="N56" s="159"/>
      <c r="O56" s="160">
        <f t="shared" si="2"/>
        <v>0</v>
      </c>
      <c r="P56" s="159"/>
      <c r="Q56" s="159"/>
      <c r="R56" s="159"/>
      <c r="S56" s="28">
        <f t="shared" si="3"/>
        <v>0</v>
      </c>
      <c r="T56" s="27" t="str">
        <f t="shared" si="4"/>
        <v>OK</v>
      </c>
      <c r="U56" s="24"/>
      <c r="V56" s="24"/>
      <c r="W56" s="24"/>
      <c r="X56" s="24"/>
      <c r="Y56" s="26"/>
      <c r="Z56" s="26"/>
      <c r="AA56" s="26"/>
      <c r="AB56" s="24"/>
      <c r="AC56" s="24"/>
      <c r="AD56" s="24"/>
      <c r="AE56" s="24"/>
      <c r="AF56" s="24"/>
      <c r="AG56" s="24"/>
      <c r="AH56" s="24"/>
    </row>
    <row r="57" spans="1:34" ht="30.2" customHeight="1" x14ac:dyDescent="0.25">
      <c r="A57" s="214"/>
      <c r="B57" s="46">
        <v>54</v>
      </c>
      <c r="C57" s="211"/>
      <c r="D57" s="48" t="s">
        <v>30</v>
      </c>
      <c r="E57" s="50" t="s">
        <v>8</v>
      </c>
      <c r="F57" s="52" t="s">
        <v>28</v>
      </c>
      <c r="G57" s="46" t="s">
        <v>29</v>
      </c>
      <c r="H57" s="46" t="s">
        <v>8</v>
      </c>
      <c r="I57" s="46" t="s">
        <v>9</v>
      </c>
      <c r="J57" s="49">
        <v>80</v>
      </c>
      <c r="K57" s="29">
        <f>0</f>
        <v>0</v>
      </c>
      <c r="L57" s="158">
        <f t="shared" si="0"/>
        <v>0</v>
      </c>
      <c r="M57" s="158">
        <f t="shared" si="1"/>
        <v>0</v>
      </c>
      <c r="N57" s="159"/>
      <c r="O57" s="160">
        <f t="shared" si="2"/>
        <v>0</v>
      </c>
      <c r="P57" s="159"/>
      <c r="Q57" s="159"/>
      <c r="R57" s="159"/>
      <c r="S57" s="28">
        <f t="shared" si="3"/>
        <v>0</v>
      </c>
      <c r="T57" s="27" t="str">
        <f t="shared" si="4"/>
        <v>OK</v>
      </c>
      <c r="U57" s="24"/>
      <c r="V57" s="24"/>
      <c r="W57" s="24"/>
      <c r="X57" s="24"/>
      <c r="Y57" s="26"/>
      <c r="Z57" s="26"/>
      <c r="AA57" s="26"/>
      <c r="AB57" s="24"/>
      <c r="AC57" s="24"/>
      <c r="AD57" s="24"/>
      <c r="AE57" s="24"/>
      <c r="AF57" s="24"/>
      <c r="AG57" s="24"/>
      <c r="AH57" s="24"/>
    </row>
    <row r="58" spans="1:34" ht="30.2" customHeight="1" x14ac:dyDescent="0.25">
      <c r="A58" s="214"/>
      <c r="B58" s="46">
        <v>55</v>
      </c>
      <c r="C58" s="211"/>
      <c r="D58" s="48" t="s">
        <v>162</v>
      </c>
      <c r="E58" s="50" t="s">
        <v>8</v>
      </c>
      <c r="F58" s="52" t="s">
        <v>28</v>
      </c>
      <c r="G58" s="46" t="s">
        <v>159</v>
      </c>
      <c r="H58" s="46" t="s">
        <v>8</v>
      </c>
      <c r="I58" s="46" t="s">
        <v>9</v>
      </c>
      <c r="J58" s="49">
        <v>1114</v>
      </c>
      <c r="K58" s="29">
        <f>0</f>
        <v>0</v>
      </c>
      <c r="L58" s="158">
        <f t="shared" si="0"/>
        <v>0</v>
      </c>
      <c r="M58" s="158">
        <f t="shared" si="1"/>
        <v>0</v>
      </c>
      <c r="N58" s="159"/>
      <c r="O58" s="160">
        <f t="shared" si="2"/>
        <v>0</v>
      </c>
      <c r="P58" s="159"/>
      <c r="Q58" s="159"/>
      <c r="R58" s="159"/>
      <c r="S58" s="28">
        <f t="shared" si="3"/>
        <v>0</v>
      </c>
      <c r="T58" s="27" t="str">
        <f t="shared" si="4"/>
        <v>OK</v>
      </c>
      <c r="U58" s="24"/>
      <c r="V58" s="24"/>
      <c r="W58" s="24"/>
      <c r="X58" s="24"/>
      <c r="Y58" s="26"/>
      <c r="Z58" s="26"/>
      <c r="AA58" s="26"/>
      <c r="AB58" s="24"/>
      <c r="AC58" s="24"/>
      <c r="AD58" s="24"/>
      <c r="AE58" s="24"/>
      <c r="AF58" s="24"/>
      <c r="AG58" s="24"/>
      <c r="AH58" s="24"/>
    </row>
    <row r="59" spans="1:34" ht="30.2" customHeight="1" x14ac:dyDescent="0.25">
      <c r="A59" s="215"/>
      <c r="B59" s="46">
        <v>56</v>
      </c>
      <c r="C59" s="212"/>
      <c r="D59" s="48" t="s">
        <v>160</v>
      </c>
      <c r="E59" s="50" t="s">
        <v>8</v>
      </c>
      <c r="F59" s="52" t="s">
        <v>28</v>
      </c>
      <c r="G59" s="46" t="s">
        <v>29</v>
      </c>
      <c r="H59" s="46" t="s">
        <v>8</v>
      </c>
      <c r="I59" s="46" t="s">
        <v>9</v>
      </c>
      <c r="J59" s="49">
        <v>2000</v>
      </c>
      <c r="K59" s="29">
        <f>0</f>
        <v>0</v>
      </c>
      <c r="L59" s="158">
        <f t="shared" si="0"/>
        <v>0</v>
      </c>
      <c r="M59" s="158">
        <f t="shared" si="1"/>
        <v>0</v>
      </c>
      <c r="N59" s="159"/>
      <c r="O59" s="160">
        <f t="shared" si="2"/>
        <v>0</v>
      </c>
      <c r="P59" s="159"/>
      <c r="Q59" s="159"/>
      <c r="R59" s="159"/>
      <c r="S59" s="28">
        <f t="shared" si="3"/>
        <v>0</v>
      </c>
      <c r="T59" s="27" t="str">
        <f t="shared" si="4"/>
        <v>OK</v>
      </c>
      <c r="U59" s="24"/>
      <c r="V59" s="24"/>
      <c r="W59" s="24"/>
      <c r="X59" s="24"/>
      <c r="Y59" s="26"/>
      <c r="Z59" s="26"/>
      <c r="AA59" s="26"/>
      <c r="AB59" s="24"/>
      <c r="AC59" s="24"/>
      <c r="AD59" s="24"/>
      <c r="AE59" s="24"/>
      <c r="AF59" s="24"/>
      <c r="AG59" s="24"/>
      <c r="AH59" s="24"/>
    </row>
    <row r="60" spans="1:34" ht="30.2" customHeight="1" x14ac:dyDescent="0.25">
      <c r="A60" s="203" t="s">
        <v>163</v>
      </c>
      <c r="B60" s="39">
        <v>57</v>
      </c>
      <c r="C60" s="200" t="s">
        <v>33</v>
      </c>
      <c r="D60" s="36" t="s">
        <v>27</v>
      </c>
      <c r="E60" s="43" t="s">
        <v>8</v>
      </c>
      <c r="F60" s="45" t="s">
        <v>28</v>
      </c>
      <c r="G60" s="39" t="s">
        <v>29</v>
      </c>
      <c r="H60" s="39" t="s">
        <v>8</v>
      </c>
      <c r="I60" s="39" t="s">
        <v>9</v>
      </c>
      <c r="J60" s="38">
        <v>250.5</v>
      </c>
      <c r="K60" s="29">
        <f>0</f>
        <v>0</v>
      </c>
      <c r="L60" s="158">
        <f t="shared" si="0"/>
        <v>0</v>
      </c>
      <c r="M60" s="158">
        <f t="shared" si="1"/>
        <v>0</v>
      </c>
      <c r="N60" s="159"/>
      <c r="O60" s="160">
        <f t="shared" si="2"/>
        <v>0</v>
      </c>
      <c r="P60" s="159"/>
      <c r="Q60" s="159"/>
      <c r="R60" s="159"/>
      <c r="S60" s="28">
        <f t="shared" si="3"/>
        <v>0</v>
      </c>
      <c r="T60" s="27" t="str">
        <f t="shared" si="4"/>
        <v>OK</v>
      </c>
      <c r="U60" s="24"/>
      <c r="V60" s="24"/>
      <c r="W60" s="24"/>
      <c r="X60" s="24"/>
      <c r="Y60" s="26"/>
      <c r="Z60" s="26"/>
      <c r="AA60" s="26"/>
      <c r="AB60" s="24"/>
      <c r="AC60" s="24"/>
      <c r="AD60" s="24"/>
      <c r="AE60" s="24"/>
      <c r="AF60" s="24"/>
      <c r="AG60" s="24"/>
      <c r="AH60" s="24"/>
    </row>
    <row r="61" spans="1:34" ht="30.2" customHeight="1" x14ac:dyDescent="0.25">
      <c r="A61" s="204"/>
      <c r="B61" s="39">
        <v>58</v>
      </c>
      <c r="C61" s="201"/>
      <c r="D61" s="36" t="s">
        <v>7</v>
      </c>
      <c r="E61" s="43" t="s">
        <v>8</v>
      </c>
      <c r="F61" s="45" t="s">
        <v>28</v>
      </c>
      <c r="G61" s="39" t="s">
        <v>29</v>
      </c>
      <c r="H61" s="39" t="s">
        <v>8</v>
      </c>
      <c r="I61" s="39" t="s">
        <v>9</v>
      </c>
      <c r="J61" s="38">
        <v>1000</v>
      </c>
      <c r="K61" s="29">
        <f>0</f>
        <v>0</v>
      </c>
      <c r="L61" s="158">
        <f t="shared" si="0"/>
        <v>0</v>
      </c>
      <c r="M61" s="158">
        <f t="shared" si="1"/>
        <v>0</v>
      </c>
      <c r="N61" s="159"/>
      <c r="O61" s="160">
        <f t="shared" si="2"/>
        <v>0</v>
      </c>
      <c r="P61" s="159"/>
      <c r="Q61" s="159"/>
      <c r="R61" s="159"/>
      <c r="S61" s="28">
        <f t="shared" si="3"/>
        <v>0</v>
      </c>
      <c r="T61" s="27" t="str">
        <f t="shared" si="4"/>
        <v>OK</v>
      </c>
      <c r="U61" s="24"/>
      <c r="V61" s="24"/>
      <c r="W61" s="24"/>
      <c r="X61" s="24"/>
      <c r="Y61" s="26"/>
      <c r="Z61" s="26"/>
      <c r="AA61" s="26"/>
      <c r="AB61" s="24"/>
      <c r="AC61" s="24"/>
      <c r="AD61" s="24"/>
      <c r="AE61" s="24"/>
      <c r="AF61" s="24"/>
      <c r="AG61" s="24"/>
      <c r="AH61" s="24"/>
    </row>
    <row r="62" spans="1:34" ht="30.2" customHeight="1" x14ac:dyDescent="0.25">
      <c r="A62" s="204"/>
      <c r="B62" s="39">
        <v>59</v>
      </c>
      <c r="C62" s="201"/>
      <c r="D62" s="36" t="s">
        <v>10</v>
      </c>
      <c r="E62" s="43" t="s">
        <v>8</v>
      </c>
      <c r="F62" s="45" t="s">
        <v>28</v>
      </c>
      <c r="G62" s="39" t="s">
        <v>29</v>
      </c>
      <c r="H62" s="39" t="s">
        <v>8</v>
      </c>
      <c r="I62" s="39" t="s">
        <v>9</v>
      </c>
      <c r="J62" s="38">
        <v>1500</v>
      </c>
      <c r="K62" s="29">
        <f>0</f>
        <v>0</v>
      </c>
      <c r="L62" s="158">
        <f t="shared" si="0"/>
        <v>0</v>
      </c>
      <c r="M62" s="158">
        <f t="shared" si="1"/>
        <v>0</v>
      </c>
      <c r="N62" s="159"/>
      <c r="O62" s="160">
        <f t="shared" si="2"/>
        <v>0</v>
      </c>
      <c r="P62" s="159"/>
      <c r="Q62" s="159"/>
      <c r="R62" s="159"/>
      <c r="S62" s="28">
        <f t="shared" si="3"/>
        <v>0</v>
      </c>
      <c r="T62" s="27" t="str">
        <f t="shared" si="4"/>
        <v>OK</v>
      </c>
      <c r="U62" s="24"/>
      <c r="V62" s="24"/>
      <c r="W62" s="24"/>
      <c r="X62" s="24"/>
      <c r="Y62" s="26"/>
      <c r="Z62" s="26"/>
      <c r="AA62" s="26"/>
      <c r="AB62" s="24"/>
      <c r="AC62" s="24"/>
      <c r="AD62" s="24"/>
      <c r="AE62" s="24"/>
      <c r="AF62" s="24"/>
      <c r="AG62" s="24"/>
      <c r="AH62" s="24"/>
    </row>
    <row r="63" spans="1:34" ht="30.2" customHeight="1" x14ac:dyDescent="0.25">
      <c r="A63" s="204"/>
      <c r="B63" s="39">
        <v>60</v>
      </c>
      <c r="C63" s="201"/>
      <c r="D63" s="36" t="s">
        <v>11</v>
      </c>
      <c r="E63" s="43" t="s">
        <v>8</v>
      </c>
      <c r="F63" s="45" t="s">
        <v>28</v>
      </c>
      <c r="G63" s="39" t="s">
        <v>29</v>
      </c>
      <c r="H63" s="39" t="s">
        <v>8</v>
      </c>
      <c r="I63" s="39" t="s">
        <v>9</v>
      </c>
      <c r="J63" s="38">
        <v>1731</v>
      </c>
      <c r="K63" s="29">
        <f>0</f>
        <v>0</v>
      </c>
      <c r="L63" s="158">
        <f t="shared" si="0"/>
        <v>0</v>
      </c>
      <c r="M63" s="158">
        <f t="shared" si="1"/>
        <v>0</v>
      </c>
      <c r="N63" s="159"/>
      <c r="O63" s="160">
        <f t="shared" si="2"/>
        <v>0</v>
      </c>
      <c r="P63" s="159"/>
      <c r="Q63" s="159"/>
      <c r="R63" s="159"/>
      <c r="S63" s="28">
        <f t="shared" si="3"/>
        <v>0</v>
      </c>
      <c r="T63" s="27" t="str">
        <f t="shared" si="4"/>
        <v>OK</v>
      </c>
      <c r="U63" s="24"/>
      <c r="V63" s="24"/>
      <c r="W63" s="24"/>
      <c r="X63" s="24"/>
      <c r="Y63" s="26"/>
      <c r="Z63" s="26"/>
      <c r="AA63" s="26"/>
      <c r="AB63" s="24"/>
      <c r="AC63" s="24"/>
      <c r="AD63" s="24"/>
      <c r="AE63" s="24"/>
      <c r="AF63" s="24"/>
      <c r="AG63" s="24"/>
      <c r="AH63" s="24"/>
    </row>
    <row r="64" spans="1:34" ht="30.2" customHeight="1" x14ac:dyDescent="0.25">
      <c r="A64" s="204"/>
      <c r="B64" s="39">
        <v>61</v>
      </c>
      <c r="C64" s="201"/>
      <c r="D64" s="36" t="s">
        <v>12</v>
      </c>
      <c r="E64" s="43" t="s">
        <v>8</v>
      </c>
      <c r="F64" s="45" t="s">
        <v>28</v>
      </c>
      <c r="G64" s="39" t="s">
        <v>29</v>
      </c>
      <c r="H64" s="39" t="s">
        <v>34</v>
      </c>
      <c r="I64" s="39" t="s">
        <v>9</v>
      </c>
      <c r="J64" s="38">
        <v>160</v>
      </c>
      <c r="K64" s="29">
        <f>0</f>
        <v>0</v>
      </c>
      <c r="L64" s="158">
        <f t="shared" si="0"/>
        <v>0</v>
      </c>
      <c r="M64" s="158">
        <f t="shared" si="1"/>
        <v>0</v>
      </c>
      <c r="N64" s="159"/>
      <c r="O64" s="160">
        <f t="shared" si="2"/>
        <v>0</v>
      </c>
      <c r="P64" s="159"/>
      <c r="Q64" s="159"/>
      <c r="R64" s="159"/>
      <c r="S64" s="28">
        <f t="shared" si="3"/>
        <v>0</v>
      </c>
      <c r="T64" s="27" t="str">
        <f t="shared" si="4"/>
        <v>OK</v>
      </c>
      <c r="U64" s="24"/>
      <c r="V64" s="24"/>
      <c r="W64" s="24"/>
      <c r="X64" s="24"/>
      <c r="Y64" s="26"/>
      <c r="Z64" s="26"/>
      <c r="AA64" s="26"/>
      <c r="AB64" s="24"/>
      <c r="AC64" s="24"/>
      <c r="AD64" s="24"/>
      <c r="AE64" s="24"/>
      <c r="AF64" s="24"/>
      <c r="AG64" s="24"/>
      <c r="AH64" s="24"/>
    </row>
    <row r="65" spans="1:34" ht="30.2" customHeight="1" x14ac:dyDescent="0.25">
      <c r="A65" s="204"/>
      <c r="B65" s="39">
        <v>62</v>
      </c>
      <c r="C65" s="201"/>
      <c r="D65" s="36" t="s">
        <v>156</v>
      </c>
      <c r="E65" s="43" t="s">
        <v>8</v>
      </c>
      <c r="F65" s="45" t="s">
        <v>28</v>
      </c>
      <c r="G65" s="39" t="s">
        <v>29</v>
      </c>
      <c r="H65" s="39" t="s">
        <v>34</v>
      </c>
      <c r="I65" s="39" t="s">
        <v>9</v>
      </c>
      <c r="J65" s="38">
        <v>135</v>
      </c>
      <c r="K65" s="29">
        <f>0</f>
        <v>0</v>
      </c>
      <c r="L65" s="158">
        <f t="shared" si="0"/>
        <v>0</v>
      </c>
      <c r="M65" s="158">
        <f t="shared" si="1"/>
        <v>0</v>
      </c>
      <c r="N65" s="159"/>
      <c r="O65" s="160">
        <f t="shared" si="2"/>
        <v>0</v>
      </c>
      <c r="P65" s="159"/>
      <c r="Q65" s="159"/>
      <c r="R65" s="159"/>
      <c r="S65" s="28">
        <f t="shared" si="3"/>
        <v>0</v>
      </c>
      <c r="T65" s="27" t="str">
        <f t="shared" si="4"/>
        <v>OK</v>
      </c>
      <c r="U65" s="24"/>
      <c r="V65" s="24"/>
      <c r="W65" s="24"/>
      <c r="X65" s="24"/>
      <c r="Y65" s="26"/>
      <c r="Z65" s="26"/>
      <c r="AA65" s="26"/>
      <c r="AB65" s="24"/>
      <c r="AC65" s="24"/>
      <c r="AD65" s="24"/>
      <c r="AE65" s="24"/>
      <c r="AF65" s="24"/>
      <c r="AG65" s="24"/>
      <c r="AH65" s="24"/>
    </row>
    <row r="66" spans="1:34" ht="30.2" customHeight="1" x14ac:dyDescent="0.25">
      <c r="A66" s="204"/>
      <c r="B66" s="39">
        <v>63</v>
      </c>
      <c r="C66" s="201"/>
      <c r="D66" s="36" t="s">
        <v>13</v>
      </c>
      <c r="E66" s="43" t="s">
        <v>8</v>
      </c>
      <c r="F66" s="45" t="s">
        <v>28</v>
      </c>
      <c r="G66" s="39" t="s">
        <v>29</v>
      </c>
      <c r="H66" s="39" t="s">
        <v>34</v>
      </c>
      <c r="I66" s="39" t="s">
        <v>9</v>
      </c>
      <c r="J66" s="38">
        <v>135</v>
      </c>
      <c r="K66" s="29">
        <f>0</f>
        <v>0</v>
      </c>
      <c r="L66" s="158">
        <f t="shared" si="0"/>
        <v>0</v>
      </c>
      <c r="M66" s="158">
        <f t="shared" si="1"/>
        <v>0</v>
      </c>
      <c r="N66" s="159"/>
      <c r="O66" s="160">
        <f t="shared" si="2"/>
        <v>0</v>
      </c>
      <c r="P66" s="159"/>
      <c r="Q66" s="159"/>
      <c r="R66" s="159"/>
      <c r="S66" s="28">
        <f t="shared" si="3"/>
        <v>0</v>
      </c>
      <c r="T66" s="27" t="str">
        <f t="shared" si="4"/>
        <v>OK</v>
      </c>
      <c r="U66" s="24"/>
      <c r="V66" s="24"/>
      <c r="W66" s="24"/>
      <c r="X66" s="24"/>
      <c r="Y66" s="26"/>
      <c r="Z66" s="26"/>
      <c r="AA66" s="26"/>
      <c r="AB66" s="24"/>
      <c r="AC66" s="24"/>
      <c r="AD66" s="24"/>
      <c r="AE66" s="24"/>
      <c r="AF66" s="24"/>
      <c r="AG66" s="24"/>
      <c r="AH66" s="24"/>
    </row>
    <row r="67" spans="1:34" ht="30.2" customHeight="1" x14ac:dyDescent="0.25">
      <c r="A67" s="204"/>
      <c r="B67" s="39">
        <v>64</v>
      </c>
      <c r="C67" s="201"/>
      <c r="D67" s="36" t="s">
        <v>157</v>
      </c>
      <c r="E67" s="43" t="s">
        <v>8</v>
      </c>
      <c r="F67" s="45" t="s">
        <v>28</v>
      </c>
      <c r="G67" s="39" t="s">
        <v>29</v>
      </c>
      <c r="H67" s="39" t="s">
        <v>8</v>
      </c>
      <c r="I67" s="39" t="s">
        <v>9</v>
      </c>
      <c r="J67" s="38">
        <v>365</v>
      </c>
      <c r="K67" s="29">
        <f>0</f>
        <v>0</v>
      </c>
      <c r="L67" s="158">
        <f t="shared" si="0"/>
        <v>0</v>
      </c>
      <c r="M67" s="158">
        <f t="shared" si="1"/>
        <v>0</v>
      </c>
      <c r="N67" s="159"/>
      <c r="O67" s="160">
        <f t="shared" si="2"/>
        <v>0</v>
      </c>
      <c r="P67" s="159"/>
      <c r="Q67" s="159"/>
      <c r="R67" s="159"/>
      <c r="S67" s="28">
        <f t="shared" si="3"/>
        <v>0</v>
      </c>
      <c r="T67" s="27" t="str">
        <f t="shared" si="4"/>
        <v>OK</v>
      </c>
      <c r="U67" s="24"/>
      <c r="V67" s="24"/>
      <c r="W67" s="24"/>
      <c r="X67" s="24"/>
      <c r="Y67" s="26"/>
      <c r="Z67" s="26"/>
      <c r="AA67" s="26"/>
      <c r="AB67" s="24"/>
      <c r="AC67" s="24"/>
      <c r="AD67" s="24"/>
      <c r="AE67" s="24"/>
      <c r="AF67" s="24"/>
      <c r="AG67" s="24"/>
      <c r="AH67" s="24"/>
    </row>
    <row r="68" spans="1:34" ht="30.2" customHeight="1" x14ac:dyDescent="0.25">
      <c r="A68" s="205"/>
      <c r="B68" s="39">
        <v>65</v>
      </c>
      <c r="C68" s="202"/>
      <c r="D68" s="36" t="s">
        <v>30</v>
      </c>
      <c r="E68" s="43" t="s">
        <v>8</v>
      </c>
      <c r="F68" s="45" t="s">
        <v>28</v>
      </c>
      <c r="G68" s="39" t="s">
        <v>29</v>
      </c>
      <c r="H68" s="39" t="s">
        <v>8</v>
      </c>
      <c r="I68" s="39" t="s">
        <v>9</v>
      </c>
      <c r="J68" s="38">
        <v>100</v>
      </c>
      <c r="K68" s="29">
        <f>0</f>
        <v>0</v>
      </c>
      <c r="L68" s="158">
        <f t="shared" si="0"/>
        <v>0</v>
      </c>
      <c r="M68" s="158">
        <f t="shared" si="1"/>
        <v>0</v>
      </c>
      <c r="N68" s="159"/>
      <c r="O68" s="160">
        <f t="shared" si="2"/>
        <v>0</v>
      </c>
      <c r="P68" s="159"/>
      <c r="Q68" s="159"/>
      <c r="R68" s="159"/>
      <c r="S68" s="28">
        <f t="shared" si="3"/>
        <v>0</v>
      </c>
      <c r="T68" s="27" t="str">
        <f t="shared" si="4"/>
        <v>OK</v>
      </c>
      <c r="U68" s="24"/>
      <c r="V68" s="24"/>
      <c r="W68" s="24"/>
      <c r="X68" s="24"/>
      <c r="Y68" s="26"/>
      <c r="Z68" s="26"/>
      <c r="AA68" s="26"/>
      <c r="AB68" s="24"/>
      <c r="AC68" s="24"/>
      <c r="AD68" s="24"/>
      <c r="AE68" s="24"/>
      <c r="AF68" s="24"/>
      <c r="AG68" s="24"/>
      <c r="AH68" s="24"/>
    </row>
    <row r="69" spans="1:34" ht="30.2" customHeight="1" x14ac:dyDescent="0.25">
      <c r="A69" s="213" t="s">
        <v>164</v>
      </c>
      <c r="B69" s="46">
        <v>66</v>
      </c>
      <c r="C69" s="210" t="s">
        <v>92</v>
      </c>
      <c r="D69" s="48" t="s">
        <v>27</v>
      </c>
      <c r="E69" s="50" t="s">
        <v>8</v>
      </c>
      <c r="F69" s="52" t="s">
        <v>28</v>
      </c>
      <c r="G69" s="46" t="s">
        <v>29</v>
      </c>
      <c r="H69" s="46" t="s">
        <v>8</v>
      </c>
      <c r="I69" s="46" t="s">
        <v>9</v>
      </c>
      <c r="J69" s="49">
        <v>140</v>
      </c>
      <c r="K69" s="29">
        <f>0</f>
        <v>0</v>
      </c>
      <c r="L69" s="158">
        <f t="shared" ref="L69:L81" si="5">IF(SUM(U69:AL69)&gt;K69,K69,SUM(U69:AL69))</f>
        <v>0</v>
      </c>
      <c r="M69" s="158">
        <f t="shared" ref="M69:M81" si="6">(SUM(U69:AL69))</f>
        <v>0</v>
      </c>
      <c r="N69" s="159"/>
      <c r="O69" s="160">
        <f t="shared" ref="O69:O82" si="7">ROUND(IF(K69*0.25-0.5&lt;0,0,K69*0.25-0.5),0)-R69-P69</f>
        <v>0</v>
      </c>
      <c r="P69" s="159"/>
      <c r="Q69" s="159"/>
      <c r="R69" s="159"/>
      <c r="S69" s="28">
        <f t="shared" ref="S69:S80" si="8">K69-SUM(U69:AH69)+N69</f>
        <v>0</v>
      </c>
      <c r="T69" s="27" t="str">
        <f t="shared" ref="T69:T82" si="9">IF(S69&lt;0,"ATENÇÃO","OK")</f>
        <v>OK</v>
      </c>
      <c r="U69" s="24"/>
      <c r="V69" s="24"/>
      <c r="W69" s="24"/>
      <c r="X69" s="24"/>
      <c r="Y69" s="26"/>
      <c r="Z69" s="26"/>
      <c r="AA69" s="26"/>
      <c r="AB69" s="24"/>
      <c r="AC69" s="24"/>
      <c r="AD69" s="24"/>
      <c r="AE69" s="24"/>
      <c r="AF69" s="24"/>
      <c r="AG69" s="24"/>
      <c r="AH69" s="24"/>
    </row>
    <row r="70" spans="1:34" ht="30.2" customHeight="1" x14ac:dyDescent="0.25">
      <c r="A70" s="214"/>
      <c r="B70" s="46">
        <v>67</v>
      </c>
      <c r="C70" s="211"/>
      <c r="D70" s="48" t="s">
        <v>7</v>
      </c>
      <c r="E70" s="50" t="s">
        <v>8</v>
      </c>
      <c r="F70" s="52" t="s">
        <v>28</v>
      </c>
      <c r="G70" s="46" t="s">
        <v>29</v>
      </c>
      <c r="H70" s="46" t="s">
        <v>8</v>
      </c>
      <c r="I70" s="46" t="s">
        <v>9</v>
      </c>
      <c r="J70" s="49">
        <v>530</v>
      </c>
      <c r="K70" s="29">
        <f>0</f>
        <v>0</v>
      </c>
      <c r="L70" s="158">
        <f t="shared" si="5"/>
        <v>0</v>
      </c>
      <c r="M70" s="158">
        <f t="shared" si="6"/>
        <v>0</v>
      </c>
      <c r="N70" s="159"/>
      <c r="O70" s="160">
        <f t="shared" si="7"/>
        <v>0</v>
      </c>
      <c r="P70" s="159"/>
      <c r="Q70" s="159"/>
      <c r="R70" s="159"/>
      <c r="S70" s="28">
        <f t="shared" si="8"/>
        <v>0</v>
      </c>
      <c r="T70" s="27" t="str">
        <f t="shared" si="9"/>
        <v>OK</v>
      </c>
      <c r="U70" s="24"/>
      <c r="V70" s="24"/>
      <c r="W70" s="24"/>
      <c r="X70" s="24"/>
      <c r="Y70" s="26"/>
      <c r="Z70" s="26"/>
      <c r="AA70" s="26"/>
      <c r="AB70" s="24"/>
      <c r="AC70" s="24"/>
      <c r="AD70" s="24"/>
      <c r="AE70" s="24"/>
      <c r="AF70" s="24"/>
      <c r="AG70" s="24"/>
      <c r="AH70" s="24"/>
    </row>
    <row r="71" spans="1:34" ht="30.2" customHeight="1" x14ac:dyDescent="0.25">
      <c r="A71" s="214"/>
      <c r="B71" s="46">
        <v>68</v>
      </c>
      <c r="C71" s="211"/>
      <c r="D71" s="48" t="s">
        <v>10</v>
      </c>
      <c r="E71" s="50" t="s">
        <v>8</v>
      </c>
      <c r="F71" s="52" t="s">
        <v>28</v>
      </c>
      <c r="G71" s="46" t="s">
        <v>29</v>
      </c>
      <c r="H71" s="46" t="s">
        <v>8</v>
      </c>
      <c r="I71" s="46" t="s">
        <v>9</v>
      </c>
      <c r="J71" s="49">
        <v>660</v>
      </c>
      <c r="K71" s="29">
        <f>0</f>
        <v>0</v>
      </c>
      <c r="L71" s="158">
        <f t="shared" si="5"/>
        <v>0</v>
      </c>
      <c r="M71" s="158">
        <f t="shared" si="6"/>
        <v>0</v>
      </c>
      <c r="N71" s="159"/>
      <c r="O71" s="160">
        <f t="shared" si="7"/>
        <v>0</v>
      </c>
      <c r="P71" s="159"/>
      <c r="Q71" s="159"/>
      <c r="R71" s="159"/>
      <c r="S71" s="28">
        <f t="shared" si="8"/>
        <v>0</v>
      </c>
      <c r="T71" s="27" t="str">
        <f t="shared" si="9"/>
        <v>OK</v>
      </c>
      <c r="U71" s="24"/>
      <c r="V71" s="24"/>
      <c r="W71" s="24"/>
      <c r="X71" s="24"/>
      <c r="Y71" s="26"/>
      <c r="Z71" s="26"/>
      <c r="AA71" s="26"/>
      <c r="AB71" s="24"/>
      <c r="AC71" s="24"/>
      <c r="AD71" s="24"/>
      <c r="AE71" s="24"/>
      <c r="AF71" s="24"/>
      <c r="AG71" s="24"/>
      <c r="AH71" s="24"/>
    </row>
    <row r="72" spans="1:34" ht="30.2" customHeight="1" x14ac:dyDescent="0.25">
      <c r="A72" s="214"/>
      <c r="B72" s="46">
        <v>69</v>
      </c>
      <c r="C72" s="211"/>
      <c r="D72" s="48" t="s">
        <v>11</v>
      </c>
      <c r="E72" s="50" t="s">
        <v>8</v>
      </c>
      <c r="F72" s="52" t="s">
        <v>28</v>
      </c>
      <c r="G72" s="46" t="s">
        <v>29</v>
      </c>
      <c r="H72" s="46" t="s">
        <v>8</v>
      </c>
      <c r="I72" s="46" t="s">
        <v>9</v>
      </c>
      <c r="J72" s="49">
        <v>760</v>
      </c>
      <c r="K72" s="29">
        <f>0</f>
        <v>0</v>
      </c>
      <c r="L72" s="158">
        <f t="shared" si="5"/>
        <v>0</v>
      </c>
      <c r="M72" s="158">
        <f t="shared" si="6"/>
        <v>0</v>
      </c>
      <c r="N72" s="159"/>
      <c r="O72" s="160">
        <f t="shared" si="7"/>
        <v>0</v>
      </c>
      <c r="P72" s="159"/>
      <c r="Q72" s="159"/>
      <c r="R72" s="159"/>
      <c r="S72" s="28">
        <f t="shared" si="8"/>
        <v>0</v>
      </c>
      <c r="T72" s="27" t="str">
        <f t="shared" si="9"/>
        <v>OK</v>
      </c>
      <c r="U72" s="24"/>
      <c r="V72" s="24"/>
      <c r="W72" s="24"/>
      <c r="X72" s="24"/>
      <c r="Y72" s="26"/>
      <c r="Z72" s="26"/>
      <c r="AA72" s="26"/>
      <c r="AB72" s="24"/>
      <c r="AC72" s="24"/>
      <c r="AD72" s="24"/>
      <c r="AE72" s="24"/>
      <c r="AF72" s="24"/>
      <c r="AG72" s="24"/>
      <c r="AH72" s="24"/>
    </row>
    <row r="73" spans="1:34" ht="30.2" customHeight="1" x14ac:dyDescent="0.25">
      <c r="A73" s="214"/>
      <c r="B73" s="46">
        <v>70</v>
      </c>
      <c r="C73" s="211"/>
      <c r="D73" s="48" t="s">
        <v>12</v>
      </c>
      <c r="E73" s="50" t="s">
        <v>8</v>
      </c>
      <c r="F73" s="52" t="s">
        <v>28</v>
      </c>
      <c r="G73" s="46" t="s">
        <v>29</v>
      </c>
      <c r="H73" s="46" t="s">
        <v>34</v>
      </c>
      <c r="I73" s="46" t="s">
        <v>9</v>
      </c>
      <c r="J73" s="49">
        <v>70</v>
      </c>
      <c r="K73" s="29">
        <f>0</f>
        <v>0</v>
      </c>
      <c r="L73" s="158">
        <f t="shared" si="5"/>
        <v>0</v>
      </c>
      <c r="M73" s="158">
        <f t="shared" si="6"/>
        <v>0</v>
      </c>
      <c r="N73" s="159"/>
      <c r="O73" s="160">
        <f t="shared" si="7"/>
        <v>0</v>
      </c>
      <c r="P73" s="159"/>
      <c r="Q73" s="159"/>
      <c r="R73" s="159"/>
      <c r="S73" s="28">
        <f t="shared" si="8"/>
        <v>0</v>
      </c>
      <c r="T73" s="27" t="str">
        <f t="shared" si="9"/>
        <v>OK</v>
      </c>
      <c r="U73" s="24"/>
      <c r="V73" s="24"/>
      <c r="W73" s="24"/>
      <c r="X73" s="24"/>
      <c r="Y73" s="26"/>
      <c r="Z73" s="26"/>
      <c r="AA73" s="26"/>
      <c r="AB73" s="24"/>
      <c r="AC73" s="24"/>
      <c r="AD73" s="24"/>
      <c r="AE73" s="24"/>
      <c r="AF73" s="24"/>
      <c r="AG73" s="24"/>
      <c r="AH73" s="24"/>
    </row>
    <row r="74" spans="1:34" ht="30.2" customHeight="1" x14ac:dyDescent="0.25">
      <c r="A74" s="214"/>
      <c r="B74" s="46">
        <v>71</v>
      </c>
      <c r="C74" s="211"/>
      <c r="D74" s="48" t="s">
        <v>156</v>
      </c>
      <c r="E74" s="50" t="s">
        <v>8</v>
      </c>
      <c r="F74" s="52" t="s">
        <v>28</v>
      </c>
      <c r="G74" s="46" t="s">
        <v>29</v>
      </c>
      <c r="H74" s="46" t="s">
        <v>34</v>
      </c>
      <c r="I74" s="46" t="s">
        <v>9</v>
      </c>
      <c r="J74" s="49">
        <v>75</v>
      </c>
      <c r="K74" s="29">
        <f>0</f>
        <v>0</v>
      </c>
      <c r="L74" s="158">
        <f t="shared" si="5"/>
        <v>0</v>
      </c>
      <c r="M74" s="158">
        <f t="shared" si="6"/>
        <v>0</v>
      </c>
      <c r="N74" s="159"/>
      <c r="O74" s="160">
        <f t="shared" si="7"/>
        <v>0</v>
      </c>
      <c r="P74" s="159"/>
      <c r="Q74" s="159"/>
      <c r="R74" s="159"/>
      <c r="S74" s="28">
        <f t="shared" si="8"/>
        <v>0</v>
      </c>
      <c r="T74" s="27" t="str">
        <f t="shared" si="9"/>
        <v>OK</v>
      </c>
      <c r="U74" s="24"/>
      <c r="V74" s="24"/>
      <c r="W74" s="24"/>
      <c r="X74" s="24"/>
      <c r="Y74" s="26"/>
      <c r="Z74" s="26"/>
      <c r="AA74" s="26"/>
      <c r="AB74" s="24"/>
      <c r="AC74" s="24"/>
      <c r="AD74" s="24"/>
      <c r="AE74" s="24"/>
      <c r="AF74" s="24"/>
      <c r="AG74" s="24"/>
      <c r="AH74" s="24"/>
    </row>
    <row r="75" spans="1:34" ht="30.2" customHeight="1" x14ac:dyDescent="0.25">
      <c r="A75" s="214"/>
      <c r="B75" s="46">
        <v>72</v>
      </c>
      <c r="C75" s="211"/>
      <c r="D75" s="48" t="s">
        <v>13</v>
      </c>
      <c r="E75" s="50" t="s">
        <v>8</v>
      </c>
      <c r="F75" s="52" t="s">
        <v>28</v>
      </c>
      <c r="G75" s="46" t="s">
        <v>29</v>
      </c>
      <c r="H75" s="46" t="s">
        <v>34</v>
      </c>
      <c r="I75" s="46" t="s">
        <v>9</v>
      </c>
      <c r="J75" s="49">
        <v>80</v>
      </c>
      <c r="K75" s="29">
        <f>0</f>
        <v>0</v>
      </c>
      <c r="L75" s="158">
        <f t="shared" si="5"/>
        <v>0</v>
      </c>
      <c r="M75" s="158">
        <f t="shared" si="6"/>
        <v>0</v>
      </c>
      <c r="N75" s="159"/>
      <c r="O75" s="160">
        <f t="shared" si="7"/>
        <v>0</v>
      </c>
      <c r="P75" s="159"/>
      <c r="Q75" s="159"/>
      <c r="R75" s="159"/>
      <c r="S75" s="28">
        <f t="shared" si="8"/>
        <v>0</v>
      </c>
      <c r="T75" s="27" t="str">
        <f t="shared" si="9"/>
        <v>OK</v>
      </c>
      <c r="U75" s="24"/>
      <c r="V75" s="24"/>
      <c r="W75" s="24"/>
      <c r="X75" s="24"/>
      <c r="Y75" s="26"/>
      <c r="Z75" s="26"/>
      <c r="AA75" s="26"/>
      <c r="AB75" s="24"/>
      <c r="AC75" s="24"/>
      <c r="AD75" s="24"/>
      <c r="AE75" s="24"/>
      <c r="AF75" s="24"/>
      <c r="AG75" s="24"/>
      <c r="AH75" s="24"/>
    </row>
    <row r="76" spans="1:34" ht="30.2" customHeight="1" x14ac:dyDescent="0.25">
      <c r="A76" s="214"/>
      <c r="B76" s="46">
        <v>73</v>
      </c>
      <c r="C76" s="211"/>
      <c r="D76" s="48" t="s">
        <v>157</v>
      </c>
      <c r="E76" s="50" t="s">
        <v>8</v>
      </c>
      <c r="F76" s="52" t="s">
        <v>28</v>
      </c>
      <c r="G76" s="46" t="s">
        <v>29</v>
      </c>
      <c r="H76" s="46" t="s">
        <v>8</v>
      </c>
      <c r="I76" s="46" t="s">
        <v>9</v>
      </c>
      <c r="J76" s="49">
        <v>150</v>
      </c>
      <c r="K76" s="29">
        <f>0</f>
        <v>0</v>
      </c>
      <c r="L76" s="158">
        <f t="shared" si="5"/>
        <v>0</v>
      </c>
      <c r="M76" s="158">
        <f t="shared" si="6"/>
        <v>0</v>
      </c>
      <c r="N76" s="159"/>
      <c r="O76" s="160">
        <f t="shared" si="7"/>
        <v>0</v>
      </c>
      <c r="P76" s="159"/>
      <c r="Q76" s="159"/>
      <c r="R76" s="159"/>
      <c r="S76" s="28">
        <f t="shared" si="8"/>
        <v>0</v>
      </c>
      <c r="T76" s="27" t="str">
        <f t="shared" si="9"/>
        <v>OK</v>
      </c>
      <c r="U76" s="24"/>
      <c r="V76" s="24"/>
      <c r="W76" s="24"/>
      <c r="X76" s="24"/>
      <c r="Y76" s="26"/>
      <c r="Z76" s="26"/>
      <c r="AA76" s="26"/>
      <c r="AB76" s="24"/>
      <c r="AC76" s="24"/>
      <c r="AD76" s="24"/>
      <c r="AE76" s="24"/>
      <c r="AF76" s="24"/>
      <c r="AG76" s="24"/>
      <c r="AH76" s="24"/>
    </row>
    <row r="77" spans="1:34" ht="30.2" customHeight="1" x14ac:dyDescent="0.25">
      <c r="A77" s="214"/>
      <c r="B77" s="46">
        <v>74</v>
      </c>
      <c r="C77" s="211"/>
      <c r="D77" s="48" t="s">
        <v>30</v>
      </c>
      <c r="E77" s="50" t="s">
        <v>8</v>
      </c>
      <c r="F77" s="52" t="s">
        <v>28</v>
      </c>
      <c r="G77" s="46" t="s">
        <v>29</v>
      </c>
      <c r="H77" s="46" t="s">
        <v>8</v>
      </c>
      <c r="I77" s="46" t="s">
        <v>9</v>
      </c>
      <c r="J77" s="49">
        <v>150</v>
      </c>
      <c r="K77" s="29">
        <f>0</f>
        <v>0</v>
      </c>
      <c r="L77" s="158">
        <f t="shared" si="5"/>
        <v>0</v>
      </c>
      <c r="M77" s="158">
        <f t="shared" si="6"/>
        <v>0</v>
      </c>
      <c r="N77" s="159"/>
      <c r="O77" s="160">
        <f t="shared" si="7"/>
        <v>0</v>
      </c>
      <c r="P77" s="159"/>
      <c r="Q77" s="159"/>
      <c r="R77" s="159"/>
      <c r="S77" s="28">
        <f t="shared" si="8"/>
        <v>0</v>
      </c>
      <c r="T77" s="27" t="str">
        <f t="shared" si="9"/>
        <v>OK</v>
      </c>
      <c r="U77" s="24"/>
      <c r="V77" s="24"/>
      <c r="W77" s="24"/>
      <c r="X77" s="24"/>
      <c r="Y77" s="26"/>
      <c r="Z77" s="26"/>
      <c r="AA77" s="26"/>
      <c r="AB77" s="24"/>
      <c r="AC77" s="24"/>
      <c r="AD77" s="24"/>
      <c r="AE77" s="24"/>
      <c r="AF77" s="24"/>
      <c r="AG77" s="24"/>
      <c r="AH77" s="24"/>
    </row>
    <row r="78" spans="1:34" ht="30.2" customHeight="1" x14ac:dyDescent="0.25">
      <c r="A78" s="215"/>
      <c r="B78" s="46">
        <v>75</v>
      </c>
      <c r="C78" s="212"/>
      <c r="D78" s="48" t="s">
        <v>165</v>
      </c>
      <c r="E78" s="50" t="s">
        <v>8</v>
      </c>
      <c r="F78" s="52" t="s">
        <v>28</v>
      </c>
      <c r="G78" s="46" t="s">
        <v>29</v>
      </c>
      <c r="H78" s="46" t="s">
        <v>8</v>
      </c>
      <c r="I78" s="46" t="s">
        <v>9</v>
      </c>
      <c r="J78" s="49">
        <v>300</v>
      </c>
      <c r="K78" s="29">
        <f>0</f>
        <v>0</v>
      </c>
      <c r="L78" s="158">
        <f t="shared" si="5"/>
        <v>0</v>
      </c>
      <c r="M78" s="158">
        <f t="shared" si="6"/>
        <v>0</v>
      </c>
      <c r="N78" s="159"/>
      <c r="O78" s="160">
        <f t="shared" si="7"/>
        <v>0</v>
      </c>
      <c r="P78" s="159"/>
      <c r="Q78" s="159"/>
      <c r="R78" s="159"/>
      <c r="S78" s="28">
        <f t="shared" si="8"/>
        <v>0</v>
      </c>
      <c r="T78" s="27" t="str">
        <f t="shared" si="9"/>
        <v>OK</v>
      </c>
      <c r="U78" s="24"/>
      <c r="V78" s="24"/>
      <c r="W78" s="24"/>
      <c r="X78" s="24"/>
      <c r="Y78" s="26"/>
      <c r="Z78" s="26"/>
      <c r="AA78" s="26"/>
      <c r="AB78" s="24"/>
      <c r="AC78" s="24"/>
      <c r="AD78" s="24"/>
      <c r="AE78" s="24"/>
      <c r="AF78" s="24"/>
      <c r="AG78" s="24"/>
      <c r="AH78" s="24"/>
    </row>
    <row r="79" spans="1:34" ht="30.2" customHeight="1" x14ac:dyDescent="0.25">
      <c r="A79" s="203" t="s">
        <v>166</v>
      </c>
      <c r="B79" s="39">
        <v>76</v>
      </c>
      <c r="C79" s="200" t="s">
        <v>33</v>
      </c>
      <c r="D79" s="36" t="s">
        <v>7</v>
      </c>
      <c r="E79" s="43" t="s">
        <v>8</v>
      </c>
      <c r="F79" s="45" t="s">
        <v>28</v>
      </c>
      <c r="G79" s="39" t="s">
        <v>29</v>
      </c>
      <c r="H79" s="39" t="s">
        <v>8</v>
      </c>
      <c r="I79" s="39" t="s">
        <v>9</v>
      </c>
      <c r="J79" s="38">
        <v>1001</v>
      </c>
      <c r="K79" s="29">
        <f>0</f>
        <v>0</v>
      </c>
      <c r="L79" s="158">
        <f t="shared" si="5"/>
        <v>0</v>
      </c>
      <c r="M79" s="158">
        <f t="shared" si="6"/>
        <v>0</v>
      </c>
      <c r="N79" s="159"/>
      <c r="O79" s="160">
        <f t="shared" si="7"/>
        <v>0</v>
      </c>
      <c r="P79" s="159"/>
      <c r="Q79" s="159"/>
      <c r="R79" s="159"/>
      <c r="S79" s="28">
        <f t="shared" si="8"/>
        <v>0</v>
      </c>
      <c r="T79" s="27" t="str">
        <f t="shared" si="9"/>
        <v>OK</v>
      </c>
      <c r="U79" s="24"/>
      <c r="V79" s="24"/>
      <c r="W79" s="24"/>
      <c r="X79" s="24"/>
      <c r="Y79" s="26"/>
      <c r="Z79" s="26"/>
      <c r="AA79" s="26"/>
      <c r="AB79" s="24"/>
      <c r="AC79" s="24"/>
      <c r="AD79" s="24"/>
      <c r="AE79" s="24"/>
      <c r="AF79" s="24"/>
      <c r="AG79" s="24"/>
      <c r="AH79" s="24"/>
    </row>
    <row r="80" spans="1:34" ht="30.2" customHeight="1" x14ac:dyDescent="0.25">
      <c r="A80" s="204"/>
      <c r="B80" s="39">
        <v>77</v>
      </c>
      <c r="C80" s="201"/>
      <c r="D80" s="36" t="s">
        <v>12</v>
      </c>
      <c r="E80" s="43" t="s">
        <v>8</v>
      </c>
      <c r="F80" s="45" t="s">
        <v>28</v>
      </c>
      <c r="G80" s="39" t="s">
        <v>29</v>
      </c>
      <c r="H80" s="39" t="s">
        <v>34</v>
      </c>
      <c r="I80" s="39" t="s">
        <v>9</v>
      </c>
      <c r="J80" s="38">
        <v>130</v>
      </c>
      <c r="K80" s="29">
        <f>0</f>
        <v>0</v>
      </c>
      <c r="L80" s="158">
        <f t="shared" si="5"/>
        <v>0</v>
      </c>
      <c r="M80" s="158">
        <f t="shared" si="6"/>
        <v>0</v>
      </c>
      <c r="N80" s="159"/>
      <c r="O80" s="160">
        <f t="shared" si="7"/>
        <v>0</v>
      </c>
      <c r="P80" s="159"/>
      <c r="Q80" s="159"/>
      <c r="R80" s="159"/>
      <c r="S80" s="28">
        <f t="shared" si="8"/>
        <v>0</v>
      </c>
      <c r="T80" s="27" t="str">
        <f t="shared" si="9"/>
        <v>OK</v>
      </c>
      <c r="U80" s="24"/>
      <c r="V80" s="24"/>
      <c r="W80" s="24"/>
      <c r="X80" s="24"/>
      <c r="Y80" s="26"/>
      <c r="Z80" s="26"/>
      <c r="AA80" s="26"/>
      <c r="AB80" s="24"/>
      <c r="AC80" s="24"/>
      <c r="AD80" s="24"/>
      <c r="AE80" s="24"/>
      <c r="AF80" s="24"/>
      <c r="AG80" s="24"/>
      <c r="AH80" s="24"/>
    </row>
    <row r="81" spans="1:34" ht="30.2" customHeight="1" x14ac:dyDescent="0.25">
      <c r="A81" s="205"/>
      <c r="B81" s="39">
        <v>78</v>
      </c>
      <c r="C81" s="202"/>
      <c r="D81" s="36" t="s">
        <v>157</v>
      </c>
      <c r="E81" s="43" t="s">
        <v>8</v>
      </c>
      <c r="F81" s="45" t="s">
        <v>28</v>
      </c>
      <c r="G81" s="39" t="s">
        <v>29</v>
      </c>
      <c r="H81" s="39" t="s">
        <v>8</v>
      </c>
      <c r="I81" s="39" t="s">
        <v>9</v>
      </c>
      <c r="J81" s="38">
        <v>200</v>
      </c>
      <c r="K81" s="29">
        <f>0</f>
        <v>0</v>
      </c>
      <c r="L81" s="158">
        <f t="shared" si="5"/>
        <v>0</v>
      </c>
      <c r="M81" s="158">
        <f t="shared" si="6"/>
        <v>0</v>
      </c>
      <c r="N81" s="159"/>
      <c r="O81" s="160">
        <f t="shared" si="7"/>
        <v>0</v>
      </c>
      <c r="P81" s="159"/>
      <c r="Q81" s="159"/>
      <c r="R81" s="159"/>
      <c r="S81" s="28">
        <f>K81-SUM(U81:AH81)+N81</f>
        <v>0</v>
      </c>
      <c r="T81" s="27" t="str">
        <f t="shared" si="9"/>
        <v>OK</v>
      </c>
      <c r="U81" s="24"/>
      <c r="V81" s="24"/>
      <c r="W81" s="24"/>
      <c r="X81" s="24"/>
      <c r="Y81" s="26"/>
      <c r="Z81" s="26"/>
      <c r="AA81" s="26"/>
      <c r="AB81" s="24"/>
      <c r="AC81" s="24"/>
      <c r="AD81" s="24"/>
      <c r="AE81" s="24"/>
      <c r="AF81" s="24"/>
      <c r="AG81" s="24"/>
      <c r="AH81" s="24"/>
    </row>
    <row r="82" spans="1:34" ht="15.75" thickBot="1" x14ac:dyDescent="0.3">
      <c r="K82" s="4">
        <f>SUM(K4:K81)</f>
        <v>401</v>
      </c>
      <c r="N82" s="163"/>
      <c r="O82" s="163">
        <f t="shared" si="7"/>
        <v>100</v>
      </c>
      <c r="P82" s="163"/>
      <c r="Q82" s="163"/>
      <c r="R82" s="163"/>
      <c r="S82" s="12">
        <f>SUM(S4:S81)</f>
        <v>276</v>
      </c>
      <c r="T82" s="5" t="str">
        <f t="shared" si="9"/>
        <v>OK</v>
      </c>
      <c r="U82" s="32">
        <f t="shared" ref="U82:AH82" si="10">SUMPRODUCT($J$4:$J$81,U4:U81)</f>
        <v>3391.3</v>
      </c>
      <c r="V82" s="32">
        <f t="shared" si="10"/>
        <v>3200</v>
      </c>
      <c r="W82" s="32">
        <f t="shared" si="10"/>
        <v>92244</v>
      </c>
      <c r="X82" s="32">
        <f t="shared" si="10"/>
        <v>41340.720000000001</v>
      </c>
      <c r="Y82" s="32">
        <f t="shared" si="10"/>
        <v>24179.4</v>
      </c>
      <c r="Z82" s="32">
        <f t="shared" si="10"/>
        <v>35346.14</v>
      </c>
      <c r="AA82" s="32">
        <f t="shared" si="10"/>
        <v>0</v>
      </c>
      <c r="AB82" s="32">
        <f t="shared" si="10"/>
        <v>0</v>
      </c>
      <c r="AC82" s="32">
        <f t="shared" si="10"/>
        <v>0</v>
      </c>
      <c r="AD82" s="32">
        <f t="shared" si="10"/>
        <v>0</v>
      </c>
      <c r="AE82" s="32">
        <f t="shared" si="10"/>
        <v>0</v>
      </c>
      <c r="AF82" s="32">
        <f t="shared" si="10"/>
        <v>0</v>
      </c>
      <c r="AG82" s="32">
        <f t="shared" si="10"/>
        <v>0</v>
      </c>
      <c r="AH82" s="32">
        <f t="shared" si="10"/>
        <v>0</v>
      </c>
    </row>
    <row r="83" spans="1:34" ht="15" x14ac:dyDescent="0.25">
      <c r="D83" s="33" t="s">
        <v>53</v>
      </c>
      <c r="K83" s="163">
        <f>SUMPRODUCT($J$4:$J$81,K4:K81)</f>
        <v>938554.01000000013</v>
      </c>
      <c r="L83" s="163">
        <f>SUMPRODUCT($J$4:$J$81,L4:L81)</f>
        <v>199701.56</v>
      </c>
      <c r="M83" s="163">
        <f>SUMPRODUCT($J$4:$J$81,M4:M81)</f>
        <v>199701.56</v>
      </c>
      <c r="R83" s="157"/>
    </row>
    <row r="84" spans="1:34" ht="30" customHeight="1" x14ac:dyDescent="0.25">
      <c r="D84" s="34" t="s">
        <v>54</v>
      </c>
      <c r="R84" s="156"/>
      <c r="W84" s="182"/>
    </row>
    <row r="85" spans="1:34" ht="15.75" customHeight="1" thickBot="1" x14ac:dyDescent="0.3">
      <c r="D85" s="35" t="s">
        <v>55</v>
      </c>
      <c r="R85" s="156"/>
    </row>
    <row r="86" spans="1:34" ht="15" x14ac:dyDescent="0.25"/>
    <row r="87" spans="1:34" ht="15" x14ac:dyDescent="0.25"/>
    <row r="88" spans="1:34" ht="15" x14ac:dyDescent="0.25"/>
    <row r="89" spans="1:34" ht="15" x14ac:dyDescent="0.25"/>
    <row r="90" spans="1:34" ht="15" x14ac:dyDescent="0.25"/>
    <row r="91" spans="1:34" ht="15" x14ac:dyDescent="0.25"/>
    <row r="92" spans="1:34" ht="15" x14ac:dyDescent="0.25"/>
  </sheetData>
  <mergeCells count="25">
    <mergeCell ref="A69:A78"/>
    <mergeCell ref="C69:C78"/>
    <mergeCell ref="A79:A81"/>
    <mergeCell ref="C79:C81"/>
    <mergeCell ref="A38:A48"/>
    <mergeCell ref="C38:C48"/>
    <mergeCell ref="A49:A59"/>
    <mergeCell ref="C49:C59"/>
    <mergeCell ref="A60:A68"/>
    <mergeCell ref="C60:C68"/>
    <mergeCell ref="AD1:AD2"/>
    <mergeCell ref="AE1:AE2"/>
    <mergeCell ref="AF1:AF2"/>
    <mergeCell ref="AG1:AG2"/>
    <mergeCell ref="AH1:AH2"/>
    <mergeCell ref="AA1:AA2"/>
    <mergeCell ref="AB1:AB2"/>
    <mergeCell ref="AC1:AC2"/>
    <mergeCell ref="A1:C1"/>
    <mergeCell ref="D1:J1"/>
    <mergeCell ref="K1:T1"/>
    <mergeCell ref="U1:U2"/>
    <mergeCell ref="V1:V2"/>
    <mergeCell ref="A2:J2"/>
    <mergeCell ref="K2:T2"/>
  </mergeCells>
  <conditionalFormatting sqref="T1 T3:T1048576">
    <cfRule type="cellIs" dxfId="41" priority="2" operator="equal">
      <formula>"ATENÇÃO"</formula>
    </cfRule>
  </conditionalFormatting>
  <conditionalFormatting sqref="U4:AH81">
    <cfRule type="cellIs" dxfId="40"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BC7D0-BB78-40E5-A2AF-B8E761B4A306}">
  <dimension ref="A1:AH92"/>
  <sheetViews>
    <sheetView topLeftCell="A70" zoomScale="80" zoomScaleNormal="80" workbookViewId="0">
      <selection activeCell="T88" sqref="T88"/>
    </sheetView>
  </sheetViews>
  <sheetFormatPr defaultColWidth="9.7109375" defaultRowHeight="30.2" customHeight="1" x14ac:dyDescent="0.25"/>
  <cols>
    <col min="1" max="1" width="6.140625" style="1" customWidth="1"/>
    <col min="2" max="2" width="6.42578125" style="1" customWidth="1"/>
    <col min="3" max="3" width="20.5703125" style="1" customWidth="1"/>
    <col min="4" max="4" width="17.7109375" style="3" customWidth="1"/>
    <col min="5" max="5" width="16.140625" style="1" customWidth="1"/>
    <col min="6" max="6" width="8.5703125" style="1" customWidth="1"/>
    <col min="7" max="7" width="8.42578125" style="1" customWidth="1"/>
    <col min="8" max="8" width="8.28515625" style="1" customWidth="1"/>
    <col min="9" max="9" width="12.7109375" style="1" customWidth="1"/>
    <col min="10" max="10" width="12.140625" style="3" customWidth="1"/>
    <col min="11" max="11" width="13.7109375" style="4" bestFit="1" customWidth="1"/>
    <col min="12" max="14" width="12.42578125" style="4" customWidth="1"/>
    <col min="15" max="15" width="18.140625" style="4" customWidth="1"/>
    <col min="16" max="17" width="12.42578125" style="4" customWidth="1"/>
    <col min="18" max="18" width="16.42578125" style="4" bestFit="1" customWidth="1"/>
    <col min="19" max="19" width="13.28515625" style="12" customWidth="1"/>
    <col min="20" max="20" width="12.42578125" style="5" customWidth="1"/>
    <col min="21" max="21" width="13.42578125" style="6" customWidth="1"/>
    <col min="22" max="22" width="14.5703125" style="6" customWidth="1"/>
    <col min="23" max="23" width="13.42578125" style="6" customWidth="1"/>
    <col min="24" max="25" width="14.140625" style="6" customWidth="1"/>
    <col min="26" max="26" width="12.42578125" style="6" customWidth="1"/>
    <col min="27" max="27" width="13.28515625" style="6" customWidth="1"/>
    <col min="28" max="28" width="12.7109375" style="6" customWidth="1"/>
    <col min="29" max="29" width="12" style="6" customWidth="1"/>
    <col min="30" max="30" width="12.7109375" style="6" customWidth="1"/>
    <col min="31" max="31" width="13.85546875" style="6" customWidth="1"/>
    <col min="32" max="32" width="13.42578125" style="6" customWidth="1"/>
    <col min="33" max="33" width="12.42578125" style="2" customWidth="1"/>
    <col min="34" max="34" width="13.7109375" style="2" customWidth="1"/>
    <col min="35" max="16384" width="9.7109375" style="2"/>
  </cols>
  <sheetData>
    <row r="1" spans="1:34" ht="40.15" customHeight="1" x14ac:dyDescent="0.25">
      <c r="A1" s="207" t="s">
        <v>52</v>
      </c>
      <c r="B1" s="208"/>
      <c r="C1" s="209"/>
      <c r="D1" s="194" t="s">
        <v>48</v>
      </c>
      <c r="E1" s="195"/>
      <c r="F1" s="195"/>
      <c r="G1" s="195"/>
      <c r="H1" s="195"/>
      <c r="I1" s="195"/>
      <c r="J1" s="196"/>
      <c r="K1" s="206" t="s">
        <v>49</v>
      </c>
      <c r="L1" s="206"/>
      <c r="M1" s="206"/>
      <c r="N1" s="206"/>
      <c r="O1" s="206"/>
      <c r="P1" s="206"/>
      <c r="Q1" s="206"/>
      <c r="R1" s="206"/>
      <c r="S1" s="206"/>
      <c r="T1" s="206"/>
      <c r="U1" s="218" t="s">
        <v>287</v>
      </c>
      <c r="V1" s="218" t="s">
        <v>288</v>
      </c>
      <c r="W1" s="218" t="s">
        <v>289</v>
      </c>
      <c r="X1" s="192" t="s">
        <v>51</v>
      </c>
      <c r="Y1" s="192" t="s">
        <v>51</v>
      </c>
      <c r="Z1" s="192" t="s">
        <v>51</v>
      </c>
      <c r="AA1" s="192" t="s">
        <v>51</v>
      </c>
      <c r="AB1" s="192" t="s">
        <v>51</v>
      </c>
      <c r="AC1" s="192" t="s">
        <v>51</v>
      </c>
      <c r="AD1" s="192" t="s">
        <v>51</v>
      </c>
      <c r="AE1" s="192" t="s">
        <v>51</v>
      </c>
      <c r="AF1" s="192" t="s">
        <v>51</v>
      </c>
      <c r="AG1" s="192" t="s">
        <v>51</v>
      </c>
      <c r="AH1" s="192" t="s">
        <v>51</v>
      </c>
    </row>
    <row r="2" spans="1:34" ht="24.95" customHeight="1" x14ac:dyDescent="0.25">
      <c r="A2" s="194" t="s">
        <v>38</v>
      </c>
      <c r="B2" s="195"/>
      <c r="C2" s="195"/>
      <c r="D2" s="195"/>
      <c r="E2" s="195"/>
      <c r="F2" s="195"/>
      <c r="G2" s="195"/>
      <c r="H2" s="195"/>
      <c r="I2" s="195"/>
      <c r="J2" s="196"/>
      <c r="K2" s="197" t="s">
        <v>62</v>
      </c>
      <c r="L2" s="198"/>
      <c r="M2" s="198"/>
      <c r="N2" s="198"/>
      <c r="O2" s="198"/>
      <c r="P2" s="198"/>
      <c r="Q2" s="198"/>
      <c r="R2" s="198"/>
      <c r="S2" s="198"/>
      <c r="T2" s="199"/>
      <c r="U2" s="219"/>
      <c r="V2" s="219"/>
      <c r="W2" s="219"/>
      <c r="X2" s="193"/>
      <c r="Y2" s="193"/>
      <c r="Z2" s="193"/>
      <c r="AA2" s="193"/>
      <c r="AB2" s="193"/>
      <c r="AC2" s="193"/>
      <c r="AD2" s="193"/>
      <c r="AE2" s="193"/>
      <c r="AF2" s="193"/>
      <c r="AG2" s="193"/>
      <c r="AH2" s="193"/>
    </row>
    <row r="3" spans="1:34" s="3" customFormat="1" ht="30.2" customHeight="1" x14ac:dyDescent="0.2">
      <c r="A3" s="7" t="s">
        <v>3</v>
      </c>
      <c r="B3" s="7" t="s">
        <v>56</v>
      </c>
      <c r="C3" s="7" t="s">
        <v>57</v>
      </c>
      <c r="D3" s="8" t="s">
        <v>58</v>
      </c>
      <c r="E3" s="8" t="s">
        <v>59</v>
      </c>
      <c r="F3" s="8" t="s">
        <v>18</v>
      </c>
      <c r="G3" s="8" t="s">
        <v>19</v>
      </c>
      <c r="H3" s="8" t="s">
        <v>60</v>
      </c>
      <c r="I3" s="8" t="s">
        <v>61</v>
      </c>
      <c r="J3" s="9" t="s">
        <v>50</v>
      </c>
      <c r="K3" s="10" t="s">
        <v>4</v>
      </c>
      <c r="L3" s="57" t="s">
        <v>218</v>
      </c>
      <c r="M3" s="57" t="s">
        <v>219</v>
      </c>
      <c r="N3" s="57" t="s">
        <v>220</v>
      </c>
      <c r="O3" s="57" t="s">
        <v>221</v>
      </c>
      <c r="P3" s="57" t="s">
        <v>222</v>
      </c>
      <c r="Q3" s="57" t="s">
        <v>224</v>
      </c>
      <c r="R3" s="57" t="s">
        <v>225</v>
      </c>
      <c r="S3" s="11" t="s">
        <v>0</v>
      </c>
      <c r="T3" s="7" t="s">
        <v>2</v>
      </c>
      <c r="U3" s="184" t="s">
        <v>1</v>
      </c>
      <c r="V3" s="184" t="s">
        <v>1</v>
      </c>
      <c r="W3" s="184" t="s">
        <v>1</v>
      </c>
      <c r="X3" s="25" t="s">
        <v>1</v>
      </c>
      <c r="Y3" s="25" t="s">
        <v>1</v>
      </c>
      <c r="Z3" s="25" t="s">
        <v>1</v>
      </c>
      <c r="AA3" s="25" t="s">
        <v>1</v>
      </c>
      <c r="AB3" s="25" t="s">
        <v>1</v>
      </c>
      <c r="AC3" s="25" t="s">
        <v>1</v>
      </c>
      <c r="AD3" s="25" t="s">
        <v>1</v>
      </c>
      <c r="AE3" s="25" t="s">
        <v>1</v>
      </c>
      <c r="AF3" s="25" t="s">
        <v>1</v>
      </c>
      <c r="AG3" s="25" t="s">
        <v>1</v>
      </c>
      <c r="AH3" s="25" t="s">
        <v>1</v>
      </c>
    </row>
    <row r="4" spans="1:34" ht="30.2" customHeight="1" x14ac:dyDescent="0.25">
      <c r="A4" s="39">
        <v>1</v>
      </c>
      <c r="B4" s="39">
        <v>1</v>
      </c>
      <c r="C4" s="37" t="s">
        <v>63</v>
      </c>
      <c r="D4" s="36" t="s">
        <v>64</v>
      </c>
      <c r="E4" s="37" t="s">
        <v>65</v>
      </c>
      <c r="F4" s="37" t="s">
        <v>20</v>
      </c>
      <c r="G4" s="37" t="s">
        <v>66</v>
      </c>
      <c r="H4" s="37" t="s">
        <v>5</v>
      </c>
      <c r="I4" s="37" t="s">
        <v>6</v>
      </c>
      <c r="J4" s="38">
        <v>1670</v>
      </c>
      <c r="K4" s="29">
        <f>0</f>
        <v>0</v>
      </c>
      <c r="L4" s="158">
        <f>IF(SUM(U4:AL4)&gt;K4,K4,SUM(U4:AL4))</f>
        <v>0</v>
      </c>
      <c r="M4" s="158">
        <f>(SUM(U4:AL4))</f>
        <v>0</v>
      </c>
      <c r="N4" s="159"/>
      <c r="O4" s="160">
        <f>ROUND(IF(K4*0.25-0.5&lt;0,0,K4*0.25-0.5),0)-R4-P4</f>
        <v>0</v>
      </c>
      <c r="P4" s="159"/>
      <c r="Q4" s="159"/>
      <c r="R4" s="159"/>
      <c r="S4" s="28">
        <f>K4-SUM(U4:AH4)+N4</f>
        <v>0</v>
      </c>
      <c r="T4" s="27" t="str">
        <f>IF(S4&lt;0,"ATENÇÃO","OK")</f>
        <v>OK</v>
      </c>
      <c r="U4" s="173"/>
      <c r="V4" s="173"/>
      <c r="W4" s="173"/>
      <c r="X4" s="24"/>
      <c r="Y4" s="26"/>
      <c r="Z4" s="26"/>
      <c r="AA4" s="26"/>
      <c r="AB4" s="24"/>
      <c r="AC4" s="24"/>
      <c r="AD4" s="24"/>
      <c r="AE4" s="24"/>
      <c r="AF4" s="24"/>
      <c r="AG4" s="24"/>
      <c r="AH4" s="24"/>
    </row>
    <row r="5" spans="1:34" ht="30.2" customHeight="1" x14ac:dyDescent="0.25">
      <c r="A5" s="46">
        <v>2</v>
      </c>
      <c r="B5" s="46">
        <v>2</v>
      </c>
      <c r="C5" s="47" t="s">
        <v>67</v>
      </c>
      <c r="D5" s="48" t="s">
        <v>68</v>
      </c>
      <c r="E5" s="47" t="s">
        <v>69</v>
      </c>
      <c r="F5" s="47" t="s">
        <v>20</v>
      </c>
      <c r="G5" s="47" t="s">
        <v>66</v>
      </c>
      <c r="H5" s="47" t="s">
        <v>5</v>
      </c>
      <c r="I5" s="47" t="s">
        <v>6</v>
      </c>
      <c r="J5" s="49">
        <v>1651.67</v>
      </c>
      <c r="K5" s="29">
        <f>0</f>
        <v>0</v>
      </c>
      <c r="L5" s="158">
        <f t="shared" ref="L5:L68" si="0">IF(SUM(U5:AL5)&gt;K5,K5,SUM(U5:AL5))</f>
        <v>0</v>
      </c>
      <c r="M5" s="158">
        <f t="shared" ref="M5:M68" si="1">(SUM(U5:AL5))</f>
        <v>0</v>
      </c>
      <c r="N5" s="159"/>
      <c r="O5" s="160">
        <f t="shared" ref="O5:O68" si="2">ROUND(IF(K5*0.25-0.5&lt;0,0,K5*0.25-0.5),0)-R5-P5</f>
        <v>0</v>
      </c>
      <c r="P5" s="159"/>
      <c r="Q5" s="159"/>
      <c r="R5" s="159"/>
      <c r="S5" s="28">
        <f t="shared" ref="S5:S68" si="3">K5-SUM(U5:AH5)+N5</f>
        <v>0</v>
      </c>
      <c r="T5" s="27" t="str">
        <f t="shared" ref="T5:T68" si="4">IF(S5&lt;0,"ATENÇÃO","OK")</f>
        <v>OK</v>
      </c>
      <c r="U5" s="173"/>
      <c r="V5" s="173"/>
      <c r="W5" s="173"/>
      <c r="X5" s="24"/>
      <c r="Y5" s="26"/>
      <c r="Z5" s="26"/>
      <c r="AA5" s="26"/>
      <c r="AB5" s="24"/>
      <c r="AC5" s="24"/>
      <c r="AD5" s="24"/>
      <c r="AE5" s="24"/>
      <c r="AF5" s="24"/>
      <c r="AG5" s="24"/>
      <c r="AH5" s="24"/>
    </row>
    <row r="6" spans="1:34" ht="30.2" customHeight="1" x14ac:dyDescent="0.25">
      <c r="A6" s="39">
        <v>3</v>
      </c>
      <c r="B6" s="39">
        <v>3</v>
      </c>
      <c r="C6" s="37" t="s">
        <v>63</v>
      </c>
      <c r="D6" s="36" t="s">
        <v>70</v>
      </c>
      <c r="E6" s="37" t="s">
        <v>71</v>
      </c>
      <c r="F6" s="37" t="s">
        <v>20</v>
      </c>
      <c r="G6" s="37" t="s">
        <v>72</v>
      </c>
      <c r="H6" s="37" t="s">
        <v>5</v>
      </c>
      <c r="I6" s="37" t="s">
        <v>6</v>
      </c>
      <c r="J6" s="38">
        <v>1802</v>
      </c>
      <c r="K6" s="29">
        <f>0</f>
        <v>0</v>
      </c>
      <c r="L6" s="158">
        <f t="shared" si="0"/>
        <v>0</v>
      </c>
      <c r="M6" s="158">
        <f t="shared" si="1"/>
        <v>0</v>
      </c>
      <c r="N6" s="159"/>
      <c r="O6" s="160">
        <f t="shared" si="2"/>
        <v>0</v>
      </c>
      <c r="P6" s="159"/>
      <c r="Q6" s="159"/>
      <c r="R6" s="159"/>
      <c r="S6" s="28">
        <f t="shared" si="3"/>
        <v>0</v>
      </c>
      <c r="T6" s="27" t="str">
        <f t="shared" si="4"/>
        <v>OK</v>
      </c>
      <c r="U6" s="173"/>
      <c r="V6" s="173"/>
      <c r="W6" s="173"/>
      <c r="X6" s="24"/>
      <c r="Y6" s="26"/>
      <c r="Z6" s="26"/>
      <c r="AA6" s="26"/>
      <c r="AB6" s="24"/>
      <c r="AC6" s="24"/>
      <c r="AD6" s="24"/>
      <c r="AE6" s="24"/>
      <c r="AF6" s="24"/>
      <c r="AG6" s="24"/>
      <c r="AH6" s="24"/>
    </row>
    <row r="7" spans="1:34" ht="30.2" customHeight="1" x14ac:dyDescent="0.25">
      <c r="A7" s="46">
        <v>4</v>
      </c>
      <c r="B7" s="46">
        <v>4</v>
      </c>
      <c r="C7" s="47" t="s">
        <v>67</v>
      </c>
      <c r="D7" s="48" t="s">
        <v>73</v>
      </c>
      <c r="E7" s="47" t="s">
        <v>74</v>
      </c>
      <c r="F7" s="47" t="s">
        <v>20</v>
      </c>
      <c r="G7" s="47" t="s">
        <v>75</v>
      </c>
      <c r="H7" s="47" t="s">
        <v>5</v>
      </c>
      <c r="I7" s="47" t="s">
        <v>6</v>
      </c>
      <c r="J7" s="49">
        <v>1800</v>
      </c>
      <c r="K7" s="29">
        <f>0</f>
        <v>0</v>
      </c>
      <c r="L7" s="158">
        <f t="shared" si="0"/>
        <v>0</v>
      </c>
      <c r="M7" s="158">
        <f t="shared" si="1"/>
        <v>0</v>
      </c>
      <c r="N7" s="159"/>
      <c r="O7" s="160">
        <f t="shared" si="2"/>
        <v>0</v>
      </c>
      <c r="P7" s="159"/>
      <c r="Q7" s="159"/>
      <c r="R7" s="159"/>
      <c r="S7" s="28">
        <f t="shared" si="3"/>
        <v>0</v>
      </c>
      <c r="T7" s="27" t="str">
        <f t="shared" si="4"/>
        <v>OK</v>
      </c>
      <c r="U7" s="173"/>
      <c r="V7" s="173"/>
      <c r="W7" s="173"/>
      <c r="X7" s="24"/>
      <c r="Y7" s="26"/>
      <c r="Z7" s="26"/>
      <c r="AA7" s="26"/>
      <c r="AB7" s="24"/>
      <c r="AC7" s="24"/>
      <c r="AD7" s="24"/>
      <c r="AE7" s="24"/>
      <c r="AF7" s="24"/>
      <c r="AG7" s="24"/>
      <c r="AH7" s="24"/>
    </row>
    <row r="8" spans="1:34" ht="30.2" customHeight="1" x14ac:dyDescent="0.25">
      <c r="A8" s="39">
        <v>5</v>
      </c>
      <c r="B8" s="39">
        <v>5</v>
      </c>
      <c r="C8" s="37" t="s">
        <v>63</v>
      </c>
      <c r="D8" s="36" t="s">
        <v>76</v>
      </c>
      <c r="E8" s="37" t="s">
        <v>77</v>
      </c>
      <c r="F8" s="37" t="s">
        <v>20</v>
      </c>
      <c r="G8" s="37" t="s">
        <v>78</v>
      </c>
      <c r="H8" s="37" t="s">
        <v>5</v>
      </c>
      <c r="I8" s="37" t="s">
        <v>6</v>
      </c>
      <c r="J8" s="38">
        <v>2686</v>
      </c>
      <c r="K8" s="29">
        <f>13</f>
        <v>13</v>
      </c>
      <c r="L8" s="158">
        <f t="shared" si="0"/>
        <v>13</v>
      </c>
      <c r="M8" s="158">
        <f t="shared" si="1"/>
        <v>13</v>
      </c>
      <c r="N8" s="159"/>
      <c r="O8" s="160">
        <f t="shared" si="2"/>
        <v>3</v>
      </c>
      <c r="P8" s="159"/>
      <c r="Q8" s="159"/>
      <c r="R8" s="159"/>
      <c r="S8" s="28">
        <f t="shared" si="3"/>
        <v>0</v>
      </c>
      <c r="T8" s="27" t="str">
        <f t="shared" si="4"/>
        <v>OK</v>
      </c>
      <c r="U8" s="173"/>
      <c r="V8" s="175">
        <v>13</v>
      </c>
      <c r="W8" s="173"/>
      <c r="X8" s="24"/>
      <c r="Y8" s="26"/>
      <c r="Z8" s="26"/>
      <c r="AA8" s="26"/>
      <c r="AB8" s="24"/>
      <c r="AC8" s="24"/>
      <c r="AD8" s="24"/>
      <c r="AE8" s="24"/>
      <c r="AF8" s="24"/>
      <c r="AG8" s="24"/>
      <c r="AH8" s="24"/>
    </row>
    <row r="9" spans="1:34" ht="57.75" customHeight="1" x14ac:dyDescent="0.25">
      <c r="A9" s="91">
        <v>6</v>
      </c>
      <c r="B9" s="91">
        <v>6</v>
      </c>
      <c r="C9" s="92" t="s">
        <v>67</v>
      </c>
      <c r="D9" s="93" t="s">
        <v>79</v>
      </c>
      <c r="E9" s="98" t="s">
        <v>188</v>
      </c>
      <c r="F9" s="92" t="s">
        <v>20</v>
      </c>
      <c r="G9" s="92" t="s">
        <v>21</v>
      </c>
      <c r="H9" s="92" t="s">
        <v>5</v>
      </c>
      <c r="I9" s="92" t="s">
        <v>6</v>
      </c>
      <c r="J9" s="94">
        <v>2821.51</v>
      </c>
      <c r="K9" s="29">
        <f>0</f>
        <v>0</v>
      </c>
      <c r="L9" s="158">
        <f t="shared" si="0"/>
        <v>0</v>
      </c>
      <c r="M9" s="158">
        <f t="shared" si="1"/>
        <v>0</v>
      </c>
      <c r="N9" s="159"/>
      <c r="O9" s="160">
        <f t="shared" si="2"/>
        <v>0</v>
      </c>
      <c r="P9" s="159"/>
      <c r="Q9" s="159"/>
      <c r="R9" s="159"/>
      <c r="S9" s="28">
        <f t="shared" si="3"/>
        <v>0</v>
      </c>
      <c r="T9" s="27" t="str">
        <f t="shared" si="4"/>
        <v>OK</v>
      </c>
      <c r="U9" s="173"/>
      <c r="V9" s="173"/>
      <c r="W9" s="173"/>
      <c r="X9" s="24"/>
      <c r="Y9" s="26"/>
      <c r="Z9" s="26"/>
      <c r="AA9" s="26"/>
      <c r="AB9" s="24"/>
      <c r="AC9" s="24"/>
      <c r="AD9" s="24"/>
      <c r="AE9" s="24"/>
      <c r="AF9" s="24"/>
      <c r="AG9" s="24"/>
      <c r="AH9" s="24"/>
    </row>
    <row r="10" spans="1:34" ht="30.2" customHeight="1" x14ac:dyDescent="0.25">
      <c r="A10" s="39">
        <v>7</v>
      </c>
      <c r="B10" s="39">
        <v>7</v>
      </c>
      <c r="C10" s="37" t="s">
        <v>63</v>
      </c>
      <c r="D10" s="36" t="s">
        <v>80</v>
      </c>
      <c r="E10" s="37" t="s">
        <v>81</v>
      </c>
      <c r="F10" s="37" t="s">
        <v>20</v>
      </c>
      <c r="G10" s="37" t="s">
        <v>21</v>
      </c>
      <c r="H10" s="37" t="s">
        <v>5</v>
      </c>
      <c r="I10" s="37" t="s">
        <v>6</v>
      </c>
      <c r="J10" s="38">
        <v>7446</v>
      </c>
      <c r="K10" s="29">
        <f>0</f>
        <v>0</v>
      </c>
      <c r="L10" s="158">
        <f t="shared" si="0"/>
        <v>0</v>
      </c>
      <c r="M10" s="158">
        <f t="shared" si="1"/>
        <v>0</v>
      </c>
      <c r="N10" s="159"/>
      <c r="O10" s="160">
        <f t="shared" si="2"/>
        <v>0</v>
      </c>
      <c r="P10" s="159"/>
      <c r="Q10" s="159"/>
      <c r="R10" s="159"/>
      <c r="S10" s="28">
        <f t="shared" si="3"/>
        <v>0</v>
      </c>
      <c r="T10" s="27" t="str">
        <f t="shared" si="4"/>
        <v>OK</v>
      </c>
      <c r="U10" s="173"/>
      <c r="V10" s="173"/>
      <c r="W10" s="173"/>
      <c r="X10" s="24"/>
      <c r="Y10" s="26"/>
      <c r="Z10" s="26"/>
      <c r="AA10" s="26"/>
      <c r="AB10" s="24"/>
      <c r="AC10" s="24"/>
      <c r="AD10" s="24"/>
      <c r="AE10" s="24"/>
      <c r="AF10" s="24"/>
      <c r="AG10" s="24"/>
      <c r="AH10" s="24"/>
    </row>
    <row r="11" spans="1:34" ht="30.2" customHeight="1" x14ac:dyDescent="0.25">
      <c r="A11" s="46">
        <v>8</v>
      </c>
      <c r="B11" s="46">
        <v>8</v>
      </c>
      <c r="C11" s="47" t="s">
        <v>63</v>
      </c>
      <c r="D11" s="48" t="s">
        <v>82</v>
      </c>
      <c r="E11" s="47" t="s">
        <v>81</v>
      </c>
      <c r="F11" s="47" t="s">
        <v>20</v>
      </c>
      <c r="G11" s="47" t="s">
        <v>21</v>
      </c>
      <c r="H11" s="47" t="s">
        <v>5</v>
      </c>
      <c r="I11" s="47" t="s">
        <v>6</v>
      </c>
      <c r="J11" s="49">
        <v>7375</v>
      </c>
      <c r="K11" s="29">
        <f>0</f>
        <v>0</v>
      </c>
      <c r="L11" s="158">
        <f t="shared" si="0"/>
        <v>0</v>
      </c>
      <c r="M11" s="158">
        <f t="shared" si="1"/>
        <v>0</v>
      </c>
      <c r="N11" s="159"/>
      <c r="O11" s="160">
        <f t="shared" si="2"/>
        <v>0</v>
      </c>
      <c r="P11" s="159"/>
      <c r="Q11" s="159"/>
      <c r="R11" s="159"/>
      <c r="S11" s="28">
        <f t="shared" si="3"/>
        <v>0</v>
      </c>
      <c r="T11" s="27" t="str">
        <f t="shared" si="4"/>
        <v>OK</v>
      </c>
      <c r="U11" s="173"/>
      <c r="V11" s="173"/>
      <c r="W11" s="173"/>
      <c r="X11" s="24"/>
      <c r="Y11" s="26"/>
      <c r="Z11" s="26"/>
      <c r="AA11" s="26"/>
      <c r="AB11" s="24"/>
      <c r="AC11" s="24"/>
      <c r="AD11" s="24"/>
      <c r="AE11" s="24"/>
      <c r="AF11" s="24"/>
      <c r="AG11" s="24"/>
      <c r="AH11" s="24"/>
    </row>
    <row r="12" spans="1:34" ht="30.2" customHeight="1" x14ac:dyDescent="0.25">
      <c r="A12" s="39">
        <v>9</v>
      </c>
      <c r="B12" s="39">
        <v>9</v>
      </c>
      <c r="C12" s="37" t="s">
        <v>83</v>
      </c>
      <c r="D12" s="36" t="s">
        <v>84</v>
      </c>
      <c r="E12" s="37" t="s">
        <v>85</v>
      </c>
      <c r="F12" s="37" t="s">
        <v>20</v>
      </c>
      <c r="G12" s="37" t="s">
        <v>22</v>
      </c>
      <c r="H12" s="37" t="s">
        <v>5</v>
      </c>
      <c r="I12" s="37" t="s">
        <v>6</v>
      </c>
      <c r="J12" s="38">
        <v>6213.51</v>
      </c>
      <c r="K12" s="29">
        <f>0</f>
        <v>0</v>
      </c>
      <c r="L12" s="158">
        <f t="shared" si="0"/>
        <v>0</v>
      </c>
      <c r="M12" s="158">
        <f t="shared" si="1"/>
        <v>0</v>
      </c>
      <c r="N12" s="159"/>
      <c r="O12" s="160">
        <f t="shared" si="2"/>
        <v>0</v>
      </c>
      <c r="P12" s="159"/>
      <c r="Q12" s="159"/>
      <c r="R12" s="159"/>
      <c r="S12" s="28">
        <f t="shared" si="3"/>
        <v>0</v>
      </c>
      <c r="T12" s="27" t="str">
        <f t="shared" si="4"/>
        <v>OK</v>
      </c>
      <c r="U12" s="173"/>
      <c r="V12" s="173"/>
      <c r="W12" s="173"/>
      <c r="X12" s="24"/>
      <c r="Y12" s="30"/>
      <c r="Z12" s="26"/>
      <c r="AA12" s="26"/>
      <c r="AB12" s="24"/>
      <c r="AC12" s="24"/>
      <c r="AD12" s="24"/>
      <c r="AE12" s="24"/>
      <c r="AF12" s="24"/>
      <c r="AG12" s="24"/>
      <c r="AH12" s="24"/>
    </row>
    <row r="13" spans="1:34" ht="30.2" customHeight="1" x14ac:dyDescent="0.25">
      <c r="A13" s="46">
        <v>10</v>
      </c>
      <c r="B13" s="46">
        <v>10</v>
      </c>
      <c r="C13" s="47" t="s">
        <v>63</v>
      </c>
      <c r="D13" s="48" t="s">
        <v>86</v>
      </c>
      <c r="E13" s="47" t="s">
        <v>87</v>
      </c>
      <c r="F13" s="47" t="s">
        <v>20</v>
      </c>
      <c r="G13" s="47" t="s">
        <v>22</v>
      </c>
      <c r="H13" s="47" t="s">
        <v>5</v>
      </c>
      <c r="I13" s="47" t="s">
        <v>6</v>
      </c>
      <c r="J13" s="49">
        <v>6689.61</v>
      </c>
      <c r="K13" s="29">
        <f>0</f>
        <v>0</v>
      </c>
      <c r="L13" s="158">
        <f t="shared" si="0"/>
        <v>0</v>
      </c>
      <c r="M13" s="158">
        <f t="shared" si="1"/>
        <v>0</v>
      </c>
      <c r="N13" s="159"/>
      <c r="O13" s="160">
        <f t="shared" si="2"/>
        <v>0</v>
      </c>
      <c r="P13" s="159"/>
      <c r="Q13" s="159"/>
      <c r="R13" s="159"/>
      <c r="S13" s="28">
        <f t="shared" si="3"/>
        <v>0</v>
      </c>
      <c r="T13" s="27" t="str">
        <f t="shared" si="4"/>
        <v>OK</v>
      </c>
      <c r="U13" s="173"/>
      <c r="V13" s="173"/>
      <c r="W13" s="173"/>
      <c r="X13" s="24"/>
      <c r="Y13" s="26"/>
      <c r="Z13" s="26"/>
      <c r="AA13" s="26"/>
      <c r="AB13" s="24"/>
      <c r="AC13" s="24"/>
      <c r="AD13" s="24"/>
      <c r="AE13" s="24"/>
      <c r="AF13" s="24"/>
      <c r="AG13" s="24"/>
      <c r="AH13" s="24"/>
    </row>
    <row r="14" spans="1:34" ht="30.2" customHeight="1" x14ac:dyDescent="0.25">
      <c r="A14" s="39">
        <v>11</v>
      </c>
      <c r="B14" s="39">
        <v>11</v>
      </c>
      <c r="C14" s="37" t="s">
        <v>83</v>
      </c>
      <c r="D14" s="36" t="s">
        <v>88</v>
      </c>
      <c r="E14" s="37" t="s">
        <v>89</v>
      </c>
      <c r="F14" s="39" t="s">
        <v>20</v>
      </c>
      <c r="G14" s="37" t="s">
        <v>22</v>
      </c>
      <c r="H14" s="39" t="s">
        <v>5</v>
      </c>
      <c r="I14" s="37" t="s">
        <v>6</v>
      </c>
      <c r="J14" s="38">
        <v>3445.06</v>
      </c>
      <c r="K14" s="29">
        <f>12</f>
        <v>12</v>
      </c>
      <c r="L14" s="158">
        <f t="shared" si="0"/>
        <v>12</v>
      </c>
      <c r="M14" s="158">
        <f t="shared" si="1"/>
        <v>12</v>
      </c>
      <c r="N14" s="159"/>
      <c r="O14" s="160">
        <f t="shared" si="2"/>
        <v>3</v>
      </c>
      <c r="P14" s="159"/>
      <c r="Q14" s="159"/>
      <c r="R14" s="159"/>
      <c r="S14" s="28">
        <f t="shared" si="3"/>
        <v>0</v>
      </c>
      <c r="T14" s="27" t="str">
        <f t="shared" si="4"/>
        <v>OK</v>
      </c>
      <c r="U14" s="175">
        <v>12</v>
      </c>
      <c r="V14" s="173"/>
      <c r="W14" s="173"/>
      <c r="X14" s="24"/>
      <c r="Y14" s="26"/>
      <c r="Z14" s="26"/>
      <c r="AA14" s="26"/>
      <c r="AB14" s="24"/>
      <c r="AC14" s="24"/>
      <c r="AD14" s="24"/>
      <c r="AE14" s="24"/>
      <c r="AF14" s="24"/>
      <c r="AG14" s="24"/>
      <c r="AH14" s="24"/>
    </row>
    <row r="15" spans="1:34" ht="30.2" customHeight="1" x14ac:dyDescent="0.25">
      <c r="A15" s="46">
        <v>12</v>
      </c>
      <c r="B15" s="46">
        <v>12</v>
      </c>
      <c r="C15" s="47" t="s">
        <v>83</v>
      </c>
      <c r="D15" s="48" t="s">
        <v>90</v>
      </c>
      <c r="E15" s="47" t="s">
        <v>91</v>
      </c>
      <c r="F15" s="46" t="s">
        <v>20</v>
      </c>
      <c r="G15" s="46" t="s">
        <v>22</v>
      </c>
      <c r="H15" s="46" t="s">
        <v>5</v>
      </c>
      <c r="I15" s="47" t="s">
        <v>6</v>
      </c>
      <c r="J15" s="49">
        <v>3617.48</v>
      </c>
      <c r="K15" s="29">
        <f>0</f>
        <v>0</v>
      </c>
      <c r="L15" s="158">
        <f t="shared" si="0"/>
        <v>0</v>
      </c>
      <c r="M15" s="158">
        <f t="shared" si="1"/>
        <v>0</v>
      </c>
      <c r="N15" s="159"/>
      <c r="O15" s="160">
        <f t="shared" si="2"/>
        <v>0</v>
      </c>
      <c r="P15" s="159"/>
      <c r="Q15" s="159"/>
      <c r="R15" s="159"/>
      <c r="S15" s="28">
        <f t="shared" si="3"/>
        <v>0</v>
      </c>
      <c r="T15" s="27" t="str">
        <f t="shared" si="4"/>
        <v>OK</v>
      </c>
      <c r="U15" s="173"/>
      <c r="V15" s="173"/>
      <c r="W15" s="173"/>
      <c r="X15" s="24"/>
      <c r="Y15" s="26"/>
      <c r="Z15" s="26"/>
      <c r="AA15" s="26"/>
      <c r="AB15" s="24"/>
      <c r="AC15" s="24"/>
      <c r="AD15" s="24"/>
      <c r="AE15" s="24"/>
      <c r="AF15" s="24"/>
      <c r="AG15" s="24"/>
      <c r="AH15" s="24"/>
    </row>
    <row r="16" spans="1:34" ht="30.2" customHeight="1" x14ac:dyDescent="0.25">
      <c r="A16" s="39">
        <v>13</v>
      </c>
      <c r="B16" s="39">
        <v>13</v>
      </c>
      <c r="C16" s="37" t="s">
        <v>92</v>
      </c>
      <c r="D16" s="36" t="s">
        <v>93</v>
      </c>
      <c r="E16" s="37" t="s">
        <v>94</v>
      </c>
      <c r="F16" s="39" t="s">
        <v>20</v>
      </c>
      <c r="G16" s="39" t="s">
        <v>22</v>
      </c>
      <c r="H16" s="39" t="s">
        <v>5</v>
      </c>
      <c r="I16" s="37" t="s">
        <v>6</v>
      </c>
      <c r="J16" s="38">
        <v>7453.33</v>
      </c>
      <c r="K16" s="29">
        <f>0</f>
        <v>0</v>
      </c>
      <c r="L16" s="158">
        <f t="shared" si="0"/>
        <v>0</v>
      </c>
      <c r="M16" s="158">
        <f t="shared" si="1"/>
        <v>0</v>
      </c>
      <c r="N16" s="159"/>
      <c r="O16" s="160">
        <f t="shared" si="2"/>
        <v>0</v>
      </c>
      <c r="P16" s="159"/>
      <c r="Q16" s="159"/>
      <c r="R16" s="159"/>
      <c r="S16" s="28">
        <f t="shared" si="3"/>
        <v>0</v>
      </c>
      <c r="T16" s="27" t="str">
        <f t="shared" si="4"/>
        <v>OK</v>
      </c>
      <c r="U16" s="173"/>
      <c r="V16" s="173"/>
      <c r="W16" s="173"/>
      <c r="X16" s="24"/>
      <c r="Y16" s="26"/>
      <c r="Z16" s="26"/>
      <c r="AA16" s="26"/>
      <c r="AB16" s="24"/>
      <c r="AC16" s="24"/>
      <c r="AD16" s="24"/>
      <c r="AE16" s="24"/>
      <c r="AF16" s="24"/>
      <c r="AG16" s="24"/>
      <c r="AH16" s="24"/>
    </row>
    <row r="17" spans="1:34" ht="30.2" customHeight="1" x14ac:dyDescent="0.25">
      <c r="A17" s="46">
        <v>14</v>
      </c>
      <c r="B17" s="46">
        <v>14</v>
      </c>
      <c r="C17" s="47" t="s">
        <v>92</v>
      </c>
      <c r="D17" s="48" t="s">
        <v>95</v>
      </c>
      <c r="E17" s="47" t="s">
        <v>94</v>
      </c>
      <c r="F17" s="47" t="s">
        <v>20</v>
      </c>
      <c r="G17" s="47" t="s">
        <v>22</v>
      </c>
      <c r="H17" s="47" t="s">
        <v>5</v>
      </c>
      <c r="I17" s="47" t="s">
        <v>6</v>
      </c>
      <c r="J17" s="49">
        <v>9561.2000000000007</v>
      </c>
      <c r="K17" s="29">
        <f>0</f>
        <v>0</v>
      </c>
      <c r="L17" s="158">
        <f t="shared" si="0"/>
        <v>0</v>
      </c>
      <c r="M17" s="158">
        <f t="shared" si="1"/>
        <v>0</v>
      </c>
      <c r="N17" s="159"/>
      <c r="O17" s="160">
        <f t="shared" si="2"/>
        <v>0</v>
      </c>
      <c r="P17" s="159"/>
      <c r="Q17" s="159"/>
      <c r="R17" s="159"/>
      <c r="S17" s="28">
        <f t="shared" si="3"/>
        <v>0</v>
      </c>
      <c r="T17" s="27" t="str">
        <f t="shared" si="4"/>
        <v>OK</v>
      </c>
      <c r="U17" s="173"/>
      <c r="V17" s="173"/>
      <c r="W17" s="173"/>
      <c r="X17" s="24"/>
      <c r="Y17" s="26"/>
      <c r="Z17" s="26"/>
      <c r="AA17" s="26"/>
      <c r="AB17" s="24"/>
      <c r="AC17" s="24"/>
      <c r="AD17" s="24"/>
      <c r="AE17" s="24"/>
      <c r="AF17" s="24"/>
      <c r="AG17" s="24"/>
      <c r="AH17" s="24"/>
    </row>
    <row r="18" spans="1:34" ht="30.2" customHeight="1" x14ac:dyDescent="0.25">
      <c r="A18" s="39">
        <v>15</v>
      </c>
      <c r="B18" s="39">
        <v>15</v>
      </c>
      <c r="C18" s="37" t="s">
        <v>63</v>
      </c>
      <c r="D18" s="36" t="s">
        <v>96</v>
      </c>
      <c r="E18" s="37" t="s">
        <v>97</v>
      </c>
      <c r="F18" s="37" t="s">
        <v>20</v>
      </c>
      <c r="G18" s="37" t="s">
        <v>31</v>
      </c>
      <c r="H18" s="37" t="s">
        <v>5</v>
      </c>
      <c r="I18" s="37" t="s">
        <v>6</v>
      </c>
      <c r="J18" s="38">
        <v>7598</v>
      </c>
      <c r="K18" s="29">
        <f>0</f>
        <v>0</v>
      </c>
      <c r="L18" s="158">
        <f t="shared" si="0"/>
        <v>0</v>
      </c>
      <c r="M18" s="158">
        <f t="shared" si="1"/>
        <v>0</v>
      </c>
      <c r="N18" s="159"/>
      <c r="O18" s="160">
        <f t="shared" si="2"/>
        <v>0</v>
      </c>
      <c r="P18" s="159"/>
      <c r="Q18" s="159"/>
      <c r="R18" s="159"/>
      <c r="S18" s="28">
        <f t="shared" si="3"/>
        <v>0</v>
      </c>
      <c r="T18" s="27" t="str">
        <f t="shared" si="4"/>
        <v>OK</v>
      </c>
      <c r="U18" s="173"/>
      <c r="V18" s="173"/>
      <c r="W18" s="173"/>
      <c r="X18" s="24"/>
      <c r="Y18" s="26"/>
      <c r="Z18" s="26"/>
      <c r="AA18" s="26"/>
      <c r="AB18" s="24"/>
      <c r="AC18" s="24"/>
      <c r="AD18" s="24"/>
      <c r="AE18" s="24"/>
      <c r="AF18" s="24"/>
      <c r="AG18" s="24"/>
      <c r="AH18" s="24"/>
    </row>
    <row r="19" spans="1:34" ht="30.2" customHeight="1" x14ac:dyDescent="0.25">
      <c r="A19" s="46">
        <v>16</v>
      </c>
      <c r="B19" s="46">
        <v>16</v>
      </c>
      <c r="C19" s="47" t="s">
        <v>83</v>
      </c>
      <c r="D19" s="48" t="s">
        <v>98</v>
      </c>
      <c r="E19" s="47" t="s">
        <v>99</v>
      </c>
      <c r="F19" s="47" t="s">
        <v>20</v>
      </c>
      <c r="G19" s="47" t="s">
        <v>100</v>
      </c>
      <c r="H19" s="47" t="s">
        <v>5</v>
      </c>
      <c r="I19" s="47" t="s">
        <v>6</v>
      </c>
      <c r="J19" s="49">
        <v>4540.34</v>
      </c>
      <c r="K19" s="29">
        <f>0</f>
        <v>0</v>
      </c>
      <c r="L19" s="158">
        <f t="shared" si="0"/>
        <v>0</v>
      </c>
      <c r="M19" s="158">
        <f t="shared" si="1"/>
        <v>0</v>
      </c>
      <c r="N19" s="159"/>
      <c r="O19" s="160">
        <f t="shared" si="2"/>
        <v>0</v>
      </c>
      <c r="P19" s="159"/>
      <c r="Q19" s="159"/>
      <c r="R19" s="159"/>
      <c r="S19" s="28">
        <f t="shared" si="3"/>
        <v>0</v>
      </c>
      <c r="T19" s="27" t="str">
        <f t="shared" si="4"/>
        <v>OK</v>
      </c>
      <c r="U19" s="173"/>
      <c r="V19" s="173"/>
      <c r="W19" s="173"/>
      <c r="X19" s="24"/>
      <c r="Y19" s="26"/>
      <c r="Z19" s="26"/>
      <c r="AA19" s="26"/>
      <c r="AB19" s="24"/>
      <c r="AC19" s="24"/>
      <c r="AD19" s="24"/>
      <c r="AE19" s="24"/>
      <c r="AF19" s="24"/>
      <c r="AG19" s="24"/>
      <c r="AH19" s="24"/>
    </row>
    <row r="20" spans="1:34" ht="30.2" customHeight="1" x14ac:dyDescent="0.25">
      <c r="A20" s="39">
        <v>17</v>
      </c>
      <c r="B20" s="39">
        <v>17</v>
      </c>
      <c r="C20" s="37" t="s">
        <v>63</v>
      </c>
      <c r="D20" s="40" t="s">
        <v>101</v>
      </c>
      <c r="E20" s="41" t="s">
        <v>102</v>
      </c>
      <c r="F20" s="42" t="s">
        <v>20</v>
      </c>
      <c r="G20" s="42" t="s">
        <v>103</v>
      </c>
      <c r="H20" s="42" t="s">
        <v>5</v>
      </c>
      <c r="I20" s="42" t="s">
        <v>6</v>
      </c>
      <c r="J20" s="38">
        <v>7499</v>
      </c>
      <c r="K20" s="29">
        <f>0</f>
        <v>0</v>
      </c>
      <c r="L20" s="158">
        <f t="shared" si="0"/>
        <v>0</v>
      </c>
      <c r="M20" s="158">
        <f t="shared" si="1"/>
        <v>0</v>
      </c>
      <c r="N20" s="159"/>
      <c r="O20" s="160">
        <f t="shared" si="2"/>
        <v>0</v>
      </c>
      <c r="P20" s="159"/>
      <c r="Q20" s="159"/>
      <c r="R20" s="159"/>
      <c r="S20" s="28">
        <f t="shared" si="3"/>
        <v>0</v>
      </c>
      <c r="T20" s="27" t="str">
        <f t="shared" si="4"/>
        <v>OK</v>
      </c>
      <c r="U20" s="173"/>
      <c r="V20" s="173"/>
      <c r="W20" s="173"/>
      <c r="X20" s="24"/>
      <c r="Y20" s="26"/>
      <c r="Z20" s="26"/>
      <c r="AA20" s="26"/>
      <c r="AB20" s="24"/>
      <c r="AC20" s="24"/>
      <c r="AD20" s="24"/>
      <c r="AE20" s="24"/>
      <c r="AF20" s="24"/>
      <c r="AG20" s="24"/>
      <c r="AH20" s="24"/>
    </row>
    <row r="21" spans="1:34" ht="30.2" customHeight="1" x14ac:dyDescent="0.25">
      <c r="A21" s="46">
        <v>18</v>
      </c>
      <c r="B21" s="46">
        <v>18</v>
      </c>
      <c r="C21" s="47" t="s">
        <v>104</v>
      </c>
      <c r="D21" s="48" t="s">
        <v>105</v>
      </c>
      <c r="E21" s="50" t="s">
        <v>106</v>
      </c>
      <c r="F21" s="51" t="s">
        <v>20</v>
      </c>
      <c r="G21" s="46" t="s">
        <v>107</v>
      </c>
      <c r="H21" s="46" t="s">
        <v>5</v>
      </c>
      <c r="I21" s="46" t="s">
        <v>6</v>
      </c>
      <c r="J21" s="49">
        <v>9553.2000000000007</v>
      </c>
      <c r="K21" s="29">
        <f>0</f>
        <v>0</v>
      </c>
      <c r="L21" s="158">
        <f t="shared" si="0"/>
        <v>0</v>
      </c>
      <c r="M21" s="158">
        <f t="shared" si="1"/>
        <v>0</v>
      </c>
      <c r="N21" s="159"/>
      <c r="O21" s="160">
        <f t="shared" si="2"/>
        <v>0</v>
      </c>
      <c r="P21" s="159"/>
      <c r="Q21" s="159"/>
      <c r="R21" s="159"/>
      <c r="S21" s="28">
        <f t="shared" si="3"/>
        <v>0</v>
      </c>
      <c r="T21" s="27" t="str">
        <f t="shared" si="4"/>
        <v>OK</v>
      </c>
      <c r="U21" s="173"/>
      <c r="V21" s="173"/>
      <c r="W21" s="173"/>
      <c r="X21" s="24"/>
      <c r="Y21" s="26"/>
      <c r="Z21" s="26"/>
      <c r="AA21" s="26"/>
      <c r="AB21" s="24"/>
      <c r="AC21" s="24"/>
      <c r="AD21" s="24"/>
      <c r="AE21" s="24"/>
      <c r="AF21" s="24"/>
      <c r="AG21" s="24"/>
      <c r="AH21" s="24"/>
    </row>
    <row r="22" spans="1:34" ht="30.2" customHeight="1" x14ac:dyDescent="0.25">
      <c r="A22" s="39">
        <v>19</v>
      </c>
      <c r="B22" s="39">
        <v>19</v>
      </c>
      <c r="C22" s="37" t="s">
        <v>63</v>
      </c>
      <c r="D22" s="36" t="s">
        <v>108</v>
      </c>
      <c r="E22" s="43" t="s">
        <v>109</v>
      </c>
      <c r="F22" s="45" t="s">
        <v>20</v>
      </c>
      <c r="G22" s="39" t="s">
        <v>107</v>
      </c>
      <c r="H22" s="39" t="s">
        <v>5</v>
      </c>
      <c r="I22" s="39" t="s">
        <v>6</v>
      </c>
      <c r="J22" s="38">
        <v>8608</v>
      </c>
      <c r="K22" s="29">
        <f>0</f>
        <v>0</v>
      </c>
      <c r="L22" s="158">
        <f t="shared" si="0"/>
        <v>0</v>
      </c>
      <c r="M22" s="158">
        <f t="shared" si="1"/>
        <v>0</v>
      </c>
      <c r="N22" s="159"/>
      <c r="O22" s="160">
        <f t="shared" si="2"/>
        <v>0</v>
      </c>
      <c r="P22" s="159"/>
      <c r="Q22" s="159"/>
      <c r="R22" s="159"/>
      <c r="S22" s="28">
        <f t="shared" si="3"/>
        <v>0</v>
      </c>
      <c r="T22" s="27" t="str">
        <f t="shared" si="4"/>
        <v>OK</v>
      </c>
      <c r="U22" s="173"/>
      <c r="V22" s="173"/>
      <c r="W22" s="173"/>
      <c r="X22" s="31"/>
      <c r="Y22" s="26"/>
      <c r="Z22" s="26"/>
      <c r="AA22" s="26"/>
      <c r="AB22" s="24"/>
      <c r="AC22" s="24"/>
      <c r="AD22" s="24"/>
      <c r="AE22" s="24"/>
      <c r="AF22" s="24"/>
      <c r="AG22" s="24"/>
      <c r="AH22" s="24"/>
    </row>
    <row r="23" spans="1:34" ht="30.2" customHeight="1" x14ac:dyDescent="0.25">
      <c r="A23" s="46">
        <v>20</v>
      </c>
      <c r="B23" s="46">
        <v>20</v>
      </c>
      <c r="C23" s="47" t="s">
        <v>63</v>
      </c>
      <c r="D23" s="48" t="s">
        <v>110</v>
      </c>
      <c r="E23" s="50" t="s">
        <v>111</v>
      </c>
      <c r="F23" s="52" t="s">
        <v>20</v>
      </c>
      <c r="G23" s="46" t="s">
        <v>112</v>
      </c>
      <c r="H23" s="46" t="s">
        <v>5</v>
      </c>
      <c r="I23" s="46" t="s">
        <v>6</v>
      </c>
      <c r="J23" s="49">
        <v>10488</v>
      </c>
      <c r="K23" s="29">
        <f>0</f>
        <v>0</v>
      </c>
      <c r="L23" s="158">
        <f t="shared" si="0"/>
        <v>0</v>
      </c>
      <c r="M23" s="158">
        <f t="shared" si="1"/>
        <v>0</v>
      </c>
      <c r="N23" s="159"/>
      <c r="O23" s="160">
        <f t="shared" si="2"/>
        <v>0</v>
      </c>
      <c r="P23" s="159"/>
      <c r="Q23" s="159"/>
      <c r="R23" s="159"/>
      <c r="S23" s="28">
        <f t="shared" si="3"/>
        <v>0</v>
      </c>
      <c r="T23" s="27" t="str">
        <f t="shared" si="4"/>
        <v>OK</v>
      </c>
      <c r="U23" s="173"/>
      <c r="V23" s="173"/>
      <c r="W23" s="173"/>
      <c r="X23" s="31"/>
      <c r="Y23" s="26"/>
      <c r="Z23" s="26"/>
      <c r="AA23" s="26"/>
      <c r="AB23" s="24"/>
      <c r="AC23" s="24"/>
      <c r="AD23" s="24"/>
      <c r="AE23" s="24"/>
      <c r="AF23" s="24"/>
      <c r="AG23" s="24"/>
      <c r="AH23" s="24"/>
    </row>
    <row r="24" spans="1:34" ht="30.2" customHeight="1" x14ac:dyDescent="0.25">
      <c r="A24" s="39">
        <v>21</v>
      </c>
      <c r="B24" s="39">
        <v>21</v>
      </c>
      <c r="C24" s="37" t="s">
        <v>63</v>
      </c>
      <c r="D24" s="36" t="s">
        <v>113</v>
      </c>
      <c r="E24" s="43" t="s">
        <v>114</v>
      </c>
      <c r="F24" s="45" t="s">
        <v>20</v>
      </c>
      <c r="G24" s="39" t="s">
        <v>115</v>
      </c>
      <c r="H24" s="39" t="s">
        <v>5</v>
      </c>
      <c r="I24" s="39" t="s">
        <v>6</v>
      </c>
      <c r="J24" s="38">
        <v>10968</v>
      </c>
      <c r="K24" s="29">
        <f>0</f>
        <v>0</v>
      </c>
      <c r="L24" s="158">
        <f t="shared" si="0"/>
        <v>0</v>
      </c>
      <c r="M24" s="158">
        <f t="shared" si="1"/>
        <v>0</v>
      </c>
      <c r="N24" s="159"/>
      <c r="O24" s="160">
        <f t="shared" si="2"/>
        <v>0</v>
      </c>
      <c r="P24" s="159"/>
      <c r="Q24" s="159"/>
      <c r="R24" s="159"/>
      <c r="S24" s="28">
        <f t="shared" si="3"/>
        <v>0</v>
      </c>
      <c r="T24" s="27" t="str">
        <f t="shared" si="4"/>
        <v>OK</v>
      </c>
      <c r="U24" s="173"/>
      <c r="V24" s="173"/>
      <c r="W24" s="173"/>
      <c r="X24" s="31"/>
      <c r="Y24" s="26"/>
      <c r="Z24" s="26"/>
      <c r="AA24" s="26"/>
      <c r="AB24" s="24"/>
      <c r="AC24" s="24"/>
      <c r="AD24" s="24"/>
      <c r="AE24" s="24"/>
      <c r="AF24" s="24"/>
      <c r="AG24" s="24"/>
      <c r="AH24" s="24"/>
    </row>
    <row r="25" spans="1:34" ht="30.2" customHeight="1" x14ac:dyDescent="0.25">
      <c r="A25" s="46">
        <v>22</v>
      </c>
      <c r="B25" s="46">
        <v>22</v>
      </c>
      <c r="C25" s="47" t="s">
        <v>32</v>
      </c>
      <c r="D25" s="48" t="s">
        <v>116</v>
      </c>
      <c r="E25" s="50" t="s">
        <v>117</v>
      </c>
      <c r="F25" s="52" t="s">
        <v>20</v>
      </c>
      <c r="G25" s="46" t="s">
        <v>118</v>
      </c>
      <c r="H25" s="46" t="s">
        <v>5</v>
      </c>
      <c r="I25" s="46" t="s">
        <v>6</v>
      </c>
      <c r="J25" s="49">
        <v>13446</v>
      </c>
      <c r="K25" s="29">
        <f>0</f>
        <v>0</v>
      </c>
      <c r="L25" s="158">
        <f t="shared" si="0"/>
        <v>0</v>
      </c>
      <c r="M25" s="158">
        <f t="shared" si="1"/>
        <v>0</v>
      </c>
      <c r="N25" s="159"/>
      <c r="O25" s="160">
        <f t="shared" si="2"/>
        <v>0</v>
      </c>
      <c r="P25" s="159"/>
      <c r="Q25" s="159"/>
      <c r="R25" s="159"/>
      <c r="S25" s="28">
        <f t="shared" si="3"/>
        <v>0</v>
      </c>
      <c r="T25" s="27" t="str">
        <f t="shared" si="4"/>
        <v>OK</v>
      </c>
      <c r="U25" s="173"/>
      <c r="V25" s="173"/>
      <c r="W25" s="173"/>
      <c r="X25" s="31"/>
      <c r="Y25" s="26"/>
      <c r="Z25" s="26"/>
      <c r="AA25" s="26"/>
      <c r="AB25" s="24"/>
      <c r="AC25" s="24"/>
      <c r="AD25" s="24"/>
      <c r="AE25" s="24"/>
      <c r="AF25" s="24"/>
      <c r="AG25" s="24"/>
      <c r="AH25" s="24"/>
    </row>
    <row r="26" spans="1:34" ht="30.2" customHeight="1" x14ac:dyDescent="0.25">
      <c r="A26" s="39">
        <v>23</v>
      </c>
      <c r="B26" s="39">
        <v>23</v>
      </c>
      <c r="C26" s="37" t="s">
        <v>119</v>
      </c>
      <c r="D26" s="36" t="s">
        <v>120</v>
      </c>
      <c r="E26" s="43" t="s">
        <v>121</v>
      </c>
      <c r="F26" s="45" t="s">
        <v>20</v>
      </c>
      <c r="G26" s="39" t="s">
        <v>115</v>
      </c>
      <c r="H26" s="39" t="s">
        <v>5</v>
      </c>
      <c r="I26" s="39" t="s">
        <v>6</v>
      </c>
      <c r="J26" s="38">
        <v>11764.7</v>
      </c>
      <c r="K26" s="29">
        <f>0</f>
        <v>0</v>
      </c>
      <c r="L26" s="158">
        <f t="shared" si="0"/>
        <v>0</v>
      </c>
      <c r="M26" s="158">
        <f t="shared" si="1"/>
        <v>0</v>
      </c>
      <c r="N26" s="159"/>
      <c r="O26" s="160">
        <f t="shared" si="2"/>
        <v>0</v>
      </c>
      <c r="P26" s="159"/>
      <c r="Q26" s="159"/>
      <c r="R26" s="159"/>
      <c r="S26" s="28">
        <f t="shared" si="3"/>
        <v>0</v>
      </c>
      <c r="T26" s="27" t="str">
        <f t="shared" si="4"/>
        <v>OK</v>
      </c>
      <c r="U26" s="173"/>
      <c r="V26" s="173"/>
      <c r="W26" s="173"/>
      <c r="X26" s="31"/>
      <c r="Y26" s="26"/>
      <c r="Z26" s="26"/>
      <c r="AA26" s="26"/>
      <c r="AB26" s="24"/>
      <c r="AC26" s="24"/>
      <c r="AD26" s="24"/>
      <c r="AE26" s="24"/>
      <c r="AF26" s="24"/>
      <c r="AG26" s="24"/>
      <c r="AH26" s="24"/>
    </row>
    <row r="27" spans="1:34" ht="30.2" customHeight="1" x14ac:dyDescent="0.25">
      <c r="A27" s="46">
        <v>24</v>
      </c>
      <c r="B27" s="46">
        <v>24</v>
      </c>
      <c r="C27" s="47" t="s">
        <v>32</v>
      </c>
      <c r="D27" s="48" t="s">
        <v>122</v>
      </c>
      <c r="E27" s="50" t="s">
        <v>123</v>
      </c>
      <c r="F27" s="52" t="s">
        <v>20</v>
      </c>
      <c r="G27" s="46" t="s">
        <v>124</v>
      </c>
      <c r="H27" s="46" t="s">
        <v>60</v>
      </c>
      <c r="I27" s="46" t="s">
        <v>6</v>
      </c>
      <c r="J27" s="49">
        <v>13333.33</v>
      </c>
      <c r="K27" s="29">
        <f>0</f>
        <v>0</v>
      </c>
      <c r="L27" s="158">
        <f t="shared" si="0"/>
        <v>0</v>
      </c>
      <c r="M27" s="158">
        <f t="shared" si="1"/>
        <v>0</v>
      </c>
      <c r="N27" s="159"/>
      <c r="O27" s="160">
        <f t="shared" si="2"/>
        <v>0</v>
      </c>
      <c r="P27" s="159"/>
      <c r="Q27" s="159"/>
      <c r="R27" s="159"/>
      <c r="S27" s="28">
        <f t="shared" si="3"/>
        <v>0</v>
      </c>
      <c r="T27" s="27" t="str">
        <f t="shared" si="4"/>
        <v>OK</v>
      </c>
      <c r="U27" s="173"/>
      <c r="V27" s="173"/>
      <c r="W27" s="173"/>
      <c r="X27" s="31"/>
      <c r="Y27" s="26"/>
      <c r="Z27" s="26"/>
      <c r="AA27" s="26"/>
      <c r="AB27" s="24"/>
      <c r="AC27" s="24"/>
      <c r="AD27" s="24"/>
      <c r="AE27" s="24"/>
      <c r="AF27" s="24"/>
      <c r="AG27" s="24"/>
      <c r="AH27" s="24"/>
    </row>
    <row r="28" spans="1:34" ht="30.2" customHeight="1" x14ac:dyDescent="0.25">
      <c r="A28" s="39">
        <v>25</v>
      </c>
      <c r="B28" s="39">
        <v>25</v>
      </c>
      <c r="C28" s="37" t="s">
        <v>125</v>
      </c>
      <c r="D28" s="36" t="s">
        <v>126</v>
      </c>
      <c r="E28" s="43" t="s">
        <v>127</v>
      </c>
      <c r="F28" s="45" t="s">
        <v>24</v>
      </c>
      <c r="G28" s="39" t="s">
        <v>25</v>
      </c>
      <c r="H28" s="39" t="s">
        <v>5</v>
      </c>
      <c r="I28" s="39" t="s">
        <v>26</v>
      </c>
      <c r="J28" s="38">
        <v>1320</v>
      </c>
      <c r="K28" s="29">
        <f>0</f>
        <v>0</v>
      </c>
      <c r="L28" s="158">
        <f t="shared" si="0"/>
        <v>0</v>
      </c>
      <c r="M28" s="158">
        <f t="shared" si="1"/>
        <v>0</v>
      </c>
      <c r="N28" s="159"/>
      <c r="O28" s="160">
        <f t="shared" si="2"/>
        <v>0</v>
      </c>
      <c r="P28" s="159"/>
      <c r="Q28" s="159"/>
      <c r="R28" s="159"/>
      <c r="S28" s="28">
        <f t="shared" si="3"/>
        <v>0</v>
      </c>
      <c r="T28" s="27" t="str">
        <f t="shared" si="4"/>
        <v>OK</v>
      </c>
      <c r="U28" s="173"/>
      <c r="V28" s="173"/>
      <c r="W28" s="173"/>
      <c r="X28" s="31"/>
      <c r="Y28" s="26"/>
      <c r="Z28" s="26"/>
      <c r="AA28" s="26"/>
      <c r="AB28" s="24"/>
      <c r="AC28" s="24"/>
      <c r="AD28" s="24"/>
      <c r="AE28" s="24"/>
      <c r="AF28" s="24"/>
      <c r="AG28" s="24"/>
      <c r="AH28" s="24"/>
    </row>
    <row r="29" spans="1:34" ht="30.2" customHeight="1" x14ac:dyDescent="0.25">
      <c r="A29" s="46">
        <v>26</v>
      </c>
      <c r="B29" s="46">
        <v>26</v>
      </c>
      <c r="C29" s="47" t="s">
        <v>119</v>
      </c>
      <c r="D29" s="48" t="s">
        <v>14</v>
      </c>
      <c r="E29" s="50" t="s">
        <v>128</v>
      </c>
      <c r="F29" s="52" t="s">
        <v>23</v>
      </c>
      <c r="G29" s="46" t="s">
        <v>129</v>
      </c>
      <c r="H29" s="46" t="s">
        <v>5</v>
      </c>
      <c r="I29" s="46" t="s">
        <v>6</v>
      </c>
      <c r="J29" s="49">
        <v>650</v>
      </c>
      <c r="K29" s="29">
        <f>0</f>
        <v>0</v>
      </c>
      <c r="L29" s="158">
        <f t="shared" si="0"/>
        <v>0</v>
      </c>
      <c r="M29" s="158">
        <f t="shared" si="1"/>
        <v>0</v>
      </c>
      <c r="N29" s="159"/>
      <c r="O29" s="160">
        <f t="shared" si="2"/>
        <v>0</v>
      </c>
      <c r="P29" s="159"/>
      <c r="Q29" s="159"/>
      <c r="R29" s="159"/>
      <c r="S29" s="28">
        <f t="shared" si="3"/>
        <v>0</v>
      </c>
      <c r="T29" s="27" t="str">
        <f t="shared" si="4"/>
        <v>OK</v>
      </c>
      <c r="U29" s="173"/>
      <c r="V29" s="173"/>
      <c r="W29" s="173"/>
      <c r="X29" s="24"/>
      <c r="Y29" s="26"/>
      <c r="Z29" s="26"/>
      <c r="AA29" s="26"/>
      <c r="AB29" s="24"/>
      <c r="AC29" s="24"/>
      <c r="AD29" s="24"/>
      <c r="AE29" s="24"/>
      <c r="AF29" s="24"/>
      <c r="AG29" s="24"/>
      <c r="AH29" s="24"/>
    </row>
    <row r="30" spans="1:34" ht="30.2" customHeight="1" x14ac:dyDescent="0.25">
      <c r="A30" s="39">
        <v>27</v>
      </c>
      <c r="B30" s="39">
        <v>27</v>
      </c>
      <c r="C30" s="37" t="s">
        <v>130</v>
      </c>
      <c r="D30" s="36" t="s">
        <v>131</v>
      </c>
      <c r="E30" s="43" t="s">
        <v>132</v>
      </c>
      <c r="F30" s="45" t="s">
        <v>28</v>
      </c>
      <c r="G30" s="39" t="s">
        <v>29</v>
      </c>
      <c r="H30" s="39" t="s">
        <v>8</v>
      </c>
      <c r="I30" s="39" t="s">
        <v>26</v>
      </c>
      <c r="J30" s="38">
        <v>39.78</v>
      </c>
      <c r="K30" s="29">
        <f>0</f>
        <v>0</v>
      </c>
      <c r="L30" s="158">
        <f t="shared" si="0"/>
        <v>0</v>
      </c>
      <c r="M30" s="158">
        <f t="shared" si="1"/>
        <v>0</v>
      </c>
      <c r="N30" s="159"/>
      <c r="O30" s="160">
        <f t="shared" si="2"/>
        <v>0</v>
      </c>
      <c r="P30" s="159"/>
      <c r="Q30" s="159"/>
      <c r="R30" s="159"/>
      <c r="S30" s="28">
        <f t="shared" si="3"/>
        <v>0</v>
      </c>
      <c r="T30" s="27" t="str">
        <f t="shared" si="4"/>
        <v>OK</v>
      </c>
      <c r="U30" s="173"/>
      <c r="V30" s="173"/>
      <c r="W30" s="173"/>
      <c r="X30" s="24"/>
      <c r="Y30" s="26"/>
      <c r="Z30" s="26"/>
      <c r="AA30" s="26"/>
      <c r="AB30" s="24"/>
      <c r="AC30" s="24"/>
      <c r="AD30" s="24"/>
      <c r="AE30" s="24"/>
      <c r="AF30" s="24"/>
      <c r="AG30" s="24"/>
      <c r="AH30" s="24"/>
    </row>
    <row r="31" spans="1:34" ht="30.2" customHeight="1" x14ac:dyDescent="0.25">
      <c r="A31" s="46">
        <v>28</v>
      </c>
      <c r="B31" s="46">
        <v>28</v>
      </c>
      <c r="C31" s="47" t="s">
        <v>133</v>
      </c>
      <c r="D31" s="48" t="s">
        <v>134</v>
      </c>
      <c r="E31" s="50" t="s">
        <v>135</v>
      </c>
      <c r="F31" s="52" t="s">
        <v>136</v>
      </c>
      <c r="G31" s="46" t="s">
        <v>137</v>
      </c>
      <c r="H31" s="46" t="s">
        <v>5</v>
      </c>
      <c r="I31" s="46" t="s">
        <v>6</v>
      </c>
      <c r="J31" s="49">
        <v>2259.91</v>
      </c>
      <c r="K31" s="29">
        <f>0</f>
        <v>0</v>
      </c>
      <c r="L31" s="158">
        <f t="shared" si="0"/>
        <v>0</v>
      </c>
      <c r="M31" s="158">
        <f t="shared" si="1"/>
        <v>0</v>
      </c>
      <c r="N31" s="159"/>
      <c r="O31" s="160">
        <f t="shared" si="2"/>
        <v>0</v>
      </c>
      <c r="P31" s="159"/>
      <c r="Q31" s="159"/>
      <c r="R31" s="159"/>
      <c r="S31" s="28">
        <f t="shared" si="3"/>
        <v>0</v>
      </c>
      <c r="T31" s="27" t="str">
        <f t="shared" si="4"/>
        <v>OK</v>
      </c>
      <c r="U31" s="173"/>
      <c r="V31" s="173"/>
      <c r="W31" s="173"/>
      <c r="X31" s="24"/>
      <c r="Y31" s="26"/>
      <c r="Z31" s="26"/>
      <c r="AA31" s="26"/>
      <c r="AB31" s="24"/>
      <c r="AC31" s="24"/>
      <c r="AD31" s="24"/>
      <c r="AE31" s="24"/>
      <c r="AF31" s="24"/>
      <c r="AG31" s="24"/>
      <c r="AH31" s="24"/>
    </row>
    <row r="32" spans="1:34" ht="30.2" customHeight="1" x14ac:dyDescent="0.25">
      <c r="A32" s="39">
        <v>29</v>
      </c>
      <c r="B32" s="39">
        <v>29</v>
      </c>
      <c r="C32" s="37" t="s">
        <v>138</v>
      </c>
      <c r="D32" s="36" t="s">
        <v>139</v>
      </c>
      <c r="E32" s="43" t="s">
        <v>140</v>
      </c>
      <c r="F32" s="45" t="s">
        <v>136</v>
      </c>
      <c r="G32" s="39" t="s">
        <v>137</v>
      </c>
      <c r="H32" s="39" t="s">
        <v>5</v>
      </c>
      <c r="I32" s="39" t="s">
        <v>6</v>
      </c>
      <c r="J32" s="38">
        <v>3391.3</v>
      </c>
      <c r="K32" s="29">
        <f>4</f>
        <v>4</v>
      </c>
      <c r="L32" s="158">
        <f t="shared" si="0"/>
        <v>4</v>
      </c>
      <c r="M32" s="158">
        <f t="shared" si="1"/>
        <v>4</v>
      </c>
      <c r="N32" s="159"/>
      <c r="O32" s="160">
        <f t="shared" si="2"/>
        <v>1</v>
      </c>
      <c r="P32" s="159"/>
      <c r="Q32" s="159"/>
      <c r="R32" s="159"/>
      <c r="S32" s="28">
        <f t="shared" si="3"/>
        <v>0</v>
      </c>
      <c r="T32" s="27" t="str">
        <f t="shared" si="4"/>
        <v>OK</v>
      </c>
      <c r="U32" s="173"/>
      <c r="V32" s="173"/>
      <c r="W32" s="175">
        <v>4</v>
      </c>
      <c r="X32" s="24"/>
      <c r="Y32" s="26"/>
      <c r="Z32" s="26"/>
      <c r="AA32" s="26"/>
      <c r="AB32" s="24"/>
      <c r="AC32" s="24"/>
      <c r="AD32" s="24"/>
      <c r="AE32" s="24"/>
      <c r="AF32" s="24"/>
      <c r="AG32" s="24"/>
      <c r="AH32" s="24"/>
    </row>
    <row r="33" spans="1:34" ht="30.2" customHeight="1" x14ac:dyDescent="0.25">
      <c r="A33" s="46">
        <v>30</v>
      </c>
      <c r="B33" s="46">
        <v>30</v>
      </c>
      <c r="C33" s="47" t="s">
        <v>141</v>
      </c>
      <c r="D33" s="48" t="s">
        <v>142</v>
      </c>
      <c r="E33" s="50" t="s">
        <v>143</v>
      </c>
      <c r="F33" s="52" t="s">
        <v>136</v>
      </c>
      <c r="G33" s="46" t="s">
        <v>137</v>
      </c>
      <c r="H33" s="46" t="s">
        <v>5</v>
      </c>
      <c r="I33" s="46" t="s">
        <v>6</v>
      </c>
      <c r="J33" s="49">
        <v>9961.5300000000007</v>
      </c>
      <c r="K33" s="29">
        <f>0</f>
        <v>0</v>
      </c>
      <c r="L33" s="158">
        <f t="shared" si="0"/>
        <v>0</v>
      </c>
      <c r="M33" s="158">
        <f t="shared" si="1"/>
        <v>0</v>
      </c>
      <c r="N33" s="159"/>
      <c r="O33" s="160">
        <f t="shared" si="2"/>
        <v>0</v>
      </c>
      <c r="P33" s="159"/>
      <c r="Q33" s="159"/>
      <c r="R33" s="159"/>
      <c r="S33" s="28">
        <f t="shared" si="3"/>
        <v>0</v>
      </c>
      <c r="T33" s="27" t="str">
        <f t="shared" si="4"/>
        <v>OK</v>
      </c>
      <c r="U33" s="173"/>
      <c r="V33" s="173"/>
      <c r="W33" s="173"/>
      <c r="X33" s="24"/>
      <c r="Y33" s="26"/>
      <c r="Z33" s="26"/>
      <c r="AA33" s="26"/>
      <c r="AB33" s="24"/>
      <c r="AC33" s="24"/>
      <c r="AD33" s="24"/>
      <c r="AE33" s="24"/>
      <c r="AF33" s="24"/>
      <c r="AG33" s="24"/>
      <c r="AH33" s="24"/>
    </row>
    <row r="34" spans="1:34" ht="30.2" customHeight="1" x14ac:dyDescent="0.25">
      <c r="A34" s="39">
        <v>31</v>
      </c>
      <c r="B34" s="39">
        <v>31</v>
      </c>
      <c r="C34" s="37" t="s">
        <v>144</v>
      </c>
      <c r="D34" s="36" t="s">
        <v>145</v>
      </c>
      <c r="E34" s="43" t="s">
        <v>146</v>
      </c>
      <c r="F34" s="45" t="s">
        <v>20</v>
      </c>
      <c r="G34" s="39" t="s">
        <v>147</v>
      </c>
      <c r="H34" s="39" t="s">
        <v>60</v>
      </c>
      <c r="I34" s="39">
        <v>44905212</v>
      </c>
      <c r="J34" s="38">
        <v>630</v>
      </c>
      <c r="K34" s="29">
        <f>0</f>
        <v>0</v>
      </c>
      <c r="L34" s="158">
        <f t="shared" si="0"/>
        <v>0</v>
      </c>
      <c r="M34" s="158">
        <f t="shared" si="1"/>
        <v>0</v>
      </c>
      <c r="N34" s="159"/>
      <c r="O34" s="160">
        <f t="shared" si="2"/>
        <v>0</v>
      </c>
      <c r="P34" s="159"/>
      <c r="Q34" s="159"/>
      <c r="R34" s="159"/>
      <c r="S34" s="28">
        <f t="shared" si="3"/>
        <v>0</v>
      </c>
      <c r="T34" s="27" t="str">
        <f t="shared" si="4"/>
        <v>OK</v>
      </c>
      <c r="U34" s="173"/>
      <c r="V34" s="173"/>
      <c r="W34" s="173"/>
      <c r="X34" s="24"/>
      <c r="Y34" s="26"/>
      <c r="Z34" s="26"/>
      <c r="AA34" s="26"/>
      <c r="AB34" s="24"/>
      <c r="AC34" s="24"/>
      <c r="AD34" s="24"/>
      <c r="AE34" s="24"/>
      <c r="AF34" s="24"/>
      <c r="AG34" s="24"/>
      <c r="AH34" s="24"/>
    </row>
    <row r="35" spans="1:34" ht="30.2" customHeight="1" x14ac:dyDescent="0.25">
      <c r="A35" s="46">
        <v>32</v>
      </c>
      <c r="B35" s="46">
        <v>32</v>
      </c>
      <c r="C35" s="47" t="s">
        <v>144</v>
      </c>
      <c r="D35" s="48" t="s">
        <v>148</v>
      </c>
      <c r="E35" s="50" t="s">
        <v>149</v>
      </c>
      <c r="F35" s="52" t="s">
        <v>20</v>
      </c>
      <c r="G35" s="46" t="s">
        <v>147</v>
      </c>
      <c r="H35" s="46" t="s">
        <v>60</v>
      </c>
      <c r="I35" s="46">
        <v>44905212</v>
      </c>
      <c r="J35" s="49">
        <v>1550</v>
      </c>
      <c r="K35" s="29">
        <f>0</f>
        <v>0</v>
      </c>
      <c r="L35" s="158">
        <f t="shared" si="0"/>
        <v>0</v>
      </c>
      <c r="M35" s="158">
        <f t="shared" si="1"/>
        <v>0</v>
      </c>
      <c r="N35" s="159"/>
      <c r="O35" s="160">
        <f t="shared" si="2"/>
        <v>0</v>
      </c>
      <c r="P35" s="159"/>
      <c r="Q35" s="159"/>
      <c r="R35" s="159"/>
      <c r="S35" s="28">
        <f t="shared" si="3"/>
        <v>0</v>
      </c>
      <c r="T35" s="27" t="str">
        <f t="shared" si="4"/>
        <v>OK</v>
      </c>
      <c r="U35" s="173"/>
      <c r="V35" s="173"/>
      <c r="W35" s="173"/>
      <c r="X35" s="24"/>
      <c r="Y35" s="26"/>
      <c r="Z35" s="26"/>
      <c r="AA35" s="26"/>
      <c r="AB35" s="24"/>
      <c r="AC35" s="24"/>
      <c r="AD35" s="24"/>
      <c r="AE35" s="24"/>
      <c r="AF35" s="24"/>
      <c r="AG35" s="24"/>
      <c r="AH35" s="24"/>
    </row>
    <row r="36" spans="1:34" ht="30.2" customHeight="1" x14ac:dyDescent="0.25">
      <c r="A36" s="39">
        <v>33</v>
      </c>
      <c r="B36" s="39">
        <v>33</v>
      </c>
      <c r="C36" s="37" t="s">
        <v>150</v>
      </c>
      <c r="D36" s="36" t="s">
        <v>151</v>
      </c>
      <c r="E36" s="43" t="s">
        <v>152</v>
      </c>
      <c r="F36" s="45" t="s">
        <v>20</v>
      </c>
      <c r="G36" s="39" t="s">
        <v>147</v>
      </c>
      <c r="H36" s="39" t="s">
        <v>60</v>
      </c>
      <c r="I36" s="39">
        <v>44905212</v>
      </c>
      <c r="J36" s="38">
        <v>930</v>
      </c>
      <c r="K36" s="29">
        <f>0</f>
        <v>0</v>
      </c>
      <c r="L36" s="158">
        <f t="shared" si="0"/>
        <v>0</v>
      </c>
      <c r="M36" s="158">
        <f t="shared" si="1"/>
        <v>0</v>
      </c>
      <c r="N36" s="159"/>
      <c r="O36" s="160">
        <f t="shared" si="2"/>
        <v>0</v>
      </c>
      <c r="P36" s="159"/>
      <c r="Q36" s="159"/>
      <c r="R36" s="159"/>
      <c r="S36" s="28">
        <f t="shared" si="3"/>
        <v>0</v>
      </c>
      <c r="T36" s="27" t="str">
        <f t="shared" si="4"/>
        <v>OK</v>
      </c>
      <c r="U36" s="173"/>
      <c r="V36" s="173"/>
      <c r="W36" s="173"/>
      <c r="X36" s="24"/>
      <c r="Y36" s="26"/>
      <c r="Z36" s="26"/>
      <c r="AA36" s="26"/>
      <c r="AB36" s="24"/>
      <c r="AC36" s="24"/>
      <c r="AD36" s="24"/>
      <c r="AE36" s="24"/>
      <c r="AF36" s="24"/>
      <c r="AG36" s="24"/>
      <c r="AH36" s="24"/>
    </row>
    <row r="37" spans="1:34" ht="30.2" customHeight="1" x14ac:dyDescent="0.25">
      <c r="A37" s="46">
        <v>34</v>
      </c>
      <c r="B37" s="46">
        <v>34</v>
      </c>
      <c r="C37" s="47" t="s">
        <v>150</v>
      </c>
      <c r="D37" s="48" t="s">
        <v>153</v>
      </c>
      <c r="E37" s="50" t="s">
        <v>154</v>
      </c>
      <c r="F37" s="52" t="s">
        <v>20</v>
      </c>
      <c r="G37" s="46" t="s">
        <v>147</v>
      </c>
      <c r="H37" s="46" t="s">
        <v>60</v>
      </c>
      <c r="I37" s="46">
        <v>44905212</v>
      </c>
      <c r="J37" s="49">
        <v>2560</v>
      </c>
      <c r="K37" s="29">
        <f>0</f>
        <v>0</v>
      </c>
      <c r="L37" s="158">
        <f t="shared" si="0"/>
        <v>0</v>
      </c>
      <c r="M37" s="158">
        <f t="shared" si="1"/>
        <v>0</v>
      </c>
      <c r="N37" s="159"/>
      <c r="O37" s="160">
        <f t="shared" si="2"/>
        <v>0</v>
      </c>
      <c r="P37" s="159"/>
      <c r="Q37" s="159"/>
      <c r="R37" s="159"/>
      <c r="S37" s="28">
        <f t="shared" si="3"/>
        <v>0</v>
      </c>
      <c r="T37" s="27" t="str">
        <f t="shared" si="4"/>
        <v>OK</v>
      </c>
      <c r="U37" s="173"/>
      <c r="V37" s="173"/>
      <c r="W37" s="173"/>
      <c r="X37" s="24"/>
      <c r="Y37" s="26"/>
      <c r="Z37" s="26"/>
      <c r="AA37" s="26"/>
      <c r="AB37" s="24"/>
      <c r="AC37" s="24"/>
      <c r="AD37" s="24"/>
      <c r="AE37" s="24"/>
      <c r="AF37" s="24"/>
      <c r="AG37" s="24"/>
      <c r="AH37" s="24"/>
    </row>
    <row r="38" spans="1:34" ht="30.2" customHeight="1" x14ac:dyDescent="0.25">
      <c r="A38" s="203" t="s">
        <v>155</v>
      </c>
      <c r="B38" s="39">
        <v>35</v>
      </c>
      <c r="C38" s="200" t="s">
        <v>33</v>
      </c>
      <c r="D38" s="36" t="s">
        <v>27</v>
      </c>
      <c r="E38" s="43" t="s">
        <v>8</v>
      </c>
      <c r="F38" s="44" t="s">
        <v>28</v>
      </c>
      <c r="G38" s="39" t="s">
        <v>29</v>
      </c>
      <c r="H38" s="39" t="s">
        <v>8</v>
      </c>
      <c r="I38" s="39" t="s">
        <v>9</v>
      </c>
      <c r="J38" s="38">
        <v>150.13999999999999</v>
      </c>
      <c r="K38" s="29">
        <f>0</f>
        <v>0</v>
      </c>
      <c r="L38" s="158">
        <f t="shared" si="0"/>
        <v>0</v>
      </c>
      <c r="M38" s="158">
        <f t="shared" si="1"/>
        <v>0</v>
      </c>
      <c r="N38" s="159"/>
      <c r="O38" s="160">
        <f t="shared" si="2"/>
        <v>0</v>
      </c>
      <c r="P38" s="159"/>
      <c r="Q38" s="159"/>
      <c r="R38" s="159"/>
      <c r="S38" s="28">
        <f t="shared" si="3"/>
        <v>0</v>
      </c>
      <c r="T38" s="27" t="str">
        <f t="shared" si="4"/>
        <v>OK</v>
      </c>
      <c r="U38" s="173"/>
      <c r="V38" s="173"/>
      <c r="W38" s="173"/>
      <c r="X38" s="24"/>
      <c r="Y38" s="26"/>
      <c r="Z38" s="26"/>
      <c r="AA38" s="26"/>
      <c r="AB38" s="24"/>
      <c r="AC38" s="24"/>
      <c r="AD38" s="24"/>
      <c r="AE38" s="24"/>
      <c r="AF38" s="24"/>
      <c r="AG38" s="24"/>
      <c r="AH38" s="24"/>
    </row>
    <row r="39" spans="1:34" ht="30.2" customHeight="1" x14ac:dyDescent="0.25">
      <c r="A39" s="204"/>
      <c r="B39" s="39">
        <v>36</v>
      </c>
      <c r="C39" s="201"/>
      <c r="D39" s="36" t="s">
        <v>7</v>
      </c>
      <c r="E39" s="43" t="s">
        <v>8</v>
      </c>
      <c r="F39" s="45" t="s">
        <v>28</v>
      </c>
      <c r="G39" s="39" t="s">
        <v>29</v>
      </c>
      <c r="H39" s="39" t="s">
        <v>8</v>
      </c>
      <c r="I39" s="39" t="s">
        <v>9</v>
      </c>
      <c r="J39" s="38">
        <v>1076</v>
      </c>
      <c r="K39" s="29">
        <f>44</f>
        <v>44</v>
      </c>
      <c r="L39" s="158">
        <f t="shared" si="0"/>
        <v>0</v>
      </c>
      <c r="M39" s="158">
        <f t="shared" si="1"/>
        <v>0</v>
      </c>
      <c r="N39" s="159"/>
      <c r="O39" s="160">
        <f t="shared" si="2"/>
        <v>11</v>
      </c>
      <c r="P39" s="159"/>
      <c r="Q39" s="159"/>
      <c r="R39" s="159"/>
      <c r="S39" s="28">
        <f t="shared" si="3"/>
        <v>44</v>
      </c>
      <c r="T39" s="27" t="str">
        <f t="shared" si="4"/>
        <v>OK</v>
      </c>
      <c r="U39" s="173"/>
      <c r="V39" s="173"/>
      <c r="W39" s="173"/>
      <c r="X39" s="24"/>
      <c r="Y39" s="26"/>
      <c r="Z39" s="26"/>
      <c r="AA39" s="26"/>
      <c r="AB39" s="24"/>
      <c r="AC39" s="24"/>
      <c r="AD39" s="24"/>
      <c r="AE39" s="24"/>
      <c r="AF39" s="24"/>
      <c r="AG39" s="24"/>
      <c r="AH39" s="24"/>
    </row>
    <row r="40" spans="1:34" ht="30.2" customHeight="1" x14ac:dyDescent="0.25">
      <c r="A40" s="204"/>
      <c r="B40" s="39">
        <v>37</v>
      </c>
      <c r="C40" s="201"/>
      <c r="D40" s="36" t="s">
        <v>156</v>
      </c>
      <c r="E40" s="43" t="s">
        <v>8</v>
      </c>
      <c r="F40" s="45" t="s">
        <v>28</v>
      </c>
      <c r="G40" s="39" t="s">
        <v>29</v>
      </c>
      <c r="H40" s="39" t="s">
        <v>34</v>
      </c>
      <c r="I40" s="39" t="s">
        <v>9</v>
      </c>
      <c r="J40" s="38">
        <v>75</v>
      </c>
      <c r="K40" s="29">
        <f>0</f>
        <v>0</v>
      </c>
      <c r="L40" s="158">
        <f t="shared" si="0"/>
        <v>0</v>
      </c>
      <c r="M40" s="158">
        <f t="shared" si="1"/>
        <v>0</v>
      </c>
      <c r="N40" s="159"/>
      <c r="O40" s="160">
        <f t="shared" si="2"/>
        <v>0</v>
      </c>
      <c r="P40" s="159"/>
      <c r="Q40" s="159"/>
      <c r="R40" s="159"/>
      <c r="S40" s="28">
        <f t="shared" si="3"/>
        <v>0</v>
      </c>
      <c r="T40" s="27" t="str">
        <f t="shared" si="4"/>
        <v>OK</v>
      </c>
      <c r="U40" s="173"/>
      <c r="V40" s="173"/>
      <c r="W40" s="173"/>
      <c r="X40" s="24"/>
      <c r="Y40" s="26"/>
      <c r="Z40" s="26"/>
      <c r="AA40" s="26"/>
      <c r="AB40" s="24"/>
      <c r="AC40" s="24"/>
      <c r="AD40" s="24"/>
      <c r="AE40" s="24"/>
      <c r="AF40" s="24"/>
      <c r="AG40" s="24"/>
      <c r="AH40" s="24"/>
    </row>
    <row r="41" spans="1:34" ht="30.2" customHeight="1" x14ac:dyDescent="0.25">
      <c r="A41" s="204"/>
      <c r="B41" s="39">
        <v>38</v>
      </c>
      <c r="C41" s="201"/>
      <c r="D41" s="36" t="s">
        <v>11</v>
      </c>
      <c r="E41" s="43" t="s">
        <v>8</v>
      </c>
      <c r="F41" s="45" t="s">
        <v>28</v>
      </c>
      <c r="G41" s="39" t="s">
        <v>29</v>
      </c>
      <c r="H41" s="39" t="s">
        <v>8</v>
      </c>
      <c r="I41" s="39" t="s">
        <v>9</v>
      </c>
      <c r="J41" s="38">
        <v>1400</v>
      </c>
      <c r="K41" s="29">
        <f>0</f>
        <v>0</v>
      </c>
      <c r="L41" s="158">
        <f t="shared" si="0"/>
        <v>0</v>
      </c>
      <c r="M41" s="158">
        <f t="shared" si="1"/>
        <v>0</v>
      </c>
      <c r="N41" s="159"/>
      <c r="O41" s="160">
        <f t="shared" si="2"/>
        <v>0</v>
      </c>
      <c r="P41" s="159"/>
      <c r="Q41" s="159"/>
      <c r="R41" s="159"/>
      <c r="S41" s="28">
        <f t="shared" si="3"/>
        <v>0</v>
      </c>
      <c r="T41" s="27" t="str">
        <f t="shared" si="4"/>
        <v>OK</v>
      </c>
      <c r="U41" s="173"/>
      <c r="V41" s="173"/>
      <c r="W41" s="173"/>
      <c r="X41" s="24"/>
      <c r="Y41" s="26"/>
      <c r="Z41" s="26"/>
      <c r="AA41" s="26"/>
      <c r="AB41" s="24"/>
      <c r="AC41" s="24"/>
      <c r="AD41" s="24"/>
      <c r="AE41" s="24"/>
      <c r="AF41" s="24"/>
      <c r="AG41" s="24"/>
      <c r="AH41" s="24"/>
    </row>
    <row r="42" spans="1:34" ht="30.2" customHeight="1" x14ac:dyDescent="0.25">
      <c r="A42" s="204"/>
      <c r="B42" s="39">
        <v>39</v>
      </c>
      <c r="C42" s="201"/>
      <c r="D42" s="36" t="s">
        <v>12</v>
      </c>
      <c r="E42" s="43" t="s">
        <v>8</v>
      </c>
      <c r="F42" s="45" t="s">
        <v>28</v>
      </c>
      <c r="G42" s="39" t="s">
        <v>29</v>
      </c>
      <c r="H42" s="39" t="s">
        <v>34</v>
      </c>
      <c r="I42" s="39" t="s">
        <v>9</v>
      </c>
      <c r="J42" s="38">
        <v>75.5</v>
      </c>
      <c r="K42" s="29">
        <f>52</f>
        <v>52</v>
      </c>
      <c r="L42" s="158">
        <f t="shared" si="0"/>
        <v>0</v>
      </c>
      <c r="M42" s="158">
        <f t="shared" si="1"/>
        <v>0</v>
      </c>
      <c r="N42" s="159"/>
      <c r="O42" s="160">
        <f t="shared" si="2"/>
        <v>13</v>
      </c>
      <c r="P42" s="159"/>
      <c r="Q42" s="159"/>
      <c r="R42" s="159"/>
      <c r="S42" s="28">
        <f t="shared" si="3"/>
        <v>52</v>
      </c>
      <c r="T42" s="27" t="str">
        <f t="shared" si="4"/>
        <v>OK</v>
      </c>
      <c r="U42" s="173"/>
      <c r="V42" s="173"/>
      <c r="W42" s="173"/>
      <c r="X42" s="24"/>
      <c r="Y42" s="26"/>
      <c r="Z42" s="26"/>
      <c r="AA42" s="26"/>
      <c r="AB42" s="24"/>
      <c r="AC42" s="24"/>
      <c r="AD42" s="24"/>
      <c r="AE42" s="24"/>
      <c r="AF42" s="24"/>
      <c r="AG42" s="24"/>
      <c r="AH42" s="24"/>
    </row>
    <row r="43" spans="1:34" ht="30.2" customHeight="1" x14ac:dyDescent="0.25">
      <c r="A43" s="204"/>
      <c r="B43" s="39">
        <v>40</v>
      </c>
      <c r="C43" s="201"/>
      <c r="D43" s="36" t="s">
        <v>10</v>
      </c>
      <c r="E43" s="43" t="s">
        <v>8</v>
      </c>
      <c r="F43" s="45" t="s">
        <v>28</v>
      </c>
      <c r="G43" s="39" t="s">
        <v>29</v>
      </c>
      <c r="H43" s="39" t="s">
        <v>8</v>
      </c>
      <c r="I43" s="39" t="s">
        <v>9</v>
      </c>
      <c r="J43" s="38">
        <v>1600</v>
      </c>
      <c r="K43" s="29">
        <f>0</f>
        <v>0</v>
      </c>
      <c r="L43" s="158">
        <f t="shared" si="0"/>
        <v>0</v>
      </c>
      <c r="M43" s="158">
        <f t="shared" si="1"/>
        <v>0</v>
      </c>
      <c r="N43" s="159"/>
      <c r="O43" s="160">
        <f t="shared" si="2"/>
        <v>0</v>
      </c>
      <c r="P43" s="159"/>
      <c r="Q43" s="159"/>
      <c r="R43" s="159"/>
      <c r="S43" s="28">
        <f t="shared" si="3"/>
        <v>0</v>
      </c>
      <c r="T43" s="27" t="str">
        <f t="shared" si="4"/>
        <v>OK</v>
      </c>
      <c r="U43" s="173"/>
      <c r="V43" s="173"/>
      <c r="W43" s="173"/>
      <c r="X43" s="24"/>
      <c r="Y43" s="26"/>
      <c r="Z43" s="26"/>
      <c r="AA43" s="26"/>
      <c r="AB43" s="24"/>
      <c r="AC43" s="24"/>
      <c r="AD43" s="24"/>
      <c r="AE43" s="24"/>
      <c r="AF43" s="24"/>
      <c r="AG43" s="24"/>
      <c r="AH43" s="24"/>
    </row>
    <row r="44" spans="1:34" ht="30.2" customHeight="1" x14ac:dyDescent="0.25">
      <c r="A44" s="204"/>
      <c r="B44" s="39">
        <v>41</v>
      </c>
      <c r="C44" s="201"/>
      <c r="D44" s="36" t="s">
        <v>13</v>
      </c>
      <c r="E44" s="43" t="s">
        <v>8</v>
      </c>
      <c r="F44" s="45" t="s">
        <v>28</v>
      </c>
      <c r="G44" s="39" t="s">
        <v>29</v>
      </c>
      <c r="H44" s="39" t="s">
        <v>34</v>
      </c>
      <c r="I44" s="39" t="s">
        <v>9</v>
      </c>
      <c r="J44" s="38">
        <v>75</v>
      </c>
      <c r="K44" s="29">
        <f>0</f>
        <v>0</v>
      </c>
      <c r="L44" s="158">
        <f t="shared" si="0"/>
        <v>0</v>
      </c>
      <c r="M44" s="158">
        <f t="shared" si="1"/>
        <v>0</v>
      </c>
      <c r="N44" s="159"/>
      <c r="O44" s="160">
        <f t="shared" si="2"/>
        <v>0</v>
      </c>
      <c r="P44" s="159"/>
      <c r="Q44" s="159"/>
      <c r="R44" s="159"/>
      <c r="S44" s="28">
        <f t="shared" si="3"/>
        <v>0</v>
      </c>
      <c r="T44" s="27" t="str">
        <f t="shared" si="4"/>
        <v>OK</v>
      </c>
      <c r="U44" s="173"/>
      <c r="V44" s="173"/>
      <c r="W44" s="173"/>
      <c r="X44" s="24"/>
      <c r="Y44" s="26"/>
      <c r="Z44" s="26"/>
      <c r="AA44" s="26"/>
      <c r="AB44" s="24"/>
      <c r="AC44" s="24"/>
      <c r="AD44" s="24"/>
      <c r="AE44" s="24"/>
      <c r="AF44" s="24"/>
      <c r="AG44" s="24"/>
      <c r="AH44" s="24"/>
    </row>
    <row r="45" spans="1:34" ht="30.2" customHeight="1" x14ac:dyDescent="0.25">
      <c r="A45" s="204"/>
      <c r="B45" s="39">
        <v>42</v>
      </c>
      <c r="C45" s="201"/>
      <c r="D45" s="36" t="s">
        <v>157</v>
      </c>
      <c r="E45" s="43" t="s">
        <v>8</v>
      </c>
      <c r="F45" s="45" t="s">
        <v>28</v>
      </c>
      <c r="G45" s="39" t="s">
        <v>29</v>
      </c>
      <c r="H45" s="39" t="s">
        <v>8</v>
      </c>
      <c r="I45" s="39" t="s">
        <v>9</v>
      </c>
      <c r="J45" s="38">
        <v>350</v>
      </c>
      <c r="K45" s="29">
        <f>37</f>
        <v>37</v>
      </c>
      <c r="L45" s="158">
        <f t="shared" si="0"/>
        <v>0</v>
      </c>
      <c r="M45" s="158">
        <f t="shared" si="1"/>
        <v>0</v>
      </c>
      <c r="N45" s="159"/>
      <c r="O45" s="160">
        <f t="shared" si="2"/>
        <v>9</v>
      </c>
      <c r="P45" s="159"/>
      <c r="Q45" s="159"/>
      <c r="R45" s="159"/>
      <c r="S45" s="28">
        <f t="shared" si="3"/>
        <v>37</v>
      </c>
      <c r="T45" s="27" t="str">
        <f t="shared" si="4"/>
        <v>OK</v>
      </c>
      <c r="U45" s="173"/>
      <c r="V45" s="173"/>
      <c r="W45" s="173"/>
      <c r="X45" s="24"/>
      <c r="Y45" s="26"/>
      <c r="Z45" s="26"/>
      <c r="AA45" s="26"/>
      <c r="AB45" s="24"/>
      <c r="AC45" s="24"/>
      <c r="AD45" s="24"/>
      <c r="AE45" s="24"/>
      <c r="AF45" s="24"/>
      <c r="AG45" s="24"/>
      <c r="AH45" s="24"/>
    </row>
    <row r="46" spans="1:34" ht="30.2" customHeight="1" x14ac:dyDescent="0.25">
      <c r="A46" s="204"/>
      <c r="B46" s="39">
        <v>43</v>
      </c>
      <c r="C46" s="201"/>
      <c r="D46" s="36" t="s">
        <v>30</v>
      </c>
      <c r="E46" s="43" t="s">
        <v>8</v>
      </c>
      <c r="F46" s="45" t="s">
        <v>28</v>
      </c>
      <c r="G46" s="39" t="s">
        <v>29</v>
      </c>
      <c r="H46" s="39" t="s">
        <v>8</v>
      </c>
      <c r="I46" s="39" t="s">
        <v>9</v>
      </c>
      <c r="J46" s="38">
        <v>100.25</v>
      </c>
      <c r="K46" s="29">
        <f>0</f>
        <v>0</v>
      </c>
      <c r="L46" s="158">
        <f t="shared" si="0"/>
        <v>0</v>
      </c>
      <c r="M46" s="158">
        <f t="shared" si="1"/>
        <v>0</v>
      </c>
      <c r="N46" s="159"/>
      <c r="O46" s="160">
        <f t="shared" si="2"/>
        <v>0</v>
      </c>
      <c r="P46" s="159"/>
      <c r="Q46" s="159"/>
      <c r="R46" s="159"/>
      <c r="S46" s="28">
        <f t="shared" si="3"/>
        <v>0</v>
      </c>
      <c r="T46" s="27" t="str">
        <f t="shared" si="4"/>
        <v>OK</v>
      </c>
      <c r="U46" s="173"/>
      <c r="V46" s="173"/>
      <c r="W46" s="173"/>
      <c r="X46" s="24"/>
      <c r="Y46" s="26"/>
      <c r="Z46" s="26"/>
      <c r="AA46" s="26"/>
      <c r="AB46" s="24"/>
      <c r="AC46" s="24"/>
      <c r="AD46" s="24"/>
      <c r="AE46" s="24"/>
      <c r="AF46" s="24"/>
      <c r="AG46" s="24"/>
      <c r="AH46" s="24"/>
    </row>
    <row r="47" spans="1:34" ht="30.2" customHeight="1" x14ac:dyDescent="0.25">
      <c r="A47" s="204"/>
      <c r="B47" s="39">
        <v>44</v>
      </c>
      <c r="C47" s="201"/>
      <c r="D47" s="36" t="s">
        <v>158</v>
      </c>
      <c r="E47" s="43" t="s">
        <v>8</v>
      </c>
      <c r="F47" s="44" t="s">
        <v>28</v>
      </c>
      <c r="G47" s="39" t="s">
        <v>159</v>
      </c>
      <c r="H47" s="39" t="s">
        <v>8</v>
      </c>
      <c r="I47" s="39" t="s">
        <v>9</v>
      </c>
      <c r="J47" s="38">
        <v>1424</v>
      </c>
      <c r="K47" s="29">
        <f>4</f>
        <v>4</v>
      </c>
      <c r="L47" s="158">
        <f t="shared" si="0"/>
        <v>0</v>
      </c>
      <c r="M47" s="158">
        <f t="shared" si="1"/>
        <v>0</v>
      </c>
      <c r="N47" s="159"/>
      <c r="O47" s="160">
        <f t="shared" si="2"/>
        <v>1</v>
      </c>
      <c r="P47" s="159"/>
      <c r="Q47" s="159"/>
      <c r="R47" s="159"/>
      <c r="S47" s="28">
        <f t="shared" si="3"/>
        <v>4</v>
      </c>
      <c r="T47" s="27" t="str">
        <f t="shared" si="4"/>
        <v>OK</v>
      </c>
      <c r="U47" s="173"/>
      <c r="V47" s="173"/>
      <c r="W47" s="173"/>
      <c r="X47" s="24"/>
      <c r="Y47" s="26"/>
      <c r="Z47" s="26"/>
      <c r="AA47" s="26"/>
      <c r="AB47" s="24"/>
      <c r="AC47" s="24"/>
      <c r="AD47" s="24"/>
      <c r="AE47" s="24"/>
      <c r="AF47" s="24"/>
      <c r="AG47" s="24"/>
      <c r="AH47" s="24"/>
    </row>
    <row r="48" spans="1:34" ht="30.2" customHeight="1" x14ac:dyDescent="0.25">
      <c r="A48" s="205"/>
      <c r="B48" s="39">
        <v>45</v>
      </c>
      <c r="C48" s="202"/>
      <c r="D48" s="36" t="s">
        <v>160</v>
      </c>
      <c r="E48" s="43" t="s">
        <v>8</v>
      </c>
      <c r="F48" s="45" t="s">
        <v>28</v>
      </c>
      <c r="G48" s="39" t="s">
        <v>29</v>
      </c>
      <c r="H48" s="39" t="s">
        <v>8</v>
      </c>
      <c r="I48" s="39" t="s">
        <v>9</v>
      </c>
      <c r="J48" s="38">
        <v>2503.0100000000002</v>
      </c>
      <c r="K48" s="29">
        <f>0</f>
        <v>0</v>
      </c>
      <c r="L48" s="158">
        <f t="shared" si="0"/>
        <v>0</v>
      </c>
      <c r="M48" s="158">
        <f t="shared" si="1"/>
        <v>0</v>
      </c>
      <c r="N48" s="159"/>
      <c r="O48" s="160">
        <f t="shared" si="2"/>
        <v>0</v>
      </c>
      <c r="P48" s="159"/>
      <c r="Q48" s="159"/>
      <c r="R48" s="159"/>
      <c r="S48" s="28">
        <f t="shared" si="3"/>
        <v>0</v>
      </c>
      <c r="T48" s="27" t="str">
        <f t="shared" si="4"/>
        <v>OK</v>
      </c>
      <c r="U48" s="173"/>
      <c r="V48" s="173"/>
      <c r="W48" s="173"/>
      <c r="X48" s="24"/>
      <c r="Y48" s="26"/>
      <c r="Z48" s="26"/>
      <c r="AA48" s="26"/>
      <c r="AB48" s="24"/>
      <c r="AC48" s="24"/>
      <c r="AD48" s="24"/>
      <c r="AE48" s="24"/>
      <c r="AF48" s="24"/>
      <c r="AG48" s="24"/>
      <c r="AH48" s="24"/>
    </row>
    <row r="49" spans="1:34" ht="30.2" customHeight="1" x14ac:dyDescent="0.25">
      <c r="A49" s="213" t="s">
        <v>161</v>
      </c>
      <c r="B49" s="46">
        <v>46</v>
      </c>
      <c r="C49" s="210" t="s">
        <v>33</v>
      </c>
      <c r="D49" s="48" t="s">
        <v>27</v>
      </c>
      <c r="E49" s="50" t="s">
        <v>8</v>
      </c>
      <c r="F49" s="52" t="s">
        <v>28</v>
      </c>
      <c r="G49" s="46" t="s">
        <v>29</v>
      </c>
      <c r="H49" s="46" t="s">
        <v>8</v>
      </c>
      <c r="I49" s="46" t="s">
        <v>9</v>
      </c>
      <c r="J49" s="49">
        <v>80</v>
      </c>
      <c r="K49" s="29">
        <f>0</f>
        <v>0</v>
      </c>
      <c r="L49" s="158">
        <f t="shared" si="0"/>
        <v>0</v>
      </c>
      <c r="M49" s="158">
        <f t="shared" si="1"/>
        <v>0</v>
      </c>
      <c r="N49" s="159"/>
      <c r="O49" s="160">
        <f t="shared" si="2"/>
        <v>0</v>
      </c>
      <c r="P49" s="159"/>
      <c r="Q49" s="159"/>
      <c r="R49" s="159"/>
      <c r="S49" s="28">
        <f t="shared" si="3"/>
        <v>0</v>
      </c>
      <c r="T49" s="27" t="str">
        <f t="shared" si="4"/>
        <v>OK</v>
      </c>
      <c r="U49" s="173"/>
      <c r="V49" s="173"/>
      <c r="W49" s="173"/>
      <c r="X49" s="24"/>
      <c r="Y49" s="26"/>
      <c r="Z49" s="26"/>
      <c r="AA49" s="26"/>
      <c r="AB49" s="24"/>
      <c r="AC49" s="24"/>
      <c r="AD49" s="24"/>
      <c r="AE49" s="24"/>
      <c r="AF49" s="24"/>
      <c r="AG49" s="24"/>
      <c r="AH49" s="24"/>
    </row>
    <row r="50" spans="1:34" ht="30.2" customHeight="1" x14ac:dyDescent="0.25">
      <c r="A50" s="214"/>
      <c r="B50" s="46">
        <v>47</v>
      </c>
      <c r="C50" s="211"/>
      <c r="D50" s="48" t="s">
        <v>7</v>
      </c>
      <c r="E50" s="50" t="s">
        <v>8</v>
      </c>
      <c r="F50" s="52" t="s">
        <v>28</v>
      </c>
      <c r="G50" s="46" t="s">
        <v>29</v>
      </c>
      <c r="H50" s="46" t="s">
        <v>8</v>
      </c>
      <c r="I50" s="46" t="s">
        <v>9</v>
      </c>
      <c r="J50" s="49">
        <v>550</v>
      </c>
      <c r="K50" s="29">
        <f>0</f>
        <v>0</v>
      </c>
      <c r="L50" s="158">
        <f t="shared" si="0"/>
        <v>0</v>
      </c>
      <c r="M50" s="158">
        <f t="shared" si="1"/>
        <v>0</v>
      </c>
      <c r="N50" s="159"/>
      <c r="O50" s="160">
        <f t="shared" si="2"/>
        <v>0</v>
      </c>
      <c r="P50" s="159"/>
      <c r="Q50" s="159"/>
      <c r="R50" s="159"/>
      <c r="S50" s="28">
        <f t="shared" si="3"/>
        <v>0</v>
      </c>
      <c r="T50" s="27" t="str">
        <f t="shared" si="4"/>
        <v>OK</v>
      </c>
      <c r="U50" s="173"/>
      <c r="V50" s="173"/>
      <c r="W50" s="173"/>
      <c r="X50" s="24"/>
      <c r="Y50" s="26"/>
      <c r="Z50" s="26"/>
      <c r="AA50" s="26"/>
      <c r="AB50" s="24"/>
      <c r="AC50" s="24"/>
      <c r="AD50" s="24"/>
      <c r="AE50" s="24"/>
      <c r="AF50" s="24"/>
      <c r="AG50" s="24"/>
      <c r="AH50" s="24"/>
    </row>
    <row r="51" spans="1:34" ht="30.2" customHeight="1" x14ac:dyDescent="0.25">
      <c r="A51" s="214"/>
      <c r="B51" s="46">
        <v>48</v>
      </c>
      <c r="C51" s="211"/>
      <c r="D51" s="48" t="s">
        <v>10</v>
      </c>
      <c r="E51" s="50" t="s">
        <v>8</v>
      </c>
      <c r="F51" s="52" t="s">
        <v>28</v>
      </c>
      <c r="G51" s="46" t="s">
        <v>29</v>
      </c>
      <c r="H51" s="46" t="s">
        <v>8</v>
      </c>
      <c r="I51" s="46" t="s">
        <v>9</v>
      </c>
      <c r="J51" s="49">
        <v>850</v>
      </c>
      <c r="K51" s="29">
        <f>0</f>
        <v>0</v>
      </c>
      <c r="L51" s="158">
        <f t="shared" si="0"/>
        <v>0</v>
      </c>
      <c r="M51" s="158">
        <f t="shared" si="1"/>
        <v>0</v>
      </c>
      <c r="N51" s="159"/>
      <c r="O51" s="160">
        <f t="shared" si="2"/>
        <v>0</v>
      </c>
      <c r="P51" s="159"/>
      <c r="Q51" s="159"/>
      <c r="R51" s="159"/>
      <c r="S51" s="28">
        <f t="shared" si="3"/>
        <v>0</v>
      </c>
      <c r="T51" s="27" t="str">
        <f t="shared" si="4"/>
        <v>OK</v>
      </c>
      <c r="U51" s="173"/>
      <c r="V51" s="173"/>
      <c r="W51" s="173"/>
      <c r="X51" s="24"/>
      <c r="Y51" s="26"/>
      <c r="Z51" s="26"/>
      <c r="AA51" s="26"/>
      <c r="AB51" s="24"/>
      <c r="AC51" s="24"/>
      <c r="AD51" s="24"/>
      <c r="AE51" s="24"/>
      <c r="AF51" s="24"/>
      <c r="AG51" s="24"/>
      <c r="AH51" s="24"/>
    </row>
    <row r="52" spans="1:34" ht="30.2" customHeight="1" x14ac:dyDescent="0.25">
      <c r="A52" s="214"/>
      <c r="B52" s="46">
        <v>49</v>
      </c>
      <c r="C52" s="211"/>
      <c r="D52" s="48" t="s">
        <v>11</v>
      </c>
      <c r="E52" s="50" t="s">
        <v>8</v>
      </c>
      <c r="F52" s="52" t="s">
        <v>28</v>
      </c>
      <c r="G52" s="46" t="s">
        <v>29</v>
      </c>
      <c r="H52" s="46" t="s">
        <v>8</v>
      </c>
      <c r="I52" s="46" t="s">
        <v>9</v>
      </c>
      <c r="J52" s="49">
        <v>800</v>
      </c>
      <c r="K52" s="29">
        <f>0</f>
        <v>0</v>
      </c>
      <c r="L52" s="158">
        <f t="shared" si="0"/>
        <v>0</v>
      </c>
      <c r="M52" s="158">
        <f t="shared" si="1"/>
        <v>0</v>
      </c>
      <c r="N52" s="159"/>
      <c r="O52" s="160">
        <f t="shared" si="2"/>
        <v>0</v>
      </c>
      <c r="P52" s="159"/>
      <c r="Q52" s="159"/>
      <c r="R52" s="159"/>
      <c r="S52" s="28">
        <f t="shared" si="3"/>
        <v>0</v>
      </c>
      <c r="T52" s="27" t="str">
        <f t="shared" si="4"/>
        <v>OK</v>
      </c>
      <c r="U52" s="173"/>
      <c r="V52" s="173"/>
      <c r="W52" s="173"/>
      <c r="X52" s="24"/>
      <c r="Y52" s="26"/>
      <c r="Z52" s="26"/>
      <c r="AA52" s="26"/>
      <c r="AB52" s="24"/>
      <c r="AC52" s="24"/>
      <c r="AD52" s="24"/>
      <c r="AE52" s="24"/>
      <c r="AF52" s="24"/>
      <c r="AG52" s="24"/>
      <c r="AH52" s="24"/>
    </row>
    <row r="53" spans="1:34" ht="30.2" customHeight="1" x14ac:dyDescent="0.25">
      <c r="A53" s="214"/>
      <c r="B53" s="46">
        <v>50</v>
      </c>
      <c r="C53" s="211"/>
      <c r="D53" s="48" t="s">
        <v>12</v>
      </c>
      <c r="E53" s="50" t="s">
        <v>8</v>
      </c>
      <c r="F53" s="52" t="s">
        <v>28</v>
      </c>
      <c r="G53" s="46" t="s">
        <v>29</v>
      </c>
      <c r="H53" s="46" t="s">
        <v>34</v>
      </c>
      <c r="I53" s="46" t="s">
        <v>9</v>
      </c>
      <c r="J53" s="49">
        <v>50</v>
      </c>
      <c r="K53" s="29">
        <f>0</f>
        <v>0</v>
      </c>
      <c r="L53" s="158">
        <f t="shared" si="0"/>
        <v>0</v>
      </c>
      <c r="M53" s="158">
        <f t="shared" si="1"/>
        <v>0</v>
      </c>
      <c r="N53" s="159"/>
      <c r="O53" s="160">
        <f t="shared" si="2"/>
        <v>0</v>
      </c>
      <c r="P53" s="159"/>
      <c r="Q53" s="159"/>
      <c r="R53" s="159"/>
      <c r="S53" s="28">
        <f t="shared" si="3"/>
        <v>0</v>
      </c>
      <c r="T53" s="27" t="str">
        <f t="shared" si="4"/>
        <v>OK</v>
      </c>
      <c r="U53" s="173"/>
      <c r="V53" s="173"/>
      <c r="W53" s="173"/>
      <c r="X53" s="24"/>
      <c r="Y53" s="26"/>
      <c r="Z53" s="26"/>
      <c r="AA53" s="26"/>
      <c r="AB53" s="24"/>
      <c r="AC53" s="24"/>
      <c r="AD53" s="24"/>
      <c r="AE53" s="24"/>
      <c r="AF53" s="24"/>
      <c r="AG53" s="24"/>
      <c r="AH53" s="24"/>
    </row>
    <row r="54" spans="1:34" ht="30.2" customHeight="1" x14ac:dyDescent="0.25">
      <c r="A54" s="214"/>
      <c r="B54" s="46">
        <v>51</v>
      </c>
      <c r="C54" s="211"/>
      <c r="D54" s="48" t="s">
        <v>156</v>
      </c>
      <c r="E54" s="50" t="s">
        <v>8</v>
      </c>
      <c r="F54" s="52" t="s">
        <v>28</v>
      </c>
      <c r="G54" s="46" t="s">
        <v>29</v>
      </c>
      <c r="H54" s="46" t="s">
        <v>34</v>
      </c>
      <c r="I54" s="46" t="s">
        <v>9</v>
      </c>
      <c r="J54" s="49">
        <v>50</v>
      </c>
      <c r="K54" s="29">
        <f>0</f>
        <v>0</v>
      </c>
      <c r="L54" s="158">
        <f t="shared" si="0"/>
        <v>0</v>
      </c>
      <c r="M54" s="158">
        <f t="shared" si="1"/>
        <v>0</v>
      </c>
      <c r="N54" s="159"/>
      <c r="O54" s="160">
        <f t="shared" si="2"/>
        <v>0</v>
      </c>
      <c r="P54" s="159"/>
      <c r="Q54" s="159"/>
      <c r="R54" s="159"/>
      <c r="S54" s="28">
        <f t="shared" si="3"/>
        <v>0</v>
      </c>
      <c r="T54" s="27" t="str">
        <f t="shared" si="4"/>
        <v>OK</v>
      </c>
      <c r="U54" s="173"/>
      <c r="V54" s="173"/>
      <c r="W54" s="173"/>
      <c r="X54" s="24"/>
      <c r="Y54" s="26"/>
      <c r="Z54" s="26"/>
      <c r="AA54" s="26"/>
      <c r="AB54" s="24"/>
      <c r="AC54" s="24"/>
      <c r="AD54" s="24"/>
      <c r="AE54" s="24"/>
      <c r="AF54" s="24"/>
      <c r="AG54" s="24"/>
      <c r="AH54" s="24"/>
    </row>
    <row r="55" spans="1:34" ht="30.2" customHeight="1" x14ac:dyDescent="0.25">
      <c r="A55" s="214"/>
      <c r="B55" s="46">
        <v>52</v>
      </c>
      <c r="C55" s="211"/>
      <c r="D55" s="48" t="s">
        <v>13</v>
      </c>
      <c r="E55" s="50" t="s">
        <v>8</v>
      </c>
      <c r="F55" s="52" t="s">
        <v>28</v>
      </c>
      <c r="G55" s="46" t="s">
        <v>29</v>
      </c>
      <c r="H55" s="46" t="s">
        <v>34</v>
      </c>
      <c r="I55" s="46" t="s">
        <v>9</v>
      </c>
      <c r="J55" s="49">
        <v>50</v>
      </c>
      <c r="K55" s="29">
        <f>0</f>
        <v>0</v>
      </c>
      <c r="L55" s="158">
        <f t="shared" si="0"/>
        <v>0</v>
      </c>
      <c r="M55" s="158">
        <f t="shared" si="1"/>
        <v>0</v>
      </c>
      <c r="N55" s="159"/>
      <c r="O55" s="160">
        <f t="shared" si="2"/>
        <v>0</v>
      </c>
      <c r="P55" s="159"/>
      <c r="Q55" s="159"/>
      <c r="R55" s="159"/>
      <c r="S55" s="28">
        <f t="shared" si="3"/>
        <v>0</v>
      </c>
      <c r="T55" s="27" t="str">
        <f t="shared" si="4"/>
        <v>OK</v>
      </c>
      <c r="U55" s="173"/>
      <c r="V55" s="173"/>
      <c r="W55" s="173"/>
      <c r="X55" s="24"/>
      <c r="Y55" s="26"/>
      <c r="Z55" s="26"/>
      <c r="AA55" s="26"/>
      <c r="AB55" s="24"/>
      <c r="AC55" s="24"/>
      <c r="AD55" s="24"/>
      <c r="AE55" s="24"/>
      <c r="AF55" s="24"/>
      <c r="AG55" s="24"/>
      <c r="AH55" s="24"/>
    </row>
    <row r="56" spans="1:34" ht="30.2" customHeight="1" x14ac:dyDescent="0.25">
      <c r="A56" s="214"/>
      <c r="B56" s="46">
        <v>53</v>
      </c>
      <c r="C56" s="211"/>
      <c r="D56" s="48" t="s">
        <v>157</v>
      </c>
      <c r="E56" s="50" t="s">
        <v>8</v>
      </c>
      <c r="F56" s="52" t="s">
        <v>28</v>
      </c>
      <c r="G56" s="46" t="s">
        <v>29</v>
      </c>
      <c r="H56" s="46" t="s">
        <v>8</v>
      </c>
      <c r="I56" s="46" t="s">
        <v>9</v>
      </c>
      <c r="J56" s="49">
        <v>50</v>
      </c>
      <c r="K56" s="29">
        <f>0</f>
        <v>0</v>
      </c>
      <c r="L56" s="158">
        <f t="shared" si="0"/>
        <v>0</v>
      </c>
      <c r="M56" s="158">
        <f t="shared" si="1"/>
        <v>0</v>
      </c>
      <c r="N56" s="159"/>
      <c r="O56" s="160">
        <f t="shared" si="2"/>
        <v>0</v>
      </c>
      <c r="P56" s="159"/>
      <c r="Q56" s="159"/>
      <c r="R56" s="159"/>
      <c r="S56" s="28">
        <f t="shared" si="3"/>
        <v>0</v>
      </c>
      <c r="T56" s="27" t="str">
        <f t="shared" si="4"/>
        <v>OK</v>
      </c>
      <c r="U56" s="173"/>
      <c r="V56" s="173"/>
      <c r="W56" s="173"/>
      <c r="X56" s="24"/>
      <c r="Y56" s="26"/>
      <c r="Z56" s="26"/>
      <c r="AA56" s="26"/>
      <c r="AB56" s="24"/>
      <c r="AC56" s="24"/>
      <c r="AD56" s="24"/>
      <c r="AE56" s="24"/>
      <c r="AF56" s="24"/>
      <c r="AG56" s="24"/>
      <c r="AH56" s="24"/>
    </row>
    <row r="57" spans="1:34" ht="30.2" customHeight="1" x14ac:dyDescent="0.25">
      <c r="A57" s="214"/>
      <c r="B57" s="46">
        <v>54</v>
      </c>
      <c r="C57" s="211"/>
      <c r="D57" s="48" t="s">
        <v>30</v>
      </c>
      <c r="E57" s="50" t="s">
        <v>8</v>
      </c>
      <c r="F57" s="52" t="s">
        <v>28</v>
      </c>
      <c r="G57" s="46" t="s">
        <v>29</v>
      </c>
      <c r="H57" s="46" t="s">
        <v>8</v>
      </c>
      <c r="I57" s="46" t="s">
        <v>9</v>
      </c>
      <c r="J57" s="49">
        <v>80</v>
      </c>
      <c r="K57" s="29">
        <f>0</f>
        <v>0</v>
      </c>
      <c r="L57" s="158">
        <f t="shared" si="0"/>
        <v>0</v>
      </c>
      <c r="M57" s="158">
        <f t="shared" si="1"/>
        <v>0</v>
      </c>
      <c r="N57" s="159"/>
      <c r="O57" s="160">
        <f t="shared" si="2"/>
        <v>0</v>
      </c>
      <c r="P57" s="159"/>
      <c r="Q57" s="159"/>
      <c r="R57" s="159"/>
      <c r="S57" s="28">
        <f t="shared" si="3"/>
        <v>0</v>
      </c>
      <c r="T57" s="27" t="str">
        <f t="shared" si="4"/>
        <v>OK</v>
      </c>
      <c r="U57" s="173"/>
      <c r="V57" s="173"/>
      <c r="W57" s="173"/>
      <c r="X57" s="24"/>
      <c r="Y57" s="26"/>
      <c r="Z57" s="26"/>
      <c r="AA57" s="26"/>
      <c r="AB57" s="24"/>
      <c r="AC57" s="24"/>
      <c r="AD57" s="24"/>
      <c r="AE57" s="24"/>
      <c r="AF57" s="24"/>
      <c r="AG57" s="24"/>
      <c r="AH57" s="24"/>
    </row>
    <row r="58" spans="1:34" ht="30.2" customHeight="1" x14ac:dyDescent="0.25">
      <c r="A58" s="214"/>
      <c r="B58" s="46">
        <v>55</v>
      </c>
      <c r="C58" s="211"/>
      <c r="D58" s="48" t="s">
        <v>162</v>
      </c>
      <c r="E58" s="50" t="s">
        <v>8</v>
      </c>
      <c r="F58" s="52" t="s">
        <v>28</v>
      </c>
      <c r="G58" s="46" t="s">
        <v>159</v>
      </c>
      <c r="H58" s="46" t="s">
        <v>8</v>
      </c>
      <c r="I58" s="46" t="s">
        <v>9</v>
      </c>
      <c r="J58" s="49">
        <v>1114</v>
      </c>
      <c r="K58" s="29">
        <f>0</f>
        <v>0</v>
      </c>
      <c r="L58" s="158">
        <f t="shared" si="0"/>
        <v>0</v>
      </c>
      <c r="M58" s="158">
        <f t="shared" si="1"/>
        <v>0</v>
      </c>
      <c r="N58" s="159"/>
      <c r="O58" s="160">
        <f t="shared" si="2"/>
        <v>0</v>
      </c>
      <c r="P58" s="159"/>
      <c r="Q58" s="159"/>
      <c r="R58" s="159"/>
      <c r="S58" s="28">
        <f t="shared" si="3"/>
        <v>0</v>
      </c>
      <c r="T58" s="27" t="str">
        <f t="shared" si="4"/>
        <v>OK</v>
      </c>
      <c r="U58" s="173"/>
      <c r="V58" s="173"/>
      <c r="W58" s="173"/>
      <c r="X58" s="24"/>
      <c r="Y58" s="26"/>
      <c r="Z58" s="26"/>
      <c r="AA58" s="26"/>
      <c r="AB58" s="24"/>
      <c r="AC58" s="24"/>
      <c r="AD58" s="24"/>
      <c r="AE58" s="24"/>
      <c r="AF58" s="24"/>
      <c r="AG58" s="24"/>
      <c r="AH58" s="24"/>
    </row>
    <row r="59" spans="1:34" ht="30.2" customHeight="1" x14ac:dyDescent="0.25">
      <c r="A59" s="215"/>
      <c r="B59" s="46">
        <v>56</v>
      </c>
      <c r="C59" s="212"/>
      <c r="D59" s="48" t="s">
        <v>160</v>
      </c>
      <c r="E59" s="50" t="s">
        <v>8</v>
      </c>
      <c r="F59" s="52" t="s">
        <v>28</v>
      </c>
      <c r="G59" s="46" t="s">
        <v>29</v>
      </c>
      <c r="H59" s="46" t="s">
        <v>8</v>
      </c>
      <c r="I59" s="46" t="s">
        <v>9</v>
      </c>
      <c r="J59" s="49">
        <v>2000</v>
      </c>
      <c r="K59" s="29">
        <f>0</f>
        <v>0</v>
      </c>
      <c r="L59" s="158">
        <f t="shared" si="0"/>
        <v>0</v>
      </c>
      <c r="M59" s="158">
        <f t="shared" si="1"/>
        <v>0</v>
      </c>
      <c r="N59" s="159"/>
      <c r="O59" s="160">
        <f t="shared" si="2"/>
        <v>0</v>
      </c>
      <c r="P59" s="159"/>
      <c r="Q59" s="159"/>
      <c r="R59" s="159"/>
      <c r="S59" s="28">
        <f t="shared" si="3"/>
        <v>0</v>
      </c>
      <c r="T59" s="27" t="str">
        <f t="shared" si="4"/>
        <v>OK</v>
      </c>
      <c r="U59" s="173"/>
      <c r="V59" s="173"/>
      <c r="W59" s="173"/>
      <c r="X59" s="24"/>
      <c r="Y59" s="26"/>
      <c r="Z59" s="26"/>
      <c r="AA59" s="26"/>
      <c r="AB59" s="24"/>
      <c r="AC59" s="24"/>
      <c r="AD59" s="24"/>
      <c r="AE59" s="24"/>
      <c r="AF59" s="24"/>
      <c r="AG59" s="24"/>
      <c r="AH59" s="24"/>
    </row>
    <row r="60" spans="1:34" ht="30.2" customHeight="1" x14ac:dyDescent="0.25">
      <c r="A60" s="203" t="s">
        <v>163</v>
      </c>
      <c r="B60" s="39">
        <v>57</v>
      </c>
      <c r="C60" s="200" t="s">
        <v>33</v>
      </c>
      <c r="D60" s="36" t="s">
        <v>27</v>
      </c>
      <c r="E60" s="43" t="s">
        <v>8</v>
      </c>
      <c r="F60" s="45" t="s">
        <v>28</v>
      </c>
      <c r="G60" s="39" t="s">
        <v>29</v>
      </c>
      <c r="H60" s="39" t="s">
        <v>8</v>
      </c>
      <c r="I60" s="39" t="s">
        <v>9</v>
      </c>
      <c r="J60" s="38">
        <v>250.5</v>
      </c>
      <c r="K60" s="29">
        <f>0</f>
        <v>0</v>
      </c>
      <c r="L60" s="158">
        <f t="shared" si="0"/>
        <v>0</v>
      </c>
      <c r="M60" s="158">
        <f t="shared" si="1"/>
        <v>0</v>
      </c>
      <c r="N60" s="159"/>
      <c r="O60" s="160">
        <f t="shared" si="2"/>
        <v>0</v>
      </c>
      <c r="P60" s="159"/>
      <c r="Q60" s="159"/>
      <c r="R60" s="159"/>
      <c r="S60" s="28">
        <f t="shared" si="3"/>
        <v>0</v>
      </c>
      <c r="T60" s="27" t="str">
        <f t="shared" si="4"/>
        <v>OK</v>
      </c>
      <c r="U60" s="173"/>
      <c r="V60" s="173"/>
      <c r="W60" s="173"/>
      <c r="X60" s="24"/>
      <c r="Y60" s="26"/>
      <c r="Z60" s="26"/>
      <c r="AA60" s="26"/>
      <c r="AB60" s="24"/>
      <c r="AC60" s="24"/>
      <c r="AD60" s="24"/>
      <c r="AE60" s="24"/>
      <c r="AF60" s="24"/>
      <c r="AG60" s="24"/>
      <c r="AH60" s="24"/>
    </row>
    <row r="61" spans="1:34" ht="30.2" customHeight="1" x14ac:dyDescent="0.25">
      <c r="A61" s="204"/>
      <c r="B61" s="39">
        <v>58</v>
      </c>
      <c r="C61" s="201"/>
      <c r="D61" s="36" t="s">
        <v>7</v>
      </c>
      <c r="E61" s="43" t="s">
        <v>8</v>
      </c>
      <c r="F61" s="45" t="s">
        <v>28</v>
      </c>
      <c r="G61" s="39" t="s">
        <v>29</v>
      </c>
      <c r="H61" s="39" t="s">
        <v>8</v>
      </c>
      <c r="I61" s="39" t="s">
        <v>9</v>
      </c>
      <c r="J61" s="38">
        <v>1000</v>
      </c>
      <c r="K61" s="29">
        <f>0</f>
        <v>0</v>
      </c>
      <c r="L61" s="158">
        <f t="shared" si="0"/>
        <v>0</v>
      </c>
      <c r="M61" s="158">
        <f t="shared" si="1"/>
        <v>0</v>
      </c>
      <c r="N61" s="159"/>
      <c r="O61" s="160">
        <f t="shared" si="2"/>
        <v>0</v>
      </c>
      <c r="P61" s="159"/>
      <c r="Q61" s="159"/>
      <c r="R61" s="159"/>
      <c r="S61" s="28">
        <f t="shared" si="3"/>
        <v>0</v>
      </c>
      <c r="T61" s="27" t="str">
        <f t="shared" si="4"/>
        <v>OK</v>
      </c>
      <c r="U61" s="173"/>
      <c r="V61" s="173"/>
      <c r="W61" s="173"/>
      <c r="X61" s="24"/>
      <c r="Y61" s="26"/>
      <c r="Z61" s="26"/>
      <c r="AA61" s="26"/>
      <c r="AB61" s="24"/>
      <c r="AC61" s="24"/>
      <c r="AD61" s="24"/>
      <c r="AE61" s="24"/>
      <c r="AF61" s="24"/>
      <c r="AG61" s="24"/>
      <c r="AH61" s="24"/>
    </row>
    <row r="62" spans="1:34" ht="30.2" customHeight="1" x14ac:dyDescent="0.25">
      <c r="A62" s="204"/>
      <c r="B62" s="39">
        <v>59</v>
      </c>
      <c r="C62" s="201"/>
      <c r="D62" s="36" t="s">
        <v>10</v>
      </c>
      <c r="E62" s="43" t="s">
        <v>8</v>
      </c>
      <c r="F62" s="45" t="s">
        <v>28</v>
      </c>
      <c r="G62" s="39" t="s">
        <v>29</v>
      </c>
      <c r="H62" s="39" t="s">
        <v>8</v>
      </c>
      <c r="I62" s="39" t="s">
        <v>9</v>
      </c>
      <c r="J62" s="38">
        <v>1500</v>
      </c>
      <c r="K62" s="29">
        <f>0</f>
        <v>0</v>
      </c>
      <c r="L62" s="158">
        <f t="shared" si="0"/>
        <v>0</v>
      </c>
      <c r="M62" s="158">
        <f t="shared" si="1"/>
        <v>0</v>
      </c>
      <c r="N62" s="159"/>
      <c r="O62" s="160">
        <f t="shared" si="2"/>
        <v>0</v>
      </c>
      <c r="P62" s="159"/>
      <c r="Q62" s="159"/>
      <c r="R62" s="159"/>
      <c r="S62" s="28">
        <f t="shared" si="3"/>
        <v>0</v>
      </c>
      <c r="T62" s="27" t="str">
        <f t="shared" si="4"/>
        <v>OK</v>
      </c>
      <c r="U62" s="173"/>
      <c r="V62" s="173"/>
      <c r="W62" s="173"/>
      <c r="X62" s="24"/>
      <c r="Y62" s="26"/>
      <c r="Z62" s="26"/>
      <c r="AA62" s="26"/>
      <c r="AB62" s="24"/>
      <c r="AC62" s="24"/>
      <c r="AD62" s="24"/>
      <c r="AE62" s="24"/>
      <c r="AF62" s="24"/>
      <c r="AG62" s="24"/>
      <c r="AH62" s="24"/>
    </row>
    <row r="63" spans="1:34" ht="30.2" customHeight="1" x14ac:dyDescent="0.25">
      <c r="A63" s="204"/>
      <c r="B63" s="39">
        <v>60</v>
      </c>
      <c r="C63" s="201"/>
      <c r="D63" s="36" t="s">
        <v>11</v>
      </c>
      <c r="E63" s="43" t="s">
        <v>8</v>
      </c>
      <c r="F63" s="45" t="s">
        <v>28</v>
      </c>
      <c r="G63" s="39" t="s">
        <v>29</v>
      </c>
      <c r="H63" s="39" t="s">
        <v>8</v>
      </c>
      <c r="I63" s="39" t="s">
        <v>9</v>
      </c>
      <c r="J63" s="38">
        <v>1731</v>
      </c>
      <c r="K63" s="29">
        <f>0</f>
        <v>0</v>
      </c>
      <c r="L63" s="158">
        <f t="shared" si="0"/>
        <v>0</v>
      </c>
      <c r="M63" s="158">
        <f t="shared" si="1"/>
        <v>0</v>
      </c>
      <c r="N63" s="159"/>
      <c r="O63" s="160">
        <f t="shared" si="2"/>
        <v>0</v>
      </c>
      <c r="P63" s="159"/>
      <c r="Q63" s="159"/>
      <c r="R63" s="159"/>
      <c r="S63" s="28">
        <f t="shared" si="3"/>
        <v>0</v>
      </c>
      <c r="T63" s="27" t="str">
        <f t="shared" si="4"/>
        <v>OK</v>
      </c>
      <c r="U63" s="173"/>
      <c r="V63" s="173"/>
      <c r="W63" s="173"/>
      <c r="X63" s="24"/>
      <c r="Y63" s="26"/>
      <c r="Z63" s="26"/>
      <c r="AA63" s="26"/>
      <c r="AB63" s="24"/>
      <c r="AC63" s="24"/>
      <c r="AD63" s="24"/>
      <c r="AE63" s="24"/>
      <c r="AF63" s="24"/>
      <c r="AG63" s="24"/>
      <c r="AH63" s="24"/>
    </row>
    <row r="64" spans="1:34" ht="30.2" customHeight="1" x14ac:dyDescent="0.25">
      <c r="A64" s="204"/>
      <c r="B64" s="39">
        <v>61</v>
      </c>
      <c r="C64" s="201"/>
      <c r="D64" s="36" t="s">
        <v>12</v>
      </c>
      <c r="E64" s="43" t="s">
        <v>8</v>
      </c>
      <c r="F64" s="45" t="s">
        <v>28</v>
      </c>
      <c r="G64" s="39" t="s">
        <v>29</v>
      </c>
      <c r="H64" s="39" t="s">
        <v>34</v>
      </c>
      <c r="I64" s="39" t="s">
        <v>9</v>
      </c>
      <c r="J64" s="38">
        <v>160</v>
      </c>
      <c r="K64" s="29">
        <f>0</f>
        <v>0</v>
      </c>
      <c r="L64" s="158">
        <f t="shared" si="0"/>
        <v>0</v>
      </c>
      <c r="M64" s="158">
        <f t="shared" si="1"/>
        <v>0</v>
      </c>
      <c r="N64" s="159"/>
      <c r="O64" s="160">
        <f t="shared" si="2"/>
        <v>0</v>
      </c>
      <c r="P64" s="159"/>
      <c r="Q64" s="159"/>
      <c r="R64" s="159"/>
      <c r="S64" s="28">
        <f t="shared" si="3"/>
        <v>0</v>
      </c>
      <c r="T64" s="27" t="str">
        <f t="shared" si="4"/>
        <v>OK</v>
      </c>
      <c r="U64" s="173"/>
      <c r="V64" s="173"/>
      <c r="W64" s="173"/>
      <c r="X64" s="24"/>
      <c r="Y64" s="26"/>
      <c r="Z64" s="26"/>
      <c r="AA64" s="26"/>
      <c r="AB64" s="24"/>
      <c r="AC64" s="24"/>
      <c r="AD64" s="24"/>
      <c r="AE64" s="24"/>
      <c r="AF64" s="24"/>
      <c r="AG64" s="24"/>
      <c r="AH64" s="24"/>
    </row>
    <row r="65" spans="1:34" ht="30.2" customHeight="1" x14ac:dyDescent="0.25">
      <c r="A65" s="204"/>
      <c r="B65" s="39">
        <v>62</v>
      </c>
      <c r="C65" s="201"/>
      <c r="D65" s="36" t="s">
        <v>156</v>
      </c>
      <c r="E65" s="43" t="s">
        <v>8</v>
      </c>
      <c r="F65" s="45" t="s">
        <v>28</v>
      </c>
      <c r="G65" s="39" t="s">
        <v>29</v>
      </c>
      <c r="H65" s="39" t="s">
        <v>34</v>
      </c>
      <c r="I65" s="39" t="s">
        <v>9</v>
      </c>
      <c r="J65" s="38">
        <v>135</v>
      </c>
      <c r="K65" s="29">
        <f>0</f>
        <v>0</v>
      </c>
      <c r="L65" s="158">
        <f t="shared" si="0"/>
        <v>0</v>
      </c>
      <c r="M65" s="158">
        <f t="shared" si="1"/>
        <v>0</v>
      </c>
      <c r="N65" s="159"/>
      <c r="O65" s="160">
        <f t="shared" si="2"/>
        <v>0</v>
      </c>
      <c r="P65" s="159"/>
      <c r="Q65" s="159"/>
      <c r="R65" s="159"/>
      <c r="S65" s="28">
        <f t="shared" si="3"/>
        <v>0</v>
      </c>
      <c r="T65" s="27" t="str">
        <f t="shared" si="4"/>
        <v>OK</v>
      </c>
      <c r="U65" s="173"/>
      <c r="V65" s="173"/>
      <c r="W65" s="173"/>
      <c r="X65" s="24"/>
      <c r="Y65" s="26"/>
      <c r="Z65" s="26"/>
      <c r="AA65" s="26"/>
      <c r="AB65" s="24"/>
      <c r="AC65" s="24"/>
      <c r="AD65" s="24"/>
      <c r="AE65" s="24"/>
      <c r="AF65" s="24"/>
      <c r="AG65" s="24"/>
      <c r="AH65" s="24"/>
    </row>
    <row r="66" spans="1:34" ht="30.2" customHeight="1" x14ac:dyDescent="0.25">
      <c r="A66" s="204"/>
      <c r="B66" s="39">
        <v>63</v>
      </c>
      <c r="C66" s="201"/>
      <c r="D66" s="36" t="s">
        <v>13</v>
      </c>
      <c r="E66" s="43" t="s">
        <v>8</v>
      </c>
      <c r="F66" s="45" t="s">
        <v>28</v>
      </c>
      <c r="G66" s="39" t="s">
        <v>29</v>
      </c>
      <c r="H66" s="39" t="s">
        <v>34</v>
      </c>
      <c r="I66" s="39" t="s">
        <v>9</v>
      </c>
      <c r="J66" s="38">
        <v>135</v>
      </c>
      <c r="K66" s="29">
        <f>0</f>
        <v>0</v>
      </c>
      <c r="L66" s="158">
        <f t="shared" si="0"/>
        <v>0</v>
      </c>
      <c r="M66" s="158">
        <f t="shared" si="1"/>
        <v>0</v>
      </c>
      <c r="N66" s="159"/>
      <c r="O66" s="160">
        <f t="shared" si="2"/>
        <v>0</v>
      </c>
      <c r="P66" s="159"/>
      <c r="Q66" s="159"/>
      <c r="R66" s="159"/>
      <c r="S66" s="28">
        <f t="shared" si="3"/>
        <v>0</v>
      </c>
      <c r="T66" s="27" t="str">
        <f t="shared" si="4"/>
        <v>OK</v>
      </c>
      <c r="U66" s="173"/>
      <c r="V66" s="173"/>
      <c r="W66" s="173"/>
      <c r="X66" s="24"/>
      <c r="Y66" s="26"/>
      <c r="Z66" s="26"/>
      <c r="AA66" s="26"/>
      <c r="AB66" s="24"/>
      <c r="AC66" s="24"/>
      <c r="AD66" s="24"/>
      <c r="AE66" s="24"/>
      <c r="AF66" s="24"/>
      <c r="AG66" s="24"/>
      <c r="AH66" s="24"/>
    </row>
    <row r="67" spans="1:34" ht="30.2" customHeight="1" x14ac:dyDescent="0.25">
      <c r="A67" s="204"/>
      <c r="B67" s="39">
        <v>64</v>
      </c>
      <c r="C67" s="201"/>
      <c r="D67" s="36" t="s">
        <v>157</v>
      </c>
      <c r="E67" s="43" t="s">
        <v>8</v>
      </c>
      <c r="F67" s="45" t="s">
        <v>28</v>
      </c>
      <c r="G67" s="39" t="s">
        <v>29</v>
      </c>
      <c r="H67" s="39" t="s">
        <v>8</v>
      </c>
      <c r="I67" s="39" t="s">
        <v>9</v>
      </c>
      <c r="J67" s="38">
        <v>365</v>
      </c>
      <c r="K67" s="29">
        <f>0</f>
        <v>0</v>
      </c>
      <c r="L67" s="158">
        <f t="shared" si="0"/>
        <v>0</v>
      </c>
      <c r="M67" s="158">
        <f t="shared" si="1"/>
        <v>0</v>
      </c>
      <c r="N67" s="159"/>
      <c r="O67" s="160">
        <f t="shared" si="2"/>
        <v>0</v>
      </c>
      <c r="P67" s="159"/>
      <c r="Q67" s="159"/>
      <c r="R67" s="159"/>
      <c r="S67" s="28">
        <f t="shared" si="3"/>
        <v>0</v>
      </c>
      <c r="T67" s="27" t="str">
        <f t="shared" si="4"/>
        <v>OK</v>
      </c>
      <c r="U67" s="173"/>
      <c r="V67" s="173"/>
      <c r="W67" s="173"/>
      <c r="X67" s="24"/>
      <c r="Y67" s="26"/>
      <c r="Z67" s="26"/>
      <c r="AA67" s="26"/>
      <c r="AB67" s="24"/>
      <c r="AC67" s="24"/>
      <c r="AD67" s="24"/>
      <c r="AE67" s="24"/>
      <c r="AF67" s="24"/>
      <c r="AG67" s="24"/>
      <c r="AH67" s="24"/>
    </row>
    <row r="68" spans="1:34" ht="30.2" customHeight="1" x14ac:dyDescent="0.25">
      <c r="A68" s="205"/>
      <c r="B68" s="39">
        <v>65</v>
      </c>
      <c r="C68" s="202"/>
      <c r="D68" s="36" t="s">
        <v>30</v>
      </c>
      <c r="E68" s="43" t="s">
        <v>8</v>
      </c>
      <c r="F68" s="45" t="s">
        <v>28</v>
      </c>
      <c r="G68" s="39" t="s">
        <v>29</v>
      </c>
      <c r="H68" s="39" t="s">
        <v>8</v>
      </c>
      <c r="I68" s="39" t="s">
        <v>9</v>
      </c>
      <c r="J68" s="38">
        <v>100</v>
      </c>
      <c r="K68" s="29">
        <f>0</f>
        <v>0</v>
      </c>
      <c r="L68" s="158">
        <f t="shared" si="0"/>
        <v>0</v>
      </c>
      <c r="M68" s="158">
        <f t="shared" si="1"/>
        <v>0</v>
      </c>
      <c r="N68" s="159"/>
      <c r="O68" s="160">
        <f t="shared" si="2"/>
        <v>0</v>
      </c>
      <c r="P68" s="159"/>
      <c r="Q68" s="159"/>
      <c r="R68" s="159"/>
      <c r="S68" s="28">
        <f t="shared" si="3"/>
        <v>0</v>
      </c>
      <c r="T68" s="27" t="str">
        <f t="shared" si="4"/>
        <v>OK</v>
      </c>
      <c r="U68" s="173"/>
      <c r="V68" s="173"/>
      <c r="W68" s="173"/>
      <c r="X68" s="24"/>
      <c r="Y68" s="26"/>
      <c r="Z68" s="26"/>
      <c r="AA68" s="26"/>
      <c r="AB68" s="24"/>
      <c r="AC68" s="24"/>
      <c r="AD68" s="24"/>
      <c r="AE68" s="24"/>
      <c r="AF68" s="24"/>
      <c r="AG68" s="24"/>
      <c r="AH68" s="24"/>
    </row>
    <row r="69" spans="1:34" ht="30.2" customHeight="1" x14ac:dyDescent="0.25">
      <c r="A69" s="213" t="s">
        <v>164</v>
      </c>
      <c r="B69" s="46">
        <v>66</v>
      </c>
      <c r="C69" s="210" t="s">
        <v>92</v>
      </c>
      <c r="D69" s="48" t="s">
        <v>27</v>
      </c>
      <c r="E69" s="50" t="s">
        <v>8</v>
      </c>
      <c r="F69" s="52" t="s">
        <v>28</v>
      </c>
      <c r="G69" s="46" t="s">
        <v>29</v>
      </c>
      <c r="H69" s="46" t="s">
        <v>8</v>
      </c>
      <c r="I69" s="46" t="s">
        <v>9</v>
      </c>
      <c r="J69" s="49">
        <v>140</v>
      </c>
      <c r="K69" s="29">
        <f>0</f>
        <v>0</v>
      </c>
      <c r="L69" s="158">
        <f t="shared" ref="L69:L81" si="5">IF(SUM(U69:AL69)&gt;K69,K69,SUM(U69:AL69))</f>
        <v>0</v>
      </c>
      <c r="M69" s="158">
        <f t="shared" ref="M69:M81" si="6">(SUM(U69:AL69))</f>
        <v>0</v>
      </c>
      <c r="N69" s="159"/>
      <c r="O69" s="160">
        <f t="shared" ref="O69:O82" si="7">ROUND(IF(K69*0.25-0.5&lt;0,0,K69*0.25-0.5),0)-R69-P69</f>
        <v>0</v>
      </c>
      <c r="P69" s="159"/>
      <c r="Q69" s="159"/>
      <c r="R69" s="159"/>
      <c r="S69" s="28">
        <f t="shared" ref="S69:S81" si="8">K69-SUM(U69:AH69)+N69</f>
        <v>0</v>
      </c>
      <c r="T69" s="27" t="str">
        <f t="shared" ref="T69:T82" si="9">IF(S69&lt;0,"ATENÇÃO","OK")</f>
        <v>OK</v>
      </c>
      <c r="U69" s="173"/>
      <c r="V69" s="173"/>
      <c r="W69" s="173"/>
      <c r="X69" s="24"/>
      <c r="Y69" s="26"/>
      <c r="Z69" s="26"/>
      <c r="AA69" s="26"/>
      <c r="AB69" s="24"/>
      <c r="AC69" s="24"/>
      <c r="AD69" s="24"/>
      <c r="AE69" s="24"/>
      <c r="AF69" s="24"/>
      <c r="AG69" s="24"/>
      <c r="AH69" s="24"/>
    </row>
    <row r="70" spans="1:34" ht="30.2" customHeight="1" x14ac:dyDescent="0.25">
      <c r="A70" s="214"/>
      <c r="B70" s="46">
        <v>67</v>
      </c>
      <c r="C70" s="211"/>
      <c r="D70" s="48" t="s">
        <v>7</v>
      </c>
      <c r="E70" s="50" t="s">
        <v>8</v>
      </c>
      <c r="F70" s="52" t="s">
        <v>28</v>
      </c>
      <c r="G70" s="46" t="s">
        <v>29</v>
      </c>
      <c r="H70" s="46" t="s">
        <v>8</v>
      </c>
      <c r="I70" s="46" t="s">
        <v>9</v>
      </c>
      <c r="J70" s="49">
        <v>530</v>
      </c>
      <c r="K70" s="29">
        <f>0</f>
        <v>0</v>
      </c>
      <c r="L70" s="158">
        <f t="shared" si="5"/>
        <v>0</v>
      </c>
      <c r="M70" s="158">
        <f t="shared" si="6"/>
        <v>0</v>
      </c>
      <c r="N70" s="159"/>
      <c r="O70" s="160">
        <f t="shared" si="7"/>
        <v>0</v>
      </c>
      <c r="P70" s="159"/>
      <c r="Q70" s="159"/>
      <c r="R70" s="159"/>
      <c r="S70" s="28">
        <f t="shared" si="8"/>
        <v>0</v>
      </c>
      <c r="T70" s="27" t="str">
        <f t="shared" si="9"/>
        <v>OK</v>
      </c>
      <c r="U70" s="173"/>
      <c r="V70" s="173"/>
      <c r="W70" s="173"/>
      <c r="X70" s="24"/>
      <c r="Y70" s="26"/>
      <c r="Z70" s="26"/>
      <c r="AA70" s="26"/>
      <c r="AB70" s="24"/>
      <c r="AC70" s="24"/>
      <c r="AD70" s="24"/>
      <c r="AE70" s="24"/>
      <c r="AF70" s="24"/>
      <c r="AG70" s="24"/>
      <c r="AH70" s="24"/>
    </row>
    <row r="71" spans="1:34" ht="30.2" customHeight="1" x14ac:dyDescent="0.25">
      <c r="A71" s="214"/>
      <c r="B71" s="46">
        <v>68</v>
      </c>
      <c r="C71" s="211"/>
      <c r="D71" s="48" t="s">
        <v>10</v>
      </c>
      <c r="E71" s="50" t="s">
        <v>8</v>
      </c>
      <c r="F71" s="52" t="s">
        <v>28</v>
      </c>
      <c r="G71" s="46" t="s">
        <v>29</v>
      </c>
      <c r="H71" s="46" t="s">
        <v>8</v>
      </c>
      <c r="I71" s="46" t="s">
        <v>9</v>
      </c>
      <c r="J71" s="49">
        <v>660</v>
      </c>
      <c r="K71" s="29">
        <f>0</f>
        <v>0</v>
      </c>
      <c r="L71" s="158">
        <f t="shared" si="5"/>
        <v>0</v>
      </c>
      <c r="M71" s="158">
        <f t="shared" si="6"/>
        <v>0</v>
      </c>
      <c r="N71" s="159"/>
      <c r="O71" s="160">
        <f t="shared" si="7"/>
        <v>0</v>
      </c>
      <c r="P71" s="159"/>
      <c r="Q71" s="159"/>
      <c r="R71" s="159"/>
      <c r="S71" s="28">
        <f t="shared" si="8"/>
        <v>0</v>
      </c>
      <c r="T71" s="27" t="str">
        <f t="shared" si="9"/>
        <v>OK</v>
      </c>
      <c r="U71" s="173"/>
      <c r="V71" s="173"/>
      <c r="W71" s="173"/>
      <c r="X71" s="24"/>
      <c r="Y71" s="26"/>
      <c r="Z71" s="26"/>
      <c r="AA71" s="26"/>
      <c r="AB71" s="24"/>
      <c r="AC71" s="24"/>
      <c r="AD71" s="24"/>
      <c r="AE71" s="24"/>
      <c r="AF71" s="24"/>
      <c r="AG71" s="24"/>
      <c r="AH71" s="24"/>
    </row>
    <row r="72" spans="1:34" ht="30.2" customHeight="1" x14ac:dyDescent="0.25">
      <c r="A72" s="214"/>
      <c r="B72" s="46">
        <v>69</v>
      </c>
      <c r="C72" s="211"/>
      <c r="D72" s="48" t="s">
        <v>11</v>
      </c>
      <c r="E72" s="50" t="s">
        <v>8</v>
      </c>
      <c r="F72" s="52" t="s">
        <v>28</v>
      </c>
      <c r="G72" s="46" t="s">
        <v>29</v>
      </c>
      <c r="H72" s="46" t="s">
        <v>8</v>
      </c>
      <c r="I72" s="46" t="s">
        <v>9</v>
      </c>
      <c r="J72" s="49">
        <v>760</v>
      </c>
      <c r="K72" s="29">
        <f>0</f>
        <v>0</v>
      </c>
      <c r="L72" s="158">
        <f t="shared" si="5"/>
        <v>0</v>
      </c>
      <c r="M72" s="158">
        <f t="shared" si="6"/>
        <v>0</v>
      </c>
      <c r="N72" s="159"/>
      <c r="O72" s="160">
        <f t="shared" si="7"/>
        <v>0</v>
      </c>
      <c r="P72" s="159"/>
      <c r="Q72" s="159"/>
      <c r="R72" s="159"/>
      <c r="S72" s="28">
        <f t="shared" si="8"/>
        <v>0</v>
      </c>
      <c r="T72" s="27" t="str">
        <f t="shared" si="9"/>
        <v>OK</v>
      </c>
      <c r="U72" s="173"/>
      <c r="V72" s="173"/>
      <c r="W72" s="173"/>
      <c r="X72" s="24"/>
      <c r="Y72" s="26"/>
      <c r="Z72" s="26"/>
      <c r="AA72" s="26"/>
      <c r="AB72" s="24"/>
      <c r="AC72" s="24"/>
      <c r="AD72" s="24"/>
      <c r="AE72" s="24"/>
      <c r="AF72" s="24"/>
      <c r="AG72" s="24"/>
      <c r="AH72" s="24"/>
    </row>
    <row r="73" spans="1:34" ht="30.2" customHeight="1" x14ac:dyDescent="0.25">
      <c r="A73" s="214"/>
      <c r="B73" s="46">
        <v>70</v>
      </c>
      <c r="C73" s="211"/>
      <c r="D73" s="48" t="s">
        <v>12</v>
      </c>
      <c r="E73" s="50" t="s">
        <v>8</v>
      </c>
      <c r="F73" s="52" t="s">
        <v>28</v>
      </c>
      <c r="G73" s="46" t="s">
        <v>29</v>
      </c>
      <c r="H73" s="46" t="s">
        <v>34</v>
      </c>
      <c r="I73" s="46" t="s">
        <v>9</v>
      </c>
      <c r="J73" s="49">
        <v>70</v>
      </c>
      <c r="K73" s="29">
        <f>0</f>
        <v>0</v>
      </c>
      <c r="L73" s="158">
        <f t="shared" si="5"/>
        <v>0</v>
      </c>
      <c r="M73" s="158">
        <f t="shared" si="6"/>
        <v>0</v>
      </c>
      <c r="N73" s="159"/>
      <c r="O73" s="160">
        <f t="shared" si="7"/>
        <v>0</v>
      </c>
      <c r="P73" s="159"/>
      <c r="Q73" s="159"/>
      <c r="R73" s="159"/>
      <c r="S73" s="28">
        <f t="shared" si="8"/>
        <v>0</v>
      </c>
      <c r="T73" s="27" t="str">
        <f t="shared" si="9"/>
        <v>OK</v>
      </c>
      <c r="U73" s="173"/>
      <c r="V73" s="173"/>
      <c r="W73" s="173"/>
      <c r="X73" s="24"/>
      <c r="Y73" s="26"/>
      <c r="Z73" s="26"/>
      <c r="AA73" s="26"/>
      <c r="AB73" s="24"/>
      <c r="AC73" s="24"/>
      <c r="AD73" s="24"/>
      <c r="AE73" s="24"/>
      <c r="AF73" s="24"/>
      <c r="AG73" s="24"/>
      <c r="AH73" s="24"/>
    </row>
    <row r="74" spans="1:34" ht="30.2" customHeight="1" x14ac:dyDescent="0.25">
      <c r="A74" s="214"/>
      <c r="B74" s="46">
        <v>71</v>
      </c>
      <c r="C74" s="211"/>
      <c r="D74" s="48" t="s">
        <v>156</v>
      </c>
      <c r="E74" s="50" t="s">
        <v>8</v>
      </c>
      <c r="F74" s="52" t="s">
        <v>28</v>
      </c>
      <c r="G74" s="46" t="s">
        <v>29</v>
      </c>
      <c r="H74" s="46" t="s">
        <v>34</v>
      </c>
      <c r="I74" s="46" t="s">
        <v>9</v>
      </c>
      <c r="J74" s="49">
        <v>75</v>
      </c>
      <c r="K74" s="29">
        <f>0</f>
        <v>0</v>
      </c>
      <c r="L74" s="158">
        <f t="shared" si="5"/>
        <v>0</v>
      </c>
      <c r="M74" s="158">
        <f t="shared" si="6"/>
        <v>0</v>
      </c>
      <c r="N74" s="159"/>
      <c r="O74" s="160">
        <f t="shared" si="7"/>
        <v>0</v>
      </c>
      <c r="P74" s="159"/>
      <c r="Q74" s="159"/>
      <c r="R74" s="159"/>
      <c r="S74" s="28">
        <f t="shared" si="8"/>
        <v>0</v>
      </c>
      <c r="T74" s="27" t="str">
        <f t="shared" si="9"/>
        <v>OK</v>
      </c>
      <c r="U74" s="173"/>
      <c r="V74" s="173"/>
      <c r="W74" s="173"/>
      <c r="X74" s="24"/>
      <c r="Y74" s="26"/>
      <c r="Z74" s="26"/>
      <c r="AA74" s="26"/>
      <c r="AB74" s="24"/>
      <c r="AC74" s="24"/>
      <c r="AD74" s="24"/>
      <c r="AE74" s="24"/>
      <c r="AF74" s="24"/>
      <c r="AG74" s="24"/>
      <c r="AH74" s="24"/>
    </row>
    <row r="75" spans="1:34" ht="30.2" customHeight="1" x14ac:dyDescent="0.25">
      <c r="A75" s="214"/>
      <c r="B75" s="46">
        <v>72</v>
      </c>
      <c r="C75" s="211"/>
      <c r="D75" s="48" t="s">
        <v>13</v>
      </c>
      <c r="E75" s="50" t="s">
        <v>8</v>
      </c>
      <c r="F75" s="52" t="s">
        <v>28</v>
      </c>
      <c r="G75" s="46" t="s">
        <v>29</v>
      </c>
      <c r="H75" s="46" t="s">
        <v>34</v>
      </c>
      <c r="I75" s="46" t="s">
        <v>9</v>
      </c>
      <c r="J75" s="49">
        <v>80</v>
      </c>
      <c r="K75" s="29">
        <f>0</f>
        <v>0</v>
      </c>
      <c r="L75" s="158">
        <f t="shared" si="5"/>
        <v>0</v>
      </c>
      <c r="M75" s="158">
        <f t="shared" si="6"/>
        <v>0</v>
      </c>
      <c r="N75" s="159"/>
      <c r="O75" s="160">
        <f t="shared" si="7"/>
        <v>0</v>
      </c>
      <c r="P75" s="159"/>
      <c r="Q75" s="159"/>
      <c r="R75" s="159"/>
      <c r="S75" s="28">
        <f t="shared" si="8"/>
        <v>0</v>
      </c>
      <c r="T75" s="27" t="str">
        <f t="shared" si="9"/>
        <v>OK</v>
      </c>
      <c r="U75" s="173"/>
      <c r="V75" s="173"/>
      <c r="W75" s="173"/>
      <c r="X75" s="24"/>
      <c r="Y75" s="26"/>
      <c r="Z75" s="26"/>
      <c r="AA75" s="26"/>
      <c r="AB75" s="24"/>
      <c r="AC75" s="24"/>
      <c r="AD75" s="24"/>
      <c r="AE75" s="24"/>
      <c r="AF75" s="24"/>
      <c r="AG75" s="24"/>
      <c r="AH75" s="24"/>
    </row>
    <row r="76" spans="1:34" ht="30.2" customHeight="1" x14ac:dyDescent="0.25">
      <c r="A76" s="214"/>
      <c r="B76" s="46">
        <v>73</v>
      </c>
      <c r="C76" s="211"/>
      <c r="D76" s="48" t="s">
        <v>157</v>
      </c>
      <c r="E76" s="50" t="s">
        <v>8</v>
      </c>
      <c r="F76" s="52" t="s">
        <v>28</v>
      </c>
      <c r="G76" s="46" t="s">
        <v>29</v>
      </c>
      <c r="H76" s="46" t="s">
        <v>8</v>
      </c>
      <c r="I76" s="46" t="s">
        <v>9</v>
      </c>
      <c r="J76" s="49">
        <v>150</v>
      </c>
      <c r="K76" s="29">
        <f>0</f>
        <v>0</v>
      </c>
      <c r="L76" s="158">
        <f t="shared" si="5"/>
        <v>0</v>
      </c>
      <c r="M76" s="158">
        <f t="shared" si="6"/>
        <v>0</v>
      </c>
      <c r="N76" s="159"/>
      <c r="O76" s="160">
        <f t="shared" si="7"/>
        <v>0</v>
      </c>
      <c r="P76" s="159"/>
      <c r="Q76" s="159"/>
      <c r="R76" s="159"/>
      <c r="S76" s="28">
        <f t="shared" si="8"/>
        <v>0</v>
      </c>
      <c r="T76" s="27" t="str">
        <f t="shared" si="9"/>
        <v>OK</v>
      </c>
      <c r="U76" s="173"/>
      <c r="V76" s="173"/>
      <c r="W76" s="173"/>
      <c r="X76" s="24"/>
      <c r="Y76" s="26"/>
      <c r="Z76" s="26"/>
      <c r="AA76" s="26"/>
      <c r="AB76" s="24"/>
      <c r="AC76" s="24"/>
      <c r="AD76" s="24"/>
      <c r="AE76" s="24"/>
      <c r="AF76" s="24"/>
      <c r="AG76" s="24"/>
      <c r="AH76" s="24"/>
    </row>
    <row r="77" spans="1:34" ht="30.2" customHeight="1" x14ac:dyDescent="0.25">
      <c r="A77" s="214"/>
      <c r="B77" s="46">
        <v>74</v>
      </c>
      <c r="C77" s="211"/>
      <c r="D77" s="48" t="s">
        <v>30</v>
      </c>
      <c r="E77" s="50" t="s">
        <v>8</v>
      </c>
      <c r="F77" s="52" t="s">
        <v>28</v>
      </c>
      <c r="G77" s="46" t="s">
        <v>29</v>
      </c>
      <c r="H77" s="46" t="s">
        <v>8</v>
      </c>
      <c r="I77" s="46" t="s">
        <v>9</v>
      </c>
      <c r="J77" s="49">
        <v>150</v>
      </c>
      <c r="K77" s="29">
        <f>0</f>
        <v>0</v>
      </c>
      <c r="L77" s="158">
        <f t="shared" si="5"/>
        <v>0</v>
      </c>
      <c r="M77" s="158">
        <f t="shared" si="6"/>
        <v>0</v>
      </c>
      <c r="N77" s="159"/>
      <c r="O77" s="160">
        <f t="shared" si="7"/>
        <v>0</v>
      </c>
      <c r="P77" s="159"/>
      <c r="Q77" s="159"/>
      <c r="R77" s="159"/>
      <c r="S77" s="28">
        <f t="shared" si="8"/>
        <v>0</v>
      </c>
      <c r="T77" s="27" t="str">
        <f t="shared" si="9"/>
        <v>OK</v>
      </c>
      <c r="U77" s="173"/>
      <c r="V77" s="173"/>
      <c r="W77" s="173"/>
      <c r="X77" s="24"/>
      <c r="Y77" s="26"/>
      <c r="Z77" s="26"/>
      <c r="AA77" s="26"/>
      <c r="AB77" s="24"/>
      <c r="AC77" s="24"/>
      <c r="AD77" s="24"/>
      <c r="AE77" s="24"/>
      <c r="AF77" s="24"/>
      <c r="AG77" s="24"/>
      <c r="AH77" s="24"/>
    </row>
    <row r="78" spans="1:34" ht="30.2" customHeight="1" x14ac:dyDescent="0.25">
      <c r="A78" s="215"/>
      <c r="B78" s="46">
        <v>75</v>
      </c>
      <c r="C78" s="212"/>
      <c r="D78" s="48" t="s">
        <v>165</v>
      </c>
      <c r="E78" s="50" t="s">
        <v>8</v>
      </c>
      <c r="F78" s="52" t="s">
        <v>28</v>
      </c>
      <c r="G78" s="46" t="s">
        <v>29</v>
      </c>
      <c r="H78" s="46" t="s">
        <v>8</v>
      </c>
      <c r="I78" s="46" t="s">
        <v>9</v>
      </c>
      <c r="J78" s="49">
        <v>300</v>
      </c>
      <c r="K78" s="29">
        <f>0</f>
        <v>0</v>
      </c>
      <c r="L78" s="158">
        <f t="shared" si="5"/>
        <v>0</v>
      </c>
      <c r="M78" s="158">
        <f t="shared" si="6"/>
        <v>0</v>
      </c>
      <c r="N78" s="159"/>
      <c r="O78" s="160">
        <f t="shared" si="7"/>
        <v>0</v>
      </c>
      <c r="P78" s="159"/>
      <c r="Q78" s="159"/>
      <c r="R78" s="159"/>
      <c r="S78" s="28">
        <f t="shared" si="8"/>
        <v>0</v>
      </c>
      <c r="T78" s="27" t="str">
        <f t="shared" si="9"/>
        <v>OK</v>
      </c>
      <c r="U78" s="173"/>
      <c r="V78" s="173"/>
      <c r="W78" s="173"/>
      <c r="X78" s="24"/>
      <c r="Y78" s="26"/>
      <c r="Z78" s="26"/>
      <c r="AA78" s="26"/>
      <c r="AB78" s="24"/>
      <c r="AC78" s="24"/>
      <c r="AD78" s="24"/>
      <c r="AE78" s="24"/>
      <c r="AF78" s="24"/>
      <c r="AG78" s="24"/>
      <c r="AH78" s="24"/>
    </row>
    <row r="79" spans="1:34" ht="30.2" customHeight="1" x14ac:dyDescent="0.25">
      <c r="A79" s="203" t="s">
        <v>166</v>
      </c>
      <c r="B79" s="39">
        <v>76</v>
      </c>
      <c r="C79" s="200" t="s">
        <v>33</v>
      </c>
      <c r="D79" s="36" t="s">
        <v>7</v>
      </c>
      <c r="E79" s="43" t="s">
        <v>8</v>
      </c>
      <c r="F79" s="45" t="s">
        <v>28</v>
      </c>
      <c r="G79" s="39" t="s">
        <v>29</v>
      </c>
      <c r="H79" s="39" t="s">
        <v>8</v>
      </c>
      <c r="I79" s="39" t="s">
        <v>9</v>
      </c>
      <c r="J79" s="38">
        <v>1001</v>
      </c>
      <c r="K79" s="29">
        <f>0</f>
        <v>0</v>
      </c>
      <c r="L79" s="158">
        <f t="shared" si="5"/>
        <v>0</v>
      </c>
      <c r="M79" s="158">
        <f t="shared" si="6"/>
        <v>0</v>
      </c>
      <c r="N79" s="159"/>
      <c r="O79" s="160">
        <f t="shared" si="7"/>
        <v>0</v>
      </c>
      <c r="P79" s="159"/>
      <c r="Q79" s="159"/>
      <c r="R79" s="159"/>
      <c r="S79" s="28">
        <f t="shared" si="8"/>
        <v>0</v>
      </c>
      <c r="T79" s="27" t="str">
        <f t="shared" si="9"/>
        <v>OK</v>
      </c>
      <c r="U79" s="173"/>
      <c r="V79" s="173"/>
      <c r="W79" s="173"/>
      <c r="X79" s="24"/>
      <c r="Y79" s="26"/>
      <c r="Z79" s="26"/>
      <c r="AA79" s="26"/>
      <c r="AB79" s="24"/>
      <c r="AC79" s="24"/>
      <c r="AD79" s="24"/>
      <c r="AE79" s="24"/>
      <c r="AF79" s="24"/>
      <c r="AG79" s="24"/>
      <c r="AH79" s="24"/>
    </row>
    <row r="80" spans="1:34" ht="30.2" customHeight="1" x14ac:dyDescent="0.25">
      <c r="A80" s="204"/>
      <c r="B80" s="39">
        <v>77</v>
      </c>
      <c r="C80" s="201"/>
      <c r="D80" s="36" t="s">
        <v>12</v>
      </c>
      <c r="E80" s="43" t="s">
        <v>8</v>
      </c>
      <c r="F80" s="45" t="s">
        <v>28</v>
      </c>
      <c r="G80" s="39" t="s">
        <v>29</v>
      </c>
      <c r="H80" s="39" t="s">
        <v>34</v>
      </c>
      <c r="I80" s="39" t="s">
        <v>9</v>
      </c>
      <c r="J80" s="38">
        <v>130</v>
      </c>
      <c r="K80" s="29">
        <f>0</f>
        <v>0</v>
      </c>
      <c r="L80" s="158">
        <f t="shared" si="5"/>
        <v>0</v>
      </c>
      <c r="M80" s="158">
        <f t="shared" si="6"/>
        <v>0</v>
      </c>
      <c r="N80" s="159"/>
      <c r="O80" s="160">
        <f t="shared" si="7"/>
        <v>0</v>
      </c>
      <c r="P80" s="159"/>
      <c r="Q80" s="159"/>
      <c r="R80" s="159"/>
      <c r="S80" s="28">
        <f t="shared" si="8"/>
        <v>0</v>
      </c>
      <c r="T80" s="27" t="str">
        <f t="shared" si="9"/>
        <v>OK</v>
      </c>
      <c r="U80" s="173"/>
      <c r="V80" s="173"/>
      <c r="W80" s="173"/>
      <c r="X80" s="24"/>
      <c r="Y80" s="26"/>
      <c r="Z80" s="26"/>
      <c r="AA80" s="26"/>
      <c r="AB80" s="24"/>
      <c r="AC80" s="24"/>
      <c r="AD80" s="24"/>
      <c r="AE80" s="24"/>
      <c r="AF80" s="24"/>
      <c r="AG80" s="24"/>
      <c r="AH80" s="24"/>
    </row>
    <row r="81" spans="1:34" ht="30.2" customHeight="1" x14ac:dyDescent="0.25">
      <c r="A81" s="205"/>
      <c r="B81" s="39">
        <v>78</v>
      </c>
      <c r="C81" s="202"/>
      <c r="D81" s="36" t="s">
        <v>157</v>
      </c>
      <c r="E81" s="43" t="s">
        <v>8</v>
      </c>
      <c r="F81" s="45" t="s">
        <v>28</v>
      </c>
      <c r="G81" s="39" t="s">
        <v>29</v>
      </c>
      <c r="H81" s="39" t="s">
        <v>8</v>
      </c>
      <c r="I81" s="39" t="s">
        <v>9</v>
      </c>
      <c r="J81" s="38">
        <v>200</v>
      </c>
      <c r="K81" s="29">
        <f>0</f>
        <v>0</v>
      </c>
      <c r="L81" s="158">
        <f t="shared" si="5"/>
        <v>0</v>
      </c>
      <c r="M81" s="158">
        <f t="shared" si="6"/>
        <v>0</v>
      </c>
      <c r="N81" s="159"/>
      <c r="O81" s="160">
        <f t="shared" si="7"/>
        <v>0</v>
      </c>
      <c r="P81" s="159"/>
      <c r="Q81" s="159"/>
      <c r="R81" s="159"/>
      <c r="S81" s="28">
        <f t="shared" si="8"/>
        <v>0</v>
      </c>
      <c r="T81" s="27" t="str">
        <f t="shared" si="9"/>
        <v>OK</v>
      </c>
      <c r="U81" s="173"/>
      <c r="V81" s="173"/>
      <c r="W81" s="173"/>
      <c r="X81" s="24"/>
      <c r="Y81" s="26"/>
      <c r="Z81" s="26"/>
      <c r="AA81" s="26"/>
      <c r="AB81" s="24"/>
      <c r="AC81" s="24"/>
      <c r="AD81" s="24"/>
      <c r="AE81" s="24"/>
      <c r="AF81" s="24"/>
      <c r="AG81" s="24"/>
      <c r="AH81" s="24"/>
    </row>
    <row r="82" spans="1:34" ht="15.75" thickBot="1" x14ac:dyDescent="0.3">
      <c r="K82" s="4">
        <f>SUM(K4:K81)</f>
        <v>166</v>
      </c>
      <c r="N82" s="163"/>
      <c r="O82" s="163">
        <f t="shared" si="7"/>
        <v>41</v>
      </c>
      <c r="P82" s="163"/>
      <c r="Q82" s="163"/>
      <c r="R82" s="163"/>
      <c r="S82" s="12">
        <f>SUM(S4:S81)</f>
        <v>137</v>
      </c>
      <c r="T82" s="5" t="str">
        <f t="shared" si="9"/>
        <v>OK</v>
      </c>
      <c r="U82" s="32">
        <f t="shared" ref="U82:AH82" si="10">SUMPRODUCT($J$4:$J$81,U4:U81)</f>
        <v>41340.720000000001</v>
      </c>
      <c r="V82" s="32">
        <f t="shared" si="10"/>
        <v>34918</v>
      </c>
      <c r="W82" s="32">
        <f t="shared" si="10"/>
        <v>13565.2</v>
      </c>
      <c r="X82" s="32">
        <f t="shared" si="10"/>
        <v>0</v>
      </c>
      <c r="Y82" s="32">
        <f t="shared" si="10"/>
        <v>0</v>
      </c>
      <c r="Z82" s="32">
        <f t="shared" si="10"/>
        <v>0</v>
      </c>
      <c r="AA82" s="32">
        <f t="shared" si="10"/>
        <v>0</v>
      </c>
      <c r="AB82" s="32">
        <f t="shared" si="10"/>
        <v>0</v>
      </c>
      <c r="AC82" s="32">
        <f t="shared" si="10"/>
        <v>0</v>
      </c>
      <c r="AD82" s="32">
        <f t="shared" si="10"/>
        <v>0</v>
      </c>
      <c r="AE82" s="32">
        <f t="shared" si="10"/>
        <v>0</v>
      </c>
      <c r="AF82" s="32">
        <f t="shared" si="10"/>
        <v>0</v>
      </c>
      <c r="AG82" s="32">
        <f t="shared" si="10"/>
        <v>0</v>
      </c>
      <c r="AH82" s="32">
        <f t="shared" si="10"/>
        <v>0</v>
      </c>
    </row>
    <row r="83" spans="1:34" ht="15" x14ac:dyDescent="0.25">
      <c r="D83" s="33" t="s">
        <v>53</v>
      </c>
      <c r="K83" s="163">
        <f>SUMPRODUCT($J$4:$J$81,K4:K81)</f>
        <v>159739.91999999998</v>
      </c>
      <c r="L83" s="163">
        <f>SUMPRODUCT($J$4:$J$81,L4:L81)</f>
        <v>89823.92</v>
      </c>
      <c r="M83" s="163">
        <f>SUMPRODUCT($J$4:$J$81,M4:M81)</f>
        <v>89823.92</v>
      </c>
      <c r="R83" s="157"/>
      <c r="U83" s="177"/>
      <c r="V83" s="177"/>
      <c r="W83" s="177"/>
    </row>
    <row r="84" spans="1:34" ht="30" x14ac:dyDescent="0.25">
      <c r="D84" s="34" t="s">
        <v>54</v>
      </c>
      <c r="R84" s="156"/>
      <c r="U84" s="177"/>
      <c r="V84" s="177"/>
      <c r="W84" s="177"/>
    </row>
    <row r="85" spans="1:34" ht="15.75" customHeight="1" thickBot="1" x14ac:dyDescent="0.3">
      <c r="D85" s="35" t="s">
        <v>55</v>
      </c>
      <c r="R85" s="156"/>
      <c r="U85" s="177"/>
      <c r="V85" s="177"/>
      <c r="W85" s="177"/>
    </row>
    <row r="86" spans="1:34" ht="15" x14ac:dyDescent="0.25">
      <c r="U86" s="177"/>
      <c r="V86" s="177"/>
      <c r="W86" s="177"/>
    </row>
    <row r="87" spans="1:34" ht="15" x14ac:dyDescent="0.25">
      <c r="U87" s="177"/>
      <c r="V87" s="177"/>
      <c r="W87" s="177"/>
    </row>
    <row r="88" spans="1:34" ht="15" x14ac:dyDescent="0.25">
      <c r="U88" s="177"/>
      <c r="V88" s="177"/>
      <c r="W88" s="177"/>
    </row>
    <row r="89" spans="1:34" ht="15" x14ac:dyDescent="0.25">
      <c r="U89" s="177"/>
      <c r="V89" s="177"/>
      <c r="W89" s="177"/>
    </row>
    <row r="90" spans="1:34" ht="15" x14ac:dyDescent="0.25">
      <c r="U90" s="177"/>
      <c r="V90" s="177"/>
      <c r="W90" s="177"/>
    </row>
    <row r="91" spans="1:34" ht="15" x14ac:dyDescent="0.25">
      <c r="U91" s="177"/>
      <c r="V91" s="177"/>
      <c r="W91" s="177"/>
    </row>
    <row r="92" spans="1:34" ht="15" x14ac:dyDescent="0.25">
      <c r="U92" s="177"/>
      <c r="V92" s="177"/>
      <c r="W92" s="177"/>
    </row>
  </sheetData>
  <mergeCells count="29">
    <mergeCell ref="A69:A78"/>
    <mergeCell ref="C69:C78"/>
    <mergeCell ref="A79:A81"/>
    <mergeCell ref="C79:C81"/>
    <mergeCell ref="A38:A48"/>
    <mergeCell ref="C38:C48"/>
    <mergeCell ref="A49:A59"/>
    <mergeCell ref="C49:C59"/>
    <mergeCell ref="A60:A68"/>
    <mergeCell ref="C60:C68"/>
    <mergeCell ref="AD1:AD2"/>
    <mergeCell ref="AE1:AE2"/>
    <mergeCell ref="AF1:AF2"/>
    <mergeCell ref="AG1:AG2"/>
    <mergeCell ref="AH1:AH2"/>
    <mergeCell ref="AA1:AA2"/>
    <mergeCell ref="AB1:AB2"/>
    <mergeCell ref="AC1:AC2"/>
    <mergeCell ref="A1:C1"/>
    <mergeCell ref="D1:J1"/>
    <mergeCell ref="K1:T1"/>
    <mergeCell ref="U1:U2"/>
    <mergeCell ref="V1:V2"/>
    <mergeCell ref="W1:W2"/>
    <mergeCell ref="A2:J2"/>
    <mergeCell ref="K2:T2"/>
    <mergeCell ref="X1:X2"/>
    <mergeCell ref="Y1:Y2"/>
    <mergeCell ref="Z1:Z2"/>
  </mergeCells>
  <conditionalFormatting sqref="T1 T3:T1048576">
    <cfRule type="cellIs" dxfId="39" priority="2" operator="equal">
      <formula>"ATENÇÃO"</formula>
    </cfRule>
  </conditionalFormatting>
  <conditionalFormatting sqref="X4:AH81">
    <cfRule type="cellIs" dxfId="38"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07A55-3149-475D-9F0E-3F384160E5A5}">
  <dimension ref="A1:AH93"/>
  <sheetViews>
    <sheetView topLeftCell="A69" zoomScale="80" zoomScaleNormal="80" workbookViewId="0">
      <selection activeCell="N92" sqref="N92"/>
    </sheetView>
  </sheetViews>
  <sheetFormatPr defaultColWidth="9.7109375" defaultRowHeight="30.2" customHeight="1" x14ac:dyDescent="0.25"/>
  <cols>
    <col min="1" max="1" width="6.140625" style="1" customWidth="1"/>
    <col min="2" max="2" width="6.42578125" style="1" customWidth="1"/>
    <col min="3" max="3" width="14.7109375" style="1" customWidth="1"/>
    <col min="4" max="4" width="15.5703125" style="3" customWidth="1"/>
    <col min="5" max="5" width="16.140625" style="1" customWidth="1"/>
    <col min="6" max="6" width="8.5703125" style="1" customWidth="1"/>
    <col min="7" max="7" width="8.42578125" style="1" customWidth="1"/>
    <col min="8" max="8" width="8.28515625" style="1" customWidth="1"/>
    <col min="9" max="9" width="12.7109375" style="1" customWidth="1"/>
    <col min="10" max="10" width="13" style="3" customWidth="1"/>
    <col min="11" max="11" width="13.5703125" style="4" bestFit="1" customWidth="1"/>
    <col min="12" max="14" width="12.42578125" style="4" customWidth="1"/>
    <col min="15" max="15" width="18.140625" style="4" customWidth="1"/>
    <col min="16" max="17" width="12.42578125" style="4" customWidth="1"/>
    <col min="18" max="18" width="16.42578125" style="4" bestFit="1" customWidth="1"/>
    <col min="19" max="19" width="13.28515625" style="12" customWidth="1"/>
    <col min="20" max="20" width="12.42578125" style="5" customWidth="1"/>
    <col min="21" max="21" width="13.42578125" style="6" customWidth="1"/>
    <col min="22" max="22" width="13" style="6" customWidth="1"/>
    <col min="23" max="23" width="13.42578125" style="6" customWidth="1"/>
    <col min="24" max="25" width="14.140625" style="6" customWidth="1"/>
    <col min="26" max="26" width="12.42578125" style="6" customWidth="1"/>
    <col min="27" max="27" width="14.85546875" style="6" customWidth="1"/>
    <col min="28" max="28" width="15" style="6" customWidth="1"/>
    <col min="29" max="29" width="14.5703125" style="6" customWidth="1"/>
    <col min="30" max="31" width="13.85546875" style="6" customWidth="1"/>
    <col min="32" max="32" width="13.42578125" style="6" customWidth="1"/>
    <col min="33" max="33" width="12.42578125" style="2" customWidth="1"/>
    <col min="34" max="34" width="13.7109375" style="2" customWidth="1"/>
    <col min="35" max="16384" width="9.7109375" style="2"/>
  </cols>
  <sheetData>
    <row r="1" spans="1:34" ht="40.15" customHeight="1" x14ac:dyDescent="0.25">
      <c r="A1" s="207" t="s">
        <v>52</v>
      </c>
      <c r="B1" s="208"/>
      <c r="C1" s="209"/>
      <c r="D1" s="194" t="s">
        <v>48</v>
      </c>
      <c r="E1" s="195"/>
      <c r="F1" s="195"/>
      <c r="G1" s="195"/>
      <c r="H1" s="195"/>
      <c r="I1" s="195"/>
      <c r="J1" s="196"/>
      <c r="K1" s="206" t="s">
        <v>49</v>
      </c>
      <c r="L1" s="206"/>
      <c r="M1" s="206"/>
      <c r="N1" s="206"/>
      <c r="O1" s="206"/>
      <c r="P1" s="206"/>
      <c r="Q1" s="206"/>
      <c r="R1" s="206"/>
      <c r="S1" s="206"/>
      <c r="T1" s="206"/>
      <c r="U1" s="216" t="s">
        <v>261</v>
      </c>
      <c r="V1" s="216" t="s">
        <v>262</v>
      </c>
      <c r="W1" s="216" t="s">
        <v>263</v>
      </c>
      <c r="X1" s="216" t="s">
        <v>264</v>
      </c>
      <c r="Y1" s="216" t="s">
        <v>265</v>
      </c>
      <c r="Z1" s="216" t="s">
        <v>266</v>
      </c>
      <c r="AA1" s="216" t="s">
        <v>267</v>
      </c>
      <c r="AB1" s="216" t="s">
        <v>268</v>
      </c>
      <c r="AC1" s="216" t="s">
        <v>269</v>
      </c>
      <c r="AD1" s="216" t="s">
        <v>270</v>
      </c>
      <c r="AE1" s="216" t="s">
        <v>271</v>
      </c>
      <c r="AF1" s="216" t="s">
        <v>272</v>
      </c>
      <c r="AG1" s="178" t="s">
        <v>273</v>
      </c>
      <c r="AH1" s="192" t="s">
        <v>51</v>
      </c>
    </row>
    <row r="2" spans="1:34" ht="24.95" customHeight="1" x14ac:dyDescent="0.25">
      <c r="A2" s="194" t="s">
        <v>40</v>
      </c>
      <c r="B2" s="195"/>
      <c r="C2" s="195"/>
      <c r="D2" s="195"/>
      <c r="E2" s="195"/>
      <c r="F2" s="195"/>
      <c r="G2" s="195"/>
      <c r="H2" s="195"/>
      <c r="I2" s="195"/>
      <c r="J2" s="196"/>
      <c r="K2" s="197" t="s">
        <v>62</v>
      </c>
      <c r="L2" s="198"/>
      <c r="M2" s="198"/>
      <c r="N2" s="198"/>
      <c r="O2" s="198"/>
      <c r="P2" s="198"/>
      <c r="Q2" s="198"/>
      <c r="R2" s="198"/>
      <c r="S2" s="198"/>
      <c r="T2" s="199"/>
      <c r="U2" s="217"/>
      <c r="V2" s="217"/>
      <c r="W2" s="217"/>
      <c r="X2" s="217"/>
      <c r="Y2" s="217"/>
      <c r="Z2" s="217"/>
      <c r="AA2" s="217"/>
      <c r="AB2" s="217"/>
      <c r="AC2" s="217"/>
      <c r="AD2" s="217"/>
      <c r="AE2" s="217"/>
      <c r="AF2" s="217"/>
      <c r="AG2" s="179"/>
      <c r="AH2" s="193"/>
    </row>
    <row r="3" spans="1:34" s="3" customFormat="1" ht="30.2" customHeight="1" x14ac:dyDescent="0.2">
      <c r="A3" s="7" t="s">
        <v>3</v>
      </c>
      <c r="B3" s="7" t="s">
        <v>56</v>
      </c>
      <c r="C3" s="7" t="s">
        <v>57</v>
      </c>
      <c r="D3" s="8" t="s">
        <v>58</v>
      </c>
      <c r="E3" s="8" t="s">
        <v>59</v>
      </c>
      <c r="F3" s="8" t="s">
        <v>18</v>
      </c>
      <c r="G3" s="8" t="s">
        <v>19</v>
      </c>
      <c r="H3" s="8" t="s">
        <v>60</v>
      </c>
      <c r="I3" s="8" t="s">
        <v>61</v>
      </c>
      <c r="J3" s="9" t="s">
        <v>50</v>
      </c>
      <c r="K3" s="10" t="s">
        <v>4</v>
      </c>
      <c r="L3" s="57" t="s">
        <v>218</v>
      </c>
      <c r="M3" s="57" t="s">
        <v>219</v>
      </c>
      <c r="N3" s="57" t="s">
        <v>220</v>
      </c>
      <c r="O3" s="57" t="s">
        <v>221</v>
      </c>
      <c r="P3" s="57" t="s">
        <v>222</v>
      </c>
      <c r="Q3" s="57" t="s">
        <v>224</v>
      </c>
      <c r="R3" s="57" t="s">
        <v>225</v>
      </c>
      <c r="S3" s="11" t="s">
        <v>0</v>
      </c>
      <c r="T3" s="7" t="s">
        <v>2</v>
      </c>
      <c r="U3" s="172">
        <v>45512</v>
      </c>
      <c r="V3" s="172">
        <v>45525</v>
      </c>
      <c r="W3" s="172">
        <v>45527</v>
      </c>
      <c r="X3" s="172">
        <v>45547</v>
      </c>
      <c r="Y3" s="172">
        <v>45574</v>
      </c>
      <c r="Z3" s="172">
        <v>45581</v>
      </c>
      <c r="AA3" s="172">
        <v>45586</v>
      </c>
      <c r="AB3" s="184" t="s">
        <v>1</v>
      </c>
      <c r="AC3" s="184" t="s">
        <v>1</v>
      </c>
      <c r="AD3" s="172">
        <v>45586</v>
      </c>
      <c r="AE3" s="172">
        <v>45586</v>
      </c>
      <c r="AF3" s="172">
        <v>45586</v>
      </c>
      <c r="AG3" s="172">
        <v>45596</v>
      </c>
      <c r="AH3" s="25" t="s">
        <v>1</v>
      </c>
    </row>
    <row r="4" spans="1:34" ht="30.2" customHeight="1" x14ac:dyDescent="0.25">
      <c r="A4" s="39">
        <v>1</v>
      </c>
      <c r="B4" s="39">
        <v>1</v>
      </c>
      <c r="C4" s="37" t="s">
        <v>63</v>
      </c>
      <c r="D4" s="36" t="s">
        <v>64</v>
      </c>
      <c r="E4" s="37" t="s">
        <v>65</v>
      </c>
      <c r="F4" s="37" t="s">
        <v>20</v>
      </c>
      <c r="G4" s="37" t="s">
        <v>66</v>
      </c>
      <c r="H4" s="37" t="s">
        <v>5</v>
      </c>
      <c r="I4" s="37" t="s">
        <v>6</v>
      </c>
      <c r="J4" s="38">
        <v>1670</v>
      </c>
      <c r="K4" s="29">
        <f>0</f>
        <v>0</v>
      </c>
      <c r="L4" s="158">
        <f>IF(SUM(U4:AL4)&gt;K4,K4,SUM(U4:AL4))</f>
        <v>0</v>
      </c>
      <c r="M4" s="158">
        <f>(SUM(U4:AL4))</f>
        <v>0</v>
      </c>
      <c r="N4" s="159"/>
      <c r="O4" s="160">
        <f>ROUND(IF(K4*0.25-0.5&lt;0,0,K4*0.25-0.5),0)-R4-P4</f>
        <v>0</v>
      </c>
      <c r="P4" s="159"/>
      <c r="Q4" s="159"/>
      <c r="R4" s="159"/>
      <c r="S4" s="28">
        <f>K4-SUM(U4:AH4)+N4</f>
        <v>0</v>
      </c>
      <c r="T4" s="27" t="str">
        <f>IF(S4&lt;0,"ATENÇÃO","OK")</f>
        <v>OK</v>
      </c>
      <c r="U4" s="173"/>
      <c r="V4" s="173"/>
      <c r="W4" s="173"/>
      <c r="X4" s="174"/>
      <c r="Y4" s="174"/>
      <c r="Z4" s="174"/>
      <c r="AA4" s="173"/>
      <c r="AB4" s="173"/>
      <c r="AC4" s="173"/>
      <c r="AD4" s="173"/>
      <c r="AE4" s="173"/>
      <c r="AF4" s="173"/>
      <c r="AG4" s="173"/>
      <c r="AH4" s="24"/>
    </row>
    <row r="5" spans="1:34" ht="30.2" customHeight="1" x14ac:dyDescent="0.25">
      <c r="A5" s="46">
        <v>2</v>
      </c>
      <c r="B5" s="46">
        <v>2</v>
      </c>
      <c r="C5" s="47" t="s">
        <v>67</v>
      </c>
      <c r="D5" s="48" t="s">
        <v>68</v>
      </c>
      <c r="E5" s="47" t="s">
        <v>69</v>
      </c>
      <c r="F5" s="47" t="s">
        <v>20</v>
      </c>
      <c r="G5" s="47" t="s">
        <v>66</v>
      </c>
      <c r="H5" s="47" t="s">
        <v>5</v>
      </c>
      <c r="I5" s="47" t="s">
        <v>6</v>
      </c>
      <c r="J5" s="49">
        <v>1651.67</v>
      </c>
      <c r="K5" s="29">
        <f>3</f>
        <v>3</v>
      </c>
      <c r="L5" s="158">
        <f t="shared" ref="L5:L68" si="0">IF(SUM(U5:AL5)&gt;K5,K5,SUM(U5:AL5))</f>
        <v>1</v>
      </c>
      <c r="M5" s="158">
        <f t="shared" ref="M5:M68" si="1">(SUM(U5:AL5))</f>
        <v>1</v>
      </c>
      <c r="N5" s="159"/>
      <c r="O5" s="160">
        <f t="shared" ref="O5:O68" si="2">ROUND(IF(K5*0.25-0.5&lt;0,0,K5*0.25-0.5),0)-R5-P5</f>
        <v>0</v>
      </c>
      <c r="P5" s="159"/>
      <c r="Q5" s="159"/>
      <c r="R5" s="159"/>
      <c r="S5" s="28">
        <f t="shared" ref="S5:S68" si="3">K5-SUM(U5:AH5)+N5</f>
        <v>2</v>
      </c>
      <c r="T5" s="27" t="str">
        <f t="shared" ref="T5:T68" si="4">IF(S5&lt;0,"ATENÇÃO","OK")</f>
        <v>OK</v>
      </c>
      <c r="U5" s="173"/>
      <c r="V5" s="173"/>
      <c r="W5" s="173"/>
      <c r="X5" s="176">
        <v>1</v>
      </c>
      <c r="Y5" s="174"/>
      <c r="Z5" s="174"/>
      <c r="AA5" s="173"/>
      <c r="AB5" s="173"/>
      <c r="AC5" s="173"/>
      <c r="AD5" s="173"/>
      <c r="AE5" s="173"/>
      <c r="AF5" s="173"/>
      <c r="AG5" s="173"/>
      <c r="AH5" s="24"/>
    </row>
    <row r="6" spans="1:34" ht="30.2" customHeight="1" x14ac:dyDescent="0.25">
      <c r="A6" s="39">
        <v>3</v>
      </c>
      <c r="B6" s="39">
        <v>3</v>
      </c>
      <c r="C6" s="37" t="s">
        <v>63</v>
      </c>
      <c r="D6" s="36" t="s">
        <v>70</v>
      </c>
      <c r="E6" s="37" t="s">
        <v>71</v>
      </c>
      <c r="F6" s="37" t="s">
        <v>20</v>
      </c>
      <c r="G6" s="37" t="s">
        <v>72</v>
      </c>
      <c r="H6" s="37" t="s">
        <v>5</v>
      </c>
      <c r="I6" s="37" t="s">
        <v>6</v>
      </c>
      <c r="J6" s="38">
        <v>1802</v>
      </c>
      <c r="K6" s="29">
        <f>2</f>
        <v>2</v>
      </c>
      <c r="L6" s="158">
        <f t="shared" si="0"/>
        <v>0</v>
      </c>
      <c r="M6" s="158">
        <f t="shared" si="1"/>
        <v>0</v>
      </c>
      <c r="N6" s="159"/>
      <c r="O6" s="160">
        <f t="shared" si="2"/>
        <v>0</v>
      </c>
      <c r="P6" s="159"/>
      <c r="Q6" s="159"/>
      <c r="R6" s="159"/>
      <c r="S6" s="28">
        <f t="shared" si="3"/>
        <v>2</v>
      </c>
      <c r="T6" s="27" t="str">
        <f t="shared" si="4"/>
        <v>OK</v>
      </c>
      <c r="U6" s="173"/>
      <c r="V6" s="173"/>
      <c r="W6" s="173"/>
      <c r="X6" s="174"/>
      <c r="Y6" s="174"/>
      <c r="Z6" s="174"/>
      <c r="AA6" s="173"/>
      <c r="AB6" s="173"/>
      <c r="AC6" s="173"/>
      <c r="AD6" s="173"/>
      <c r="AE6" s="173"/>
      <c r="AF6" s="173"/>
      <c r="AG6" s="173"/>
      <c r="AH6" s="24"/>
    </row>
    <row r="7" spans="1:34" ht="30.2" customHeight="1" x14ac:dyDescent="0.25">
      <c r="A7" s="46">
        <v>4</v>
      </c>
      <c r="B7" s="46">
        <v>4</v>
      </c>
      <c r="C7" s="47" t="s">
        <v>67</v>
      </c>
      <c r="D7" s="48" t="s">
        <v>73</v>
      </c>
      <c r="E7" s="47" t="s">
        <v>74</v>
      </c>
      <c r="F7" s="47" t="s">
        <v>20</v>
      </c>
      <c r="G7" s="47" t="s">
        <v>75</v>
      </c>
      <c r="H7" s="47" t="s">
        <v>5</v>
      </c>
      <c r="I7" s="47" t="s">
        <v>6</v>
      </c>
      <c r="J7" s="49">
        <v>1800</v>
      </c>
      <c r="K7" s="29">
        <f>4</f>
        <v>4</v>
      </c>
      <c r="L7" s="158">
        <f t="shared" si="0"/>
        <v>0</v>
      </c>
      <c r="M7" s="158">
        <f t="shared" si="1"/>
        <v>0</v>
      </c>
      <c r="N7" s="159"/>
      <c r="O7" s="160">
        <f t="shared" si="2"/>
        <v>1</v>
      </c>
      <c r="P7" s="159"/>
      <c r="Q7" s="159"/>
      <c r="R7" s="159"/>
      <c r="S7" s="28">
        <f t="shared" si="3"/>
        <v>4</v>
      </c>
      <c r="T7" s="27" t="str">
        <f t="shared" si="4"/>
        <v>OK</v>
      </c>
      <c r="U7" s="173"/>
      <c r="V7" s="173"/>
      <c r="W7" s="173"/>
      <c r="X7" s="174"/>
      <c r="Y7" s="174"/>
      <c r="Z7" s="174"/>
      <c r="AA7" s="173"/>
      <c r="AB7" s="173"/>
      <c r="AC7" s="173"/>
      <c r="AD7" s="173"/>
      <c r="AE7" s="173"/>
      <c r="AF7" s="173"/>
      <c r="AG7" s="173"/>
      <c r="AH7" s="24"/>
    </row>
    <row r="8" spans="1:34" ht="30.2" customHeight="1" x14ac:dyDescent="0.25">
      <c r="A8" s="39">
        <v>5</v>
      </c>
      <c r="B8" s="39">
        <v>5</v>
      </c>
      <c r="C8" s="37" t="s">
        <v>63</v>
      </c>
      <c r="D8" s="36" t="s">
        <v>76</v>
      </c>
      <c r="E8" s="37" t="s">
        <v>77</v>
      </c>
      <c r="F8" s="37" t="s">
        <v>20</v>
      </c>
      <c r="G8" s="37" t="s">
        <v>78</v>
      </c>
      <c r="H8" s="37" t="s">
        <v>5</v>
      </c>
      <c r="I8" s="37" t="s">
        <v>6</v>
      </c>
      <c r="J8" s="38">
        <v>2686</v>
      </c>
      <c r="K8" s="29">
        <f>2</f>
        <v>2</v>
      </c>
      <c r="L8" s="158">
        <f t="shared" si="0"/>
        <v>1</v>
      </c>
      <c r="M8" s="158">
        <f t="shared" si="1"/>
        <v>1</v>
      </c>
      <c r="N8" s="159"/>
      <c r="O8" s="160">
        <f t="shared" si="2"/>
        <v>0</v>
      </c>
      <c r="P8" s="159"/>
      <c r="Q8" s="159"/>
      <c r="R8" s="159"/>
      <c r="S8" s="28">
        <f t="shared" si="3"/>
        <v>1</v>
      </c>
      <c r="T8" s="27" t="str">
        <f t="shared" si="4"/>
        <v>OK</v>
      </c>
      <c r="U8" s="173"/>
      <c r="V8" s="173"/>
      <c r="W8" s="173"/>
      <c r="X8" s="174"/>
      <c r="Y8" s="174"/>
      <c r="Z8" s="174"/>
      <c r="AA8" s="175">
        <v>1</v>
      </c>
      <c r="AB8" s="173"/>
      <c r="AC8" s="173"/>
      <c r="AD8" s="173"/>
      <c r="AE8" s="173"/>
      <c r="AF8" s="173"/>
      <c r="AG8" s="173"/>
      <c r="AH8" s="24"/>
    </row>
    <row r="9" spans="1:34" ht="61.9" customHeight="1" x14ac:dyDescent="0.25">
      <c r="A9" s="91">
        <v>6</v>
      </c>
      <c r="B9" s="91">
        <v>6</v>
      </c>
      <c r="C9" s="92" t="s">
        <v>67</v>
      </c>
      <c r="D9" s="93" t="s">
        <v>79</v>
      </c>
      <c r="E9" s="98" t="s">
        <v>188</v>
      </c>
      <c r="F9" s="92" t="s">
        <v>20</v>
      </c>
      <c r="G9" s="92" t="s">
        <v>21</v>
      </c>
      <c r="H9" s="92" t="s">
        <v>5</v>
      </c>
      <c r="I9" s="92" t="s">
        <v>6</v>
      </c>
      <c r="J9" s="94">
        <v>2821.51</v>
      </c>
      <c r="K9" s="29">
        <f>2</f>
        <v>2</v>
      </c>
      <c r="L9" s="158">
        <f t="shared" si="0"/>
        <v>0</v>
      </c>
      <c r="M9" s="158">
        <f t="shared" si="1"/>
        <v>0</v>
      </c>
      <c r="N9" s="159"/>
      <c r="O9" s="160">
        <f t="shared" si="2"/>
        <v>0</v>
      </c>
      <c r="P9" s="159"/>
      <c r="Q9" s="159"/>
      <c r="R9" s="159"/>
      <c r="S9" s="28">
        <f t="shared" si="3"/>
        <v>2</v>
      </c>
      <c r="T9" s="27" t="str">
        <f t="shared" si="4"/>
        <v>OK</v>
      </c>
      <c r="U9" s="173"/>
      <c r="V9" s="173"/>
      <c r="W9" s="173"/>
      <c r="X9" s="174"/>
      <c r="Y9" s="174"/>
      <c r="Z9" s="174"/>
      <c r="AA9" s="173"/>
      <c r="AB9" s="173"/>
      <c r="AC9" s="173"/>
      <c r="AD9" s="173"/>
      <c r="AE9" s="173"/>
      <c r="AF9" s="173"/>
      <c r="AG9" s="173"/>
      <c r="AH9" s="24"/>
    </row>
    <row r="10" spans="1:34" ht="30.2" customHeight="1" x14ac:dyDescent="0.25">
      <c r="A10" s="39">
        <v>7</v>
      </c>
      <c r="B10" s="39">
        <v>7</v>
      </c>
      <c r="C10" s="37" t="s">
        <v>63</v>
      </c>
      <c r="D10" s="36" t="s">
        <v>80</v>
      </c>
      <c r="E10" s="37" t="s">
        <v>81</v>
      </c>
      <c r="F10" s="37" t="s">
        <v>20</v>
      </c>
      <c r="G10" s="37" t="s">
        <v>21</v>
      </c>
      <c r="H10" s="37" t="s">
        <v>5</v>
      </c>
      <c r="I10" s="37" t="s">
        <v>6</v>
      </c>
      <c r="J10" s="38">
        <v>7446</v>
      </c>
      <c r="K10" s="29">
        <f>0</f>
        <v>0</v>
      </c>
      <c r="L10" s="158">
        <f t="shared" si="0"/>
        <v>0</v>
      </c>
      <c r="M10" s="158">
        <f t="shared" si="1"/>
        <v>0</v>
      </c>
      <c r="N10" s="159"/>
      <c r="O10" s="160">
        <f t="shared" si="2"/>
        <v>0</v>
      </c>
      <c r="P10" s="159"/>
      <c r="Q10" s="159"/>
      <c r="R10" s="159"/>
      <c r="S10" s="28">
        <f t="shared" si="3"/>
        <v>0</v>
      </c>
      <c r="T10" s="27" t="str">
        <f t="shared" si="4"/>
        <v>OK</v>
      </c>
      <c r="U10" s="173"/>
      <c r="V10" s="173"/>
      <c r="W10" s="173"/>
      <c r="X10" s="174"/>
      <c r="Y10" s="174"/>
      <c r="Z10" s="174"/>
      <c r="AA10" s="173"/>
      <c r="AB10" s="173"/>
      <c r="AC10" s="173"/>
      <c r="AD10" s="173"/>
      <c r="AE10" s="173"/>
      <c r="AF10" s="173"/>
      <c r="AG10" s="173"/>
      <c r="AH10" s="24"/>
    </row>
    <row r="11" spans="1:34" ht="30.2" customHeight="1" x14ac:dyDescent="0.25">
      <c r="A11" s="46">
        <v>8</v>
      </c>
      <c r="B11" s="46">
        <v>8</v>
      </c>
      <c r="C11" s="47" t="s">
        <v>63</v>
      </c>
      <c r="D11" s="48" t="s">
        <v>82</v>
      </c>
      <c r="E11" s="47" t="s">
        <v>81</v>
      </c>
      <c r="F11" s="47" t="s">
        <v>20</v>
      </c>
      <c r="G11" s="47" t="s">
        <v>21</v>
      </c>
      <c r="H11" s="47" t="s">
        <v>5</v>
      </c>
      <c r="I11" s="47" t="s">
        <v>6</v>
      </c>
      <c r="J11" s="49">
        <v>7375</v>
      </c>
      <c r="K11" s="29">
        <f>0</f>
        <v>0</v>
      </c>
      <c r="L11" s="158">
        <f t="shared" si="0"/>
        <v>0</v>
      </c>
      <c r="M11" s="158">
        <f t="shared" si="1"/>
        <v>0</v>
      </c>
      <c r="N11" s="159"/>
      <c r="O11" s="160">
        <f t="shared" si="2"/>
        <v>0</v>
      </c>
      <c r="P11" s="159"/>
      <c r="Q11" s="159"/>
      <c r="R11" s="159"/>
      <c r="S11" s="28">
        <f t="shared" si="3"/>
        <v>0</v>
      </c>
      <c r="T11" s="27" t="str">
        <f t="shared" si="4"/>
        <v>OK</v>
      </c>
      <c r="U11" s="173"/>
      <c r="V11" s="173"/>
      <c r="W11" s="173"/>
      <c r="X11" s="174"/>
      <c r="Y11" s="174"/>
      <c r="Z11" s="174"/>
      <c r="AA11" s="173"/>
      <c r="AB11" s="173"/>
      <c r="AC11" s="173"/>
      <c r="AD11" s="173"/>
      <c r="AE11" s="173"/>
      <c r="AF11" s="173"/>
      <c r="AG11" s="173"/>
      <c r="AH11" s="24"/>
    </row>
    <row r="12" spans="1:34" ht="30.2" customHeight="1" x14ac:dyDescent="0.25">
      <c r="A12" s="39">
        <v>9</v>
      </c>
      <c r="B12" s="39">
        <v>9</v>
      </c>
      <c r="C12" s="37" t="s">
        <v>83</v>
      </c>
      <c r="D12" s="36" t="s">
        <v>84</v>
      </c>
      <c r="E12" s="37" t="s">
        <v>85</v>
      </c>
      <c r="F12" s="37" t="s">
        <v>20</v>
      </c>
      <c r="G12" s="37" t="s">
        <v>22</v>
      </c>
      <c r="H12" s="37" t="s">
        <v>5</v>
      </c>
      <c r="I12" s="37" t="s">
        <v>6</v>
      </c>
      <c r="J12" s="38">
        <v>6213.51</v>
      </c>
      <c r="K12" s="29">
        <f>0</f>
        <v>0</v>
      </c>
      <c r="L12" s="158">
        <f t="shared" si="0"/>
        <v>0</v>
      </c>
      <c r="M12" s="158">
        <f t="shared" si="1"/>
        <v>0</v>
      </c>
      <c r="N12" s="159"/>
      <c r="O12" s="160">
        <f t="shared" si="2"/>
        <v>0</v>
      </c>
      <c r="P12" s="159"/>
      <c r="Q12" s="159"/>
      <c r="R12" s="159"/>
      <c r="S12" s="28">
        <f t="shared" si="3"/>
        <v>0</v>
      </c>
      <c r="T12" s="27" t="str">
        <f t="shared" si="4"/>
        <v>OK</v>
      </c>
      <c r="U12" s="173"/>
      <c r="V12" s="173"/>
      <c r="W12" s="173"/>
      <c r="X12" s="174"/>
      <c r="Y12" s="174"/>
      <c r="Z12" s="174"/>
      <c r="AA12" s="173"/>
      <c r="AB12" s="173"/>
      <c r="AC12" s="173"/>
      <c r="AD12" s="173"/>
      <c r="AE12" s="173"/>
      <c r="AF12" s="173"/>
      <c r="AG12" s="173"/>
      <c r="AH12" s="24"/>
    </row>
    <row r="13" spans="1:34" ht="30.2" customHeight="1" x14ac:dyDescent="0.25">
      <c r="A13" s="46">
        <v>10</v>
      </c>
      <c r="B13" s="46">
        <v>10</v>
      </c>
      <c r="C13" s="47" t="s">
        <v>63</v>
      </c>
      <c r="D13" s="48" t="s">
        <v>86</v>
      </c>
      <c r="E13" s="47" t="s">
        <v>87</v>
      </c>
      <c r="F13" s="47" t="s">
        <v>20</v>
      </c>
      <c r="G13" s="47" t="s">
        <v>22</v>
      </c>
      <c r="H13" s="47" t="s">
        <v>5</v>
      </c>
      <c r="I13" s="47" t="s">
        <v>6</v>
      </c>
      <c r="J13" s="49">
        <v>6689.61</v>
      </c>
      <c r="K13" s="29">
        <f>2</f>
        <v>2</v>
      </c>
      <c r="L13" s="158">
        <f t="shared" si="0"/>
        <v>0</v>
      </c>
      <c r="M13" s="158">
        <f t="shared" si="1"/>
        <v>0</v>
      </c>
      <c r="N13" s="159"/>
      <c r="O13" s="160">
        <f t="shared" si="2"/>
        <v>0</v>
      </c>
      <c r="P13" s="159"/>
      <c r="Q13" s="159"/>
      <c r="R13" s="159"/>
      <c r="S13" s="28">
        <f t="shared" si="3"/>
        <v>2</v>
      </c>
      <c r="T13" s="27" t="str">
        <f t="shared" si="4"/>
        <v>OK</v>
      </c>
      <c r="U13" s="173"/>
      <c r="V13" s="173"/>
      <c r="W13" s="173"/>
      <c r="X13" s="174"/>
      <c r="Y13" s="174"/>
      <c r="Z13" s="174"/>
      <c r="AA13" s="173"/>
      <c r="AB13" s="173"/>
      <c r="AC13" s="173"/>
      <c r="AD13" s="173"/>
      <c r="AE13" s="173"/>
      <c r="AF13" s="173"/>
      <c r="AG13" s="173"/>
      <c r="AH13" s="24"/>
    </row>
    <row r="14" spans="1:34" ht="30.2" customHeight="1" x14ac:dyDescent="0.25">
      <c r="A14" s="95">
        <v>11</v>
      </c>
      <c r="B14" s="95">
        <v>11</v>
      </c>
      <c r="C14" s="65" t="s">
        <v>83</v>
      </c>
      <c r="D14" s="96" t="s">
        <v>88</v>
      </c>
      <c r="E14" s="65" t="s">
        <v>89</v>
      </c>
      <c r="F14" s="95" t="s">
        <v>20</v>
      </c>
      <c r="G14" s="65" t="s">
        <v>22</v>
      </c>
      <c r="H14" s="95" t="s">
        <v>5</v>
      </c>
      <c r="I14" s="65" t="s">
        <v>6</v>
      </c>
      <c r="J14" s="97">
        <v>3445.06</v>
      </c>
      <c r="K14" s="29">
        <f>2</f>
        <v>2</v>
      </c>
      <c r="L14" s="158">
        <f t="shared" si="0"/>
        <v>1</v>
      </c>
      <c r="M14" s="158">
        <f t="shared" si="1"/>
        <v>1</v>
      </c>
      <c r="N14" s="159">
        <v>3</v>
      </c>
      <c r="O14" s="160">
        <f t="shared" si="2"/>
        <v>0</v>
      </c>
      <c r="P14" s="159"/>
      <c r="Q14" s="159"/>
      <c r="R14" s="159"/>
      <c r="S14" s="28">
        <f t="shared" si="3"/>
        <v>4</v>
      </c>
      <c r="T14" s="27" t="str">
        <f t="shared" si="4"/>
        <v>OK</v>
      </c>
      <c r="U14" s="173"/>
      <c r="V14" s="173"/>
      <c r="W14" s="173"/>
      <c r="X14" s="174"/>
      <c r="Y14" s="174"/>
      <c r="Z14" s="174"/>
      <c r="AA14" s="173"/>
      <c r="AB14" s="175">
        <v>1</v>
      </c>
      <c r="AC14" s="173"/>
      <c r="AD14" s="173"/>
      <c r="AE14" s="173"/>
      <c r="AF14" s="173"/>
      <c r="AG14" s="173"/>
      <c r="AH14" s="24"/>
    </row>
    <row r="15" spans="1:34" ht="30.2" customHeight="1" x14ac:dyDescent="0.25">
      <c r="A15" s="46">
        <v>12</v>
      </c>
      <c r="B15" s="46">
        <v>12</v>
      </c>
      <c r="C15" s="47" t="s">
        <v>83</v>
      </c>
      <c r="D15" s="48" t="s">
        <v>90</v>
      </c>
      <c r="E15" s="47" t="s">
        <v>91</v>
      </c>
      <c r="F15" s="46" t="s">
        <v>20</v>
      </c>
      <c r="G15" s="46" t="s">
        <v>22</v>
      </c>
      <c r="H15" s="46" t="s">
        <v>5</v>
      </c>
      <c r="I15" s="47" t="s">
        <v>6</v>
      </c>
      <c r="J15" s="49">
        <v>3617.48</v>
      </c>
      <c r="K15" s="29">
        <f>4</f>
        <v>4</v>
      </c>
      <c r="L15" s="158">
        <f t="shared" si="0"/>
        <v>1</v>
      </c>
      <c r="M15" s="158">
        <f t="shared" si="1"/>
        <v>1</v>
      </c>
      <c r="N15" s="159">
        <v>-3</v>
      </c>
      <c r="O15" s="160">
        <f t="shared" si="2"/>
        <v>1</v>
      </c>
      <c r="P15" s="159"/>
      <c r="Q15" s="159"/>
      <c r="R15" s="159"/>
      <c r="S15" s="28">
        <f t="shared" si="3"/>
        <v>0</v>
      </c>
      <c r="T15" s="27" t="str">
        <f t="shared" si="4"/>
        <v>OK</v>
      </c>
      <c r="U15" s="173"/>
      <c r="V15" s="173"/>
      <c r="W15" s="173"/>
      <c r="X15" s="174"/>
      <c r="Y15" s="174"/>
      <c r="Z15" s="174"/>
      <c r="AA15" s="173"/>
      <c r="AB15" s="175">
        <v>1</v>
      </c>
      <c r="AC15" s="173"/>
      <c r="AD15" s="173"/>
      <c r="AE15" s="173"/>
      <c r="AF15" s="173"/>
      <c r="AG15" s="173"/>
      <c r="AH15" s="24"/>
    </row>
    <row r="16" spans="1:34" ht="30.2" customHeight="1" x14ac:dyDescent="0.25">
      <c r="A16" s="39">
        <v>13</v>
      </c>
      <c r="B16" s="39">
        <v>13</v>
      </c>
      <c r="C16" s="37" t="s">
        <v>92</v>
      </c>
      <c r="D16" s="36" t="s">
        <v>93</v>
      </c>
      <c r="E16" s="37" t="s">
        <v>94</v>
      </c>
      <c r="F16" s="39" t="s">
        <v>20</v>
      </c>
      <c r="G16" s="39" t="s">
        <v>22</v>
      </c>
      <c r="H16" s="39" t="s">
        <v>5</v>
      </c>
      <c r="I16" s="37" t="s">
        <v>6</v>
      </c>
      <c r="J16" s="38">
        <v>7453.33</v>
      </c>
      <c r="K16" s="29">
        <f>0</f>
        <v>0</v>
      </c>
      <c r="L16" s="158">
        <f t="shared" si="0"/>
        <v>0</v>
      </c>
      <c r="M16" s="158">
        <f t="shared" si="1"/>
        <v>0</v>
      </c>
      <c r="N16" s="159"/>
      <c r="O16" s="160">
        <f t="shared" si="2"/>
        <v>0</v>
      </c>
      <c r="P16" s="159"/>
      <c r="Q16" s="159"/>
      <c r="R16" s="159"/>
      <c r="S16" s="28">
        <f t="shared" si="3"/>
        <v>0</v>
      </c>
      <c r="T16" s="27" t="str">
        <f t="shared" si="4"/>
        <v>OK</v>
      </c>
      <c r="U16" s="173"/>
      <c r="V16" s="173"/>
      <c r="W16" s="173"/>
      <c r="X16" s="174"/>
      <c r="Y16" s="174"/>
      <c r="Z16" s="174"/>
      <c r="AA16" s="173"/>
      <c r="AB16" s="173"/>
      <c r="AC16" s="173"/>
      <c r="AD16" s="173"/>
      <c r="AE16" s="173"/>
      <c r="AF16" s="173"/>
      <c r="AG16" s="173"/>
      <c r="AH16" s="24"/>
    </row>
    <row r="17" spans="1:34" ht="30.2" customHeight="1" x14ac:dyDescent="0.25">
      <c r="A17" s="46">
        <v>14</v>
      </c>
      <c r="B17" s="46">
        <v>14</v>
      </c>
      <c r="C17" s="47" t="s">
        <v>92</v>
      </c>
      <c r="D17" s="48" t="s">
        <v>95</v>
      </c>
      <c r="E17" s="47" t="s">
        <v>94</v>
      </c>
      <c r="F17" s="47" t="s">
        <v>20</v>
      </c>
      <c r="G17" s="47" t="s">
        <v>22</v>
      </c>
      <c r="H17" s="47" t="s">
        <v>5</v>
      </c>
      <c r="I17" s="47" t="s">
        <v>6</v>
      </c>
      <c r="J17" s="49">
        <v>9561.2000000000007</v>
      </c>
      <c r="K17" s="29">
        <f>1</f>
        <v>1</v>
      </c>
      <c r="L17" s="158">
        <f t="shared" si="0"/>
        <v>0</v>
      </c>
      <c r="M17" s="158">
        <f t="shared" si="1"/>
        <v>0</v>
      </c>
      <c r="N17" s="159"/>
      <c r="O17" s="160">
        <f t="shared" si="2"/>
        <v>0</v>
      </c>
      <c r="P17" s="159"/>
      <c r="Q17" s="159"/>
      <c r="R17" s="159"/>
      <c r="S17" s="28">
        <f t="shared" si="3"/>
        <v>1</v>
      </c>
      <c r="T17" s="27" t="str">
        <f t="shared" si="4"/>
        <v>OK</v>
      </c>
      <c r="U17" s="173"/>
      <c r="V17" s="173"/>
      <c r="W17" s="173"/>
      <c r="X17" s="174"/>
      <c r="Y17" s="174"/>
      <c r="Z17" s="174"/>
      <c r="AA17" s="173"/>
      <c r="AB17" s="173"/>
      <c r="AC17" s="173"/>
      <c r="AD17" s="173"/>
      <c r="AE17" s="173"/>
      <c r="AF17" s="173"/>
      <c r="AG17" s="173"/>
      <c r="AH17" s="24"/>
    </row>
    <row r="18" spans="1:34" ht="30.2" customHeight="1" x14ac:dyDescent="0.25">
      <c r="A18" s="39">
        <v>15</v>
      </c>
      <c r="B18" s="39">
        <v>15</v>
      </c>
      <c r="C18" s="37" t="s">
        <v>63</v>
      </c>
      <c r="D18" s="36" t="s">
        <v>96</v>
      </c>
      <c r="E18" s="37" t="s">
        <v>97</v>
      </c>
      <c r="F18" s="37" t="s">
        <v>20</v>
      </c>
      <c r="G18" s="37" t="s">
        <v>31</v>
      </c>
      <c r="H18" s="37" t="s">
        <v>5</v>
      </c>
      <c r="I18" s="37" t="s">
        <v>6</v>
      </c>
      <c r="J18" s="38">
        <v>7598</v>
      </c>
      <c r="K18" s="29">
        <f>0</f>
        <v>0</v>
      </c>
      <c r="L18" s="158">
        <f t="shared" si="0"/>
        <v>0</v>
      </c>
      <c r="M18" s="158">
        <f t="shared" si="1"/>
        <v>0</v>
      </c>
      <c r="N18" s="159"/>
      <c r="O18" s="160">
        <f t="shared" si="2"/>
        <v>0</v>
      </c>
      <c r="P18" s="159"/>
      <c r="Q18" s="159"/>
      <c r="R18" s="159"/>
      <c r="S18" s="28">
        <f t="shared" si="3"/>
        <v>0</v>
      </c>
      <c r="T18" s="27" t="str">
        <f t="shared" si="4"/>
        <v>OK</v>
      </c>
      <c r="U18" s="173"/>
      <c r="V18" s="173"/>
      <c r="W18" s="173"/>
      <c r="X18" s="174"/>
      <c r="Y18" s="174"/>
      <c r="Z18" s="174"/>
      <c r="AA18" s="173"/>
      <c r="AB18" s="173"/>
      <c r="AC18" s="173"/>
      <c r="AD18" s="173"/>
      <c r="AE18" s="173"/>
      <c r="AF18" s="173"/>
      <c r="AG18" s="173"/>
      <c r="AH18" s="24"/>
    </row>
    <row r="19" spans="1:34" ht="30.2" customHeight="1" x14ac:dyDescent="0.25">
      <c r="A19" s="46">
        <v>16</v>
      </c>
      <c r="B19" s="46">
        <v>16</v>
      </c>
      <c r="C19" s="47" t="s">
        <v>83</v>
      </c>
      <c r="D19" s="48" t="s">
        <v>98</v>
      </c>
      <c r="E19" s="47" t="s">
        <v>99</v>
      </c>
      <c r="F19" s="47" t="s">
        <v>20</v>
      </c>
      <c r="G19" s="47" t="s">
        <v>100</v>
      </c>
      <c r="H19" s="47" t="s">
        <v>5</v>
      </c>
      <c r="I19" s="47" t="s">
        <v>6</v>
      </c>
      <c r="J19" s="49">
        <v>4540.34</v>
      </c>
      <c r="K19" s="29">
        <f>0</f>
        <v>0</v>
      </c>
      <c r="L19" s="158">
        <f t="shared" si="0"/>
        <v>0</v>
      </c>
      <c r="M19" s="158">
        <f t="shared" si="1"/>
        <v>0</v>
      </c>
      <c r="N19" s="159"/>
      <c r="O19" s="160">
        <f t="shared" si="2"/>
        <v>0</v>
      </c>
      <c r="P19" s="159"/>
      <c r="Q19" s="159"/>
      <c r="R19" s="159"/>
      <c r="S19" s="28">
        <f t="shared" si="3"/>
        <v>0</v>
      </c>
      <c r="T19" s="27" t="str">
        <f t="shared" si="4"/>
        <v>OK</v>
      </c>
      <c r="U19" s="173"/>
      <c r="V19" s="173"/>
      <c r="W19" s="173"/>
      <c r="X19" s="174"/>
      <c r="Y19" s="174"/>
      <c r="Z19" s="174"/>
      <c r="AA19" s="173"/>
      <c r="AB19" s="173"/>
      <c r="AC19" s="173"/>
      <c r="AD19" s="173"/>
      <c r="AE19" s="173"/>
      <c r="AF19" s="173"/>
      <c r="AG19" s="173"/>
      <c r="AH19" s="24"/>
    </row>
    <row r="20" spans="1:34" ht="30.2" customHeight="1" x14ac:dyDescent="0.25">
      <c r="A20" s="39">
        <v>17</v>
      </c>
      <c r="B20" s="39">
        <v>17</v>
      </c>
      <c r="C20" s="37" t="s">
        <v>63</v>
      </c>
      <c r="D20" s="40" t="s">
        <v>101</v>
      </c>
      <c r="E20" s="41" t="s">
        <v>102</v>
      </c>
      <c r="F20" s="42" t="s">
        <v>20</v>
      </c>
      <c r="G20" s="42" t="s">
        <v>103</v>
      </c>
      <c r="H20" s="42" t="s">
        <v>5</v>
      </c>
      <c r="I20" s="42" t="s">
        <v>6</v>
      </c>
      <c r="J20" s="38">
        <v>7499</v>
      </c>
      <c r="K20" s="29">
        <f>2</f>
        <v>2</v>
      </c>
      <c r="L20" s="158">
        <f t="shared" si="0"/>
        <v>2</v>
      </c>
      <c r="M20" s="158">
        <f t="shared" si="1"/>
        <v>2</v>
      </c>
      <c r="N20" s="159"/>
      <c r="O20" s="160">
        <f t="shared" si="2"/>
        <v>0</v>
      </c>
      <c r="P20" s="159"/>
      <c r="Q20" s="159"/>
      <c r="R20" s="159"/>
      <c r="S20" s="28">
        <f t="shared" si="3"/>
        <v>0</v>
      </c>
      <c r="T20" s="27" t="str">
        <f t="shared" si="4"/>
        <v>OK</v>
      </c>
      <c r="U20" s="173"/>
      <c r="V20" s="173"/>
      <c r="W20" s="173"/>
      <c r="X20" s="174"/>
      <c r="Y20" s="174"/>
      <c r="Z20" s="174"/>
      <c r="AA20" s="175">
        <v>2</v>
      </c>
      <c r="AB20" s="173"/>
      <c r="AC20" s="173"/>
      <c r="AD20" s="173"/>
      <c r="AE20" s="173"/>
      <c r="AF20" s="173"/>
      <c r="AG20" s="173"/>
      <c r="AH20" s="24"/>
    </row>
    <row r="21" spans="1:34" ht="30.2" customHeight="1" x14ac:dyDescent="0.25">
      <c r="A21" s="46">
        <v>18</v>
      </c>
      <c r="B21" s="46">
        <v>18</v>
      </c>
      <c r="C21" s="47" t="s">
        <v>104</v>
      </c>
      <c r="D21" s="48" t="s">
        <v>105</v>
      </c>
      <c r="E21" s="50" t="s">
        <v>106</v>
      </c>
      <c r="F21" s="51" t="s">
        <v>20</v>
      </c>
      <c r="G21" s="46" t="s">
        <v>107</v>
      </c>
      <c r="H21" s="46" t="s">
        <v>5</v>
      </c>
      <c r="I21" s="46" t="s">
        <v>6</v>
      </c>
      <c r="J21" s="49">
        <v>9553.2000000000007</v>
      </c>
      <c r="K21" s="29">
        <f>4</f>
        <v>4</v>
      </c>
      <c r="L21" s="158">
        <f t="shared" si="0"/>
        <v>4</v>
      </c>
      <c r="M21" s="158">
        <f t="shared" si="1"/>
        <v>4</v>
      </c>
      <c r="N21" s="159"/>
      <c r="O21" s="160">
        <f t="shared" si="2"/>
        <v>1</v>
      </c>
      <c r="P21" s="159"/>
      <c r="Q21" s="159"/>
      <c r="R21" s="159"/>
      <c r="S21" s="28">
        <f t="shared" si="3"/>
        <v>0</v>
      </c>
      <c r="T21" s="27" t="str">
        <f t="shared" si="4"/>
        <v>OK</v>
      </c>
      <c r="U21" s="173"/>
      <c r="V21" s="173"/>
      <c r="W21" s="173"/>
      <c r="X21" s="174"/>
      <c r="Y21" s="174"/>
      <c r="Z21" s="174"/>
      <c r="AA21" s="173"/>
      <c r="AB21" s="175">
        <v>4</v>
      </c>
      <c r="AC21" s="173"/>
      <c r="AD21" s="173"/>
      <c r="AE21" s="173"/>
      <c r="AF21" s="173"/>
      <c r="AG21" s="173"/>
      <c r="AH21" s="24"/>
    </row>
    <row r="22" spans="1:34" ht="30.2" customHeight="1" x14ac:dyDescent="0.25">
      <c r="A22" s="39">
        <v>19</v>
      </c>
      <c r="B22" s="39">
        <v>19</v>
      </c>
      <c r="C22" s="37" t="s">
        <v>63</v>
      </c>
      <c r="D22" s="36" t="s">
        <v>108</v>
      </c>
      <c r="E22" s="43" t="s">
        <v>109</v>
      </c>
      <c r="F22" s="45" t="s">
        <v>20</v>
      </c>
      <c r="G22" s="39" t="s">
        <v>107</v>
      </c>
      <c r="H22" s="39" t="s">
        <v>5</v>
      </c>
      <c r="I22" s="39" t="s">
        <v>6</v>
      </c>
      <c r="J22" s="38">
        <v>8608</v>
      </c>
      <c r="K22" s="29">
        <f>0</f>
        <v>0</v>
      </c>
      <c r="L22" s="158">
        <f t="shared" si="0"/>
        <v>0</v>
      </c>
      <c r="M22" s="158">
        <f t="shared" si="1"/>
        <v>0</v>
      </c>
      <c r="N22" s="159"/>
      <c r="O22" s="160">
        <f t="shared" si="2"/>
        <v>0</v>
      </c>
      <c r="P22" s="159"/>
      <c r="Q22" s="159"/>
      <c r="R22" s="159"/>
      <c r="S22" s="28">
        <f t="shared" si="3"/>
        <v>0</v>
      </c>
      <c r="T22" s="27" t="str">
        <f t="shared" si="4"/>
        <v>OK</v>
      </c>
      <c r="U22" s="173"/>
      <c r="V22" s="173"/>
      <c r="W22" s="173"/>
      <c r="X22" s="174"/>
      <c r="Y22" s="174"/>
      <c r="Z22" s="174"/>
      <c r="AA22" s="173"/>
      <c r="AB22" s="173"/>
      <c r="AC22" s="173"/>
      <c r="AD22" s="173"/>
      <c r="AE22" s="173"/>
      <c r="AF22" s="173"/>
      <c r="AG22" s="173"/>
      <c r="AH22" s="24"/>
    </row>
    <row r="23" spans="1:34" ht="30.2" customHeight="1" x14ac:dyDescent="0.25">
      <c r="A23" s="46">
        <v>20</v>
      </c>
      <c r="B23" s="46">
        <v>20</v>
      </c>
      <c r="C23" s="47" t="s">
        <v>63</v>
      </c>
      <c r="D23" s="48" t="s">
        <v>110</v>
      </c>
      <c r="E23" s="50" t="s">
        <v>111</v>
      </c>
      <c r="F23" s="52" t="s">
        <v>20</v>
      </c>
      <c r="G23" s="46" t="s">
        <v>112</v>
      </c>
      <c r="H23" s="46" t="s">
        <v>5</v>
      </c>
      <c r="I23" s="46" t="s">
        <v>6</v>
      </c>
      <c r="J23" s="49">
        <v>10488</v>
      </c>
      <c r="K23" s="29">
        <f>3</f>
        <v>3</v>
      </c>
      <c r="L23" s="158">
        <f t="shared" si="0"/>
        <v>0</v>
      </c>
      <c r="M23" s="158">
        <f t="shared" si="1"/>
        <v>0</v>
      </c>
      <c r="N23" s="159"/>
      <c r="O23" s="160">
        <f t="shared" si="2"/>
        <v>0</v>
      </c>
      <c r="P23" s="159"/>
      <c r="Q23" s="159"/>
      <c r="R23" s="159"/>
      <c r="S23" s="28">
        <f t="shared" si="3"/>
        <v>3</v>
      </c>
      <c r="T23" s="27" t="str">
        <f t="shared" si="4"/>
        <v>OK</v>
      </c>
      <c r="U23" s="173"/>
      <c r="V23" s="173"/>
      <c r="W23" s="173"/>
      <c r="X23" s="174"/>
      <c r="Y23" s="174"/>
      <c r="Z23" s="174"/>
      <c r="AA23" s="173"/>
      <c r="AB23" s="173"/>
      <c r="AC23" s="173"/>
      <c r="AD23" s="173"/>
      <c r="AE23" s="173"/>
      <c r="AF23" s="173"/>
      <c r="AG23" s="173"/>
      <c r="AH23" s="24"/>
    </row>
    <row r="24" spans="1:34" ht="30.2" customHeight="1" x14ac:dyDescent="0.25">
      <c r="A24" s="39">
        <v>21</v>
      </c>
      <c r="B24" s="39">
        <v>21</v>
      </c>
      <c r="C24" s="37" t="s">
        <v>63</v>
      </c>
      <c r="D24" s="36" t="s">
        <v>113</v>
      </c>
      <c r="E24" s="43" t="s">
        <v>114</v>
      </c>
      <c r="F24" s="45" t="s">
        <v>20</v>
      </c>
      <c r="G24" s="39" t="s">
        <v>115</v>
      </c>
      <c r="H24" s="39" t="s">
        <v>5</v>
      </c>
      <c r="I24" s="39" t="s">
        <v>6</v>
      </c>
      <c r="J24" s="38">
        <v>10968</v>
      </c>
      <c r="K24" s="29">
        <f>0</f>
        <v>0</v>
      </c>
      <c r="L24" s="158">
        <f t="shared" si="0"/>
        <v>0</v>
      </c>
      <c r="M24" s="158">
        <f t="shared" si="1"/>
        <v>0</v>
      </c>
      <c r="N24" s="159"/>
      <c r="O24" s="160">
        <f t="shared" si="2"/>
        <v>0</v>
      </c>
      <c r="P24" s="159"/>
      <c r="Q24" s="159"/>
      <c r="R24" s="159"/>
      <c r="S24" s="28">
        <f t="shared" si="3"/>
        <v>0</v>
      </c>
      <c r="T24" s="27" t="str">
        <f t="shared" si="4"/>
        <v>OK</v>
      </c>
      <c r="U24" s="173"/>
      <c r="V24" s="173"/>
      <c r="W24" s="173"/>
      <c r="X24" s="174"/>
      <c r="Y24" s="174"/>
      <c r="Z24" s="174"/>
      <c r="AA24" s="173"/>
      <c r="AB24" s="173"/>
      <c r="AC24" s="173"/>
      <c r="AD24" s="173"/>
      <c r="AE24" s="173"/>
      <c r="AF24" s="173"/>
      <c r="AG24" s="173"/>
      <c r="AH24" s="24"/>
    </row>
    <row r="25" spans="1:34" ht="30.2" customHeight="1" x14ac:dyDescent="0.25">
      <c r="A25" s="46">
        <v>22</v>
      </c>
      <c r="B25" s="46">
        <v>22</v>
      </c>
      <c r="C25" s="47" t="s">
        <v>32</v>
      </c>
      <c r="D25" s="48" t="s">
        <v>116</v>
      </c>
      <c r="E25" s="50" t="s">
        <v>117</v>
      </c>
      <c r="F25" s="52" t="s">
        <v>20</v>
      </c>
      <c r="G25" s="46" t="s">
        <v>118</v>
      </c>
      <c r="H25" s="46" t="s">
        <v>5</v>
      </c>
      <c r="I25" s="46" t="s">
        <v>6</v>
      </c>
      <c r="J25" s="49">
        <v>13446</v>
      </c>
      <c r="K25" s="29">
        <f>10</f>
        <v>10</v>
      </c>
      <c r="L25" s="158">
        <f t="shared" si="0"/>
        <v>10</v>
      </c>
      <c r="M25" s="158">
        <f t="shared" si="1"/>
        <v>10</v>
      </c>
      <c r="N25" s="159"/>
      <c r="O25" s="160">
        <f t="shared" si="2"/>
        <v>2</v>
      </c>
      <c r="P25" s="159"/>
      <c r="Q25" s="159"/>
      <c r="R25" s="159"/>
      <c r="S25" s="28">
        <f t="shared" si="3"/>
        <v>0</v>
      </c>
      <c r="T25" s="27" t="str">
        <f t="shared" si="4"/>
        <v>OK</v>
      </c>
      <c r="U25" s="173"/>
      <c r="V25" s="173"/>
      <c r="W25" s="173"/>
      <c r="X25" s="174"/>
      <c r="Y25" s="174"/>
      <c r="Z25" s="174"/>
      <c r="AA25" s="173"/>
      <c r="AB25" s="173"/>
      <c r="AC25" s="175">
        <v>10</v>
      </c>
      <c r="AD25" s="173"/>
      <c r="AE25" s="173"/>
      <c r="AF25" s="173"/>
      <c r="AG25" s="173"/>
      <c r="AH25" s="24"/>
    </row>
    <row r="26" spans="1:34" ht="30.2" customHeight="1" x14ac:dyDescent="0.25">
      <c r="A26" s="39">
        <v>23</v>
      </c>
      <c r="B26" s="39">
        <v>23</v>
      </c>
      <c r="C26" s="37" t="s">
        <v>119</v>
      </c>
      <c r="D26" s="36" t="s">
        <v>120</v>
      </c>
      <c r="E26" s="43" t="s">
        <v>121</v>
      </c>
      <c r="F26" s="45" t="s">
        <v>20</v>
      </c>
      <c r="G26" s="39" t="s">
        <v>115</v>
      </c>
      <c r="H26" s="39" t="s">
        <v>5</v>
      </c>
      <c r="I26" s="39" t="s">
        <v>6</v>
      </c>
      <c r="J26" s="38">
        <v>11764.7</v>
      </c>
      <c r="K26" s="29">
        <f>0</f>
        <v>0</v>
      </c>
      <c r="L26" s="158">
        <f t="shared" si="0"/>
        <v>0</v>
      </c>
      <c r="M26" s="158">
        <f t="shared" si="1"/>
        <v>0</v>
      </c>
      <c r="N26" s="159"/>
      <c r="O26" s="160">
        <f t="shared" si="2"/>
        <v>0</v>
      </c>
      <c r="P26" s="159"/>
      <c r="Q26" s="159"/>
      <c r="R26" s="159"/>
      <c r="S26" s="28">
        <f t="shared" si="3"/>
        <v>0</v>
      </c>
      <c r="T26" s="27" t="str">
        <f t="shared" si="4"/>
        <v>OK</v>
      </c>
      <c r="U26" s="173"/>
      <c r="V26" s="173"/>
      <c r="W26" s="173"/>
      <c r="X26" s="174"/>
      <c r="Y26" s="174"/>
      <c r="Z26" s="174"/>
      <c r="AA26" s="173"/>
      <c r="AB26" s="173"/>
      <c r="AC26" s="173"/>
      <c r="AD26" s="173"/>
      <c r="AE26" s="173"/>
      <c r="AF26" s="173"/>
      <c r="AG26" s="173"/>
      <c r="AH26" s="24"/>
    </row>
    <row r="27" spans="1:34" ht="30.2" customHeight="1" x14ac:dyDescent="0.25">
      <c r="A27" s="46">
        <v>24</v>
      </c>
      <c r="B27" s="46">
        <v>24</v>
      </c>
      <c r="C27" s="47" t="s">
        <v>32</v>
      </c>
      <c r="D27" s="48" t="s">
        <v>122</v>
      </c>
      <c r="E27" s="50" t="s">
        <v>123</v>
      </c>
      <c r="F27" s="52" t="s">
        <v>20</v>
      </c>
      <c r="G27" s="46" t="s">
        <v>124</v>
      </c>
      <c r="H27" s="46" t="s">
        <v>60</v>
      </c>
      <c r="I27" s="46" t="s">
        <v>6</v>
      </c>
      <c r="J27" s="49">
        <v>13333.33</v>
      </c>
      <c r="K27" s="29">
        <f>0</f>
        <v>0</v>
      </c>
      <c r="L27" s="158">
        <f t="shared" si="0"/>
        <v>0</v>
      </c>
      <c r="M27" s="158">
        <f t="shared" si="1"/>
        <v>0</v>
      </c>
      <c r="N27" s="159"/>
      <c r="O27" s="160">
        <f t="shared" si="2"/>
        <v>0</v>
      </c>
      <c r="P27" s="159"/>
      <c r="Q27" s="159"/>
      <c r="R27" s="159"/>
      <c r="S27" s="28">
        <f t="shared" si="3"/>
        <v>0</v>
      </c>
      <c r="T27" s="27" t="str">
        <f t="shared" si="4"/>
        <v>OK</v>
      </c>
      <c r="U27" s="173"/>
      <c r="V27" s="173"/>
      <c r="W27" s="173"/>
      <c r="X27" s="174"/>
      <c r="Y27" s="174"/>
      <c r="Z27" s="174"/>
      <c r="AA27" s="173"/>
      <c r="AB27" s="173"/>
      <c r="AC27" s="173"/>
      <c r="AD27" s="173"/>
      <c r="AE27" s="173"/>
      <c r="AF27" s="173"/>
      <c r="AG27" s="173"/>
      <c r="AH27" s="24"/>
    </row>
    <row r="28" spans="1:34" ht="30.2" customHeight="1" x14ac:dyDescent="0.25">
      <c r="A28" s="39">
        <v>25</v>
      </c>
      <c r="B28" s="39">
        <v>25</v>
      </c>
      <c r="C28" s="37" t="s">
        <v>125</v>
      </c>
      <c r="D28" s="36" t="s">
        <v>126</v>
      </c>
      <c r="E28" s="43" t="s">
        <v>127</v>
      </c>
      <c r="F28" s="45" t="s">
        <v>24</v>
      </c>
      <c r="G28" s="39" t="s">
        <v>25</v>
      </c>
      <c r="H28" s="39" t="s">
        <v>5</v>
      </c>
      <c r="I28" s="39" t="s">
        <v>26</v>
      </c>
      <c r="J28" s="38">
        <v>1320</v>
      </c>
      <c r="K28" s="29">
        <f>4</f>
        <v>4</v>
      </c>
      <c r="L28" s="158">
        <f t="shared" si="0"/>
        <v>0</v>
      </c>
      <c r="M28" s="158">
        <f t="shared" si="1"/>
        <v>0</v>
      </c>
      <c r="N28" s="159"/>
      <c r="O28" s="160">
        <f t="shared" si="2"/>
        <v>1</v>
      </c>
      <c r="P28" s="159"/>
      <c r="Q28" s="159"/>
      <c r="R28" s="159"/>
      <c r="S28" s="28">
        <f t="shared" si="3"/>
        <v>4</v>
      </c>
      <c r="T28" s="27" t="str">
        <f t="shared" si="4"/>
        <v>OK</v>
      </c>
      <c r="U28" s="173"/>
      <c r="V28" s="173"/>
      <c r="W28" s="173"/>
      <c r="X28" s="174"/>
      <c r="Y28" s="174"/>
      <c r="Z28" s="174"/>
      <c r="AA28" s="173"/>
      <c r="AB28" s="173"/>
      <c r="AC28" s="173"/>
      <c r="AD28" s="173"/>
      <c r="AE28" s="173"/>
      <c r="AF28" s="173"/>
      <c r="AG28" s="173"/>
      <c r="AH28" s="24"/>
    </row>
    <row r="29" spans="1:34" ht="30.2" customHeight="1" x14ac:dyDescent="0.25">
      <c r="A29" s="46">
        <v>26</v>
      </c>
      <c r="B29" s="46">
        <v>26</v>
      </c>
      <c r="C29" s="47" t="s">
        <v>119</v>
      </c>
      <c r="D29" s="48" t="s">
        <v>14</v>
      </c>
      <c r="E29" s="50" t="s">
        <v>128</v>
      </c>
      <c r="F29" s="52" t="s">
        <v>23</v>
      </c>
      <c r="G29" s="46" t="s">
        <v>129</v>
      </c>
      <c r="H29" s="46" t="s">
        <v>5</v>
      </c>
      <c r="I29" s="46" t="s">
        <v>6</v>
      </c>
      <c r="J29" s="49">
        <v>650</v>
      </c>
      <c r="K29" s="29">
        <f>2</f>
        <v>2</v>
      </c>
      <c r="L29" s="158">
        <f t="shared" si="0"/>
        <v>0</v>
      </c>
      <c r="M29" s="158">
        <f t="shared" si="1"/>
        <v>0</v>
      </c>
      <c r="N29" s="159"/>
      <c r="O29" s="160">
        <f t="shared" si="2"/>
        <v>0</v>
      </c>
      <c r="P29" s="159"/>
      <c r="Q29" s="159"/>
      <c r="R29" s="159"/>
      <c r="S29" s="28">
        <f t="shared" si="3"/>
        <v>2</v>
      </c>
      <c r="T29" s="27" t="str">
        <f t="shared" si="4"/>
        <v>OK</v>
      </c>
      <c r="U29" s="173"/>
      <c r="V29" s="173"/>
      <c r="W29" s="173"/>
      <c r="X29" s="174"/>
      <c r="Y29" s="174"/>
      <c r="Z29" s="174"/>
      <c r="AA29" s="173"/>
      <c r="AB29" s="173"/>
      <c r="AC29" s="173"/>
      <c r="AD29" s="173"/>
      <c r="AE29" s="173"/>
      <c r="AF29" s="173"/>
      <c r="AG29" s="173"/>
      <c r="AH29" s="24"/>
    </row>
    <row r="30" spans="1:34" ht="30.2" customHeight="1" x14ac:dyDescent="0.25">
      <c r="A30" s="39">
        <v>27</v>
      </c>
      <c r="B30" s="39">
        <v>27</v>
      </c>
      <c r="C30" s="37" t="s">
        <v>130</v>
      </c>
      <c r="D30" s="36" t="s">
        <v>131</v>
      </c>
      <c r="E30" s="43" t="s">
        <v>132</v>
      </c>
      <c r="F30" s="45" t="s">
        <v>28</v>
      </c>
      <c r="G30" s="39" t="s">
        <v>29</v>
      </c>
      <c r="H30" s="39" t="s">
        <v>8</v>
      </c>
      <c r="I30" s="39" t="s">
        <v>26</v>
      </c>
      <c r="J30" s="38">
        <v>39.78</v>
      </c>
      <c r="K30" s="29">
        <f>15</f>
        <v>15</v>
      </c>
      <c r="L30" s="158">
        <f t="shared" si="0"/>
        <v>0</v>
      </c>
      <c r="M30" s="158">
        <f t="shared" si="1"/>
        <v>0</v>
      </c>
      <c r="N30" s="159"/>
      <c r="O30" s="160">
        <f t="shared" si="2"/>
        <v>3</v>
      </c>
      <c r="P30" s="159"/>
      <c r="Q30" s="159"/>
      <c r="R30" s="159"/>
      <c r="S30" s="28">
        <f t="shared" si="3"/>
        <v>15</v>
      </c>
      <c r="T30" s="27" t="str">
        <f t="shared" si="4"/>
        <v>OK</v>
      </c>
      <c r="U30" s="173"/>
      <c r="V30" s="173"/>
      <c r="W30" s="173"/>
      <c r="X30" s="174"/>
      <c r="Y30" s="174"/>
      <c r="Z30" s="174"/>
      <c r="AA30" s="173"/>
      <c r="AB30" s="173"/>
      <c r="AC30" s="173"/>
      <c r="AD30" s="173"/>
      <c r="AE30" s="173"/>
      <c r="AF30" s="173"/>
      <c r="AG30" s="173"/>
      <c r="AH30" s="24"/>
    </row>
    <row r="31" spans="1:34" ht="30.2" customHeight="1" x14ac:dyDescent="0.25">
      <c r="A31" s="46">
        <v>28</v>
      </c>
      <c r="B31" s="46">
        <v>28</v>
      </c>
      <c r="C31" s="47" t="s">
        <v>133</v>
      </c>
      <c r="D31" s="48" t="s">
        <v>134</v>
      </c>
      <c r="E31" s="50" t="s">
        <v>135</v>
      </c>
      <c r="F31" s="52" t="s">
        <v>136</v>
      </c>
      <c r="G31" s="46" t="s">
        <v>137</v>
      </c>
      <c r="H31" s="46" t="s">
        <v>5</v>
      </c>
      <c r="I31" s="46" t="s">
        <v>6</v>
      </c>
      <c r="J31" s="49">
        <v>2259.91</v>
      </c>
      <c r="K31" s="29">
        <f>5</f>
        <v>5</v>
      </c>
      <c r="L31" s="158">
        <f t="shared" si="0"/>
        <v>5</v>
      </c>
      <c r="M31" s="158">
        <f t="shared" si="1"/>
        <v>5</v>
      </c>
      <c r="N31" s="159"/>
      <c r="O31" s="160">
        <f t="shared" si="2"/>
        <v>1</v>
      </c>
      <c r="P31" s="159"/>
      <c r="Q31" s="159"/>
      <c r="R31" s="159"/>
      <c r="S31" s="28">
        <f t="shared" si="3"/>
        <v>0</v>
      </c>
      <c r="T31" s="27" t="str">
        <f t="shared" si="4"/>
        <v>OK</v>
      </c>
      <c r="U31" s="173"/>
      <c r="V31" s="173"/>
      <c r="W31" s="173"/>
      <c r="X31" s="174"/>
      <c r="Y31" s="174"/>
      <c r="Z31" s="174"/>
      <c r="AA31" s="173"/>
      <c r="AB31" s="173"/>
      <c r="AC31" s="173"/>
      <c r="AD31" s="175">
        <v>5</v>
      </c>
      <c r="AE31" s="173"/>
      <c r="AF31" s="173"/>
      <c r="AG31" s="173"/>
      <c r="AH31" s="24"/>
    </row>
    <row r="32" spans="1:34" ht="30.2" customHeight="1" x14ac:dyDescent="0.25">
      <c r="A32" s="39">
        <v>29</v>
      </c>
      <c r="B32" s="39">
        <v>29</v>
      </c>
      <c r="C32" s="37" t="s">
        <v>138</v>
      </c>
      <c r="D32" s="36" t="s">
        <v>139</v>
      </c>
      <c r="E32" s="43" t="s">
        <v>140</v>
      </c>
      <c r="F32" s="45" t="s">
        <v>136</v>
      </c>
      <c r="G32" s="39" t="s">
        <v>137</v>
      </c>
      <c r="H32" s="39" t="s">
        <v>5</v>
      </c>
      <c r="I32" s="39" t="s">
        <v>6</v>
      </c>
      <c r="J32" s="38">
        <v>3391.3</v>
      </c>
      <c r="K32" s="29">
        <f>8</f>
        <v>8</v>
      </c>
      <c r="L32" s="158">
        <f t="shared" si="0"/>
        <v>8</v>
      </c>
      <c r="M32" s="158">
        <f t="shared" si="1"/>
        <v>8</v>
      </c>
      <c r="N32" s="159"/>
      <c r="O32" s="160">
        <f t="shared" si="2"/>
        <v>2</v>
      </c>
      <c r="P32" s="159"/>
      <c r="Q32" s="159"/>
      <c r="R32" s="159"/>
      <c r="S32" s="28">
        <f t="shared" si="3"/>
        <v>0</v>
      </c>
      <c r="T32" s="27" t="str">
        <f t="shared" si="4"/>
        <v>OK</v>
      </c>
      <c r="U32" s="173"/>
      <c r="V32" s="173"/>
      <c r="W32" s="173"/>
      <c r="X32" s="174"/>
      <c r="Y32" s="174"/>
      <c r="Z32" s="174"/>
      <c r="AA32" s="173"/>
      <c r="AB32" s="173"/>
      <c r="AC32" s="173"/>
      <c r="AD32" s="173"/>
      <c r="AE32" s="175">
        <v>8</v>
      </c>
      <c r="AF32" s="173"/>
      <c r="AG32" s="173"/>
      <c r="AH32" s="24"/>
    </row>
    <row r="33" spans="1:34" ht="30.2" customHeight="1" x14ac:dyDescent="0.25">
      <c r="A33" s="46">
        <v>30</v>
      </c>
      <c r="B33" s="46">
        <v>30</v>
      </c>
      <c r="C33" s="47" t="s">
        <v>141</v>
      </c>
      <c r="D33" s="48" t="s">
        <v>142</v>
      </c>
      <c r="E33" s="50" t="s">
        <v>143</v>
      </c>
      <c r="F33" s="52" t="s">
        <v>136</v>
      </c>
      <c r="G33" s="46" t="s">
        <v>137</v>
      </c>
      <c r="H33" s="46" t="s">
        <v>5</v>
      </c>
      <c r="I33" s="46" t="s">
        <v>6</v>
      </c>
      <c r="J33" s="49">
        <v>9961.5300000000007</v>
      </c>
      <c r="K33" s="29">
        <f>5</f>
        <v>5</v>
      </c>
      <c r="L33" s="158">
        <f t="shared" si="0"/>
        <v>2</v>
      </c>
      <c r="M33" s="158">
        <f t="shared" si="1"/>
        <v>2</v>
      </c>
      <c r="N33" s="159"/>
      <c r="O33" s="160">
        <f t="shared" si="2"/>
        <v>1</v>
      </c>
      <c r="P33" s="159"/>
      <c r="Q33" s="159"/>
      <c r="R33" s="159"/>
      <c r="S33" s="28">
        <f t="shared" si="3"/>
        <v>3</v>
      </c>
      <c r="T33" s="27" t="str">
        <f t="shared" si="4"/>
        <v>OK</v>
      </c>
      <c r="U33" s="173"/>
      <c r="V33" s="173"/>
      <c r="W33" s="173"/>
      <c r="X33" s="174"/>
      <c r="Y33" s="174"/>
      <c r="Z33" s="174"/>
      <c r="AA33" s="173"/>
      <c r="AB33" s="173"/>
      <c r="AC33" s="173"/>
      <c r="AD33" s="173"/>
      <c r="AE33" s="173"/>
      <c r="AF33" s="175">
        <v>2</v>
      </c>
      <c r="AG33" s="173"/>
      <c r="AH33" s="24"/>
    </row>
    <row r="34" spans="1:34" ht="30.2" customHeight="1" x14ac:dyDescent="0.25">
      <c r="A34" s="39">
        <v>31</v>
      </c>
      <c r="B34" s="39">
        <v>31</v>
      </c>
      <c r="C34" s="37" t="s">
        <v>144</v>
      </c>
      <c r="D34" s="36" t="s">
        <v>145</v>
      </c>
      <c r="E34" s="43" t="s">
        <v>146</v>
      </c>
      <c r="F34" s="45" t="s">
        <v>20</v>
      </c>
      <c r="G34" s="39" t="s">
        <v>147</v>
      </c>
      <c r="H34" s="39" t="s">
        <v>60</v>
      </c>
      <c r="I34" s="39">
        <v>44905212</v>
      </c>
      <c r="J34" s="38">
        <v>630</v>
      </c>
      <c r="K34" s="29">
        <f>0</f>
        <v>0</v>
      </c>
      <c r="L34" s="158">
        <f t="shared" si="0"/>
        <v>0</v>
      </c>
      <c r="M34" s="158">
        <f t="shared" si="1"/>
        <v>0</v>
      </c>
      <c r="N34" s="159"/>
      <c r="O34" s="160">
        <f t="shared" si="2"/>
        <v>0</v>
      </c>
      <c r="P34" s="159"/>
      <c r="Q34" s="159"/>
      <c r="R34" s="159"/>
      <c r="S34" s="28">
        <f t="shared" si="3"/>
        <v>0</v>
      </c>
      <c r="T34" s="27" t="str">
        <f t="shared" si="4"/>
        <v>OK</v>
      </c>
      <c r="U34" s="173"/>
      <c r="V34" s="173"/>
      <c r="W34" s="173"/>
      <c r="X34" s="174"/>
      <c r="Y34" s="174"/>
      <c r="Z34" s="174"/>
      <c r="AA34" s="173"/>
      <c r="AB34" s="173"/>
      <c r="AC34" s="173"/>
      <c r="AD34" s="173"/>
      <c r="AE34" s="173"/>
      <c r="AF34" s="173"/>
      <c r="AG34" s="173"/>
      <c r="AH34" s="24"/>
    </row>
    <row r="35" spans="1:34" ht="30.2" customHeight="1" x14ac:dyDescent="0.25">
      <c r="A35" s="46">
        <v>32</v>
      </c>
      <c r="B35" s="46">
        <v>32</v>
      </c>
      <c r="C35" s="47" t="s">
        <v>144</v>
      </c>
      <c r="D35" s="48" t="s">
        <v>148</v>
      </c>
      <c r="E35" s="50" t="s">
        <v>149</v>
      </c>
      <c r="F35" s="52" t="s">
        <v>20</v>
      </c>
      <c r="G35" s="46" t="s">
        <v>147</v>
      </c>
      <c r="H35" s="46" t="s">
        <v>60</v>
      </c>
      <c r="I35" s="46">
        <v>44905212</v>
      </c>
      <c r="J35" s="49">
        <v>1550</v>
      </c>
      <c r="K35" s="29">
        <f>0</f>
        <v>0</v>
      </c>
      <c r="L35" s="158">
        <f t="shared" si="0"/>
        <v>0</v>
      </c>
      <c r="M35" s="158">
        <f t="shared" si="1"/>
        <v>0</v>
      </c>
      <c r="N35" s="159"/>
      <c r="O35" s="160">
        <f t="shared" si="2"/>
        <v>0</v>
      </c>
      <c r="P35" s="159"/>
      <c r="Q35" s="159"/>
      <c r="R35" s="159"/>
      <c r="S35" s="28">
        <f t="shared" si="3"/>
        <v>0</v>
      </c>
      <c r="T35" s="27" t="str">
        <f t="shared" si="4"/>
        <v>OK</v>
      </c>
      <c r="U35" s="173"/>
      <c r="V35" s="173"/>
      <c r="W35" s="173"/>
      <c r="X35" s="174"/>
      <c r="Y35" s="174"/>
      <c r="Z35" s="174"/>
      <c r="AA35" s="173"/>
      <c r="AB35" s="173"/>
      <c r="AC35" s="173"/>
      <c r="AD35" s="173"/>
      <c r="AE35" s="173"/>
      <c r="AF35" s="173"/>
      <c r="AG35" s="173"/>
      <c r="AH35" s="24"/>
    </row>
    <row r="36" spans="1:34" ht="30.2" customHeight="1" x14ac:dyDescent="0.25">
      <c r="A36" s="39">
        <v>33</v>
      </c>
      <c r="B36" s="39">
        <v>33</v>
      </c>
      <c r="C36" s="37" t="s">
        <v>150</v>
      </c>
      <c r="D36" s="36" t="s">
        <v>151</v>
      </c>
      <c r="E36" s="43" t="s">
        <v>152</v>
      </c>
      <c r="F36" s="45" t="s">
        <v>20</v>
      </c>
      <c r="G36" s="39" t="s">
        <v>147</v>
      </c>
      <c r="H36" s="39" t="s">
        <v>60</v>
      </c>
      <c r="I36" s="39">
        <v>44905212</v>
      </c>
      <c r="J36" s="38">
        <v>930</v>
      </c>
      <c r="K36" s="29">
        <f>0</f>
        <v>0</v>
      </c>
      <c r="L36" s="158">
        <f t="shared" si="0"/>
        <v>0</v>
      </c>
      <c r="M36" s="158">
        <f t="shared" si="1"/>
        <v>0</v>
      </c>
      <c r="N36" s="159"/>
      <c r="O36" s="160">
        <f t="shared" si="2"/>
        <v>0</v>
      </c>
      <c r="P36" s="159"/>
      <c r="Q36" s="159"/>
      <c r="R36" s="159"/>
      <c r="S36" s="28">
        <f t="shared" si="3"/>
        <v>0</v>
      </c>
      <c r="T36" s="27" t="str">
        <f t="shared" si="4"/>
        <v>OK</v>
      </c>
      <c r="U36" s="173"/>
      <c r="V36" s="173"/>
      <c r="W36" s="173"/>
      <c r="X36" s="174"/>
      <c r="Y36" s="174"/>
      <c r="Z36" s="174"/>
      <c r="AA36" s="173"/>
      <c r="AB36" s="173"/>
      <c r="AC36" s="173"/>
      <c r="AD36" s="173"/>
      <c r="AE36" s="173"/>
      <c r="AF36" s="173"/>
      <c r="AG36" s="173"/>
      <c r="AH36" s="24"/>
    </row>
    <row r="37" spans="1:34" ht="30.2" customHeight="1" x14ac:dyDescent="0.25">
      <c r="A37" s="46">
        <v>34</v>
      </c>
      <c r="B37" s="46">
        <v>34</v>
      </c>
      <c r="C37" s="47" t="s">
        <v>150</v>
      </c>
      <c r="D37" s="48" t="s">
        <v>153</v>
      </c>
      <c r="E37" s="50" t="s">
        <v>154</v>
      </c>
      <c r="F37" s="52" t="s">
        <v>20</v>
      </c>
      <c r="G37" s="46" t="s">
        <v>147</v>
      </c>
      <c r="H37" s="46" t="s">
        <v>60</v>
      </c>
      <c r="I37" s="46">
        <v>44905212</v>
      </c>
      <c r="J37" s="49">
        <v>2560</v>
      </c>
      <c r="K37" s="29">
        <f>0</f>
        <v>0</v>
      </c>
      <c r="L37" s="158">
        <f t="shared" si="0"/>
        <v>0</v>
      </c>
      <c r="M37" s="158">
        <f t="shared" si="1"/>
        <v>0</v>
      </c>
      <c r="N37" s="159"/>
      <c r="O37" s="160">
        <f t="shared" si="2"/>
        <v>0</v>
      </c>
      <c r="P37" s="159"/>
      <c r="Q37" s="159"/>
      <c r="R37" s="159"/>
      <c r="S37" s="28">
        <f t="shared" si="3"/>
        <v>0</v>
      </c>
      <c r="T37" s="27" t="str">
        <f t="shared" si="4"/>
        <v>OK</v>
      </c>
      <c r="U37" s="173"/>
      <c r="V37" s="173"/>
      <c r="W37" s="173"/>
      <c r="X37" s="174"/>
      <c r="Y37" s="174"/>
      <c r="Z37" s="174"/>
      <c r="AA37" s="173"/>
      <c r="AB37" s="173"/>
      <c r="AC37" s="173"/>
      <c r="AD37" s="173"/>
      <c r="AE37" s="173"/>
      <c r="AF37" s="173"/>
      <c r="AG37" s="173"/>
      <c r="AH37" s="24"/>
    </row>
    <row r="38" spans="1:34" ht="30.2" customHeight="1" x14ac:dyDescent="0.25">
      <c r="A38" s="203" t="s">
        <v>155</v>
      </c>
      <c r="B38" s="39">
        <v>35</v>
      </c>
      <c r="C38" s="200" t="s">
        <v>33</v>
      </c>
      <c r="D38" s="36" t="s">
        <v>27</v>
      </c>
      <c r="E38" s="43" t="s">
        <v>8</v>
      </c>
      <c r="F38" s="44" t="s">
        <v>28</v>
      </c>
      <c r="G38" s="39" t="s">
        <v>29</v>
      </c>
      <c r="H38" s="39" t="s">
        <v>8</v>
      </c>
      <c r="I38" s="39" t="s">
        <v>9</v>
      </c>
      <c r="J38" s="38">
        <v>150.13999999999999</v>
      </c>
      <c r="K38" s="29">
        <f>2</f>
        <v>2</v>
      </c>
      <c r="L38" s="158">
        <f t="shared" si="0"/>
        <v>0</v>
      </c>
      <c r="M38" s="158">
        <f t="shared" si="1"/>
        <v>0</v>
      </c>
      <c r="N38" s="159"/>
      <c r="O38" s="160">
        <f t="shared" si="2"/>
        <v>0</v>
      </c>
      <c r="P38" s="159"/>
      <c r="Q38" s="159"/>
      <c r="R38" s="159"/>
      <c r="S38" s="28">
        <f t="shared" si="3"/>
        <v>2</v>
      </c>
      <c r="T38" s="27" t="str">
        <f t="shared" si="4"/>
        <v>OK</v>
      </c>
      <c r="U38" s="173"/>
      <c r="V38" s="173"/>
      <c r="W38" s="173"/>
      <c r="X38" s="174"/>
      <c r="Y38" s="174"/>
      <c r="Z38" s="174"/>
      <c r="AA38" s="173"/>
      <c r="AB38" s="173"/>
      <c r="AC38" s="173"/>
      <c r="AD38" s="173"/>
      <c r="AE38" s="173"/>
      <c r="AF38" s="173"/>
      <c r="AG38" s="173"/>
      <c r="AH38" s="24"/>
    </row>
    <row r="39" spans="1:34" ht="30.2" customHeight="1" x14ac:dyDescent="0.25">
      <c r="A39" s="204"/>
      <c r="B39" s="39">
        <v>36</v>
      </c>
      <c r="C39" s="201"/>
      <c r="D39" s="36" t="s">
        <v>7</v>
      </c>
      <c r="E39" s="43" t="s">
        <v>8</v>
      </c>
      <c r="F39" s="45" t="s">
        <v>28</v>
      </c>
      <c r="G39" s="39" t="s">
        <v>29</v>
      </c>
      <c r="H39" s="39" t="s">
        <v>8</v>
      </c>
      <c r="I39" s="39" t="s">
        <v>9</v>
      </c>
      <c r="J39" s="38">
        <v>1076</v>
      </c>
      <c r="K39" s="29">
        <f>22</f>
        <v>22</v>
      </c>
      <c r="L39" s="158">
        <f t="shared" si="0"/>
        <v>6</v>
      </c>
      <c r="M39" s="158">
        <f t="shared" si="1"/>
        <v>6</v>
      </c>
      <c r="N39" s="159"/>
      <c r="O39" s="160">
        <f t="shared" si="2"/>
        <v>5</v>
      </c>
      <c r="P39" s="159"/>
      <c r="Q39" s="159"/>
      <c r="R39" s="159"/>
      <c r="S39" s="28">
        <f t="shared" si="3"/>
        <v>16</v>
      </c>
      <c r="T39" s="27" t="str">
        <f t="shared" si="4"/>
        <v>OK</v>
      </c>
      <c r="U39" s="175">
        <v>2</v>
      </c>
      <c r="V39" s="175">
        <v>1</v>
      </c>
      <c r="W39" s="173"/>
      <c r="X39" s="174"/>
      <c r="Y39" s="176">
        <v>1</v>
      </c>
      <c r="Z39" s="176">
        <v>1</v>
      </c>
      <c r="AA39" s="173"/>
      <c r="AB39" s="173"/>
      <c r="AC39" s="173"/>
      <c r="AD39" s="173"/>
      <c r="AE39" s="173"/>
      <c r="AF39" s="173"/>
      <c r="AG39" s="175">
        <v>1</v>
      </c>
      <c r="AH39" s="24"/>
    </row>
    <row r="40" spans="1:34" ht="30.2" customHeight="1" x14ac:dyDescent="0.25">
      <c r="A40" s="204"/>
      <c r="B40" s="39">
        <v>37</v>
      </c>
      <c r="C40" s="201"/>
      <c r="D40" s="36" t="s">
        <v>156</v>
      </c>
      <c r="E40" s="43" t="s">
        <v>8</v>
      </c>
      <c r="F40" s="45" t="s">
        <v>28</v>
      </c>
      <c r="G40" s="39" t="s">
        <v>29</v>
      </c>
      <c r="H40" s="39" t="s">
        <v>34</v>
      </c>
      <c r="I40" s="39" t="s">
        <v>9</v>
      </c>
      <c r="J40" s="38">
        <v>75</v>
      </c>
      <c r="K40" s="29">
        <f>20</f>
        <v>20</v>
      </c>
      <c r="L40" s="158">
        <f t="shared" si="0"/>
        <v>0</v>
      </c>
      <c r="M40" s="158">
        <f t="shared" si="1"/>
        <v>0</v>
      </c>
      <c r="N40" s="159"/>
      <c r="O40" s="160">
        <f t="shared" si="2"/>
        <v>5</v>
      </c>
      <c r="P40" s="159"/>
      <c r="Q40" s="159"/>
      <c r="R40" s="159"/>
      <c r="S40" s="28">
        <f t="shared" si="3"/>
        <v>20</v>
      </c>
      <c r="T40" s="27" t="str">
        <f t="shared" si="4"/>
        <v>OK</v>
      </c>
      <c r="U40" s="173"/>
      <c r="V40" s="173"/>
      <c r="W40" s="173"/>
      <c r="X40" s="174"/>
      <c r="Y40" s="174"/>
      <c r="Z40" s="174"/>
      <c r="AA40" s="173"/>
      <c r="AB40" s="173"/>
      <c r="AC40" s="173"/>
      <c r="AD40" s="173"/>
      <c r="AE40" s="173"/>
      <c r="AF40" s="173"/>
      <c r="AG40" s="173"/>
      <c r="AH40" s="24"/>
    </row>
    <row r="41" spans="1:34" ht="30.2" customHeight="1" x14ac:dyDescent="0.25">
      <c r="A41" s="204"/>
      <c r="B41" s="39">
        <v>38</v>
      </c>
      <c r="C41" s="201"/>
      <c r="D41" s="36" t="s">
        <v>11</v>
      </c>
      <c r="E41" s="43" t="s">
        <v>8</v>
      </c>
      <c r="F41" s="45" t="s">
        <v>28</v>
      </c>
      <c r="G41" s="39" t="s">
        <v>29</v>
      </c>
      <c r="H41" s="39" t="s">
        <v>8</v>
      </c>
      <c r="I41" s="39" t="s">
        <v>9</v>
      </c>
      <c r="J41" s="38">
        <v>1400</v>
      </c>
      <c r="K41" s="29">
        <f>10</f>
        <v>10</v>
      </c>
      <c r="L41" s="158">
        <f t="shared" si="0"/>
        <v>0</v>
      </c>
      <c r="M41" s="158">
        <f t="shared" si="1"/>
        <v>0</v>
      </c>
      <c r="N41" s="159"/>
      <c r="O41" s="160">
        <f t="shared" si="2"/>
        <v>2</v>
      </c>
      <c r="P41" s="159"/>
      <c r="Q41" s="159"/>
      <c r="R41" s="159"/>
      <c r="S41" s="28">
        <f t="shared" si="3"/>
        <v>10</v>
      </c>
      <c r="T41" s="27" t="str">
        <f t="shared" si="4"/>
        <v>OK</v>
      </c>
      <c r="U41" s="173"/>
      <c r="V41" s="173"/>
      <c r="W41" s="173"/>
      <c r="X41" s="174"/>
      <c r="Y41" s="174"/>
      <c r="Z41" s="174"/>
      <c r="AA41" s="173"/>
      <c r="AB41" s="173"/>
      <c r="AC41" s="173"/>
      <c r="AD41" s="173"/>
      <c r="AE41" s="173"/>
      <c r="AF41" s="173"/>
      <c r="AG41" s="173"/>
      <c r="AH41" s="24"/>
    </row>
    <row r="42" spans="1:34" ht="30.2" customHeight="1" x14ac:dyDescent="0.25">
      <c r="A42" s="204"/>
      <c r="B42" s="39">
        <v>39</v>
      </c>
      <c r="C42" s="201"/>
      <c r="D42" s="36" t="s">
        <v>12</v>
      </c>
      <c r="E42" s="43" t="s">
        <v>8</v>
      </c>
      <c r="F42" s="45" t="s">
        <v>28</v>
      </c>
      <c r="G42" s="39" t="s">
        <v>29</v>
      </c>
      <c r="H42" s="39" t="s">
        <v>34</v>
      </c>
      <c r="I42" s="39" t="s">
        <v>9</v>
      </c>
      <c r="J42" s="38">
        <v>75.5</v>
      </c>
      <c r="K42" s="29">
        <f>60</f>
        <v>60</v>
      </c>
      <c r="L42" s="158">
        <f t="shared" si="0"/>
        <v>15</v>
      </c>
      <c r="M42" s="158">
        <f t="shared" si="1"/>
        <v>15</v>
      </c>
      <c r="N42" s="159"/>
      <c r="O42" s="160">
        <f t="shared" si="2"/>
        <v>15</v>
      </c>
      <c r="P42" s="159"/>
      <c r="Q42" s="159"/>
      <c r="R42" s="159"/>
      <c r="S42" s="28">
        <f t="shared" si="3"/>
        <v>45</v>
      </c>
      <c r="T42" s="27" t="str">
        <f t="shared" si="4"/>
        <v>OK</v>
      </c>
      <c r="U42" s="175">
        <v>10</v>
      </c>
      <c r="V42" s="175">
        <v>5</v>
      </c>
      <c r="W42" s="173"/>
      <c r="X42" s="174"/>
      <c r="Y42" s="174"/>
      <c r="Z42" s="174"/>
      <c r="AA42" s="173"/>
      <c r="AB42" s="173"/>
      <c r="AC42" s="173"/>
      <c r="AD42" s="173"/>
      <c r="AE42" s="173"/>
      <c r="AF42" s="173"/>
      <c r="AG42" s="173"/>
      <c r="AH42" s="24"/>
    </row>
    <row r="43" spans="1:34" ht="30.2" customHeight="1" x14ac:dyDescent="0.25">
      <c r="A43" s="204"/>
      <c r="B43" s="39">
        <v>40</v>
      </c>
      <c r="C43" s="201"/>
      <c r="D43" s="36" t="s">
        <v>10</v>
      </c>
      <c r="E43" s="43" t="s">
        <v>8</v>
      </c>
      <c r="F43" s="45" t="s">
        <v>28</v>
      </c>
      <c r="G43" s="39" t="s">
        <v>29</v>
      </c>
      <c r="H43" s="39" t="s">
        <v>8</v>
      </c>
      <c r="I43" s="39" t="s">
        <v>9</v>
      </c>
      <c r="J43" s="38">
        <v>1600</v>
      </c>
      <c r="K43" s="29">
        <f>10</f>
        <v>10</v>
      </c>
      <c r="L43" s="158">
        <f t="shared" si="0"/>
        <v>0</v>
      </c>
      <c r="M43" s="158">
        <f t="shared" si="1"/>
        <v>0</v>
      </c>
      <c r="N43" s="159"/>
      <c r="O43" s="160">
        <f t="shared" si="2"/>
        <v>2</v>
      </c>
      <c r="P43" s="159"/>
      <c r="Q43" s="159"/>
      <c r="R43" s="159"/>
      <c r="S43" s="28">
        <f t="shared" si="3"/>
        <v>10</v>
      </c>
      <c r="T43" s="27" t="str">
        <f t="shared" si="4"/>
        <v>OK</v>
      </c>
      <c r="U43" s="173"/>
      <c r="V43" s="173"/>
      <c r="W43" s="173"/>
      <c r="X43" s="174"/>
      <c r="Y43" s="174"/>
      <c r="Z43" s="174"/>
      <c r="AA43" s="173"/>
      <c r="AB43" s="173"/>
      <c r="AC43" s="173"/>
      <c r="AD43" s="173"/>
      <c r="AE43" s="173"/>
      <c r="AF43" s="173"/>
      <c r="AG43" s="173"/>
      <c r="AH43" s="24"/>
    </row>
    <row r="44" spans="1:34" ht="30.2" customHeight="1" x14ac:dyDescent="0.25">
      <c r="A44" s="204"/>
      <c r="B44" s="39">
        <v>41</v>
      </c>
      <c r="C44" s="201"/>
      <c r="D44" s="36" t="s">
        <v>13</v>
      </c>
      <c r="E44" s="43" t="s">
        <v>8</v>
      </c>
      <c r="F44" s="45" t="s">
        <v>28</v>
      </c>
      <c r="G44" s="39" t="s">
        <v>29</v>
      </c>
      <c r="H44" s="39" t="s">
        <v>34</v>
      </c>
      <c r="I44" s="39" t="s">
        <v>9</v>
      </c>
      <c r="J44" s="38">
        <v>75</v>
      </c>
      <c r="K44" s="29">
        <f>20</f>
        <v>20</v>
      </c>
      <c r="L44" s="158">
        <f t="shared" si="0"/>
        <v>0</v>
      </c>
      <c r="M44" s="158">
        <f t="shared" si="1"/>
        <v>0</v>
      </c>
      <c r="N44" s="159"/>
      <c r="O44" s="160">
        <f t="shared" si="2"/>
        <v>5</v>
      </c>
      <c r="P44" s="159"/>
      <c r="Q44" s="159"/>
      <c r="R44" s="159"/>
      <c r="S44" s="28">
        <f t="shared" si="3"/>
        <v>20</v>
      </c>
      <c r="T44" s="27" t="str">
        <f t="shared" si="4"/>
        <v>OK</v>
      </c>
      <c r="U44" s="173"/>
      <c r="V44" s="173"/>
      <c r="W44" s="173"/>
      <c r="X44" s="174"/>
      <c r="Y44" s="174"/>
      <c r="Z44" s="174"/>
      <c r="AA44" s="173"/>
      <c r="AB44" s="173"/>
      <c r="AC44" s="173"/>
      <c r="AD44" s="173"/>
      <c r="AE44" s="173"/>
      <c r="AF44" s="173"/>
      <c r="AG44" s="173"/>
      <c r="AH44" s="24"/>
    </row>
    <row r="45" spans="1:34" ht="30.2" customHeight="1" x14ac:dyDescent="0.25">
      <c r="A45" s="204"/>
      <c r="B45" s="39">
        <v>42</v>
      </c>
      <c r="C45" s="201"/>
      <c r="D45" s="36" t="s">
        <v>157</v>
      </c>
      <c r="E45" s="43" t="s">
        <v>8</v>
      </c>
      <c r="F45" s="45" t="s">
        <v>28</v>
      </c>
      <c r="G45" s="39" t="s">
        <v>29</v>
      </c>
      <c r="H45" s="39" t="s">
        <v>8</v>
      </c>
      <c r="I45" s="39" t="s">
        <v>9</v>
      </c>
      <c r="J45" s="38">
        <v>350</v>
      </c>
      <c r="K45" s="29">
        <f>25</f>
        <v>25</v>
      </c>
      <c r="L45" s="158">
        <f t="shared" si="0"/>
        <v>6</v>
      </c>
      <c r="M45" s="158">
        <f t="shared" si="1"/>
        <v>6</v>
      </c>
      <c r="N45" s="159"/>
      <c r="O45" s="160">
        <f t="shared" si="2"/>
        <v>6</v>
      </c>
      <c r="P45" s="159"/>
      <c r="Q45" s="159"/>
      <c r="R45" s="159"/>
      <c r="S45" s="28">
        <f t="shared" si="3"/>
        <v>19</v>
      </c>
      <c r="T45" s="27" t="str">
        <f t="shared" si="4"/>
        <v>OK</v>
      </c>
      <c r="U45" s="173"/>
      <c r="V45" s="173"/>
      <c r="W45" s="175">
        <v>2</v>
      </c>
      <c r="X45" s="174"/>
      <c r="Y45" s="176">
        <v>1</v>
      </c>
      <c r="Z45" s="176">
        <v>1</v>
      </c>
      <c r="AA45" s="173"/>
      <c r="AB45" s="173"/>
      <c r="AC45" s="173"/>
      <c r="AD45" s="173"/>
      <c r="AE45" s="173"/>
      <c r="AF45" s="173"/>
      <c r="AG45" s="175">
        <v>2</v>
      </c>
      <c r="AH45" s="24"/>
    </row>
    <row r="46" spans="1:34" ht="30.2" customHeight="1" x14ac:dyDescent="0.25">
      <c r="A46" s="204"/>
      <c r="B46" s="39">
        <v>43</v>
      </c>
      <c r="C46" s="201"/>
      <c r="D46" s="36" t="s">
        <v>30</v>
      </c>
      <c r="E46" s="43" t="s">
        <v>8</v>
      </c>
      <c r="F46" s="45" t="s">
        <v>28</v>
      </c>
      <c r="G46" s="39" t="s">
        <v>29</v>
      </c>
      <c r="H46" s="39" t="s">
        <v>8</v>
      </c>
      <c r="I46" s="39" t="s">
        <v>9</v>
      </c>
      <c r="J46" s="38">
        <v>100.25</v>
      </c>
      <c r="K46" s="29">
        <f>4</f>
        <v>4</v>
      </c>
      <c r="L46" s="158">
        <f t="shared" si="0"/>
        <v>0</v>
      </c>
      <c r="M46" s="158">
        <f t="shared" si="1"/>
        <v>0</v>
      </c>
      <c r="N46" s="159"/>
      <c r="O46" s="160">
        <f t="shared" si="2"/>
        <v>1</v>
      </c>
      <c r="P46" s="159"/>
      <c r="Q46" s="159"/>
      <c r="R46" s="159"/>
      <c r="S46" s="28">
        <f t="shared" si="3"/>
        <v>4</v>
      </c>
      <c r="T46" s="27" t="str">
        <f t="shared" si="4"/>
        <v>OK</v>
      </c>
      <c r="U46" s="173"/>
      <c r="V46" s="173"/>
      <c r="W46" s="173"/>
      <c r="X46" s="174"/>
      <c r="Y46" s="174"/>
      <c r="Z46" s="174"/>
      <c r="AA46" s="173"/>
      <c r="AB46" s="173"/>
      <c r="AC46" s="173"/>
      <c r="AD46" s="173"/>
      <c r="AE46" s="173"/>
      <c r="AF46" s="173"/>
      <c r="AG46" s="173"/>
      <c r="AH46" s="24"/>
    </row>
    <row r="47" spans="1:34" ht="30.2" customHeight="1" x14ac:dyDescent="0.25">
      <c r="A47" s="204"/>
      <c r="B47" s="39">
        <v>44</v>
      </c>
      <c r="C47" s="201"/>
      <c r="D47" s="36" t="s">
        <v>158</v>
      </c>
      <c r="E47" s="43" t="s">
        <v>8</v>
      </c>
      <c r="F47" s="44" t="s">
        <v>28</v>
      </c>
      <c r="G47" s="39" t="s">
        <v>159</v>
      </c>
      <c r="H47" s="39" t="s">
        <v>8</v>
      </c>
      <c r="I47" s="39" t="s">
        <v>9</v>
      </c>
      <c r="J47" s="38">
        <v>1424</v>
      </c>
      <c r="K47" s="29">
        <f>4</f>
        <v>4</v>
      </c>
      <c r="L47" s="158">
        <f t="shared" si="0"/>
        <v>0</v>
      </c>
      <c r="M47" s="158">
        <f t="shared" si="1"/>
        <v>0</v>
      </c>
      <c r="N47" s="159"/>
      <c r="O47" s="160">
        <f t="shared" si="2"/>
        <v>1</v>
      </c>
      <c r="P47" s="159"/>
      <c r="Q47" s="159"/>
      <c r="R47" s="159"/>
      <c r="S47" s="28">
        <f t="shared" si="3"/>
        <v>4</v>
      </c>
      <c r="T47" s="27" t="str">
        <f t="shared" si="4"/>
        <v>OK</v>
      </c>
      <c r="U47" s="173"/>
      <c r="V47" s="173"/>
      <c r="W47" s="173"/>
      <c r="X47" s="174"/>
      <c r="Y47" s="174"/>
      <c r="Z47" s="174"/>
      <c r="AA47" s="173"/>
      <c r="AB47" s="173"/>
      <c r="AC47" s="173"/>
      <c r="AD47" s="173"/>
      <c r="AE47" s="173"/>
      <c r="AF47" s="173"/>
      <c r="AG47" s="173"/>
      <c r="AH47" s="24"/>
    </row>
    <row r="48" spans="1:34" ht="30.2" customHeight="1" x14ac:dyDescent="0.25">
      <c r="A48" s="205"/>
      <c r="B48" s="39">
        <v>45</v>
      </c>
      <c r="C48" s="202"/>
      <c r="D48" s="36" t="s">
        <v>160</v>
      </c>
      <c r="E48" s="43" t="s">
        <v>8</v>
      </c>
      <c r="F48" s="45" t="s">
        <v>28</v>
      </c>
      <c r="G48" s="39" t="s">
        <v>29</v>
      </c>
      <c r="H48" s="39" t="s">
        <v>8</v>
      </c>
      <c r="I48" s="39" t="s">
        <v>9</v>
      </c>
      <c r="J48" s="38">
        <v>2503.0100000000002</v>
      </c>
      <c r="K48" s="29">
        <f>4</f>
        <v>4</v>
      </c>
      <c r="L48" s="158">
        <f t="shared" si="0"/>
        <v>0</v>
      </c>
      <c r="M48" s="158">
        <f t="shared" si="1"/>
        <v>0</v>
      </c>
      <c r="N48" s="159"/>
      <c r="O48" s="160">
        <f t="shared" si="2"/>
        <v>1</v>
      </c>
      <c r="P48" s="159"/>
      <c r="Q48" s="159"/>
      <c r="R48" s="159"/>
      <c r="S48" s="28">
        <f t="shared" si="3"/>
        <v>4</v>
      </c>
      <c r="T48" s="27" t="str">
        <f t="shared" si="4"/>
        <v>OK</v>
      </c>
      <c r="U48" s="173"/>
      <c r="V48" s="173"/>
      <c r="W48" s="173"/>
      <c r="X48" s="174"/>
      <c r="Y48" s="174"/>
      <c r="Z48" s="174"/>
      <c r="AA48" s="173"/>
      <c r="AB48" s="173"/>
      <c r="AC48" s="173"/>
      <c r="AD48" s="173"/>
      <c r="AE48" s="173"/>
      <c r="AF48" s="173"/>
      <c r="AG48" s="173"/>
      <c r="AH48" s="24"/>
    </row>
    <row r="49" spans="1:34" ht="30.2" customHeight="1" x14ac:dyDescent="0.25">
      <c r="A49" s="213" t="s">
        <v>161</v>
      </c>
      <c r="B49" s="46">
        <v>46</v>
      </c>
      <c r="C49" s="210" t="s">
        <v>33</v>
      </c>
      <c r="D49" s="48" t="s">
        <v>27</v>
      </c>
      <c r="E49" s="50" t="s">
        <v>8</v>
      </c>
      <c r="F49" s="52" t="s">
        <v>28</v>
      </c>
      <c r="G49" s="46" t="s">
        <v>29</v>
      </c>
      <c r="H49" s="46" t="s">
        <v>8</v>
      </c>
      <c r="I49" s="46" t="s">
        <v>9</v>
      </c>
      <c r="J49" s="49">
        <v>80</v>
      </c>
      <c r="K49" s="29">
        <f>0</f>
        <v>0</v>
      </c>
      <c r="L49" s="158">
        <f t="shared" si="0"/>
        <v>0</v>
      </c>
      <c r="M49" s="158">
        <f t="shared" si="1"/>
        <v>0</v>
      </c>
      <c r="N49" s="159"/>
      <c r="O49" s="160">
        <f t="shared" si="2"/>
        <v>0</v>
      </c>
      <c r="P49" s="159"/>
      <c r="Q49" s="159"/>
      <c r="R49" s="159"/>
      <c r="S49" s="28">
        <f t="shared" si="3"/>
        <v>0</v>
      </c>
      <c r="T49" s="27" t="str">
        <f t="shared" si="4"/>
        <v>OK</v>
      </c>
      <c r="U49" s="173"/>
      <c r="V49" s="173"/>
      <c r="W49" s="173"/>
      <c r="X49" s="174"/>
      <c r="Y49" s="174"/>
      <c r="Z49" s="174"/>
      <c r="AA49" s="173"/>
      <c r="AB49" s="173"/>
      <c r="AC49" s="173"/>
      <c r="AD49" s="173"/>
      <c r="AE49" s="173"/>
      <c r="AF49" s="173"/>
      <c r="AG49" s="173"/>
      <c r="AH49" s="24"/>
    </row>
    <row r="50" spans="1:34" ht="30.2" customHeight="1" x14ac:dyDescent="0.25">
      <c r="A50" s="214"/>
      <c r="B50" s="46">
        <v>47</v>
      </c>
      <c r="C50" s="211"/>
      <c r="D50" s="48" t="s">
        <v>7</v>
      </c>
      <c r="E50" s="50" t="s">
        <v>8</v>
      </c>
      <c r="F50" s="52" t="s">
        <v>28</v>
      </c>
      <c r="G50" s="46" t="s">
        <v>29</v>
      </c>
      <c r="H50" s="46" t="s">
        <v>8</v>
      </c>
      <c r="I50" s="46" t="s">
        <v>9</v>
      </c>
      <c r="J50" s="49">
        <v>550</v>
      </c>
      <c r="K50" s="29">
        <f>0</f>
        <v>0</v>
      </c>
      <c r="L50" s="158">
        <f t="shared" si="0"/>
        <v>0</v>
      </c>
      <c r="M50" s="158">
        <f t="shared" si="1"/>
        <v>0</v>
      </c>
      <c r="N50" s="159"/>
      <c r="O50" s="160">
        <f t="shared" si="2"/>
        <v>0</v>
      </c>
      <c r="P50" s="159"/>
      <c r="Q50" s="159"/>
      <c r="R50" s="159"/>
      <c r="S50" s="28">
        <f t="shared" si="3"/>
        <v>0</v>
      </c>
      <c r="T50" s="27" t="str">
        <f t="shared" si="4"/>
        <v>OK</v>
      </c>
      <c r="U50" s="173"/>
      <c r="V50" s="173"/>
      <c r="W50" s="173"/>
      <c r="X50" s="174"/>
      <c r="Y50" s="174"/>
      <c r="Z50" s="174"/>
      <c r="AA50" s="173"/>
      <c r="AB50" s="173"/>
      <c r="AC50" s="173"/>
      <c r="AD50" s="173"/>
      <c r="AE50" s="173"/>
      <c r="AF50" s="173"/>
      <c r="AG50" s="173"/>
      <c r="AH50" s="24"/>
    </row>
    <row r="51" spans="1:34" ht="30.2" customHeight="1" x14ac:dyDescent="0.25">
      <c r="A51" s="214"/>
      <c r="B51" s="46">
        <v>48</v>
      </c>
      <c r="C51" s="211"/>
      <c r="D51" s="48" t="s">
        <v>10</v>
      </c>
      <c r="E51" s="50" t="s">
        <v>8</v>
      </c>
      <c r="F51" s="52" t="s">
        <v>28</v>
      </c>
      <c r="G51" s="46" t="s">
        <v>29</v>
      </c>
      <c r="H51" s="46" t="s">
        <v>8</v>
      </c>
      <c r="I51" s="46" t="s">
        <v>9</v>
      </c>
      <c r="J51" s="49">
        <v>850</v>
      </c>
      <c r="K51" s="29">
        <f>0</f>
        <v>0</v>
      </c>
      <c r="L51" s="158">
        <f t="shared" si="0"/>
        <v>0</v>
      </c>
      <c r="M51" s="158">
        <f t="shared" si="1"/>
        <v>0</v>
      </c>
      <c r="N51" s="159"/>
      <c r="O51" s="160">
        <f t="shared" si="2"/>
        <v>0</v>
      </c>
      <c r="P51" s="159"/>
      <c r="Q51" s="159"/>
      <c r="R51" s="159"/>
      <c r="S51" s="28">
        <f t="shared" si="3"/>
        <v>0</v>
      </c>
      <c r="T51" s="27" t="str">
        <f t="shared" si="4"/>
        <v>OK</v>
      </c>
      <c r="U51" s="173"/>
      <c r="V51" s="173"/>
      <c r="W51" s="173"/>
      <c r="X51" s="174"/>
      <c r="Y51" s="174"/>
      <c r="Z51" s="174"/>
      <c r="AA51" s="173"/>
      <c r="AB51" s="173"/>
      <c r="AC51" s="173"/>
      <c r="AD51" s="173"/>
      <c r="AE51" s="173"/>
      <c r="AF51" s="173"/>
      <c r="AG51" s="173"/>
      <c r="AH51" s="24"/>
    </row>
    <row r="52" spans="1:34" ht="30.2" customHeight="1" x14ac:dyDescent="0.25">
      <c r="A52" s="214"/>
      <c r="B52" s="46">
        <v>49</v>
      </c>
      <c r="C52" s="211"/>
      <c r="D52" s="48" t="s">
        <v>11</v>
      </c>
      <c r="E52" s="50" t="s">
        <v>8</v>
      </c>
      <c r="F52" s="52" t="s">
        <v>28</v>
      </c>
      <c r="G52" s="46" t="s">
        <v>29</v>
      </c>
      <c r="H52" s="46" t="s">
        <v>8</v>
      </c>
      <c r="I52" s="46" t="s">
        <v>9</v>
      </c>
      <c r="J52" s="49">
        <v>800</v>
      </c>
      <c r="K52" s="29">
        <f>0</f>
        <v>0</v>
      </c>
      <c r="L52" s="158">
        <f t="shared" si="0"/>
        <v>0</v>
      </c>
      <c r="M52" s="158">
        <f t="shared" si="1"/>
        <v>0</v>
      </c>
      <c r="N52" s="159"/>
      <c r="O52" s="160">
        <f t="shared" si="2"/>
        <v>0</v>
      </c>
      <c r="P52" s="159"/>
      <c r="Q52" s="159"/>
      <c r="R52" s="159"/>
      <c r="S52" s="28">
        <f t="shared" si="3"/>
        <v>0</v>
      </c>
      <c r="T52" s="27" t="str">
        <f t="shared" si="4"/>
        <v>OK</v>
      </c>
      <c r="U52" s="173"/>
      <c r="V52" s="173"/>
      <c r="W52" s="173"/>
      <c r="X52" s="174"/>
      <c r="Y52" s="174"/>
      <c r="Z52" s="174"/>
      <c r="AA52" s="173"/>
      <c r="AB52" s="173"/>
      <c r="AC52" s="173"/>
      <c r="AD52" s="173"/>
      <c r="AE52" s="173"/>
      <c r="AF52" s="173"/>
      <c r="AG52" s="173"/>
      <c r="AH52" s="24"/>
    </row>
    <row r="53" spans="1:34" ht="30.2" customHeight="1" x14ac:dyDescent="0.25">
      <c r="A53" s="214"/>
      <c r="B53" s="46">
        <v>50</v>
      </c>
      <c r="C53" s="211"/>
      <c r="D53" s="48" t="s">
        <v>12</v>
      </c>
      <c r="E53" s="50" t="s">
        <v>8</v>
      </c>
      <c r="F53" s="52" t="s">
        <v>28</v>
      </c>
      <c r="G53" s="46" t="s">
        <v>29</v>
      </c>
      <c r="H53" s="46" t="s">
        <v>34</v>
      </c>
      <c r="I53" s="46" t="s">
        <v>9</v>
      </c>
      <c r="J53" s="49">
        <v>50</v>
      </c>
      <c r="K53" s="29">
        <f>0</f>
        <v>0</v>
      </c>
      <c r="L53" s="158">
        <f t="shared" si="0"/>
        <v>0</v>
      </c>
      <c r="M53" s="158">
        <f t="shared" si="1"/>
        <v>0</v>
      </c>
      <c r="N53" s="159"/>
      <c r="O53" s="160">
        <f t="shared" si="2"/>
        <v>0</v>
      </c>
      <c r="P53" s="159"/>
      <c r="Q53" s="159"/>
      <c r="R53" s="159"/>
      <c r="S53" s="28">
        <f t="shared" si="3"/>
        <v>0</v>
      </c>
      <c r="T53" s="27" t="str">
        <f t="shared" si="4"/>
        <v>OK</v>
      </c>
      <c r="U53" s="173"/>
      <c r="V53" s="173"/>
      <c r="W53" s="173"/>
      <c r="X53" s="174"/>
      <c r="Y53" s="174"/>
      <c r="Z53" s="174"/>
      <c r="AA53" s="173"/>
      <c r="AB53" s="173"/>
      <c r="AC53" s="173"/>
      <c r="AD53" s="173"/>
      <c r="AE53" s="173"/>
      <c r="AF53" s="173"/>
      <c r="AG53" s="173"/>
      <c r="AH53" s="24"/>
    </row>
    <row r="54" spans="1:34" ht="30.2" customHeight="1" x14ac:dyDescent="0.25">
      <c r="A54" s="214"/>
      <c r="B54" s="46">
        <v>51</v>
      </c>
      <c r="C54" s="211"/>
      <c r="D54" s="48" t="s">
        <v>156</v>
      </c>
      <c r="E54" s="50" t="s">
        <v>8</v>
      </c>
      <c r="F54" s="52" t="s">
        <v>28</v>
      </c>
      <c r="G54" s="46" t="s">
        <v>29</v>
      </c>
      <c r="H54" s="46" t="s">
        <v>34</v>
      </c>
      <c r="I54" s="46" t="s">
        <v>9</v>
      </c>
      <c r="J54" s="49">
        <v>50</v>
      </c>
      <c r="K54" s="29">
        <f>0</f>
        <v>0</v>
      </c>
      <c r="L54" s="158">
        <f t="shared" si="0"/>
        <v>0</v>
      </c>
      <c r="M54" s="158">
        <f t="shared" si="1"/>
        <v>0</v>
      </c>
      <c r="N54" s="159"/>
      <c r="O54" s="160">
        <f t="shared" si="2"/>
        <v>0</v>
      </c>
      <c r="P54" s="159"/>
      <c r="Q54" s="159"/>
      <c r="R54" s="159"/>
      <c r="S54" s="28">
        <f t="shared" si="3"/>
        <v>0</v>
      </c>
      <c r="T54" s="27" t="str">
        <f t="shared" si="4"/>
        <v>OK</v>
      </c>
      <c r="U54" s="173"/>
      <c r="V54" s="173"/>
      <c r="W54" s="173"/>
      <c r="X54" s="174"/>
      <c r="Y54" s="174"/>
      <c r="Z54" s="174"/>
      <c r="AA54" s="173"/>
      <c r="AB54" s="173"/>
      <c r="AC54" s="173"/>
      <c r="AD54" s="173"/>
      <c r="AE54" s="173"/>
      <c r="AF54" s="173"/>
      <c r="AG54" s="173"/>
      <c r="AH54" s="24"/>
    </row>
    <row r="55" spans="1:34" ht="30.2" customHeight="1" x14ac:dyDescent="0.25">
      <c r="A55" s="214"/>
      <c r="B55" s="46">
        <v>52</v>
      </c>
      <c r="C55" s="211"/>
      <c r="D55" s="48" t="s">
        <v>13</v>
      </c>
      <c r="E55" s="50" t="s">
        <v>8</v>
      </c>
      <c r="F55" s="52" t="s">
        <v>28</v>
      </c>
      <c r="G55" s="46" t="s">
        <v>29</v>
      </c>
      <c r="H55" s="46" t="s">
        <v>34</v>
      </c>
      <c r="I55" s="46" t="s">
        <v>9</v>
      </c>
      <c r="J55" s="49">
        <v>50</v>
      </c>
      <c r="K55" s="29">
        <f>0</f>
        <v>0</v>
      </c>
      <c r="L55" s="158">
        <f t="shared" si="0"/>
        <v>0</v>
      </c>
      <c r="M55" s="158">
        <f t="shared" si="1"/>
        <v>0</v>
      </c>
      <c r="N55" s="159"/>
      <c r="O55" s="160">
        <f t="shared" si="2"/>
        <v>0</v>
      </c>
      <c r="P55" s="159"/>
      <c r="Q55" s="159"/>
      <c r="R55" s="159"/>
      <c r="S55" s="28">
        <f t="shared" si="3"/>
        <v>0</v>
      </c>
      <c r="T55" s="27" t="str">
        <f t="shared" si="4"/>
        <v>OK</v>
      </c>
      <c r="U55" s="173"/>
      <c r="V55" s="173"/>
      <c r="W55" s="173"/>
      <c r="X55" s="174"/>
      <c r="Y55" s="174"/>
      <c r="Z55" s="174"/>
      <c r="AA55" s="173"/>
      <c r="AB55" s="173"/>
      <c r="AC55" s="173"/>
      <c r="AD55" s="173"/>
      <c r="AE55" s="173"/>
      <c r="AF55" s="173"/>
      <c r="AG55" s="173"/>
      <c r="AH55" s="24"/>
    </row>
    <row r="56" spans="1:34" ht="30.2" customHeight="1" x14ac:dyDescent="0.25">
      <c r="A56" s="214"/>
      <c r="B56" s="46">
        <v>53</v>
      </c>
      <c r="C56" s="211"/>
      <c r="D56" s="48" t="s">
        <v>157</v>
      </c>
      <c r="E56" s="50" t="s">
        <v>8</v>
      </c>
      <c r="F56" s="52" t="s">
        <v>28</v>
      </c>
      <c r="G56" s="46" t="s">
        <v>29</v>
      </c>
      <c r="H56" s="46" t="s">
        <v>8</v>
      </c>
      <c r="I56" s="46" t="s">
        <v>9</v>
      </c>
      <c r="J56" s="49">
        <v>50</v>
      </c>
      <c r="K56" s="29">
        <f>0</f>
        <v>0</v>
      </c>
      <c r="L56" s="158">
        <f t="shared" si="0"/>
        <v>0</v>
      </c>
      <c r="M56" s="158">
        <f t="shared" si="1"/>
        <v>0</v>
      </c>
      <c r="N56" s="159"/>
      <c r="O56" s="160">
        <f t="shared" si="2"/>
        <v>0</v>
      </c>
      <c r="P56" s="159"/>
      <c r="Q56" s="159"/>
      <c r="R56" s="159"/>
      <c r="S56" s="28">
        <f t="shared" si="3"/>
        <v>0</v>
      </c>
      <c r="T56" s="27" t="str">
        <f t="shared" si="4"/>
        <v>OK</v>
      </c>
      <c r="U56" s="173"/>
      <c r="V56" s="173"/>
      <c r="W56" s="173"/>
      <c r="X56" s="174"/>
      <c r="Y56" s="174"/>
      <c r="Z56" s="174"/>
      <c r="AA56" s="173"/>
      <c r="AB56" s="173"/>
      <c r="AC56" s="173"/>
      <c r="AD56" s="173"/>
      <c r="AE56" s="173"/>
      <c r="AF56" s="173"/>
      <c r="AG56" s="173"/>
      <c r="AH56" s="24"/>
    </row>
    <row r="57" spans="1:34" ht="30.2" customHeight="1" x14ac:dyDescent="0.25">
      <c r="A57" s="214"/>
      <c r="B57" s="46">
        <v>54</v>
      </c>
      <c r="C57" s="211"/>
      <c r="D57" s="48" t="s">
        <v>30</v>
      </c>
      <c r="E57" s="50" t="s">
        <v>8</v>
      </c>
      <c r="F57" s="52" t="s">
        <v>28</v>
      </c>
      <c r="G57" s="46" t="s">
        <v>29</v>
      </c>
      <c r="H57" s="46" t="s">
        <v>8</v>
      </c>
      <c r="I57" s="46" t="s">
        <v>9</v>
      </c>
      <c r="J57" s="49">
        <v>80</v>
      </c>
      <c r="K57" s="29">
        <f>0</f>
        <v>0</v>
      </c>
      <c r="L57" s="158">
        <f t="shared" si="0"/>
        <v>0</v>
      </c>
      <c r="M57" s="158">
        <f t="shared" si="1"/>
        <v>0</v>
      </c>
      <c r="N57" s="159"/>
      <c r="O57" s="160">
        <f t="shared" si="2"/>
        <v>0</v>
      </c>
      <c r="P57" s="159"/>
      <c r="Q57" s="159"/>
      <c r="R57" s="159"/>
      <c r="S57" s="28">
        <f t="shared" si="3"/>
        <v>0</v>
      </c>
      <c r="T57" s="27" t="str">
        <f t="shared" si="4"/>
        <v>OK</v>
      </c>
      <c r="U57" s="173"/>
      <c r="V57" s="173"/>
      <c r="W57" s="173"/>
      <c r="X57" s="174"/>
      <c r="Y57" s="174"/>
      <c r="Z57" s="174"/>
      <c r="AA57" s="173"/>
      <c r="AB57" s="173"/>
      <c r="AC57" s="173"/>
      <c r="AD57" s="173"/>
      <c r="AE57" s="173"/>
      <c r="AF57" s="173"/>
      <c r="AG57" s="173"/>
      <c r="AH57" s="24"/>
    </row>
    <row r="58" spans="1:34" ht="30.2" customHeight="1" x14ac:dyDescent="0.25">
      <c r="A58" s="214"/>
      <c r="B58" s="46">
        <v>55</v>
      </c>
      <c r="C58" s="211"/>
      <c r="D58" s="48" t="s">
        <v>162</v>
      </c>
      <c r="E58" s="50" t="s">
        <v>8</v>
      </c>
      <c r="F58" s="52" t="s">
        <v>28</v>
      </c>
      <c r="G58" s="46" t="s">
        <v>159</v>
      </c>
      <c r="H58" s="46" t="s">
        <v>8</v>
      </c>
      <c r="I58" s="46" t="s">
        <v>9</v>
      </c>
      <c r="J58" s="49">
        <v>1114</v>
      </c>
      <c r="K58" s="29">
        <f>0</f>
        <v>0</v>
      </c>
      <c r="L58" s="158">
        <f t="shared" si="0"/>
        <v>0</v>
      </c>
      <c r="M58" s="158">
        <f t="shared" si="1"/>
        <v>0</v>
      </c>
      <c r="N58" s="159"/>
      <c r="O58" s="160">
        <f t="shared" si="2"/>
        <v>0</v>
      </c>
      <c r="P58" s="159"/>
      <c r="Q58" s="159"/>
      <c r="R58" s="159"/>
      <c r="S58" s="28">
        <f t="shared" si="3"/>
        <v>0</v>
      </c>
      <c r="T58" s="27" t="str">
        <f t="shared" si="4"/>
        <v>OK</v>
      </c>
      <c r="U58" s="173"/>
      <c r="V58" s="173"/>
      <c r="W58" s="173"/>
      <c r="X58" s="174"/>
      <c r="Y58" s="174"/>
      <c r="Z58" s="174"/>
      <c r="AA58" s="173"/>
      <c r="AB58" s="173"/>
      <c r="AC58" s="173"/>
      <c r="AD58" s="173"/>
      <c r="AE58" s="173"/>
      <c r="AF58" s="173"/>
      <c r="AG58" s="173"/>
      <c r="AH58" s="24"/>
    </row>
    <row r="59" spans="1:34" ht="30.2" customHeight="1" x14ac:dyDescent="0.25">
      <c r="A59" s="215"/>
      <c r="B59" s="46">
        <v>56</v>
      </c>
      <c r="C59" s="212"/>
      <c r="D59" s="48" t="s">
        <v>160</v>
      </c>
      <c r="E59" s="50" t="s">
        <v>8</v>
      </c>
      <c r="F59" s="52" t="s">
        <v>28</v>
      </c>
      <c r="G59" s="46" t="s">
        <v>29</v>
      </c>
      <c r="H59" s="46" t="s">
        <v>8</v>
      </c>
      <c r="I59" s="46" t="s">
        <v>9</v>
      </c>
      <c r="J59" s="49">
        <v>2000</v>
      </c>
      <c r="K59" s="29">
        <f>0</f>
        <v>0</v>
      </c>
      <c r="L59" s="158">
        <f t="shared" si="0"/>
        <v>0</v>
      </c>
      <c r="M59" s="158">
        <f t="shared" si="1"/>
        <v>0</v>
      </c>
      <c r="N59" s="159"/>
      <c r="O59" s="160">
        <f t="shared" si="2"/>
        <v>0</v>
      </c>
      <c r="P59" s="159"/>
      <c r="Q59" s="159"/>
      <c r="R59" s="159"/>
      <c r="S59" s="28">
        <f t="shared" si="3"/>
        <v>0</v>
      </c>
      <c r="T59" s="27" t="str">
        <f t="shared" si="4"/>
        <v>OK</v>
      </c>
      <c r="U59" s="173"/>
      <c r="V59" s="173"/>
      <c r="W59" s="173"/>
      <c r="X59" s="174"/>
      <c r="Y59" s="174"/>
      <c r="Z59" s="174"/>
      <c r="AA59" s="173"/>
      <c r="AB59" s="173"/>
      <c r="AC59" s="173"/>
      <c r="AD59" s="173"/>
      <c r="AE59" s="173"/>
      <c r="AF59" s="173"/>
      <c r="AG59" s="173"/>
      <c r="AH59" s="24"/>
    </row>
    <row r="60" spans="1:34" ht="30.2" customHeight="1" x14ac:dyDescent="0.25">
      <c r="A60" s="203" t="s">
        <v>163</v>
      </c>
      <c r="B60" s="39">
        <v>57</v>
      </c>
      <c r="C60" s="200" t="s">
        <v>33</v>
      </c>
      <c r="D60" s="36" t="s">
        <v>27</v>
      </c>
      <c r="E60" s="43" t="s">
        <v>8</v>
      </c>
      <c r="F60" s="45" t="s">
        <v>28</v>
      </c>
      <c r="G60" s="39" t="s">
        <v>29</v>
      </c>
      <c r="H60" s="39" t="s">
        <v>8</v>
      </c>
      <c r="I60" s="39" t="s">
        <v>9</v>
      </c>
      <c r="J60" s="38">
        <v>250.5</v>
      </c>
      <c r="K60" s="29">
        <f>0</f>
        <v>0</v>
      </c>
      <c r="L60" s="158">
        <f t="shared" si="0"/>
        <v>0</v>
      </c>
      <c r="M60" s="158">
        <f t="shared" si="1"/>
        <v>0</v>
      </c>
      <c r="N60" s="159"/>
      <c r="O60" s="160">
        <f t="shared" si="2"/>
        <v>0</v>
      </c>
      <c r="P60" s="159"/>
      <c r="Q60" s="159"/>
      <c r="R60" s="159"/>
      <c r="S60" s="28">
        <f t="shared" si="3"/>
        <v>0</v>
      </c>
      <c r="T60" s="27" t="str">
        <f t="shared" si="4"/>
        <v>OK</v>
      </c>
      <c r="U60" s="173"/>
      <c r="V60" s="173"/>
      <c r="W60" s="173"/>
      <c r="X60" s="174"/>
      <c r="Y60" s="174"/>
      <c r="Z60" s="174"/>
      <c r="AA60" s="173"/>
      <c r="AB60" s="173"/>
      <c r="AC60" s="173"/>
      <c r="AD60" s="173"/>
      <c r="AE60" s="173"/>
      <c r="AF60" s="173"/>
      <c r="AG60" s="173"/>
      <c r="AH60" s="24"/>
    </row>
    <row r="61" spans="1:34" ht="30.2" customHeight="1" x14ac:dyDescent="0.25">
      <c r="A61" s="204"/>
      <c r="B61" s="39">
        <v>58</v>
      </c>
      <c r="C61" s="201"/>
      <c r="D61" s="36" t="s">
        <v>7</v>
      </c>
      <c r="E61" s="43" t="s">
        <v>8</v>
      </c>
      <c r="F61" s="45" t="s">
        <v>28</v>
      </c>
      <c r="G61" s="39" t="s">
        <v>29</v>
      </c>
      <c r="H61" s="39" t="s">
        <v>8</v>
      </c>
      <c r="I61" s="39" t="s">
        <v>9</v>
      </c>
      <c r="J61" s="38">
        <v>1000</v>
      </c>
      <c r="K61" s="29">
        <f>0</f>
        <v>0</v>
      </c>
      <c r="L61" s="158">
        <f t="shared" si="0"/>
        <v>0</v>
      </c>
      <c r="M61" s="158">
        <f t="shared" si="1"/>
        <v>0</v>
      </c>
      <c r="N61" s="159"/>
      <c r="O61" s="160">
        <f t="shared" si="2"/>
        <v>0</v>
      </c>
      <c r="P61" s="159"/>
      <c r="Q61" s="159"/>
      <c r="R61" s="159"/>
      <c r="S61" s="28">
        <f t="shared" si="3"/>
        <v>0</v>
      </c>
      <c r="T61" s="27" t="str">
        <f t="shared" si="4"/>
        <v>OK</v>
      </c>
      <c r="U61" s="173"/>
      <c r="V61" s="173"/>
      <c r="W61" s="173"/>
      <c r="X61" s="174"/>
      <c r="Y61" s="174"/>
      <c r="Z61" s="174"/>
      <c r="AA61" s="173"/>
      <c r="AB61" s="173"/>
      <c r="AC61" s="173"/>
      <c r="AD61" s="173"/>
      <c r="AE61" s="173"/>
      <c r="AF61" s="173"/>
      <c r="AG61" s="173"/>
      <c r="AH61" s="24"/>
    </row>
    <row r="62" spans="1:34" ht="30.2" customHeight="1" x14ac:dyDescent="0.25">
      <c r="A62" s="204"/>
      <c r="B62" s="39">
        <v>59</v>
      </c>
      <c r="C62" s="201"/>
      <c r="D62" s="36" t="s">
        <v>10</v>
      </c>
      <c r="E62" s="43" t="s">
        <v>8</v>
      </c>
      <c r="F62" s="45" t="s">
        <v>28</v>
      </c>
      <c r="G62" s="39" t="s">
        <v>29</v>
      </c>
      <c r="H62" s="39" t="s">
        <v>8</v>
      </c>
      <c r="I62" s="39" t="s">
        <v>9</v>
      </c>
      <c r="J62" s="38">
        <v>1500</v>
      </c>
      <c r="K62" s="29">
        <f>0</f>
        <v>0</v>
      </c>
      <c r="L62" s="158">
        <f t="shared" si="0"/>
        <v>0</v>
      </c>
      <c r="M62" s="158">
        <f t="shared" si="1"/>
        <v>0</v>
      </c>
      <c r="N62" s="159"/>
      <c r="O62" s="160">
        <f t="shared" si="2"/>
        <v>0</v>
      </c>
      <c r="P62" s="159"/>
      <c r="Q62" s="159"/>
      <c r="R62" s="159"/>
      <c r="S62" s="28">
        <f t="shared" si="3"/>
        <v>0</v>
      </c>
      <c r="T62" s="27" t="str">
        <f t="shared" si="4"/>
        <v>OK</v>
      </c>
      <c r="U62" s="173"/>
      <c r="V62" s="173"/>
      <c r="W62" s="173"/>
      <c r="X62" s="174"/>
      <c r="Y62" s="174"/>
      <c r="Z62" s="174"/>
      <c r="AA62" s="173"/>
      <c r="AB62" s="173"/>
      <c r="AC62" s="173"/>
      <c r="AD62" s="173"/>
      <c r="AE62" s="173"/>
      <c r="AF62" s="173"/>
      <c r="AG62" s="173"/>
      <c r="AH62" s="24"/>
    </row>
    <row r="63" spans="1:34" ht="30.2" customHeight="1" x14ac:dyDescent="0.25">
      <c r="A63" s="204"/>
      <c r="B63" s="39">
        <v>60</v>
      </c>
      <c r="C63" s="201"/>
      <c r="D63" s="36" t="s">
        <v>11</v>
      </c>
      <c r="E63" s="43" t="s">
        <v>8</v>
      </c>
      <c r="F63" s="45" t="s">
        <v>28</v>
      </c>
      <c r="G63" s="39" t="s">
        <v>29</v>
      </c>
      <c r="H63" s="39" t="s">
        <v>8</v>
      </c>
      <c r="I63" s="39" t="s">
        <v>9</v>
      </c>
      <c r="J63" s="38">
        <v>1731</v>
      </c>
      <c r="K63" s="29">
        <f>0</f>
        <v>0</v>
      </c>
      <c r="L63" s="158">
        <f t="shared" si="0"/>
        <v>0</v>
      </c>
      <c r="M63" s="158">
        <f t="shared" si="1"/>
        <v>0</v>
      </c>
      <c r="N63" s="159"/>
      <c r="O63" s="160">
        <f t="shared" si="2"/>
        <v>0</v>
      </c>
      <c r="P63" s="159"/>
      <c r="Q63" s="159"/>
      <c r="R63" s="159"/>
      <c r="S63" s="28">
        <f t="shared" si="3"/>
        <v>0</v>
      </c>
      <c r="T63" s="27" t="str">
        <f t="shared" si="4"/>
        <v>OK</v>
      </c>
      <c r="U63" s="173"/>
      <c r="V63" s="173"/>
      <c r="W63" s="173"/>
      <c r="X63" s="174"/>
      <c r="Y63" s="174"/>
      <c r="Z63" s="174"/>
      <c r="AA63" s="173"/>
      <c r="AB63" s="173"/>
      <c r="AC63" s="173"/>
      <c r="AD63" s="173"/>
      <c r="AE63" s="173"/>
      <c r="AF63" s="173"/>
      <c r="AG63" s="173"/>
      <c r="AH63" s="24"/>
    </row>
    <row r="64" spans="1:34" ht="30.2" customHeight="1" x14ac:dyDescent="0.25">
      <c r="A64" s="204"/>
      <c r="B64" s="39">
        <v>61</v>
      </c>
      <c r="C64" s="201"/>
      <c r="D64" s="36" t="s">
        <v>12</v>
      </c>
      <c r="E64" s="43" t="s">
        <v>8</v>
      </c>
      <c r="F64" s="45" t="s">
        <v>28</v>
      </c>
      <c r="G64" s="39" t="s">
        <v>29</v>
      </c>
      <c r="H64" s="39" t="s">
        <v>34</v>
      </c>
      <c r="I64" s="39" t="s">
        <v>9</v>
      </c>
      <c r="J64" s="38">
        <v>160</v>
      </c>
      <c r="K64" s="29">
        <f>0</f>
        <v>0</v>
      </c>
      <c r="L64" s="158">
        <f t="shared" si="0"/>
        <v>0</v>
      </c>
      <c r="M64" s="158">
        <f t="shared" si="1"/>
        <v>0</v>
      </c>
      <c r="N64" s="159"/>
      <c r="O64" s="160">
        <f t="shared" si="2"/>
        <v>0</v>
      </c>
      <c r="P64" s="159"/>
      <c r="Q64" s="159"/>
      <c r="R64" s="159"/>
      <c r="S64" s="28">
        <f t="shared" si="3"/>
        <v>0</v>
      </c>
      <c r="T64" s="27" t="str">
        <f t="shared" si="4"/>
        <v>OK</v>
      </c>
      <c r="U64" s="173"/>
      <c r="V64" s="173"/>
      <c r="W64" s="173"/>
      <c r="X64" s="174"/>
      <c r="Y64" s="174"/>
      <c r="Z64" s="174"/>
      <c r="AA64" s="173"/>
      <c r="AB64" s="173"/>
      <c r="AC64" s="173"/>
      <c r="AD64" s="173"/>
      <c r="AE64" s="173"/>
      <c r="AF64" s="173"/>
      <c r="AG64" s="173"/>
      <c r="AH64" s="24"/>
    </row>
    <row r="65" spans="1:34" ht="30.2" customHeight="1" x14ac:dyDescent="0.25">
      <c r="A65" s="204"/>
      <c r="B65" s="39">
        <v>62</v>
      </c>
      <c r="C65" s="201"/>
      <c r="D65" s="36" t="s">
        <v>156</v>
      </c>
      <c r="E65" s="43" t="s">
        <v>8</v>
      </c>
      <c r="F65" s="45" t="s">
        <v>28</v>
      </c>
      <c r="G65" s="39" t="s">
        <v>29</v>
      </c>
      <c r="H65" s="39" t="s">
        <v>34</v>
      </c>
      <c r="I65" s="39" t="s">
        <v>9</v>
      </c>
      <c r="J65" s="38">
        <v>135</v>
      </c>
      <c r="K65" s="29">
        <f>0</f>
        <v>0</v>
      </c>
      <c r="L65" s="158">
        <f t="shared" si="0"/>
        <v>0</v>
      </c>
      <c r="M65" s="158">
        <f t="shared" si="1"/>
        <v>0</v>
      </c>
      <c r="N65" s="159"/>
      <c r="O65" s="160">
        <f t="shared" si="2"/>
        <v>0</v>
      </c>
      <c r="P65" s="159"/>
      <c r="Q65" s="159"/>
      <c r="R65" s="159"/>
      <c r="S65" s="28">
        <f t="shared" si="3"/>
        <v>0</v>
      </c>
      <c r="T65" s="27" t="str">
        <f t="shared" si="4"/>
        <v>OK</v>
      </c>
      <c r="U65" s="173"/>
      <c r="V65" s="173"/>
      <c r="W65" s="173"/>
      <c r="X65" s="174"/>
      <c r="Y65" s="174"/>
      <c r="Z65" s="174"/>
      <c r="AA65" s="173"/>
      <c r="AB65" s="173"/>
      <c r="AC65" s="173"/>
      <c r="AD65" s="173"/>
      <c r="AE65" s="173"/>
      <c r="AF65" s="173"/>
      <c r="AG65" s="173"/>
      <c r="AH65" s="24"/>
    </row>
    <row r="66" spans="1:34" ht="30.2" customHeight="1" x14ac:dyDescent="0.25">
      <c r="A66" s="204"/>
      <c r="B66" s="39">
        <v>63</v>
      </c>
      <c r="C66" s="201"/>
      <c r="D66" s="36" t="s">
        <v>13</v>
      </c>
      <c r="E66" s="43" t="s">
        <v>8</v>
      </c>
      <c r="F66" s="45" t="s">
        <v>28</v>
      </c>
      <c r="G66" s="39" t="s">
        <v>29</v>
      </c>
      <c r="H66" s="39" t="s">
        <v>34</v>
      </c>
      <c r="I66" s="39" t="s">
        <v>9</v>
      </c>
      <c r="J66" s="38">
        <v>135</v>
      </c>
      <c r="K66" s="29">
        <f>0</f>
        <v>0</v>
      </c>
      <c r="L66" s="158">
        <f t="shared" si="0"/>
        <v>0</v>
      </c>
      <c r="M66" s="158">
        <f t="shared" si="1"/>
        <v>0</v>
      </c>
      <c r="N66" s="159"/>
      <c r="O66" s="160">
        <f t="shared" si="2"/>
        <v>0</v>
      </c>
      <c r="P66" s="159"/>
      <c r="Q66" s="159"/>
      <c r="R66" s="159"/>
      <c r="S66" s="28">
        <f t="shared" si="3"/>
        <v>0</v>
      </c>
      <c r="T66" s="27" t="str">
        <f t="shared" si="4"/>
        <v>OK</v>
      </c>
      <c r="U66" s="173"/>
      <c r="V66" s="173"/>
      <c r="W66" s="173"/>
      <c r="X66" s="174"/>
      <c r="Y66" s="174"/>
      <c r="Z66" s="174"/>
      <c r="AA66" s="173"/>
      <c r="AB66" s="173"/>
      <c r="AC66" s="173"/>
      <c r="AD66" s="173"/>
      <c r="AE66" s="173"/>
      <c r="AF66" s="173"/>
      <c r="AG66" s="173"/>
      <c r="AH66" s="24"/>
    </row>
    <row r="67" spans="1:34" ht="30.2" customHeight="1" x14ac:dyDescent="0.25">
      <c r="A67" s="204"/>
      <c r="B67" s="39">
        <v>64</v>
      </c>
      <c r="C67" s="201"/>
      <c r="D67" s="36" t="s">
        <v>157</v>
      </c>
      <c r="E67" s="43" t="s">
        <v>8</v>
      </c>
      <c r="F67" s="45" t="s">
        <v>28</v>
      </c>
      <c r="G67" s="39" t="s">
        <v>29</v>
      </c>
      <c r="H67" s="39" t="s">
        <v>8</v>
      </c>
      <c r="I67" s="39" t="s">
        <v>9</v>
      </c>
      <c r="J67" s="38">
        <v>365</v>
      </c>
      <c r="K67" s="29">
        <f>0</f>
        <v>0</v>
      </c>
      <c r="L67" s="158">
        <f t="shared" si="0"/>
        <v>0</v>
      </c>
      <c r="M67" s="158">
        <f t="shared" si="1"/>
        <v>0</v>
      </c>
      <c r="N67" s="159"/>
      <c r="O67" s="160">
        <f t="shared" si="2"/>
        <v>0</v>
      </c>
      <c r="P67" s="159"/>
      <c r="Q67" s="159"/>
      <c r="R67" s="159"/>
      <c r="S67" s="28">
        <f t="shared" si="3"/>
        <v>0</v>
      </c>
      <c r="T67" s="27" t="str">
        <f t="shared" si="4"/>
        <v>OK</v>
      </c>
      <c r="U67" s="173"/>
      <c r="V67" s="173"/>
      <c r="W67" s="173"/>
      <c r="X67" s="174"/>
      <c r="Y67" s="174"/>
      <c r="Z67" s="174"/>
      <c r="AA67" s="173"/>
      <c r="AB67" s="173"/>
      <c r="AC67" s="173"/>
      <c r="AD67" s="173"/>
      <c r="AE67" s="173"/>
      <c r="AF67" s="173"/>
      <c r="AG67" s="173"/>
      <c r="AH67" s="24"/>
    </row>
    <row r="68" spans="1:34" ht="30.2" customHeight="1" x14ac:dyDescent="0.25">
      <c r="A68" s="205"/>
      <c r="B68" s="39">
        <v>65</v>
      </c>
      <c r="C68" s="202"/>
      <c r="D68" s="36" t="s">
        <v>30</v>
      </c>
      <c r="E68" s="43" t="s">
        <v>8</v>
      </c>
      <c r="F68" s="45" t="s">
        <v>28</v>
      </c>
      <c r="G68" s="39" t="s">
        <v>29</v>
      </c>
      <c r="H68" s="39" t="s">
        <v>8</v>
      </c>
      <c r="I68" s="39" t="s">
        <v>9</v>
      </c>
      <c r="J68" s="38">
        <v>100</v>
      </c>
      <c r="K68" s="29">
        <f>0</f>
        <v>0</v>
      </c>
      <c r="L68" s="158">
        <f t="shared" si="0"/>
        <v>0</v>
      </c>
      <c r="M68" s="158">
        <f t="shared" si="1"/>
        <v>0</v>
      </c>
      <c r="N68" s="159"/>
      <c r="O68" s="160">
        <f t="shared" si="2"/>
        <v>0</v>
      </c>
      <c r="P68" s="159"/>
      <c r="Q68" s="159"/>
      <c r="R68" s="159"/>
      <c r="S68" s="28">
        <f t="shared" si="3"/>
        <v>0</v>
      </c>
      <c r="T68" s="27" t="str">
        <f t="shared" si="4"/>
        <v>OK</v>
      </c>
      <c r="U68" s="173"/>
      <c r="V68" s="173"/>
      <c r="W68" s="173"/>
      <c r="X68" s="174"/>
      <c r="Y68" s="174"/>
      <c r="Z68" s="174"/>
      <c r="AA68" s="173"/>
      <c r="AB68" s="173"/>
      <c r="AC68" s="173"/>
      <c r="AD68" s="173"/>
      <c r="AE68" s="173"/>
      <c r="AF68" s="173"/>
      <c r="AG68" s="173"/>
      <c r="AH68" s="24"/>
    </row>
    <row r="69" spans="1:34" ht="30.2" customHeight="1" x14ac:dyDescent="0.25">
      <c r="A69" s="213" t="s">
        <v>164</v>
      </c>
      <c r="B69" s="46">
        <v>66</v>
      </c>
      <c r="C69" s="210" t="s">
        <v>92</v>
      </c>
      <c r="D69" s="48" t="s">
        <v>27</v>
      </c>
      <c r="E69" s="50" t="s">
        <v>8</v>
      </c>
      <c r="F69" s="52" t="s">
        <v>28</v>
      </c>
      <c r="G69" s="46" t="s">
        <v>29</v>
      </c>
      <c r="H69" s="46" t="s">
        <v>8</v>
      </c>
      <c r="I69" s="46" t="s">
        <v>9</v>
      </c>
      <c r="J69" s="49">
        <v>140</v>
      </c>
      <c r="K69" s="29">
        <f>0</f>
        <v>0</v>
      </c>
      <c r="L69" s="158">
        <f t="shared" ref="L69:L81" si="5">IF(SUM(U69:AL69)&gt;K69,K69,SUM(U69:AL69))</f>
        <v>0</v>
      </c>
      <c r="M69" s="158">
        <f t="shared" ref="M69:M81" si="6">(SUM(U69:AL69))</f>
        <v>0</v>
      </c>
      <c r="N69" s="159"/>
      <c r="O69" s="160">
        <f t="shared" ref="O69:O82" si="7">ROUND(IF(K69*0.25-0.5&lt;0,0,K69*0.25-0.5),0)-R69-P69</f>
        <v>0</v>
      </c>
      <c r="P69" s="159"/>
      <c r="Q69" s="159"/>
      <c r="R69" s="159"/>
      <c r="S69" s="28">
        <f t="shared" ref="S69:S81" si="8">K69-SUM(U69:AH69)+N69</f>
        <v>0</v>
      </c>
      <c r="T69" s="27" t="str">
        <f t="shared" ref="T69:T82" si="9">IF(S69&lt;0,"ATENÇÃO","OK")</f>
        <v>OK</v>
      </c>
      <c r="U69" s="173"/>
      <c r="V69" s="173"/>
      <c r="W69" s="173"/>
      <c r="X69" s="174"/>
      <c r="Y69" s="174"/>
      <c r="Z69" s="174"/>
      <c r="AA69" s="173"/>
      <c r="AB69" s="173"/>
      <c r="AC69" s="173"/>
      <c r="AD69" s="173"/>
      <c r="AE69" s="173"/>
      <c r="AF69" s="173"/>
      <c r="AG69" s="173"/>
      <c r="AH69" s="24"/>
    </row>
    <row r="70" spans="1:34" ht="30.2" customHeight="1" x14ac:dyDescent="0.25">
      <c r="A70" s="214"/>
      <c r="B70" s="46">
        <v>67</v>
      </c>
      <c r="C70" s="211"/>
      <c r="D70" s="48" t="s">
        <v>7</v>
      </c>
      <c r="E70" s="50" t="s">
        <v>8</v>
      </c>
      <c r="F70" s="52" t="s">
        <v>28</v>
      </c>
      <c r="G70" s="46" t="s">
        <v>29</v>
      </c>
      <c r="H70" s="46" t="s">
        <v>8</v>
      </c>
      <c r="I70" s="46" t="s">
        <v>9</v>
      </c>
      <c r="J70" s="49">
        <v>530</v>
      </c>
      <c r="K70" s="29">
        <f>0</f>
        <v>0</v>
      </c>
      <c r="L70" s="158">
        <f t="shared" si="5"/>
        <v>0</v>
      </c>
      <c r="M70" s="158">
        <f t="shared" si="6"/>
        <v>0</v>
      </c>
      <c r="N70" s="159"/>
      <c r="O70" s="160">
        <f t="shared" si="7"/>
        <v>0</v>
      </c>
      <c r="P70" s="159"/>
      <c r="Q70" s="159"/>
      <c r="R70" s="159"/>
      <c r="S70" s="28">
        <f t="shared" si="8"/>
        <v>0</v>
      </c>
      <c r="T70" s="27" t="str">
        <f t="shared" si="9"/>
        <v>OK</v>
      </c>
      <c r="U70" s="173"/>
      <c r="V70" s="173"/>
      <c r="W70" s="173"/>
      <c r="X70" s="174"/>
      <c r="Y70" s="174"/>
      <c r="Z70" s="174"/>
      <c r="AA70" s="173"/>
      <c r="AB70" s="173"/>
      <c r="AC70" s="173"/>
      <c r="AD70" s="173"/>
      <c r="AE70" s="173"/>
      <c r="AF70" s="173"/>
      <c r="AG70" s="173"/>
      <c r="AH70" s="24"/>
    </row>
    <row r="71" spans="1:34" ht="30.2" customHeight="1" x14ac:dyDescent="0.25">
      <c r="A71" s="214"/>
      <c r="B71" s="46">
        <v>68</v>
      </c>
      <c r="C71" s="211"/>
      <c r="D71" s="48" t="s">
        <v>10</v>
      </c>
      <c r="E71" s="50" t="s">
        <v>8</v>
      </c>
      <c r="F71" s="52" t="s">
        <v>28</v>
      </c>
      <c r="G71" s="46" t="s">
        <v>29</v>
      </c>
      <c r="H71" s="46" t="s">
        <v>8</v>
      </c>
      <c r="I71" s="46" t="s">
        <v>9</v>
      </c>
      <c r="J71" s="49">
        <v>660</v>
      </c>
      <c r="K71" s="29">
        <f>0</f>
        <v>0</v>
      </c>
      <c r="L71" s="158">
        <f t="shared" si="5"/>
        <v>0</v>
      </c>
      <c r="M71" s="158">
        <f t="shared" si="6"/>
        <v>0</v>
      </c>
      <c r="N71" s="159"/>
      <c r="O71" s="160">
        <f t="shared" si="7"/>
        <v>0</v>
      </c>
      <c r="P71" s="159"/>
      <c r="Q71" s="159"/>
      <c r="R71" s="159"/>
      <c r="S71" s="28">
        <f t="shared" si="8"/>
        <v>0</v>
      </c>
      <c r="T71" s="27" t="str">
        <f t="shared" si="9"/>
        <v>OK</v>
      </c>
      <c r="U71" s="173"/>
      <c r="V71" s="173"/>
      <c r="W71" s="173"/>
      <c r="X71" s="174"/>
      <c r="Y71" s="174"/>
      <c r="Z71" s="174"/>
      <c r="AA71" s="173"/>
      <c r="AB71" s="173"/>
      <c r="AC71" s="173"/>
      <c r="AD71" s="173"/>
      <c r="AE71" s="173"/>
      <c r="AF71" s="173"/>
      <c r="AG71" s="173"/>
      <c r="AH71" s="24"/>
    </row>
    <row r="72" spans="1:34" ht="30.2" customHeight="1" x14ac:dyDescent="0.25">
      <c r="A72" s="214"/>
      <c r="B72" s="46">
        <v>69</v>
      </c>
      <c r="C72" s="211"/>
      <c r="D72" s="48" t="s">
        <v>11</v>
      </c>
      <c r="E72" s="50" t="s">
        <v>8</v>
      </c>
      <c r="F72" s="52" t="s">
        <v>28</v>
      </c>
      <c r="G72" s="46" t="s">
        <v>29</v>
      </c>
      <c r="H72" s="46" t="s">
        <v>8</v>
      </c>
      <c r="I72" s="46" t="s">
        <v>9</v>
      </c>
      <c r="J72" s="49">
        <v>760</v>
      </c>
      <c r="K72" s="29">
        <f>0</f>
        <v>0</v>
      </c>
      <c r="L72" s="158">
        <f t="shared" si="5"/>
        <v>0</v>
      </c>
      <c r="M72" s="158">
        <f t="shared" si="6"/>
        <v>0</v>
      </c>
      <c r="N72" s="159"/>
      <c r="O72" s="160">
        <f t="shared" si="7"/>
        <v>0</v>
      </c>
      <c r="P72" s="159"/>
      <c r="Q72" s="159"/>
      <c r="R72" s="159"/>
      <c r="S72" s="28">
        <f t="shared" si="8"/>
        <v>0</v>
      </c>
      <c r="T72" s="27" t="str">
        <f t="shared" si="9"/>
        <v>OK</v>
      </c>
      <c r="U72" s="173"/>
      <c r="V72" s="173"/>
      <c r="W72" s="173"/>
      <c r="X72" s="174"/>
      <c r="Y72" s="174"/>
      <c r="Z72" s="174"/>
      <c r="AA72" s="173"/>
      <c r="AB72" s="173"/>
      <c r="AC72" s="173"/>
      <c r="AD72" s="173"/>
      <c r="AE72" s="173"/>
      <c r="AF72" s="173"/>
      <c r="AG72" s="173"/>
      <c r="AH72" s="24"/>
    </row>
    <row r="73" spans="1:34" ht="30.2" customHeight="1" x14ac:dyDescent="0.25">
      <c r="A73" s="214"/>
      <c r="B73" s="46">
        <v>70</v>
      </c>
      <c r="C73" s="211"/>
      <c r="D73" s="48" t="s">
        <v>12</v>
      </c>
      <c r="E73" s="50" t="s">
        <v>8</v>
      </c>
      <c r="F73" s="52" t="s">
        <v>28</v>
      </c>
      <c r="G73" s="46" t="s">
        <v>29</v>
      </c>
      <c r="H73" s="46" t="s">
        <v>34</v>
      </c>
      <c r="I73" s="46" t="s">
        <v>9</v>
      </c>
      <c r="J73" s="49">
        <v>70</v>
      </c>
      <c r="K73" s="29">
        <f>0</f>
        <v>0</v>
      </c>
      <c r="L73" s="158">
        <f t="shared" si="5"/>
        <v>0</v>
      </c>
      <c r="M73" s="158">
        <f t="shared" si="6"/>
        <v>0</v>
      </c>
      <c r="N73" s="159"/>
      <c r="O73" s="160">
        <f t="shared" si="7"/>
        <v>0</v>
      </c>
      <c r="P73" s="159"/>
      <c r="Q73" s="159"/>
      <c r="R73" s="159"/>
      <c r="S73" s="28">
        <f t="shared" si="8"/>
        <v>0</v>
      </c>
      <c r="T73" s="27" t="str">
        <f t="shared" si="9"/>
        <v>OK</v>
      </c>
      <c r="U73" s="173"/>
      <c r="V73" s="173"/>
      <c r="W73" s="173"/>
      <c r="X73" s="174"/>
      <c r="Y73" s="174"/>
      <c r="Z73" s="174"/>
      <c r="AA73" s="173"/>
      <c r="AB73" s="173"/>
      <c r="AC73" s="173"/>
      <c r="AD73" s="173"/>
      <c r="AE73" s="173"/>
      <c r="AF73" s="173"/>
      <c r="AG73" s="173"/>
      <c r="AH73" s="24"/>
    </row>
    <row r="74" spans="1:34" ht="30.2" customHeight="1" x14ac:dyDescent="0.25">
      <c r="A74" s="214"/>
      <c r="B74" s="46">
        <v>71</v>
      </c>
      <c r="C74" s="211"/>
      <c r="D74" s="48" t="s">
        <v>156</v>
      </c>
      <c r="E74" s="50" t="s">
        <v>8</v>
      </c>
      <c r="F74" s="52" t="s">
        <v>28</v>
      </c>
      <c r="G74" s="46" t="s">
        <v>29</v>
      </c>
      <c r="H74" s="46" t="s">
        <v>34</v>
      </c>
      <c r="I74" s="46" t="s">
        <v>9</v>
      </c>
      <c r="J74" s="49">
        <v>75</v>
      </c>
      <c r="K74" s="29">
        <f>0</f>
        <v>0</v>
      </c>
      <c r="L74" s="158">
        <f t="shared" si="5"/>
        <v>0</v>
      </c>
      <c r="M74" s="158">
        <f t="shared" si="6"/>
        <v>0</v>
      </c>
      <c r="N74" s="159"/>
      <c r="O74" s="160">
        <f t="shared" si="7"/>
        <v>0</v>
      </c>
      <c r="P74" s="159"/>
      <c r="Q74" s="159"/>
      <c r="R74" s="159"/>
      <c r="S74" s="28">
        <f t="shared" si="8"/>
        <v>0</v>
      </c>
      <c r="T74" s="27" t="str">
        <f t="shared" si="9"/>
        <v>OK</v>
      </c>
      <c r="U74" s="173"/>
      <c r="V74" s="173"/>
      <c r="W74" s="173"/>
      <c r="X74" s="174"/>
      <c r="Y74" s="174"/>
      <c r="Z74" s="174"/>
      <c r="AA74" s="173"/>
      <c r="AB74" s="173"/>
      <c r="AC74" s="173"/>
      <c r="AD74" s="173"/>
      <c r="AE74" s="173"/>
      <c r="AF74" s="173"/>
      <c r="AG74" s="173"/>
      <c r="AH74" s="24"/>
    </row>
    <row r="75" spans="1:34" ht="30.2" customHeight="1" x14ac:dyDescent="0.25">
      <c r="A75" s="214"/>
      <c r="B75" s="46">
        <v>72</v>
      </c>
      <c r="C75" s="211"/>
      <c r="D75" s="48" t="s">
        <v>13</v>
      </c>
      <c r="E75" s="50" t="s">
        <v>8</v>
      </c>
      <c r="F75" s="52" t="s">
        <v>28</v>
      </c>
      <c r="G75" s="46" t="s">
        <v>29</v>
      </c>
      <c r="H75" s="46" t="s">
        <v>34</v>
      </c>
      <c r="I75" s="46" t="s">
        <v>9</v>
      </c>
      <c r="J75" s="49">
        <v>80</v>
      </c>
      <c r="K75" s="29">
        <f>0</f>
        <v>0</v>
      </c>
      <c r="L75" s="158">
        <f t="shared" si="5"/>
        <v>0</v>
      </c>
      <c r="M75" s="158">
        <f t="shared" si="6"/>
        <v>0</v>
      </c>
      <c r="N75" s="159"/>
      <c r="O75" s="160">
        <f t="shared" si="7"/>
        <v>0</v>
      </c>
      <c r="P75" s="159"/>
      <c r="Q75" s="159"/>
      <c r="R75" s="159"/>
      <c r="S75" s="28">
        <f t="shared" si="8"/>
        <v>0</v>
      </c>
      <c r="T75" s="27" t="str">
        <f t="shared" si="9"/>
        <v>OK</v>
      </c>
      <c r="U75" s="173"/>
      <c r="V75" s="173"/>
      <c r="W75" s="173"/>
      <c r="X75" s="174"/>
      <c r="Y75" s="174"/>
      <c r="Z75" s="174"/>
      <c r="AA75" s="173"/>
      <c r="AB75" s="173"/>
      <c r="AC75" s="173"/>
      <c r="AD75" s="173"/>
      <c r="AE75" s="173"/>
      <c r="AF75" s="173"/>
      <c r="AG75" s="173"/>
      <c r="AH75" s="24"/>
    </row>
    <row r="76" spans="1:34" ht="30.2" customHeight="1" x14ac:dyDescent="0.25">
      <c r="A76" s="214"/>
      <c r="B76" s="46">
        <v>73</v>
      </c>
      <c r="C76" s="211"/>
      <c r="D76" s="48" t="s">
        <v>157</v>
      </c>
      <c r="E76" s="50" t="s">
        <v>8</v>
      </c>
      <c r="F76" s="52" t="s">
        <v>28</v>
      </c>
      <c r="G76" s="46" t="s">
        <v>29</v>
      </c>
      <c r="H76" s="46" t="s">
        <v>8</v>
      </c>
      <c r="I76" s="46" t="s">
        <v>9</v>
      </c>
      <c r="J76" s="49">
        <v>150</v>
      </c>
      <c r="K76" s="29">
        <f>0</f>
        <v>0</v>
      </c>
      <c r="L76" s="158">
        <f t="shared" si="5"/>
        <v>0</v>
      </c>
      <c r="M76" s="158">
        <f t="shared" si="6"/>
        <v>0</v>
      </c>
      <c r="N76" s="159"/>
      <c r="O76" s="160">
        <f t="shared" si="7"/>
        <v>0</v>
      </c>
      <c r="P76" s="159"/>
      <c r="Q76" s="159"/>
      <c r="R76" s="159"/>
      <c r="S76" s="28">
        <f t="shared" si="8"/>
        <v>0</v>
      </c>
      <c r="T76" s="27" t="str">
        <f t="shared" si="9"/>
        <v>OK</v>
      </c>
      <c r="U76" s="173"/>
      <c r="V76" s="173"/>
      <c r="W76" s="173"/>
      <c r="X76" s="174"/>
      <c r="Y76" s="174"/>
      <c r="Z76" s="174"/>
      <c r="AA76" s="173"/>
      <c r="AB76" s="173"/>
      <c r="AC76" s="173"/>
      <c r="AD76" s="173"/>
      <c r="AE76" s="173"/>
      <c r="AF76" s="173"/>
      <c r="AG76" s="173"/>
      <c r="AH76" s="24"/>
    </row>
    <row r="77" spans="1:34" ht="30.2" customHeight="1" x14ac:dyDescent="0.25">
      <c r="A77" s="214"/>
      <c r="B77" s="46">
        <v>74</v>
      </c>
      <c r="C77" s="211"/>
      <c r="D77" s="48" t="s">
        <v>30</v>
      </c>
      <c r="E77" s="50" t="s">
        <v>8</v>
      </c>
      <c r="F77" s="52" t="s">
        <v>28</v>
      </c>
      <c r="G77" s="46" t="s">
        <v>29</v>
      </c>
      <c r="H77" s="46" t="s">
        <v>8</v>
      </c>
      <c r="I77" s="46" t="s">
        <v>9</v>
      </c>
      <c r="J77" s="49">
        <v>150</v>
      </c>
      <c r="K77" s="29">
        <f>0</f>
        <v>0</v>
      </c>
      <c r="L77" s="158">
        <f t="shared" si="5"/>
        <v>0</v>
      </c>
      <c r="M77" s="158">
        <f t="shared" si="6"/>
        <v>0</v>
      </c>
      <c r="N77" s="159"/>
      <c r="O77" s="160">
        <f t="shared" si="7"/>
        <v>0</v>
      </c>
      <c r="P77" s="159"/>
      <c r="Q77" s="159"/>
      <c r="R77" s="159"/>
      <c r="S77" s="28">
        <f t="shared" si="8"/>
        <v>0</v>
      </c>
      <c r="T77" s="27" t="str">
        <f t="shared" si="9"/>
        <v>OK</v>
      </c>
      <c r="U77" s="173"/>
      <c r="V77" s="173"/>
      <c r="W77" s="173"/>
      <c r="X77" s="174"/>
      <c r="Y77" s="174"/>
      <c r="Z77" s="174"/>
      <c r="AA77" s="173"/>
      <c r="AB77" s="173"/>
      <c r="AC77" s="173"/>
      <c r="AD77" s="173"/>
      <c r="AE77" s="173"/>
      <c r="AF77" s="173"/>
      <c r="AG77" s="173"/>
      <c r="AH77" s="24"/>
    </row>
    <row r="78" spans="1:34" ht="30.2" customHeight="1" x14ac:dyDescent="0.25">
      <c r="A78" s="215"/>
      <c r="B78" s="46">
        <v>75</v>
      </c>
      <c r="C78" s="212"/>
      <c r="D78" s="48" t="s">
        <v>165</v>
      </c>
      <c r="E78" s="50" t="s">
        <v>8</v>
      </c>
      <c r="F78" s="52" t="s">
        <v>28</v>
      </c>
      <c r="G78" s="46" t="s">
        <v>29</v>
      </c>
      <c r="H78" s="46" t="s">
        <v>8</v>
      </c>
      <c r="I78" s="46" t="s">
        <v>9</v>
      </c>
      <c r="J78" s="49">
        <v>300</v>
      </c>
      <c r="K78" s="29">
        <f>0</f>
        <v>0</v>
      </c>
      <c r="L78" s="158">
        <f t="shared" si="5"/>
        <v>0</v>
      </c>
      <c r="M78" s="158">
        <f t="shared" si="6"/>
        <v>0</v>
      </c>
      <c r="N78" s="159"/>
      <c r="O78" s="160">
        <f t="shared" si="7"/>
        <v>0</v>
      </c>
      <c r="P78" s="159"/>
      <c r="Q78" s="159"/>
      <c r="R78" s="159"/>
      <c r="S78" s="28">
        <f t="shared" si="8"/>
        <v>0</v>
      </c>
      <c r="T78" s="27" t="str">
        <f t="shared" si="9"/>
        <v>OK</v>
      </c>
      <c r="U78" s="173"/>
      <c r="V78" s="173"/>
      <c r="W78" s="173"/>
      <c r="X78" s="174"/>
      <c r="Y78" s="174"/>
      <c r="Z78" s="174"/>
      <c r="AA78" s="173"/>
      <c r="AB78" s="173"/>
      <c r="AC78" s="173"/>
      <c r="AD78" s="173"/>
      <c r="AE78" s="173"/>
      <c r="AF78" s="173"/>
      <c r="AG78" s="173"/>
      <c r="AH78" s="24"/>
    </row>
    <row r="79" spans="1:34" ht="30.2" customHeight="1" x14ac:dyDescent="0.25">
      <c r="A79" s="203" t="s">
        <v>166</v>
      </c>
      <c r="B79" s="39">
        <v>76</v>
      </c>
      <c r="C79" s="200" t="s">
        <v>33</v>
      </c>
      <c r="D79" s="36" t="s">
        <v>7</v>
      </c>
      <c r="E79" s="43" t="s">
        <v>8</v>
      </c>
      <c r="F79" s="45" t="s">
        <v>28</v>
      </c>
      <c r="G79" s="39" t="s">
        <v>29</v>
      </c>
      <c r="H79" s="39" t="s">
        <v>8</v>
      </c>
      <c r="I79" s="39" t="s">
        <v>9</v>
      </c>
      <c r="J79" s="38">
        <v>1001</v>
      </c>
      <c r="K79" s="29">
        <f>0</f>
        <v>0</v>
      </c>
      <c r="L79" s="158">
        <f t="shared" si="5"/>
        <v>0</v>
      </c>
      <c r="M79" s="158">
        <f t="shared" si="6"/>
        <v>0</v>
      </c>
      <c r="N79" s="159"/>
      <c r="O79" s="160">
        <f t="shared" si="7"/>
        <v>0</v>
      </c>
      <c r="P79" s="159"/>
      <c r="Q79" s="159"/>
      <c r="R79" s="159"/>
      <c r="S79" s="28">
        <f t="shared" si="8"/>
        <v>0</v>
      </c>
      <c r="T79" s="27" t="str">
        <f t="shared" si="9"/>
        <v>OK</v>
      </c>
      <c r="U79" s="173"/>
      <c r="V79" s="173"/>
      <c r="W79" s="173"/>
      <c r="X79" s="174"/>
      <c r="Y79" s="174"/>
      <c r="Z79" s="174"/>
      <c r="AA79" s="173"/>
      <c r="AB79" s="173"/>
      <c r="AC79" s="173"/>
      <c r="AD79" s="173"/>
      <c r="AE79" s="173"/>
      <c r="AF79" s="173"/>
      <c r="AG79" s="173"/>
      <c r="AH79" s="24"/>
    </row>
    <row r="80" spans="1:34" ht="30.2" customHeight="1" x14ac:dyDescent="0.25">
      <c r="A80" s="204"/>
      <c r="B80" s="39">
        <v>77</v>
      </c>
      <c r="C80" s="201"/>
      <c r="D80" s="36" t="s">
        <v>12</v>
      </c>
      <c r="E80" s="43" t="s">
        <v>8</v>
      </c>
      <c r="F80" s="45" t="s">
        <v>28</v>
      </c>
      <c r="G80" s="39" t="s">
        <v>29</v>
      </c>
      <c r="H80" s="39" t="s">
        <v>34</v>
      </c>
      <c r="I80" s="39" t="s">
        <v>9</v>
      </c>
      <c r="J80" s="38">
        <v>130</v>
      </c>
      <c r="K80" s="29">
        <f>0</f>
        <v>0</v>
      </c>
      <c r="L80" s="158">
        <f t="shared" si="5"/>
        <v>0</v>
      </c>
      <c r="M80" s="158">
        <f t="shared" si="6"/>
        <v>0</v>
      </c>
      <c r="N80" s="159"/>
      <c r="O80" s="160">
        <f t="shared" si="7"/>
        <v>0</v>
      </c>
      <c r="P80" s="159"/>
      <c r="Q80" s="159"/>
      <c r="R80" s="159"/>
      <c r="S80" s="28">
        <f t="shared" si="8"/>
        <v>0</v>
      </c>
      <c r="T80" s="27" t="str">
        <f t="shared" si="9"/>
        <v>OK</v>
      </c>
      <c r="U80" s="173"/>
      <c r="V80" s="173"/>
      <c r="W80" s="173"/>
      <c r="X80" s="174"/>
      <c r="Y80" s="174"/>
      <c r="Z80" s="174"/>
      <c r="AA80" s="173"/>
      <c r="AB80" s="173"/>
      <c r="AC80" s="173"/>
      <c r="AD80" s="173"/>
      <c r="AE80" s="173"/>
      <c r="AF80" s="173"/>
      <c r="AG80" s="173"/>
      <c r="AH80" s="24"/>
    </row>
    <row r="81" spans="1:34" ht="30.2" customHeight="1" x14ac:dyDescent="0.25">
      <c r="A81" s="205"/>
      <c r="B81" s="39">
        <v>78</v>
      </c>
      <c r="C81" s="202"/>
      <c r="D81" s="36" t="s">
        <v>157</v>
      </c>
      <c r="E81" s="43" t="s">
        <v>8</v>
      </c>
      <c r="F81" s="45" t="s">
        <v>28</v>
      </c>
      <c r="G81" s="39" t="s">
        <v>29</v>
      </c>
      <c r="H81" s="39" t="s">
        <v>8</v>
      </c>
      <c r="I81" s="39" t="s">
        <v>9</v>
      </c>
      <c r="J81" s="38">
        <v>200</v>
      </c>
      <c r="K81" s="29">
        <f>0</f>
        <v>0</v>
      </c>
      <c r="L81" s="158">
        <f t="shared" si="5"/>
        <v>0</v>
      </c>
      <c r="M81" s="158">
        <f t="shared" si="6"/>
        <v>0</v>
      </c>
      <c r="N81" s="159"/>
      <c r="O81" s="160">
        <f t="shared" si="7"/>
        <v>0</v>
      </c>
      <c r="P81" s="159"/>
      <c r="Q81" s="159"/>
      <c r="R81" s="159"/>
      <c r="S81" s="28">
        <f t="shared" si="8"/>
        <v>0</v>
      </c>
      <c r="T81" s="27" t="str">
        <f t="shared" si="9"/>
        <v>OK</v>
      </c>
      <c r="U81" s="173"/>
      <c r="V81" s="173"/>
      <c r="W81" s="173"/>
      <c r="X81" s="174"/>
      <c r="Y81" s="174"/>
      <c r="Z81" s="174"/>
      <c r="AA81" s="173"/>
      <c r="AB81" s="173"/>
      <c r="AC81" s="173"/>
      <c r="AD81" s="173"/>
      <c r="AE81" s="173"/>
      <c r="AF81" s="173"/>
      <c r="AG81" s="173"/>
      <c r="AH81" s="24"/>
    </row>
    <row r="82" spans="1:34" ht="15.75" thickBot="1" x14ac:dyDescent="0.3">
      <c r="K82" s="4">
        <f>SUM(K4:K81)</f>
        <v>261</v>
      </c>
      <c r="N82" s="163"/>
      <c r="O82" s="163">
        <f t="shared" si="7"/>
        <v>65</v>
      </c>
      <c r="P82" s="163"/>
      <c r="Q82" s="163"/>
      <c r="R82" s="163"/>
      <c r="S82" s="12">
        <f>SUM(S4:S81)</f>
        <v>199</v>
      </c>
      <c r="T82" s="5" t="str">
        <f t="shared" si="9"/>
        <v>OK</v>
      </c>
      <c r="U82" s="32">
        <f t="shared" ref="U82:AH82" si="10">SUMPRODUCT($J$4:$J$81,U4:U81)</f>
        <v>2907</v>
      </c>
      <c r="V82" s="32">
        <f t="shared" si="10"/>
        <v>1453.5</v>
      </c>
      <c r="W82" s="32">
        <f t="shared" si="10"/>
        <v>700</v>
      </c>
      <c r="X82" s="32">
        <f t="shared" si="10"/>
        <v>1651.67</v>
      </c>
      <c r="Y82" s="32">
        <f t="shared" si="10"/>
        <v>1426</v>
      </c>
      <c r="Z82" s="32">
        <f t="shared" si="10"/>
        <v>1426</v>
      </c>
      <c r="AA82" s="32">
        <f t="shared" si="10"/>
        <v>17684</v>
      </c>
      <c r="AB82" s="32">
        <f t="shared" si="10"/>
        <v>45275.340000000004</v>
      </c>
      <c r="AC82" s="32">
        <f t="shared" si="10"/>
        <v>134460</v>
      </c>
      <c r="AD82" s="32">
        <f t="shared" si="10"/>
        <v>11299.55</v>
      </c>
      <c r="AE82" s="32">
        <f t="shared" si="10"/>
        <v>27130.400000000001</v>
      </c>
      <c r="AF82" s="32">
        <f t="shared" si="10"/>
        <v>19923.060000000001</v>
      </c>
      <c r="AG82" s="32">
        <f t="shared" si="10"/>
        <v>1776</v>
      </c>
      <c r="AH82" s="32">
        <f t="shared" si="10"/>
        <v>0</v>
      </c>
    </row>
    <row r="83" spans="1:34" ht="15" x14ac:dyDescent="0.25">
      <c r="D83" s="33" t="s">
        <v>53</v>
      </c>
      <c r="K83" s="163">
        <f>SUMPRODUCT($J$4:$J$81,K4:K81)</f>
        <v>471984.91000000009</v>
      </c>
      <c r="L83" s="163">
        <f>SUMPRODUCT($J$4:$J$81,L4:L81)</f>
        <v>267112.52</v>
      </c>
      <c r="M83" s="163">
        <f>SUMPRODUCT($J$4:$J$81,M4:M81)</f>
        <v>267112.52</v>
      </c>
      <c r="R83" s="157"/>
      <c r="U83" s="177"/>
      <c r="V83" s="177"/>
      <c r="W83" s="177"/>
      <c r="X83" s="177"/>
      <c r="Y83" s="177"/>
      <c r="Z83" s="177"/>
      <c r="AA83" s="177"/>
      <c r="AB83" s="177"/>
      <c r="AC83" s="177"/>
      <c r="AD83" s="177"/>
      <c r="AE83" s="177"/>
      <c r="AF83" s="177"/>
      <c r="AG83" s="177"/>
    </row>
    <row r="84" spans="1:34" ht="45" x14ac:dyDescent="0.25">
      <c r="D84" s="34" t="s">
        <v>54</v>
      </c>
      <c r="R84" s="156"/>
      <c r="U84" s="177"/>
      <c r="V84" s="177"/>
      <c r="W84" s="177"/>
      <c r="X84" s="177"/>
      <c r="Y84" s="177"/>
      <c r="Z84" s="177"/>
      <c r="AA84" s="177"/>
      <c r="AB84" s="177"/>
      <c r="AC84" s="177"/>
      <c r="AD84" s="177"/>
      <c r="AE84" s="177"/>
      <c r="AF84" s="177"/>
      <c r="AG84" s="177"/>
    </row>
    <row r="85" spans="1:34" ht="15.75" customHeight="1" thickBot="1" x14ac:dyDescent="0.3">
      <c r="D85" s="35" t="s">
        <v>55</v>
      </c>
      <c r="R85" s="156"/>
      <c r="U85" s="177"/>
      <c r="V85" s="177"/>
      <c r="W85" s="177"/>
      <c r="X85" s="177"/>
      <c r="Y85" s="177"/>
      <c r="Z85" s="177"/>
      <c r="AA85" s="177"/>
      <c r="AB85" s="177"/>
      <c r="AC85" s="177"/>
      <c r="AD85" s="177"/>
      <c r="AE85" s="177"/>
      <c r="AF85" s="177"/>
      <c r="AG85" s="177"/>
    </row>
    <row r="86" spans="1:34" ht="15" x14ac:dyDescent="0.25">
      <c r="U86" s="177"/>
      <c r="V86" s="177"/>
      <c r="W86" s="177"/>
      <c r="X86" s="177"/>
      <c r="Y86" s="177"/>
      <c r="Z86" s="177"/>
      <c r="AA86" s="177"/>
      <c r="AB86" s="177"/>
      <c r="AC86" s="177"/>
      <c r="AD86" s="177"/>
      <c r="AE86" s="177"/>
      <c r="AF86" s="177"/>
      <c r="AG86" s="177"/>
    </row>
    <row r="87" spans="1:34" ht="15" x14ac:dyDescent="0.25">
      <c r="U87" s="177"/>
      <c r="V87" s="177"/>
      <c r="W87" s="177"/>
      <c r="X87" s="177"/>
      <c r="Y87" s="177"/>
      <c r="Z87" s="177"/>
      <c r="AA87" s="177"/>
      <c r="AB87" s="177"/>
      <c r="AC87" s="177"/>
      <c r="AD87" s="177"/>
      <c r="AE87" s="177"/>
      <c r="AF87" s="177"/>
      <c r="AG87" s="177"/>
    </row>
    <row r="88" spans="1:34" ht="15" x14ac:dyDescent="0.25">
      <c r="U88" s="177"/>
      <c r="V88" s="177"/>
      <c r="W88" s="177"/>
      <c r="X88" s="177"/>
      <c r="Y88" s="177"/>
      <c r="Z88" s="177"/>
      <c r="AA88" s="177"/>
      <c r="AB88" s="177"/>
      <c r="AC88" s="177"/>
      <c r="AD88" s="177"/>
      <c r="AE88" s="177"/>
      <c r="AF88" s="177"/>
      <c r="AG88" s="177"/>
    </row>
    <row r="89" spans="1:34" ht="15" x14ac:dyDescent="0.25">
      <c r="U89" s="177"/>
      <c r="V89" s="177"/>
      <c r="W89" s="177"/>
      <c r="X89" s="177"/>
      <c r="Y89" s="177"/>
      <c r="Z89" s="177"/>
      <c r="AA89" s="177"/>
      <c r="AB89" s="177"/>
      <c r="AC89" s="177"/>
      <c r="AD89" s="177"/>
      <c r="AE89" s="177"/>
      <c r="AF89" s="177"/>
      <c r="AG89" s="177"/>
    </row>
    <row r="90" spans="1:34" ht="15" x14ac:dyDescent="0.25">
      <c r="U90" s="177"/>
      <c r="V90" s="177"/>
      <c r="W90" s="177"/>
      <c r="X90" s="177"/>
      <c r="Y90" s="177"/>
      <c r="Z90" s="177"/>
      <c r="AA90" s="177"/>
      <c r="AB90" s="177"/>
      <c r="AC90" s="177"/>
      <c r="AD90" s="177"/>
      <c r="AE90" s="177"/>
      <c r="AF90" s="177"/>
      <c r="AG90" s="177"/>
    </row>
    <row r="91" spans="1:34" ht="15" x14ac:dyDescent="0.25">
      <c r="U91" s="177"/>
      <c r="V91" s="177"/>
      <c r="W91" s="177"/>
      <c r="X91" s="177"/>
      <c r="Y91" s="177"/>
      <c r="Z91" s="177"/>
      <c r="AA91" s="177"/>
      <c r="AB91" s="177"/>
      <c r="AC91" s="177"/>
      <c r="AD91" s="177"/>
      <c r="AE91" s="177"/>
      <c r="AF91" s="177"/>
      <c r="AG91" s="177"/>
    </row>
    <row r="92" spans="1:34" ht="15" x14ac:dyDescent="0.25">
      <c r="U92" s="177"/>
      <c r="V92" s="177"/>
      <c r="W92" s="177"/>
      <c r="X92" s="177"/>
      <c r="Y92" s="177"/>
      <c r="Z92" s="177"/>
      <c r="AA92" s="177"/>
      <c r="AB92" s="177"/>
      <c r="AC92" s="177"/>
      <c r="AD92" s="177"/>
      <c r="AE92" s="177"/>
      <c r="AF92" s="177"/>
      <c r="AG92" s="177"/>
    </row>
    <row r="93" spans="1:34" ht="30.2" customHeight="1" x14ac:dyDescent="0.25">
      <c r="U93" s="177"/>
      <c r="V93" s="177"/>
      <c r="W93" s="177"/>
      <c r="X93" s="177"/>
      <c r="Y93" s="177"/>
      <c r="Z93" s="177"/>
      <c r="AA93" s="177"/>
      <c r="AB93" s="177"/>
      <c r="AC93" s="177"/>
      <c r="AD93" s="177"/>
      <c r="AE93" s="177"/>
      <c r="AF93" s="177"/>
      <c r="AG93" s="177"/>
    </row>
  </sheetData>
  <mergeCells count="28">
    <mergeCell ref="A79:A81"/>
    <mergeCell ref="C79:C81"/>
    <mergeCell ref="A38:A48"/>
    <mergeCell ref="C38:C48"/>
    <mergeCell ref="A49:A59"/>
    <mergeCell ref="C49:C59"/>
    <mergeCell ref="A60:A68"/>
    <mergeCell ref="C60:C68"/>
    <mergeCell ref="AD1:AD2"/>
    <mergeCell ref="AE1:AE2"/>
    <mergeCell ref="AF1:AF2"/>
    <mergeCell ref="AH1:AH2"/>
    <mergeCell ref="A69:A78"/>
    <mergeCell ref="C69:C78"/>
    <mergeCell ref="AA1:AA2"/>
    <mergeCell ref="AB1:AB2"/>
    <mergeCell ref="AC1:AC2"/>
    <mergeCell ref="A1:C1"/>
    <mergeCell ref="D1:J1"/>
    <mergeCell ref="K1:T1"/>
    <mergeCell ref="U1:U2"/>
    <mergeCell ref="V1:V2"/>
    <mergeCell ref="W1:W2"/>
    <mergeCell ref="A2:J2"/>
    <mergeCell ref="K2:T2"/>
    <mergeCell ref="X1:X2"/>
    <mergeCell ref="Y1:Y2"/>
    <mergeCell ref="Z1:Z2"/>
  </mergeCells>
  <conditionalFormatting sqref="T1 T3:T1048576">
    <cfRule type="cellIs" dxfId="37" priority="2" operator="equal">
      <formula>"ATENÇÃO"</formula>
    </cfRule>
  </conditionalFormatting>
  <conditionalFormatting sqref="AH4:AH81">
    <cfRule type="cellIs" dxfId="36"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F64F2-A10D-4338-910E-6524B496D9D7}">
  <dimension ref="A1:AG92"/>
  <sheetViews>
    <sheetView topLeftCell="A67" zoomScale="80" zoomScaleNormal="80" workbookViewId="0">
      <selection activeCell="K38" sqref="K38"/>
    </sheetView>
  </sheetViews>
  <sheetFormatPr defaultColWidth="9.7109375" defaultRowHeight="30.2" customHeight="1" x14ac:dyDescent="0.25"/>
  <cols>
    <col min="1" max="1" width="6.140625" style="1" customWidth="1"/>
    <col min="2" max="2" width="6.42578125" style="1" customWidth="1"/>
    <col min="3" max="3" width="16.28515625" style="1" customWidth="1"/>
    <col min="4" max="4" width="18.5703125" style="3" customWidth="1"/>
    <col min="5" max="5" width="16.140625" style="1" customWidth="1"/>
    <col min="6" max="6" width="8.5703125" style="1" customWidth="1"/>
    <col min="7" max="7" width="8.42578125" style="1" customWidth="1"/>
    <col min="8" max="8" width="8.28515625" style="1" customWidth="1"/>
    <col min="9" max="9" width="12.7109375" style="1" customWidth="1"/>
    <col min="10" max="10" width="12.140625" style="3" customWidth="1"/>
    <col min="11" max="11" width="13.7109375" style="4" bestFit="1" customWidth="1"/>
    <col min="12" max="14" width="12.42578125" style="4" customWidth="1"/>
    <col min="15" max="15" width="18.140625" style="4" customWidth="1"/>
    <col min="16" max="17" width="12.42578125" style="4" customWidth="1"/>
    <col min="18" max="18" width="16.42578125" style="4" bestFit="1" customWidth="1"/>
    <col min="19" max="19" width="13.28515625" style="12" customWidth="1"/>
    <col min="20" max="20" width="12.42578125" style="5" customWidth="1"/>
    <col min="21" max="21" width="13.42578125" style="6" customWidth="1"/>
    <col min="22" max="22" width="14.5703125" style="6" customWidth="1"/>
    <col min="23" max="23" width="15.5703125" style="6" customWidth="1"/>
    <col min="24" max="25" width="14.140625" style="6" customWidth="1"/>
    <col min="26" max="26" width="15" style="6" customWidth="1"/>
    <col min="27" max="27" width="13.28515625" style="6" customWidth="1"/>
    <col min="28" max="28" width="12.7109375" style="6" customWidth="1"/>
    <col min="29" max="29" width="14" style="6" customWidth="1"/>
    <col min="30" max="30" width="15.140625" style="6" customWidth="1"/>
    <col min="31" max="31" width="13.42578125" style="6" customWidth="1"/>
    <col min="32" max="32" width="12.42578125" style="2" customWidth="1"/>
    <col min="33" max="33" width="13.7109375" style="2" customWidth="1"/>
    <col min="34" max="16384" width="9.7109375" style="2"/>
  </cols>
  <sheetData>
    <row r="1" spans="1:33" ht="40.15" customHeight="1" x14ac:dyDescent="0.25">
      <c r="A1" s="207" t="s">
        <v>52</v>
      </c>
      <c r="B1" s="208"/>
      <c r="C1" s="209"/>
      <c r="D1" s="194" t="s">
        <v>48</v>
      </c>
      <c r="E1" s="195"/>
      <c r="F1" s="195"/>
      <c r="G1" s="195"/>
      <c r="H1" s="195"/>
      <c r="I1" s="195"/>
      <c r="J1" s="196"/>
      <c r="K1" s="206" t="s">
        <v>49</v>
      </c>
      <c r="L1" s="206"/>
      <c r="M1" s="206"/>
      <c r="N1" s="206"/>
      <c r="O1" s="206"/>
      <c r="P1" s="206"/>
      <c r="Q1" s="206"/>
      <c r="R1" s="206"/>
      <c r="S1" s="206"/>
      <c r="T1" s="206"/>
      <c r="U1" s="216" t="s">
        <v>290</v>
      </c>
      <c r="V1" s="216" t="s">
        <v>291</v>
      </c>
      <c r="W1" s="216" t="s">
        <v>292</v>
      </c>
      <c r="X1" s="216" t="s">
        <v>293</v>
      </c>
      <c r="Y1" s="216" t="s">
        <v>294</v>
      </c>
      <c r="Z1" s="216" t="s">
        <v>295</v>
      </c>
      <c r="AA1" s="216" t="s">
        <v>296</v>
      </c>
      <c r="AB1" s="216" t="s">
        <v>297</v>
      </c>
      <c r="AC1" s="216" t="s">
        <v>298</v>
      </c>
      <c r="AD1" s="216" t="s">
        <v>299</v>
      </c>
      <c r="AE1" s="192" t="s">
        <v>51</v>
      </c>
      <c r="AF1" s="192" t="s">
        <v>51</v>
      </c>
      <c r="AG1" s="192" t="s">
        <v>51</v>
      </c>
    </row>
    <row r="2" spans="1:33" ht="24.95" customHeight="1" x14ac:dyDescent="0.25">
      <c r="A2" s="194" t="s">
        <v>41</v>
      </c>
      <c r="B2" s="195"/>
      <c r="C2" s="195"/>
      <c r="D2" s="195"/>
      <c r="E2" s="195"/>
      <c r="F2" s="195"/>
      <c r="G2" s="195"/>
      <c r="H2" s="195"/>
      <c r="I2" s="195"/>
      <c r="J2" s="196"/>
      <c r="K2" s="197" t="s">
        <v>62</v>
      </c>
      <c r="L2" s="198"/>
      <c r="M2" s="198"/>
      <c r="N2" s="198"/>
      <c r="O2" s="198"/>
      <c r="P2" s="198"/>
      <c r="Q2" s="198"/>
      <c r="R2" s="198"/>
      <c r="S2" s="198"/>
      <c r="T2" s="199"/>
      <c r="U2" s="217"/>
      <c r="V2" s="217"/>
      <c r="W2" s="217"/>
      <c r="X2" s="217"/>
      <c r="Y2" s="217"/>
      <c r="Z2" s="217"/>
      <c r="AA2" s="217"/>
      <c r="AB2" s="217"/>
      <c r="AC2" s="217"/>
      <c r="AD2" s="217"/>
      <c r="AE2" s="193"/>
      <c r="AF2" s="193"/>
      <c r="AG2" s="193"/>
    </row>
    <row r="3" spans="1:33" s="3" customFormat="1" ht="30.2" customHeight="1" x14ac:dyDescent="0.2">
      <c r="A3" s="7" t="s">
        <v>3</v>
      </c>
      <c r="B3" s="7" t="s">
        <v>56</v>
      </c>
      <c r="C3" s="7" t="s">
        <v>57</v>
      </c>
      <c r="D3" s="8" t="s">
        <v>58</v>
      </c>
      <c r="E3" s="8" t="s">
        <v>59</v>
      </c>
      <c r="F3" s="8" t="s">
        <v>18</v>
      </c>
      <c r="G3" s="8" t="s">
        <v>19</v>
      </c>
      <c r="H3" s="8" t="s">
        <v>60</v>
      </c>
      <c r="I3" s="8" t="s">
        <v>61</v>
      </c>
      <c r="J3" s="9" t="s">
        <v>50</v>
      </c>
      <c r="K3" s="10" t="s">
        <v>4</v>
      </c>
      <c r="L3" s="57" t="s">
        <v>218</v>
      </c>
      <c r="M3" s="57" t="s">
        <v>219</v>
      </c>
      <c r="N3" s="57" t="s">
        <v>220</v>
      </c>
      <c r="O3" s="57" t="s">
        <v>221</v>
      </c>
      <c r="P3" s="57" t="s">
        <v>222</v>
      </c>
      <c r="Q3" s="57" t="s">
        <v>224</v>
      </c>
      <c r="R3" s="57" t="s">
        <v>225</v>
      </c>
      <c r="S3" s="11" t="s">
        <v>0</v>
      </c>
      <c r="T3" s="7" t="s">
        <v>2</v>
      </c>
      <c r="U3" s="172">
        <v>45497</v>
      </c>
      <c r="V3" s="184" t="s">
        <v>300</v>
      </c>
      <c r="W3" s="184" t="s">
        <v>301</v>
      </c>
      <c r="X3" s="184" t="s">
        <v>302</v>
      </c>
      <c r="Y3" s="184" t="s">
        <v>303</v>
      </c>
      <c r="Z3" s="184" t="s">
        <v>304</v>
      </c>
      <c r="AA3" s="184" t="s">
        <v>305</v>
      </c>
      <c r="AB3" s="184" t="s">
        <v>306</v>
      </c>
      <c r="AC3" s="172">
        <v>45580</v>
      </c>
      <c r="AD3" s="172">
        <v>45580</v>
      </c>
      <c r="AE3" s="25" t="s">
        <v>1</v>
      </c>
      <c r="AF3" s="25" t="s">
        <v>1</v>
      </c>
      <c r="AG3" s="25" t="s">
        <v>1</v>
      </c>
    </row>
    <row r="4" spans="1:33" ht="30.2" customHeight="1" x14ac:dyDescent="0.25">
      <c r="A4" s="39">
        <v>1</v>
      </c>
      <c r="B4" s="39">
        <v>1</v>
      </c>
      <c r="C4" s="37" t="s">
        <v>63</v>
      </c>
      <c r="D4" s="36" t="s">
        <v>64</v>
      </c>
      <c r="E4" s="37" t="s">
        <v>65</v>
      </c>
      <c r="F4" s="37" t="s">
        <v>20</v>
      </c>
      <c r="G4" s="37" t="s">
        <v>66</v>
      </c>
      <c r="H4" s="37" t="s">
        <v>5</v>
      </c>
      <c r="I4" s="37" t="s">
        <v>6</v>
      </c>
      <c r="J4" s="38">
        <v>1670</v>
      </c>
      <c r="K4" s="29">
        <f>0</f>
        <v>0</v>
      </c>
      <c r="L4" s="158">
        <f t="shared" ref="L4:L35" si="0">IF(SUM(U4:AK4)&gt;K4,K4,SUM(U4:AK4))</f>
        <v>0</v>
      </c>
      <c r="M4" s="158">
        <f t="shared" ref="M4:M35" si="1">(SUM(U4:AK4))</f>
        <v>0</v>
      </c>
      <c r="N4" s="159"/>
      <c r="O4" s="160">
        <f>ROUND(IF(K4*0.25-0.5&lt;0,0,K4*0.25-0.5),0)-R4-P4</f>
        <v>0</v>
      </c>
      <c r="P4" s="159"/>
      <c r="Q4" s="159"/>
      <c r="R4" s="159"/>
      <c r="S4" s="28">
        <f t="shared" ref="S4:S35" si="2">K4-SUM(U4:AG4)+N4</f>
        <v>0</v>
      </c>
      <c r="T4" s="27" t="str">
        <f>IF(S4&lt;0,"ATENÇÃO","OK")</f>
        <v>OK</v>
      </c>
      <c r="U4" s="173"/>
      <c r="V4" s="173"/>
      <c r="W4" s="173"/>
      <c r="X4" s="173"/>
      <c r="Y4" s="174"/>
      <c r="Z4" s="174"/>
      <c r="AA4" s="174"/>
      <c r="AB4" s="173"/>
      <c r="AC4" s="173"/>
      <c r="AD4" s="173"/>
      <c r="AE4" s="24"/>
      <c r="AF4" s="24"/>
      <c r="AG4" s="24"/>
    </row>
    <row r="5" spans="1:33" ht="30.2" customHeight="1" x14ac:dyDescent="0.25">
      <c r="A5" s="46">
        <v>2</v>
      </c>
      <c r="B5" s="46">
        <v>2</v>
      </c>
      <c r="C5" s="47" t="s">
        <v>67</v>
      </c>
      <c r="D5" s="48" t="s">
        <v>68</v>
      </c>
      <c r="E5" s="47" t="s">
        <v>69</v>
      </c>
      <c r="F5" s="47" t="s">
        <v>20</v>
      </c>
      <c r="G5" s="47" t="s">
        <v>66</v>
      </c>
      <c r="H5" s="47" t="s">
        <v>5</v>
      </c>
      <c r="I5" s="47" t="s">
        <v>6</v>
      </c>
      <c r="J5" s="49">
        <v>1651.67</v>
      </c>
      <c r="K5" s="29">
        <f>4</f>
        <v>4</v>
      </c>
      <c r="L5" s="158">
        <f t="shared" si="0"/>
        <v>4</v>
      </c>
      <c r="M5" s="158">
        <f t="shared" si="1"/>
        <v>4</v>
      </c>
      <c r="N5" s="159"/>
      <c r="O5" s="160">
        <f t="shared" ref="O5:O68" si="3">ROUND(IF(K5*0.25-0.5&lt;0,0,K5*0.25-0.5),0)-R5-P5</f>
        <v>1</v>
      </c>
      <c r="P5" s="159"/>
      <c r="Q5" s="159"/>
      <c r="R5" s="159"/>
      <c r="S5" s="28">
        <f t="shared" si="2"/>
        <v>0</v>
      </c>
      <c r="T5" s="27" t="str">
        <f t="shared" ref="T5:T68" si="4">IF(S5&lt;0,"ATENÇÃO","OK")</f>
        <v>OK</v>
      </c>
      <c r="U5" s="173"/>
      <c r="V5" s="175">
        <v>1</v>
      </c>
      <c r="W5" s="173"/>
      <c r="X5" s="173"/>
      <c r="Y5" s="174"/>
      <c r="Z5" s="174"/>
      <c r="AA5" s="174"/>
      <c r="AB5" s="173"/>
      <c r="AC5" s="175">
        <v>3</v>
      </c>
      <c r="AD5" s="173"/>
      <c r="AE5" s="24"/>
      <c r="AF5" s="24"/>
      <c r="AG5" s="24"/>
    </row>
    <row r="6" spans="1:33" ht="30.2" customHeight="1" x14ac:dyDescent="0.25">
      <c r="A6" s="39">
        <v>3</v>
      </c>
      <c r="B6" s="39">
        <v>3</v>
      </c>
      <c r="C6" s="37" t="s">
        <v>63</v>
      </c>
      <c r="D6" s="36" t="s">
        <v>70</v>
      </c>
      <c r="E6" s="37" t="s">
        <v>71</v>
      </c>
      <c r="F6" s="37" t="s">
        <v>20</v>
      </c>
      <c r="G6" s="37" t="s">
        <v>72</v>
      </c>
      <c r="H6" s="37" t="s">
        <v>5</v>
      </c>
      <c r="I6" s="37" t="s">
        <v>6</v>
      </c>
      <c r="J6" s="38">
        <v>1802</v>
      </c>
      <c r="K6" s="29">
        <f>0</f>
        <v>0</v>
      </c>
      <c r="L6" s="158">
        <f t="shared" si="0"/>
        <v>0</v>
      </c>
      <c r="M6" s="158">
        <f t="shared" si="1"/>
        <v>0</v>
      </c>
      <c r="N6" s="159"/>
      <c r="O6" s="160">
        <f t="shared" si="3"/>
        <v>0</v>
      </c>
      <c r="P6" s="159"/>
      <c r="Q6" s="159"/>
      <c r="R6" s="159"/>
      <c r="S6" s="28">
        <f t="shared" si="2"/>
        <v>0</v>
      </c>
      <c r="T6" s="27" t="str">
        <f t="shared" si="4"/>
        <v>OK</v>
      </c>
      <c r="U6" s="173"/>
      <c r="V6" s="173"/>
      <c r="W6" s="173"/>
      <c r="X6" s="173"/>
      <c r="Y6" s="174"/>
      <c r="Z6" s="174"/>
      <c r="AA6" s="174"/>
      <c r="AB6" s="173"/>
      <c r="AC6" s="173"/>
      <c r="AD6" s="173"/>
      <c r="AE6" s="24"/>
      <c r="AF6" s="24"/>
      <c r="AG6" s="24"/>
    </row>
    <row r="7" spans="1:33" ht="30.2" customHeight="1" x14ac:dyDescent="0.25">
      <c r="A7" s="46">
        <v>4</v>
      </c>
      <c r="B7" s="46">
        <v>4</v>
      </c>
      <c r="C7" s="47" t="s">
        <v>67</v>
      </c>
      <c r="D7" s="48" t="s">
        <v>73</v>
      </c>
      <c r="E7" s="47" t="s">
        <v>74</v>
      </c>
      <c r="F7" s="47" t="s">
        <v>20</v>
      </c>
      <c r="G7" s="47" t="s">
        <v>75</v>
      </c>
      <c r="H7" s="47" t="s">
        <v>5</v>
      </c>
      <c r="I7" s="47" t="s">
        <v>6</v>
      </c>
      <c r="J7" s="49">
        <v>1800</v>
      </c>
      <c r="K7" s="29">
        <f>9</f>
        <v>9</v>
      </c>
      <c r="L7" s="158">
        <f t="shared" si="0"/>
        <v>9</v>
      </c>
      <c r="M7" s="158">
        <f t="shared" si="1"/>
        <v>11</v>
      </c>
      <c r="N7" s="159">
        <v>2</v>
      </c>
      <c r="O7" s="160">
        <f t="shared" si="3"/>
        <v>2</v>
      </c>
      <c r="P7" s="159"/>
      <c r="Q7" s="159"/>
      <c r="R7" s="159"/>
      <c r="S7" s="28">
        <f t="shared" si="2"/>
        <v>0</v>
      </c>
      <c r="T7" s="27" t="str">
        <f t="shared" si="4"/>
        <v>OK</v>
      </c>
      <c r="U7" s="173"/>
      <c r="V7" s="175">
        <v>5</v>
      </c>
      <c r="W7" s="173"/>
      <c r="X7" s="173"/>
      <c r="Y7" s="174"/>
      <c r="Z7" s="174"/>
      <c r="AA7" s="174"/>
      <c r="AB7" s="173"/>
      <c r="AC7" s="175">
        <v>6</v>
      </c>
      <c r="AD7" s="173"/>
      <c r="AE7" s="24"/>
      <c r="AF7" s="24"/>
      <c r="AG7" s="24"/>
    </row>
    <row r="8" spans="1:33" ht="30.2" customHeight="1" x14ac:dyDescent="0.25">
      <c r="A8" s="39">
        <v>5</v>
      </c>
      <c r="B8" s="39">
        <v>5</v>
      </c>
      <c r="C8" s="37" t="s">
        <v>63</v>
      </c>
      <c r="D8" s="36" t="s">
        <v>76</v>
      </c>
      <c r="E8" s="37" t="s">
        <v>77</v>
      </c>
      <c r="F8" s="37" t="s">
        <v>20</v>
      </c>
      <c r="G8" s="37" t="s">
        <v>78</v>
      </c>
      <c r="H8" s="37" t="s">
        <v>5</v>
      </c>
      <c r="I8" s="37" t="s">
        <v>6</v>
      </c>
      <c r="J8" s="38">
        <v>2686</v>
      </c>
      <c r="K8" s="29">
        <f>0</f>
        <v>0</v>
      </c>
      <c r="L8" s="158">
        <f t="shared" si="0"/>
        <v>0</v>
      </c>
      <c r="M8" s="158">
        <f t="shared" si="1"/>
        <v>0</v>
      </c>
      <c r="N8" s="159"/>
      <c r="O8" s="160">
        <f t="shared" si="3"/>
        <v>0</v>
      </c>
      <c r="P8" s="159"/>
      <c r="Q8" s="159"/>
      <c r="R8" s="159"/>
      <c r="S8" s="28">
        <f t="shared" si="2"/>
        <v>0</v>
      </c>
      <c r="T8" s="27" t="str">
        <f t="shared" si="4"/>
        <v>OK</v>
      </c>
      <c r="U8" s="173"/>
      <c r="V8" s="173"/>
      <c r="W8" s="173"/>
      <c r="X8" s="173"/>
      <c r="Y8" s="174"/>
      <c r="Z8" s="174"/>
      <c r="AA8" s="174"/>
      <c r="AB8" s="173"/>
      <c r="AC8" s="173"/>
      <c r="AD8" s="173"/>
      <c r="AE8" s="24"/>
      <c r="AF8" s="24"/>
      <c r="AG8" s="24"/>
    </row>
    <row r="9" spans="1:33" ht="53.65" customHeight="1" x14ac:dyDescent="0.25">
      <c r="A9" s="91">
        <v>6</v>
      </c>
      <c r="B9" s="91">
        <v>6</v>
      </c>
      <c r="C9" s="92" t="s">
        <v>67</v>
      </c>
      <c r="D9" s="93" t="s">
        <v>79</v>
      </c>
      <c r="E9" s="98" t="s">
        <v>188</v>
      </c>
      <c r="F9" s="92" t="s">
        <v>20</v>
      </c>
      <c r="G9" s="92" t="s">
        <v>21</v>
      </c>
      <c r="H9" s="92" t="s">
        <v>5</v>
      </c>
      <c r="I9" s="92" t="s">
        <v>6</v>
      </c>
      <c r="J9" s="94">
        <v>2821.51</v>
      </c>
      <c r="K9" s="29">
        <f>8</f>
        <v>8</v>
      </c>
      <c r="L9" s="158">
        <f t="shared" si="0"/>
        <v>8</v>
      </c>
      <c r="M9" s="158">
        <f t="shared" si="1"/>
        <v>8</v>
      </c>
      <c r="N9" s="159"/>
      <c r="O9" s="160">
        <f t="shared" si="3"/>
        <v>2</v>
      </c>
      <c r="P9" s="159"/>
      <c r="Q9" s="159"/>
      <c r="R9" s="159"/>
      <c r="S9" s="28">
        <f t="shared" si="2"/>
        <v>0</v>
      </c>
      <c r="T9" s="27" t="str">
        <f t="shared" si="4"/>
        <v>OK</v>
      </c>
      <c r="U9" s="173"/>
      <c r="V9" s="175">
        <v>5</v>
      </c>
      <c r="W9" s="173"/>
      <c r="X9" s="173"/>
      <c r="Y9" s="174"/>
      <c r="Z9" s="174"/>
      <c r="AA9" s="174"/>
      <c r="AB9" s="173"/>
      <c r="AC9" s="175">
        <v>3</v>
      </c>
      <c r="AD9" s="173"/>
      <c r="AE9" s="24"/>
      <c r="AF9" s="24"/>
      <c r="AG9" s="24"/>
    </row>
    <row r="10" spans="1:33" ht="30.2" customHeight="1" x14ac:dyDescent="0.25">
      <c r="A10" s="39">
        <v>7</v>
      </c>
      <c r="B10" s="39">
        <v>7</v>
      </c>
      <c r="C10" s="37" t="s">
        <v>63</v>
      </c>
      <c r="D10" s="36" t="s">
        <v>80</v>
      </c>
      <c r="E10" s="37" t="s">
        <v>81</v>
      </c>
      <c r="F10" s="37" t="s">
        <v>20</v>
      </c>
      <c r="G10" s="37" t="s">
        <v>21</v>
      </c>
      <c r="H10" s="37" t="s">
        <v>5</v>
      </c>
      <c r="I10" s="37" t="s">
        <v>6</v>
      </c>
      <c r="J10" s="38">
        <v>7446</v>
      </c>
      <c r="K10" s="29">
        <f>0</f>
        <v>0</v>
      </c>
      <c r="L10" s="158">
        <f t="shared" si="0"/>
        <v>0</v>
      </c>
      <c r="M10" s="158">
        <f t="shared" si="1"/>
        <v>0</v>
      </c>
      <c r="N10" s="159"/>
      <c r="O10" s="160">
        <f t="shared" si="3"/>
        <v>0</v>
      </c>
      <c r="P10" s="159"/>
      <c r="Q10" s="159"/>
      <c r="R10" s="159"/>
      <c r="S10" s="28">
        <f t="shared" si="2"/>
        <v>0</v>
      </c>
      <c r="T10" s="27" t="str">
        <f t="shared" si="4"/>
        <v>OK</v>
      </c>
      <c r="U10" s="173"/>
      <c r="V10" s="173"/>
      <c r="W10" s="173"/>
      <c r="X10" s="173"/>
      <c r="Y10" s="174"/>
      <c r="Z10" s="174"/>
      <c r="AA10" s="174"/>
      <c r="AB10" s="173"/>
      <c r="AC10" s="173"/>
      <c r="AD10" s="173"/>
      <c r="AE10" s="24"/>
      <c r="AF10" s="24"/>
      <c r="AG10" s="24"/>
    </row>
    <row r="11" spans="1:33" ht="30.2" customHeight="1" x14ac:dyDescent="0.25">
      <c r="A11" s="46">
        <v>8</v>
      </c>
      <c r="B11" s="46">
        <v>8</v>
      </c>
      <c r="C11" s="47" t="s">
        <v>63</v>
      </c>
      <c r="D11" s="48" t="s">
        <v>82</v>
      </c>
      <c r="E11" s="47" t="s">
        <v>81</v>
      </c>
      <c r="F11" s="47" t="s">
        <v>20</v>
      </c>
      <c r="G11" s="47" t="s">
        <v>21</v>
      </c>
      <c r="H11" s="47" t="s">
        <v>5</v>
      </c>
      <c r="I11" s="47" t="s">
        <v>6</v>
      </c>
      <c r="J11" s="49">
        <v>7375</v>
      </c>
      <c r="K11" s="29">
        <f>1</f>
        <v>1</v>
      </c>
      <c r="L11" s="158">
        <f t="shared" si="0"/>
        <v>0</v>
      </c>
      <c r="M11" s="158">
        <f t="shared" si="1"/>
        <v>0</v>
      </c>
      <c r="N11" s="159"/>
      <c r="O11" s="160">
        <f t="shared" si="3"/>
        <v>0</v>
      </c>
      <c r="P11" s="159"/>
      <c r="Q11" s="159"/>
      <c r="R11" s="159"/>
      <c r="S11" s="28">
        <f t="shared" si="2"/>
        <v>1</v>
      </c>
      <c r="T11" s="27" t="str">
        <f t="shared" si="4"/>
        <v>OK</v>
      </c>
      <c r="U11" s="173"/>
      <c r="V11" s="173"/>
      <c r="W11" s="173"/>
      <c r="X11" s="173"/>
      <c r="Y11" s="174"/>
      <c r="Z11" s="174"/>
      <c r="AA11" s="174"/>
      <c r="AB11" s="173"/>
      <c r="AC11" s="173"/>
      <c r="AD11" s="173"/>
      <c r="AE11" s="24"/>
      <c r="AF11" s="24"/>
      <c r="AG11" s="24"/>
    </row>
    <row r="12" spans="1:33" ht="30.2" customHeight="1" x14ac:dyDescent="0.25">
      <c r="A12" s="39">
        <v>9</v>
      </c>
      <c r="B12" s="39">
        <v>9</v>
      </c>
      <c r="C12" s="37" t="s">
        <v>83</v>
      </c>
      <c r="D12" s="36" t="s">
        <v>84</v>
      </c>
      <c r="E12" s="37" t="s">
        <v>85</v>
      </c>
      <c r="F12" s="37" t="s">
        <v>20</v>
      </c>
      <c r="G12" s="37" t="s">
        <v>22</v>
      </c>
      <c r="H12" s="37" t="s">
        <v>5</v>
      </c>
      <c r="I12" s="37" t="s">
        <v>6</v>
      </c>
      <c r="J12" s="38">
        <v>6213.51</v>
      </c>
      <c r="K12" s="29">
        <f>0</f>
        <v>0</v>
      </c>
      <c r="L12" s="158">
        <f t="shared" si="0"/>
        <v>0</v>
      </c>
      <c r="M12" s="158">
        <f t="shared" si="1"/>
        <v>0</v>
      </c>
      <c r="N12" s="159"/>
      <c r="O12" s="160">
        <f t="shared" si="3"/>
        <v>0</v>
      </c>
      <c r="P12" s="159"/>
      <c r="Q12" s="159"/>
      <c r="R12" s="159"/>
      <c r="S12" s="28">
        <f t="shared" si="2"/>
        <v>0</v>
      </c>
      <c r="T12" s="27" t="str">
        <f t="shared" si="4"/>
        <v>OK</v>
      </c>
      <c r="U12" s="173"/>
      <c r="V12" s="173"/>
      <c r="W12" s="173"/>
      <c r="X12" s="173"/>
      <c r="Y12" s="174"/>
      <c r="Z12" s="174"/>
      <c r="AA12" s="174"/>
      <c r="AB12" s="173"/>
      <c r="AC12" s="173"/>
      <c r="AD12" s="173"/>
      <c r="AE12" s="24"/>
      <c r="AF12" s="24"/>
      <c r="AG12" s="24"/>
    </row>
    <row r="13" spans="1:33" ht="30.2" customHeight="1" x14ac:dyDescent="0.25">
      <c r="A13" s="46">
        <v>10</v>
      </c>
      <c r="B13" s="46">
        <v>10</v>
      </c>
      <c r="C13" s="47" t="s">
        <v>63</v>
      </c>
      <c r="D13" s="48" t="s">
        <v>86</v>
      </c>
      <c r="E13" s="47" t="s">
        <v>87</v>
      </c>
      <c r="F13" s="47" t="s">
        <v>20</v>
      </c>
      <c r="G13" s="47" t="s">
        <v>22</v>
      </c>
      <c r="H13" s="47" t="s">
        <v>5</v>
      </c>
      <c r="I13" s="47" t="s">
        <v>6</v>
      </c>
      <c r="J13" s="49">
        <v>6689.61</v>
      </c>
      <c r="K13" s="29">
        <f>20</f>
        <v>20</v>
      </c>
      <c r="L13" s="158">
        <f t="shared" si="0"/>
        <v>16</v>
      </c>
      <c r="M13" s="158">
        <f t="shared" si="1"/>
        <v>16</v>
      </c>
      <c r="N13" s="159"/>
      <c r="O13" s="160">
        <f t="shared" si="3"/>
        <v>5</v>
      </c>
      <c r="P13" s="159"/>
      <c r="Q13" s="159"/>
      <c r="R13" s="159"/>
      <c r="S13" s="28">
        <f t="shared" si="2"/>
        <v>4</v>
      </c>
      <c r="T13" s="27" t="str">
        <f t="shared" si="4"/>
        <v>OK</v>
      </c>
      <c r="U13" s="173"/>
      <c r="V13" s="173"/>
      <c r="W13" s="175">
        <v>16</v>
      </c>
      <c r="X13" s="173"/>
      <c r="Y13" s="174"/>
      <c r="Z13" s="174"/>
      <c r="AA13" s="174"/>
      <c r="AB13" s="173"/>
      <c r="AC13" s="173"/>
      <c r="AD13" s="173"/>
      <c r="AE13" s="24"/>
      <c r="AF13" s="24"/>
      <c r="AG13" s="24"/>
    </row>
    <row r="14" spans="1:33" ht="30.2" customHeight="1" x14ac:dyDescent="0.25">
      <c r="A14" s="39">
        <v>11</v>
      </c>
      <c r="B14" s="39">
        <v>11</v>
      </c>
      <c r="C14" s="37" t="s">
        <v>83</v>
      </c>
      <c r="D14" s="36" t="s">
        <v>88</v>
      </c>
      <c r="E14" s="37" t="s">
        <v>89</v>
      </c>
      <c r="F14" s="39" t="s">
        <v>20</v>
      </c>
      <c r="G14" s="37" t="s">
        <v>22</v>
      </c>
      <c r="H14" s="39" t="s">
        <v>5</v>
      </c>
      <c r="I14" s="37" t="s">
        <v>6</v>
      </c>
      <c r="J14" s="38">
        <v>3445.06</v>
      </c>
      <c r="K14" s="29">
        <f>0</f>
        <v>0</v>
      </c>
      <c r="L14" s="158">
        <f t="shared" si="0"/>
        <v>0</v>
      </c>
      <c r="M14" s="158">
        <f t="shared" si="1"/>
        <v>0</v>
      </c>
      <c r="N14" s="159"/>
      <c r="O14" s="160">
        <f t="shared" si="3"/>
        <v>0</v>
      </c>
      <c r="P14" s="159"/>
      <c r="Q14" s="159"/>
      <c r="R14" s="159"/>
      <c r="S14" s="28">
        <f t="shared" si="2"/>
        <v>0</v>
      </c>
      <c r="T14" s="27" t="str">
        <f t="shared" si="4"/>
        <v>OK</v>
      </c>
      <c r="U14" s="173"/>
      <c r="V14" s="173"/>
      <c r="W14" s="173"/>
      <c r="X14" s="173"/>
      <c r="Y14" s="174"/>
      <c r="Z14" s="174"/>
      <c r="AA14" s="174"/>
      <c r="AB14" s="173"/>
      <c r="AC14" s="173"/>
      <c r="AD14" s="173"/>
      <c r="AE14" s="24"/>
      <c r="AF14" s="24"/>
      <c r="AG14" s="24"/>
    </row>
    <row r="15" spans="1:33" ht="30.2" customHeight="1" x14ac:dyDescent="0.25">
      <c r="A15" s="46">
        <v>12</v>
      </c>
      <c r="B15" s="46">
        <v>12</v>
      </c>
      <c r="C15" s="47" t="s">
        <v>83</v>
      </c>
      <c r="D15" s="48" t="s">
        <v>90</v>
      </c>
      <c r="E15" s="47" t="s">
        <v>91</v>
      </c>
      <c r="F15" s="46" t="s">
        <v>20</v>
      </c>
      <c r="G15" s="46" t="s">
        <v>22</v>
      </c>
      <c r="H15" s="46" t="s">
        <v>5</v>
      </c>
      <c r="I15" s="47" t="s">
        <v>6</v>
      </c>
      <c r="J15" s="49">
        <v>3617.48</v>
      </c>
      <c r="K15" s="29">
        <f>2</f>
        <v>2</v>
      </c>
      <c r="L15" s="158">
        <f t="shared" si="0"/>
        <v>1</v>
      </c>
      <c r="M15" s="158">
        <f t="shared" si="1"/>
        <v>1</v>
      </c>
      <c r="N15" s="159"/>
      <c r="O15" s="160">
        <f t="shared" si="3"/>
        <v>0</v>
      </c>
      <c r="P15" s="159"/>
      <c r="Q15" s="159"/>
      <c r="R15" s="159"/>
      <c r="S15" s="28">
        <f t="shared" si="2"/>
        <v>1</v>
      </c>
      <c r="T15" s="27" t="str">
        <f t="shared" si="4"/>
        <v>OK</v>
      </c>
      <c r="U15" s="173"/>
      <c r="V15" s="173"/>
      <c r="W15" s="173"/>
      <c r="X15" s="173"/>
      <c r="Y15" s="174"/>
      <c r="Z15" s="174"/>
      <c r="AA15" s="174"/>
      <c r="AB15" s="173"/>
      <c r="AC15" s="173"/>
      <c r="AD15" s="175">
        <v>1</v>
      </c>
      <c r="AE15" s="24"/>
      <c r="AF15" s="24"/>
      <c r="AG15" s="24"/>
    </row>
    <row r="16" spans="1:33" ht="30.2" customHeight="1" x14ac:dyDescent="0.25">
      <c r="A16" s="39">
        <v>13</v>
      </c>
      <c r="B16" s="39">
        <v>13</v>
      </c>
      <c r="C16" s="37" t="s">
        <v>92</v>
      </c>
      <c r="D16" s="36" t="s">
        <v>93</v>
      </c>
      <c r="E16" s="37" t="s">
        <v>94</v>
      </c>
      <c r="F16" s="39" t="s">
        <v>20</v>
      </c>
      <c r="G16" s="39" t="s">
        <v>22</v>
      </c>
      <c r="H16" s="39" t="s">
        <v>5</v>
      </c>
      <c r="I16" s="37" t="s">
        <v>6</v>
      </c>
      <c r="J16" s="38">
        <v>7453.33</v>
      </c>
      <c r="K16" s="29">
        <f>0</f>
        <v>0</v>
      </c>
      <c r="L16" s="158">
        <f t="shared" si="0"/>
        <v>0</v>
      </c>
      <c r="M16" s="158">
        <f t="shared" si="1"/>
        <v>0</v>
      </c>
      <c r="N16" s="159"/>
      <c r="O16" s="160">
        <f t="shared" si="3"/>
        <v>0</v>
      </c>
      <c r="P16" s="159"/>
      <c r="Q16" s="159"/>
      <c r="R16" s="159"/>
      <c r="S16" s="28">
        <f t="shared" si="2"/>
        <v>0</v>
      </c>
      <c r="T16" s="27" t="str">
        <f t="shared" si="4"/>
        <v>OK</v>
      </c>
      <c r="U16" s="173"/>
      <c r="V16" s="173"/>
      <c r="W16" s="173"/>
      <c r="X16" s="173"/>
      <c r="Y16" s="174"/>
      <c r="Z16" s="174"/>
      <c r="AA16" s="174"/>
      <c r="AB16" s="173"/>
      <c r="AC16" s="173"/>
      <c r="AD16" s="173"/>
      <c r="AE16" s="24"/>
      <c r="AF16" s="24"/>
      <c r="AG16" s="24"/>
    </row>
    <row r="17" spans="1:33" ht="30.2" customHeight="1" x14ac:dyDescent="0.25">
      <c r="A17" s="46">
        <v>14</v>
      </c>
      <c r="B17" s="46">
        <v>14</v>
      </c>
      <c r="C17" s="47" t="s">
        <v>92</v>
      </c>
      <c r="D17" s="48" t="s">
        <v>95</v>
      </c>
      <c r="E17" s="47" t="s">
        <v>94</v>
      </c>
      <c r="F17" s="47" t="s">
        <v>20</v>
      </c>
      <c r="G17" s="47" t="s">
        <v>22</v>
      </c>
      <c r="H17" s="47" t="s">
        <v>5</v>
      </c>
      <c r="I17" s="47" t="s">
        <v>6</v>
      </c>
      <c r="J17" s="49">
        <v>9561.2000000000007</v>
      </c>
      <c r="K17" s="29">
        <f>2</f>
        <v>2</v>
      </c>
      <c r="L17" s="158">
        <f t="shared" si="0"/>
        <v>1</v>
      </c>
      <c r="M17" s="158">
        <f t="shared" si="1"/>
        <v>1</v>
      </c>
      <c r="N17" s="159"/>
      <c r="O17" s="160">
        <f t="shared" si="3"/>
        <v>0</v>
      </c>
      <c r="P17" s="159"/>
      <c r="Q17" s="159"/>
      <c r="R17" s="159"/>
      <c r="S17" s="28">
        <f t="shared" si="2"/>
        <v>1</v>
      </c>
      <c r="T17" s="27" t="str">
        <f t="shared" si="4"/>
        <v>OK</v>
      </c>
      <c r="U17" s="173"/>
      <c r="V17" s="173"/>
      <c r="W17" s="173"/>
      <c r="X17" s="175">
        <v>1</v>
      </c>
      <c r="Y17" s="174"/>
      <c r="Z17" s="174"/>
      <c r="AA17" s="174"/>
      <c r="AB17" s="173"/>
      <c r="AC17" s="173"/>
      <c r="AD17" s="173"/>
      <c r="AE17" s="24"/>
      <c r="AF17" s="24"/>
      <c r="AG17" s="24"/>
    </row>
    <row r="18" spans="1:33" ht="30.2" customHeight="1" x14ac:dyDescent="0.25">
      <c r="A18" s="39">
        <v>15</v>
      </c>
      <c r="B18" s="39">
        <v>15</v>
      </c>
      <c r="C18" s="37" t="s">
        <v>63</v>
      </c>
      <c r="D18" s="36" t="s">
        <v>96</v>
      </c>
      <c r="E18" s="37" t="s">
        <v>97</v>
      </c>
      <c r="F18" s="37" t="s">
        <v>20</v>
      </c>
      <c r="G18" s="37" t="s">
        <v>31</v>
      </c>
      <c r="H18" s="37" t="s">
        <v>5</v>
      </c>
      <c r="I18" s="37" t="s">
        <v>6</v>
      </c>
      <c r="J18" s="38">
        <v>7598</v>
      </c>
      <c r="K18" s="29">
        <f>0</f>
        <v>0</v>
      </c>
      <c r="L18" s="158">
        <f t="shared" si="0"/>
        <v>0</v>
      </c>
      <c r="M18" s="158">
        <f t="shared" si="1"/>
        <v>0</v>
      </c>
      <c r="N18" s="159"/>
      <c r="O18" s="160">
        <f t="shared" si="3"/>
        <v>0</v>
      </c>
      <c r="P18" s="159"/>
      <c r="Q18" s="159"/>
      <c r="R18" s="159"/>
      <c r="S18" s="28">
        <f t="shared" si="2"/>
        <v>0</v>
      </c>
      <c r="T18" s="27" t="str">
        <f t="shared" si="4"/>
        <v>OK</v>
      </c>
      <c r="U18" s="173"/>
      <c r="V18" s="173"/>
      <c r="W18" s="173"/>
      <c r="X18" s="173"/>
      <c r="Y18" s="174"/>
      <c r="Z18" s="174"/>
      <c r="AA18" s="174"/>
      <c r="AB18" s="173"/>
      <c r="AC18" s="173"/>
      <c r="AD18" s="173"/>
      <c r="AE18" s="24"/>
      <c r="AF18" s="24"/>
      <c r="AG18" s="24"/>
    </row>
    <row r="19" spans="1:33" ht="30.2" customHeight="1" x14ac:dyDescent="0.25">
      <c r="A19" s="46">
        <v>16</v>
      </c>
      <c r="B19" s="46">
        <v>16</v>
      </c>
      <c r="C19" s="47" t="s">
        <v>83</v>
      </c>
      <c r="D19" s="48" t="s">
        <v>98</v>
      </c>
      <c r="E19" s="47" t="s">
        <v>99</v>
      </c>
      <c r="F19" s="47" t="s">
        <v>20</v>
      </c>
      <c r="G19" s="47" t="s">
        <v>100</v>
      </c>
      <c r="H19" s="47" t="s">
        <v>5</v>
      </c>
      <c r="I19" s="47" t="s">
        <v>6</v>
      </c>
      <c r="J19" s="49">
        <v>4540.34</v>
      </c>
      <c r="K19" s="29">
        <f>5</f>
        <v>5</v>
      </c>
      <c r="L19" s="158">
        <f t="shared" si="0"/>
        <v>3</v>
      </c>
      <c r="M19" s="158">
        <f t="shared" si="1"/>
        <v>3</v>
      </c>
      <c r="N19" s="159"/>
      <c r="O19" s="160">
        <f t="shared" si="3"/>
        <v>1</v>
      </c>
      <c r="P19" s="159"/>
      <c r="Q19" s="159"/>
      <c r="R19" s="159"/>
      <c r="S19" s="28">
        <f t="shared" si="2"/>
        <v>2</v>
      </c>
      <c r="T19" s="27" t="str">
        <f t="shared" si="4"/>
        <v>OK</v>
      </c>
      <c r="U19" s="173"/>
      <c r="V19" s="173"/>
      <c r="W19" s="173"/>
      <c r="X19" s="173"/>
      <c r="Y19" s="176">
        <v>3</v>
      </c>
      <c r="Z19" s="174"/>
      <c r="AA19" s="174"/>
      <c r="AB19" s="173"/>
      <c r="AC19" s="173"/>
      <c r="AD19" s="173"/>
      <c r="AE19" s="24"/>
      <c r="AF19" s="24"/>
      <c r="AG19" s="24"/>
    </row>
    <row r="20" spans="1:33" ht="30.2" customHeight="1" x14ac:dyDescent="0.25">
      <c r="A20" s="39">
        <v>17</v>
      </c>
      <c r="B20" s="39">
        <v>17</v>
      </c>
      <c r="C20" s="37" t="s">
        <v>63</v>
      </c>
      <c r="D20" s="40" t="s">
        <v>101</v>
      </c>
      <c r="E20" s="41" t="s">
        <v>102</v>
      </c>
      <c r="F20" s="42" t="s">
        <v>20</v>
      </c>
      <c r="G20" s="42" t="s">
        <v>103</v>
      </c>
      <c r="H20" s="42" t="s">
        <v>5</v>
      </c>
      <c r="I20" s="42" t="s">
        <v>6</v>
      </c>
      <c r="J20" s="38">
        <v>7499</v>
      </c>
      <c r="K20" s="29">
        <f>0</f>
        <v>0</v>
      </c>
      <c r="L20" s="158">
        <f t="shared" si="0"/>
        <v>0</v>
      </c>
      <c r="M20" s="158">
        <f t="shared" si="1"/>
        <v>0</v>
      </c>
      <c r="N20" s="159"/>
      <c r="O20" s="160">
        <f t="shared" si="3"/>
        <v>0</v>
      </c>
      <c r="P20" s="159"/>
      <c r="Q20" s="159"/>
      <c r="R20" s="159"/>
      <c r="S20" s="28">
        <f t="shared" si="2"/>
        <v>0</v>
      </c>
      <c r="T20" s="27" t="str">
        <f t="shared" si="4"/>
        <v>OK</v>
      </c>
      <c r="U20" s="173"/>
      <c r="V20" s="173"/>
      <c r="W20" s="173"/>
      <c r="X20" s="173"/>
      <c r="Y20" s="174"/>
      <c r="Z20" s="174"/>
      <c r="AA20" s="174"/>
      <c r="AB20" s="173"/>
      <c r="AC20" s="173"/>
      <c r="AD20" s="173"/>
      <c r="AE20" s="24"/>
      <c r="AF20" s="24"/>
      <c r="AG20" s="24"/>
    </row>
    <row r="21" spans="1:33" ht="30.2" customHeight="1" x14ac:dyDescent="0.25">
      <c r="A21" s="46">
        <v>18</v>
      </c>
      <c r="B21" s="46">
        <v>18</v>
      </c>
      <c r="C21" s="47" t="s">
        <v>104</v>
      </c>
      <c r="D21" s="48" t="s">
        <v>105</v>
      </c>
      <c r="E21" s="50" t="s">
        <v>106</v>
      </c>
      <c r="F21" s="51" t="s">
        <v>20</v>
      </c>
      <c r="G21" s="46" t="s">
        <v>107</v>
      </c>
      <c r="H21" s="46" t="s">
        <v>5</v>
      </c>
      <c r="I21" s="46" t="s">
        <v>6</v>
      </c>
      <c r="J21" s="49">
        <v>9553.2000000000007</v>
      </c>
      <c r="K21" s="29">
        <f>4</f>
        <v>4</v>
      </c>
      <c r="L21" s="158">
        <f t="shared" si="0"/>
        <v>3</v>
      </c>
      <c r="M21" s="158">
        <f t="shared" si="1"/>
        <v>3</v>
      </c>
      <c r="N21" s="159"/>
      <c r="O21" s="160">
        <f t="shared" si="3"/>
        <v>1</v>
      </c>
      <c r="P21" s="159"/>
      <c r="Q21" s="159"/>
      <c r="R21" s="159"/>
      <c r="S21" s="28">
        <f t="shared" si="2"/>
        <v>1</v>
      </c>
      <c r="T21" s="27" t="str">
        <f t="shared" si="4"/>
        <v>OK</v>
      </c>
      <c r="U21" s="175">
        <v>1</v>
      </c>
      <c r="V21" s="173"/>
      <c r="W21" s="173"/>
      <c r="X21" s="173"/>
      <c r="Y21" s="176">
        <v>2</v>
      </c>
      <c r="Z21" s="174"/>
      <c r="AA21" s="174"/>
      <c r="AB21" s="173"/>
      <c r="AC21" s="173"/>
      <c r="AD21" s="173"/>
      <c r="AE21" s="24"/>
      <c r="AF21" s="24"/>
      <c r="AG21" s="24"/>
    </row>
    <row r="22" spans="1:33" ht="30.2" customHeight="1" x14ac:dyDescent="0.25">
      <c r="A22" s="39">
        <v>19</v>
      </c>
      <c r="B22" s="39">
        <v>19</v>
      </c>
      <c r="C22" s="37" t="s">
        <v>63</v>
      </c>
      <c r="D22" s="36" t="s">
        <v>108</v>
      </c>
      <c r="E22" s="43" t="s">
        <v>109</v>
      </c>
      <c r="F22" s="45" t="s">
        <v>20</v>
      </c>
      <c r="G22" s="39" t="s">
        <v>107</v>
      </c>
      <c r="H22" s="39" t="s">
        <v>5</v>
      </c>
      <c r="I22" s="39" t="s">
        <v>6</v>
      </c>
      <c r="J22" s="38">
        <v>8608</v>
      </c>
      <c r="K22" s="29">
        <f>0</f>
        <v>0</v>
      </c>
      <c r="L22" s="158">
        <f t="shared" si="0"/>
        <v>0</v>
      </c>
      <c r="M22" s="158">
        <f t="shared" si="1"/>
        <v>0</v>
      </c>
      <c r="N22" s="159"/>
      <c r="O22" s="160">
        <f t="shared" si="3"/>
        <v>0</v>
      </c>
      <c r="P22" s="159"/>
      <c r="Q22" s="159"/>
      <c r="R22" s="159"/>
      <c r="S22" s="28">
        <f t="shared" si="2"/>
        <v>0</v>
      </c>
      <c r="T22" s="27" t="str">
        <f t="shared" si="4"/>
        <v>OK</v>
      </c>
      <c r="U22" s="173"/>
      <c r="V22" s="173"/>
      <c r="W22" s="173"/>
      <c r="X22" s="173"/>
      <c r="Y22" s="174"/>
      <c r="Z22" s="174"/>
      <c r="AA22" s="174"/>
      <c r="AB22" s="173"/>
      <c r="AC22" s="173"/>
      <c r="AD22" s="173"/>
      <c r="AE22" s="24"/>
      <c r="AF22" s="24"/>
      <c r="AG22" s="24"/>
    </row>
    <row r="23" spans="1:33" ht="30.2" customHeight="1" x14ac:dyDescent="0.25">
      <c r="A23" s="46">
        <v>20</v>
      </c>
      <c r="B23" s="46">
        <v>20</v>
      </c>
      <c r="C23" s="47" t="s">
        <v>63</v>
      </c>
      <c r="D23" s="48" t="s">
        <v>110</v>
      </c>
      <c r="E23" s="50" t="s">
        <v>111</v>
      </c>
      <c r="F23" s="52" t="s">
        <v>20</v>
      </c>
      <c r="G23" s="46" t="s">
        <v>112</v>
      </c>
      <c r="H23" s="46" t="s">
        <v>5</v>
      </c>
      <c r="I23" s="46" t="s">
        <v>6</v>
      </c>
      <c r="J23" s="49">
        <v>10488</v>
      </c>
      <c r="K23" s="29">
        <f>0</f>
        <v>0</v>
      </c>
      <c r="L23" s="158">
        <f t="shared" si="0"/>
        <v>0</v>
      </c>
      <c r="M23" s="158">
        <f t="shared" si="1"/>
        <v>0</v>
      </c>
      <c r="N23" s="159"/>
      <c r="O23" s="160">
        <f t="shared" si="3"/>
        <v>0</v>
      </c>
      <c r="P23" s="159"/>
      <c r="Q23" s="159"/>
      <c r="R23" s="159"/>
      <c r="S23" s="28">
        <f t="shared" si="2"/>
        <v>0</v>
      </c>
      <c r="T23" s="27" t="str">
        <f t="shared" si="4"/>
        <v>OK</v>
      </c>
      <c r="U23" s="173"/>
      <c r="V23" s="173"/>
      <c r="W23" s="173"/>
      <c r="X23" s="173"/>
      <c r="Y23" s="174"/>
      <c r="Z23" s="174"/>
      <c r="AA23" s="174"/>
      <c r="AB23" s="173"/>
      <c r="AC23" s="173"/>
      <c r="AD23" s="173"/>
      <c r="AE23" s="24"/>
      <c r="AF23" s="24"/>
      <c r="AG23" s="24"/>
    </row>
    <row r="24" spans="1:33" ht="30.2" customHeight="1" x14ac:dyDescent="0.25">
      <c r="A24" s="39">
        <v>21</v>
      </c>
      <c r="B24" s="39">
        <v>21</v>
      </c>
      <c r="C24" s="37" t="s">
        <v>63</v>
      </c>
      <c r="D24" s="36" t="s">
        <v>113</v>
      </c>
      <c r="E24" s="43" t="s">
        <v>114</v>
      </c>
      <c r="F24" s="45" t="s">
        <v>20</v>
      </c>
      <c r="G24" s="39" t="s">
        <v>115</v>
      </c>
      <c r="H24" s="39" t="s">
        <v>5</v>
      </c>
      <c r="I24" s="39" t="s">
        <v>6</v>
      </c>
      <c r="J24" s="38">
        <v>10968</v>
      </c>
      <c r="K24" s="29">
        <f>0</f>
        <v>0</v>
      </c>
      <c r="L24" s="158">
        <f t="shared" si="0"/>
        <v>0</v>
      </c>
      <c r="M24" s="158">
        <f t="shared" si="1"/>
        <v>0</v>
      </c>
      <c r="N24" s="159"/>
      <c r="O24" s="160">
        <f t="shared" si="3"/>
        <v>0</v>
      </c>
      <c r="P24" s="159"/>
      <c r="Q24" s="159"/>
      <c r="R24" s="159"/>
      <c r="S24" s="28">
        <f t="shared" si="2"/>
        <v>0</v>
      </c>
      <c r="T24" s="27" t="str">
        <f t="shared" si="4"/>
        <v>OK</v>
      </c>
      <c r="U24" s="173"/>
      <c r="V24" s="173"/>
      <c r="W24" s="173"/>
      <c r="X24" s="173"/>
      <c r="Y24" s="174"/>
      <c r="Z24" s="174"/>
      <c r="AA24" s="174"/>
      <c r="AB24" s="173"/>
      <c r="AC24" s="173"/>
      <c r="AD24" s="173"/>
      <c r="AE24" s="24"/>
      <c r="AF24" s="24"/>
      <c r="AG24" s="24"/>
    </row>
    <row r="25" spans="1:33" ht="30.2" customHeight="1" x14ac:dyDescent="0.25">
      <c r="A25" s="46">
        <v>22</v>
      </c>
      <c r="B25" s="46">
        <v>22</v>
      </c>
      <c r="C25" s="47" t="s">
        <v>32</v>
      </c>
      <c r="D25" s="48" t="s">
        <v>116</v>
      </c>
      <c r="E25" s="50" t="s">
        <v>117</v>
      </c>
      <c r="F25" s="52" t="s">
        <v>20</v>
      </c>
      <c r="G25" s="46" t="s">
        <v>118</v>
      </c>
      <c r="H25" s="46" t="s">
        <v>5</v>
      </c>
      <c r="I25" s="46" t="s">
        <v>6</v>
      </c>
      <c r="J25" s="49">
        <v>13446</v>
      </c>
      <c r="K25" s="29">
        <f>5</f>
        <v>5</v>
      </c>
      <c r="L25" s="158">
        <f t="shared" si="0"/>
        <v>3</v>
      </c>
      <c r="M25" s="158">
        <f t="shared" si="1"/>
        <v>3</v>
      </c>
      <c r="N25" s="159"/>
      <c r="O25" s="160">
        <f t="shared" si="3"/>
        <v>1</v>
      </c>
      <c r="P25" s="159"/>
      <c r="Q25" s="159"/>
      <c r="R25" s="159"/>
      <c r="S25" s="28">
        <f t="shared" si="2"/>
        <v>2</v>
      </c>
      <c r="T25" s="27" t="str">
        <f t="shared" si="4"/>
        <v>OK</v>
      </c>
      <c r="U25" s="173"/>
      <c r="V25" s="173"/>
      <c r="W25" s="173"/>
      <c r="X25" s="173"/>
      <c r="Y25" s="174"/>
      <c r="Z25" s="176">
        <v>3</v>
      </c>
      <c r="AA25" s="174"/>
      <c r="AB25" s="173"/>
      <c r="AC25" s="173"/>
      <c r="AD25" s="173"/>
      <c r="AE25" s="24"/>
      <c r="AF25" s="24"/>
      <c r="AG25" s="24"/>
    </row>
    <row r="26" spans="1:33" ht="30.2" customHeight="1" x14ac:dyDescent="0.25">
      <c r="A26" s="39">
        <v>23</v>
      </c>
      <c r="B26" s="39">
        <v>23</v>
      </c>
      <c r="C26" s="37" t="s">
        <v>119</v>
      </c>
      <c r="D26" s="36" t="s">
        <v>120</v>
      </c>
      <c r="E26" s="43" t="s">
        <v>121</v>
      </c>
      <c r="F26" s="45" t="s">
        <v>20</v>
      </c>
      <c r="G26" s="39" t="s">
        <v>115</v>
      </c>
      <c r="H26" s="39" t="s">
        <v>5</v>
      </c>
      <c r="I26" s="39" t="s">
        <v>6</v>
      </c>
      <c r="J26" s="38">
        <v>11764.7</v>
      </c>
      <c r="K26" s="29">
        <f>0</f>
        <v>0</v>
      </c>
      <c r="L26" s="158">
        <f t="shared" si="0"/>
        <v>0</v>
      </c>
      <c r="M26" s="158">
        <f t="shared" si="1"/>
        <v>0</v>
      </c>
      <c r="N26" s="159"/>
      <c r="O26" s="160">
        <f t="shared" si="3"/>
        <v>0</v>
      </c>
      <c r="P26" s="159"/>
      <c r="Q26" s="159"/>
      <c r="R26" s="159"/>
      <c r="S26" s="28">
        <f t="shared" si="2"/>
        <v>0</v>
      </c>
      <c r="T26" s="27" t="str">
        <f t="shared" si="4"/>
        <v>OK</v>
      </c>
      <c r="U26" s="173"/>
      <c r="V26" s="173"/>
      <c r="W26" s="173"/>
      <c r="X26" s="173"/>
      <c r="Y26" s="174"/>
      <c r="Z26" s="174"/>
      <c r="AA26" s="174"/>
      <c r="AB26" s="173"/>
      <c r="AC26" s="173"/>
      <c r="AD26" s="173"/>
      <c r="AE26" s="24"/>
      <c r="AF26" s="24"/>
      <c r="AG26" s="24"/>
    </row>
    <row r="27" spans="1:33" ht="30.2" customHeight="1" x14ac:dyDescent="0.25">
      <c r="A27" s="46">
        <v>24</v>
      </c>
      <c r="B27" s="46">
        <v>24</v>
      </c>
      <c r="C27" s="47" t="s">
        <v>32</v>
      </c>
      <c r="D27" s="48" t="s">
        <v>122</v>
      </c>
      <c r="E27" s="50" t="s">
        <v>123</v>
      </c>
      <c r="F27" s="52" t="s">
        <v>20</v>
      </c>
      <c r="G27" s="46" t="s">
        <v>124</v>
      </c>
      <c r="H27" s="46" t="s">
        <v>60</v>
      </c>
      <c r="I27" s="46" t="s">
        <v>6</v>
      </c>
      <c r="J27" s="49">
        <v>13333.33</v>
      </c>
      <c r="K27" s="29">
        <f>3</f>
        <v>3</v>
      </c>
      <c r="L27" s="158">
        <f t="shared" si="0"/>
        <v>3</v>
      </c>
      <c r="M27" s="158">
        <f t="shared" si="1"/>
        <v>3</v>
      </c>
      <c r="N27" s="159"/>
      <c r="O27" s="160">
        <f t="shared" si="3"/>
        <v>0</v>
      </c>
      <c r="P27" s="159"/>
      <c r="Q27" s="159"/>
      <c r="R27" s="159"/>
      <c r="S27" s="28">
        <f t="shared" si="2"/>
        <v>0</v>
      </c>
      <c r="T27" s="27" t="str">
        <f t="shared" si="4"/>
        <v>OK</v>
      </c>
      <c r="U27" s="173"/>
      <c r="V27" s="173"/>
      <c r="W27" s="173"/>
      <c r="X27" s="173"/>
      <c r="Y27" s="174"/>
      <c r="Z27" s="176">
        <v>3</v>
      </c>
      <c r="AA27" s="174"/>
      <c r="AB27" s="173"/>
      <c r="AC27" s="173"/>
      <c r="AD27" s="173"/>
      <c r="AE27" s="24"/>
      <c r="AF27" s="24"/>
      <c r="AG27" s="24"/>
    </row>
    <row r="28" spans="1:33" ht="30.2" customHeight="1" x14ac:dyDescent="0.25">
      <c r="A28" s="39">
        <v>25</v>
      </c>
      <c r="B28" s="39">
        <v>25</v>
      </c>
      <c r="C28" s="37" t="s">
        <v>125</v>
      </c>
      <c r="D28" s="36" t="s">
        <v>126</v>
      </c>
      <c r="E28" s="43" t="s">
        <v>127</v>
      </c>
      <c r="F28" s="45" t="s">
        <v>24</v>
      </c>
      <c r="G28" s="39" t="s">
        <v>25</v>
      </c>
      <c r="H28" s="39" t="s">
        <v>5</v>
      </c>
      <c r="I28" s="39" t="s">
        <v>26</v>
      </c>
      <c r="J28" s="38">
        <v>1320</v>
      </c>
      <c r="K28" s="29">
        <f>25</f>
        <v>25</v>
      </c>
      <c r="L28" s="158">
        <f t="shared" si="0"/>
        <v>0</v>
      </c>
      <c r="M28" s="158">
        <f t="shared" si="1"/>
        <v>0</v>
      </c>
      <c r="N28" s="159">
        <v>-5</v>
      </c>
      <c r="O28" s="160">
        <f t="shared" si="3"/>
        <v>6</v>
      </c>
      <c r="P28" s="159"/>
      <c r="Q28" s="159"/>
      <c r="R28" s="159"/>
      <c r="S28" s="28">
        <f t="shared" si="2"/>
        <v>20</v>
      </c>
      <c r="T28" s="27" t="str">
        <f t="shared" si="4"/>
        <v>OK</v>
      </c>
      <c r="U28" s="173"/>
      <c r="V28" s="173"/>
      <c r="W28" s="173"/>
      <c r="X28" s="173"/>
      <c r="Y28" s="174"/>
      <c r="Z28" s="174"/>
      <c r="AA28" s="174"/>
      <c r="AB28" s="173"/>
      <c r="AC28" s="173"/>
      <c r="AD28" s="173"/>
      <c r="AE28" s="24"/>
      <c r="AF28" s="24"/>
      <c r="AG28" s="24"/>
    </row>
    <row r="29" spans="1:33" ht="30.2" customHeight="1" x14ac:dyDescent="0.25">
      <c r="A29" s="46">
        <v>26</v>
      </c>
      <c r="B29" s="46">
        <v>26</v>
      </c>
      <c r="C29" s="47" t="s">
        <v>119</v>
      </c>
      <c r="D29" s="48" t="s">
        <v>14</v>
      </c>
      <c r="E29" s="50" t="s">
        <v>128</v>
      </c>
      <c r="F29" s="52" t="s">
        <v>23</v>
      </c>
      <c r="G29" s="46" t="s">
        <v>129</v>
      </c>
      <c r="H29" s="46" t="s">
        <v>5</v>
      </c>
      <c r="I29" s="46" t="s">
        <v>6</v>
      </c>
      <c r="J29" s="49">
        <v>650</v>
      </c>
      <c r="K29" s="29">
        <f>1</f>
        <v>1</v>
      </c>
      <c r="L29" s="158">
        <f t="shared" si="0"/>
        <v>0</v>
      </c>
      <c r="M29" s="158">
        <f t="shared" si="1"/>
        <v>0</v>
      </c>
      <c r="N29" s="159"/>
      <c r="O29" s="160">
        <f t="shared" si="3"/>
        <v>0</v>
      </c>
      <c r="P29" s="159"/>
      <c r="Q29" s="159"/>
      <c r="R29" s="159"/>
      <c r="S29" s="28">
        <f t="shared" si="2"/>
        <v>1</v>
      </c>
      <c r="T29" s="27" t="str">
        <f t="shared" si="4"/>
        <v>OK</v>
      </c>
      <c r="U29" s="173"/>
      <c r="V29" s="173"/>
      <c r="W29" s="173"/>
      <c r="X29" s="173"/>
      <c r="Y29" s="174"/>
      <c r="Z29" s="174"/>
      <c r="AA29" s="174"/>
      <c r="AB29" s="173"/>
      <c r="AC29" s="173"/>
      <c r="AD29" s="173"/>
      <c r="AE29" s="24"/>
      <c r="AF29" s="24"/>
      <c r="AG29" s="24"/>
    </row>
    <row r="30" spans="1:33" ht="30.2" customHeight="1" x14ac:dyDescent="0.25">
      <c r="A30" s="39">
        <v>27</v>
      </c>
      <c r="B30" s="39">
        <v>27</v>
      </c>
      <c r="C30" s="37" t="s">
        <v>130</v>
      </c>
      <c r="D30" s="36" t="s">
        <v>131</v>
      </c>
      <c r="E30" s="43" t="s">
        <v>132</v>
      </c>
      <c r="F30" s="45" t="s">
        <v>28</v>
      </c>
      <c r="G30" s="39" t="s">
        <v>29</v>
      </c>
      <c r="H30" s="39" t="s">
        <v>8</v>
      </c>
      <c r="I30" s="39" t="s">
        <v>26</v>
      </c>
      <c r="J30" s="38">
        <v>39.78</v>
      </c>
      <c r="K30" s="29">
        <f>30</f>
        <v>30</v>
      </c>
      <c r="L30" s="158">
        <f t="shared" si="0"/>
        <v>0</v>
      </c>
      <c r="M30" s="158">
        <f t="shared" si="1"/>
        <v>0</v>
      </c>
      <c r="N30" s="159"/>
      <c r="O30" s="160">
        <f t="shared" si="3"/>
        <v>7</v>
      </c>
      <c r="P30" s="159"/>
      <c r="Q30" s="159"/>
      <c r="R30" s="159"/>
      <c r="S30" s="28">
        <f t="shared" si="2"/>
        <v>30</v>
      </c>
      <c r="T30" s="27" t="str">
        <f t="shared" si="4"/>
        <v>OK</v>
      </c>
      <c r="U30" s="173"/>
      <c r="V30" s="173"/>
      <c r="W30" s="173"/>
      <c r="X30" s="173"/>
      <c r="Y30" s="174"/>
      <c r="Z30" s="174"/>
      <c r="AA30" s="174"/>
      <c r="AB30" s="173"/>
      <c r="AC30" s="173"/>
      <c r="AD30" s="173"/>
      <c r="AE30" s="24"/>
      <c r="AF30" s="24"/>
      <c r="AG30" s="24"/>
    </row>
    <row r="31" spans="1:33" ht="30.2" customHeight="1" x14ac:dyDescent="0.25">
      <c r="A31" s="46">
        <v>28</v>
      </c>
      <c r="B31" s="46">
        <v>28</v>
      </c>
      <c r="C31" s="47" t="s">
        <v>133</v>
      </c>
      <c r="D31" s="48" t="s">
        <v>134</v>
      </c>
      <c r="E31" s="50" t="s">
        <v>135</v>
      </c>
      <c r="F31" s="52" t="s">
        <v>136</v>
      </c>
      <c r="G31" s="46" t="s">
        <v>137</v>
      </c>
      <c r="H31" s="46" t="s">
        <v>5</v>
      </c>
      <c r="I31" s="46" t="s">
        <v>6</v>
      </c>
      <c r="J31" s="49">
        <v>2259.91</v>
      </c>
      <c r="K31" s="29">
        <f>0</f>
        <v>0</v>
      </c>
      <c r="L31" s="158">
        <f t="shared" si="0"/>
        <v>0</v>
      </c>
      <c r="M31" s="158">
        <f t="shared" si="1"/>
        <v>0</v>
      </c>
      <c r="N31" s="159"/>
      <c r="O31" s="160">
        <f t="shared" si="3"/>
        <v>0</v>
      </c>
      <c r="P31" s="159"/>
      <c r="Q31" s="159"/>
      <c r="R31" s="159"/>
      <c r="S31" s="28">
        <f t="shared" si="2"/>
        <v>0</v>
      </c>
      <c r="T31" s="27" t="str">
        <f t="shared" si="4"/>
        <v>OK</v>
      </c>
      <c r="U31" s="173"/>
      <c r="V31" s="173"/>
      <c r="W31" s="173"/>
      <c r="X31" s="173"/>
      <c r="Y31" s="174"/>
      <c r="Z31" s="174"/>
      <c r="AA31" s="174"/>
      <c r="AB31" s="173"/>
      <c r="AC31" s="173"/>
      <c r="AD31" s="173"/>
      <c r="AE31" s="24"/>
      <c r="AF31" s="24"/>
      <c r="AG31" s="24"/>
    </row>
    <row r="32" spans="1:33" ht="30.2" customHeight="1" x14ac:dyDescent="0.25">
      <c r="A32" s="39">
        <v>29</v>
      </c>
      <c r="B32" s="39">
        <v>29</v>
      </c>
      <c r="C32" s="37" t="s">
        <v>138</v>
      </c>
      <c r="D32" s="36" t="s">
        <v>139</v>
      </c>
      <c r="E32" s="43" t="s">
        <v>140</v>
      </c>
      <c r="F32" s="45" t="s">
        <v>136</v>
      </c>
      <c r="G32" s="39" t="s">
        <v>137</v>
      </c>
      <c r="H32" s="39" t="s">
        <v>5</v>
      </c>
      <c r="I32" s="39" t="s">
        <v>6</v>
      </c>
      <c r="J32" s="38">
        <v>3391.3</v>
      </c>
      <c r="K32" s="29">
        <f>0</f>
        <v>0</v>
      </c>
      <c r="L32" s="158">
        <f t="shared" si="0"/>
        <v>0</v>
      </c>
      <c r="M32" s="158">
        <f t="shared" si="1"/>
        <v>0</v>
      </c>
      <c r="N32" s="159"/>
      <c r="O32" s="160">
        <f t="shared" si="3"/>
        <v>0</v>
      </c>
      <c r="P32" s="159"/>
      <c r="Q32" s="159"/>
      <c r="R32" s="159"/>
      <c r="S32" s="28">
        <f t="shared" si="2"/>
        <v>0</v>
      </c>
      <c r="T32" s="27" t="str">
        <f t="shared" si="4"/>
        <v>OK</v>
      </c>
      <c r="U32" s="173"/>
      <c r="V32" s="173"/>
      <c r="W32" s="173"/>
      <c r="X32" s="173"/>
      <c r="Y32" s="174"/>
      <c r="Z32" s="174"/>
      <c r="AA32" s="174"/>
      <c r="AB32" s="173"/>
      <c r="AC32" s="173"/>
      <c r="AD32" s="173"/>
      <c r="AE32" s="24"/>
      <c r="AF32" s="24"/>
      <c r="AG32" s="24"/>
    </row>
    <row r="33" spans="1:33" ht="30.2" customHeight="1" x14ac:dyDescent="0.25">
      <c r="A33" s="46">
        <v>30</v>
      </c>
      <c r="B33" s="46">
        <v>30</v>
      </c>
      <c r="C33" s="47" t="s">
        <v>141</v>
      </c>
      <c r="D33" s="48" t="s">
        <v>142</v>
      </c>
      <c r="E33" s="50" t="s">
        <v>143</v>
      </c>
      <c r="F33" s="52" t="s">
        <v>136</v>
      </c>
      <c r="G33" s="46" t="s">
        <v>137</v>
      </c>
      <c r="H33" s="46" t="s">
        <v>5</v>
      </c>
      <c r="I33" s="46" t="s">
        <v>6</v>
      </c>
      <c r="J33" s="49">
        <v>9961.5300000000007</v>
      </c>
      <c r="K33" s="29">
        <f>0</f>
        <v>0</v>
      </c>
      <c r="L33" s="158">
        <f t="shared" si="0"/>
        <v>0</v>
      </c>
      <c r="M33" s="158">
        <f t="shared" si="1"/>
        <v>0</v>
      </c>
      <c r="N33" s="159"/>
      <c r="O33" s="160">
        <f t="shared" si="3"/>
        <v>0</v>
      </c>
      <c r="P33" s="159"/>
      <c r="Q33" s="159"/>
      <c r="R33" s="159"/>
      <c r="S33" s="28">
        <f t="shared" si="2"/>
        <v>0</v>
      </c>
      <c r="T33" s="27" t="str">
        <f t="shared" si="4"/>
        <v>OK</v>
      </c>
      <c r="U33" s="173"/>
      <c r="V33" s="173"/>
      <c r="W33" s="173"/>
      <c r="X33" s="173"/>
      <c r="Y33" s="174"/>
      <c r="Z33" s="174"/>
      <c r="AA33" s="174"/>
      <c r="AB33" s="173"/>
      <c r="AC33" s="173"/>
      <c r="AD33" s="173"/>
      <c r="AE33" s="24"/>
      <c r="AF33" s="24"/>
      <c r="AG33" s="24"/>
    </row>
    <row r="34" spans="1:33" ht="30.2" customHeight="1" x14ac:dyDescent="0.25">
      <c r="A34" s="39">
        <v>31</v>
      </c>
      <c r="B34" s="39">
        <v>31</v>
      </c>
      <c r="C34" s="37" t="s">
        <v>144</v>
      </c>
      <c r="D34" s="36" t="s">
        <v>145</v>
      </c>
      <c r="E34" s="43" t="s">
        <v>146</v>
      </c>
      <c r="F34" s="45" t="s">
        <v>20</v>
      </c>
      <c r="G34" s="39" t="s">
        <v>147</v>
      </c>
      <c r="H34" s="39" t="s">
        <v>60</v>
      </c>
      <c r="I34" s="39">
        <v>44905212</v>
      </c>
      <c r="J34" s="38">
        <v>630</v>
      </c>
      <c r="K34" s="29">
        <f>2</f>
        <v>2</v>
      </c>
      <c r="L34" s="158">
        <f t="shared" si="0"/>
        <v>2</v>
      </c>
      <c r="M34" s="158">
        <f t="shared" si="1"/>
        <v>2</v>
      </c>
      <c r="N34" s="159"/>
      <c r="O34" s="160">
        <f t="shared" si="3"/>
        <v>0</v>
      </c>
      <c r="P34" s="159"/>
      <c r="Q34" s="159"/>
      <c r="R34" s="159"/>
      <c r="S34" s="28">
        <f t="shared" si="2"/>
        <v>0</v>
      </c>
      <c r="T34" s="27" t="str">
        <f t="shared" si="4"/>
        <v>OK</v>
      </c>
      <c r="U34" s="173"/>
      <c r="V34" s="173"/>
      <c r="W34" s="173"/>
      <c r="X34" s="173"/>
      <c r="Y34" s="174"/>
      <c r="Z34" s="174"/>
      <c r="AA34" s="176">
        <v>2</v>
      </c>
      <c r="AB34" s="173"/>
      <c r="AC34" s="173"/>
      <c r="AD34" s="173"/>
      <c r="AE34" s="24"/>
      <c r="AF34" s="24"/>
      <c r="AG34" s="24"/>
    </row>
    <row r="35" spans="1:33" ht="30.2" customHeight="1" x14ac:dyDescent="0.25">
      <c r="A35" s="46">
        <v>32</v>
      </c>
      <c r="B35" s="46">
        <v>32</v>
      </c>
      <c r="C35" s="47" t="s">
        <v>144</v>
      </c>
      <c r="D35" s="48" t="s">
        <v>148</v>
      </c>
      <c r="E35" s="50" t="s">
        <v>149</v>
      </c>
      <c r="F35" s="52" t="s">
        <v>20</v>
      </c>
      <c r="G35" s="46" t="s">
        <v>147</v>
      </c>
      <c r="H35" s="46" t="s">
        <v>60</v>
      </c>
      <c r="I35" s="46">
        <v>44905212</v>
      </c>
      <c r="J35" s="49">
        <v>1550</v>
      </c>
      <c r="K35" s="29">
        <f>2</f>
        <v>2</v>
      </c>
      <c r="L35" s="158">
        <f t="shared" si="0"/>
        <v>2</v>
      </c>
      <c r="M35" s="158">
        <f t="shared" si="1"/>
        <v>2</v>
      </c>
      <c r="N35" s="159"/>
      <c r="O35" s="160">
        <f t="shared" si="3"/>
        <v>0</v>
      </c>
      <c r="P35" s="159"/>
      <c r="Q35" s="159"/>
      <c r="R35" s="159"/>
      <c r="S35" s="28">
        <f t="shared" si="2"/>
        <v>0</v>
      </c>
      <c r="T35" s="27" t="str">
        <f t="shared" si="4"/>
        <v>OK</v>
      </c>
      <c r="U35" s="173"/>
      <c r="V35" s="173"/>
      <c r="W35" s="173"/>
      <c r="X35" s="173"/>
      <c r="Y35" s="174"/>
      <c r="Z35" s="174"/>
      <c r="AA35" s="176">
        <v>2</v>
      </c>
      <c r="AB35" s="173"/>
      <c r="AC35" s="173"/>
      <c r="AD35" s="173"/>
      <c r="AE35" s="24"/>
      <c r="AF35" s="24"/>
      <c r="AG35" s="24"/>
    </row>
    <row r="36" spans="1:33" ht="30.2" customHeight="1" x14ac:dyDescent="0.25">
      <c r="A36" s="39">
        <v>33</v>
      </c>
      <c r="B36" s="39">
        <v>33</v>
      </c>
      <c r="C36" s="37" t="s">
        <v>150</v>
      </c>
      <c r="D36" s="36" t="s">
        <v>151</v>
      </c>
      <c r="E36" s="43" t="s">
        <v>152</v>
      </c>
      <c r="F36" s="45" t="s">
        <v>20</v>
      </c>
      <c r="G36" s="39" t="s">
        <v>147</v>
      </c>
      <c r="H36" s="39" t="s">
        <v>60</v>
      </c>
      <c r="I36" s="39">
        <v>44905212</v>
      </c>
      <c r="J36" s="38">
        <v>930</v>
      </c>
      <c r="K36" s="29">
        <f>1</f>
        <v>1</v>
      </c>
      <c r="L36" s="158">
        <f t="shared" ref="L36:L67" si="5">IF(SUM(U36:AK36)&gt;K36,K36,SUM(U36:AK36))</f>
        <v>1</v>
      </c>
      <c r="M36" s="158">
        <f t="shared" ref="M36:M67" si="6">(SUM(U36:AK36))</f>
        <v>1</v>
      </c>
      <c r="N36" s="159"/>
      <c r="O36" s="160">
        <f t="shared" si="3"/>
        <v>0</v>
      </c>
      <c r="P36" s="159"/>
      <c r="Q36" s="159"/>
      <c r="R36" s="159"/>
      <c r="S36" s="28">
        <f t="shared" ref="S36:S67" si="7">K36-SUM(U36:AG36)+N36</f>
        <v>0</v>
      </c>
      <c r="T36" s="27" t="str">
        <f t="shared" si="4"/>
        <v>OK</v>
      </c>
      <c r="U36" s="173"/>
      <c r="V36" s="173"/>
      <c r="W36" s="173"/>
      <c r="X36" s="173"/>
      <c r="Y36" s="174"/>
      <c r="Z36" s="174"/>
      <c r="AA36" s="174"/>
      <c r="AB36" s="175">
        <v>1</v>
      </c>
      <c r="AC36" s="173"/>
      <c r="AD36" s="173"/>
      <c r="AE36" s="24"/>
      <c r="AF36" s="24"/>
      <c r="AG36" s="24"/>
    </row>
    <row r="37" spans="1:33" ht="30.2" customHeight="1" x14ac:dyDescent="0.25">
      <c r="A37" s="46">
        <v>34</v>
      </c>
      <c r="B37" s="46">
        <v>34</v>
      </c>
      <c r="C37" s="47" t="s">
        <v>150</v>
      </c>
      <c r="D37" s="48" t="s">
        <v>153</v>
      </c>
      <c r="E37" s="50" t="s">
        <v>154</v>
      </c>
      <c r="F37" s="52" t="s">
        <v>20</v>
      </c>
      <c r="G37" s="46" t="s">
        <v>147</v>
      </c>
      <c r="H37" s="46" t="s">
        <v>60</v>
      </c>
      <c r="I37" s="46">
        <v>44905212</v>
      </c>
      <c r="J37" s="49">
        <v>2560</v>
      </c>
      <c r="K37" s="29">
        <f>1</f>
        <v>1</v>
      </c>
      <c r="L37" s="158">
        <f t="shared" si="5"/>
        <v>1</v>
      </c>
      <c r="M37" s="158">
        <f t="shared" si="6"/>
        <v>1</v>
      </c>
      <c r="N37" s="159"/>
      <c r="O37" s="160">
        <f t="shared" si="3"/>
        <v>0</v>
      </c>
      <c r="P37" s="159"/>
      <c r="Q37" s="159"/>
      <c r="R37" s="159"/>
      <c r="S37" s="28">
        <f t="shared" si="7"/>
        <v>0</v>
      </c>
      <c r="T37" s="27" t="str">
        <f t="shared" si="4"/>
        <v>OK</v>
      </c>
      <c r="U37" s="173"/>
      <c r="V37" s="173"/>
      <c r="W37" s="173"/>
      <c r="X37" s="173"/>
      <c r="Y37" s="174"/>
      <c r="Z37" s="174"/>
      <c r="AA37" s="174"/>
      <c r="AB37" s="175">
        <v>1</v>
      </c>
      <c r="AC37" s="173"/>
      <c r="AD37" s="173"/>
      <c r="AE37" s="24"/>
      <c r="AF37" s="24"/>
      <c r="AG37" s="24"/>
    </row>
    <row r="38" spans="1:33" ht="30.2" customHeight="1" x14ac:dyDescent="0.25">
      <c r="A38" s="203" t="s">
        <v>155</v>
      </c>
      <c r="B38" s="39">
        <v>35</v>
      </c>
      <c r="C38" s="200" t="s">
        <v>33</v>
      </c>
      <c r="D38" s="36" t="s">
        <v>27</v>
      </c>
      <c r="E38" s="43" t="s">
        <v>8</v>
      </c>
      <c r="F38" s="44" t="s">
        <v>28</v>
      </c>
      <c r="G38" s="39" t="s">
        <v>29</v>
      </c>
      <c r="H38" s="39" t="s">
        <v>8</v>
      </c>
      <c r="I38" s="39" t="s">
        <v>9</v>
      </c>
      <c r="J38" s="38">
        <v>150.13999999999999</v>
      </c>
      <c r="K38" s="29">
        <f>0</f>
        <v>0</v>
      </c>
      <c r="L38" s="158">
        <f t="shared" si="5"/>
        <v>0</v>
      </c>
      <c r="M38" s="158">
        <f t="shared" si="6"/>
        <v>0</v>
      </c>
      <c r="N38" s="159"/>
      <c r="O38" s="160">
        <f t="shared" si="3"/>
        <v>0</v>
      </c>
      <c r="P38" s="159"/>
      <c r="Q38" s="159"/>
      <c r="R38" s="159"/>
      <c r="S38" s="28">
        <f t="shared" si="7"/>
        <v>0</v>
      </c>
      <c r="T38" s="27" t="str">
        <f t="shared" si="4"/>
        <v>OK</v>
      </c>
      <c r="U38" s="173"/>
      <c r="V38" s="173"/>
      <c r="W38" s="173"/>
      <c r="X38" s="173"/>
      <c r="Y38" s="174"/>
      <c r="Z38" s="174"/>
      <c r="AA38" s="174"/>
      <c r="AB38" s="173"/>
      <c r="AC38" s="173"/>
      <c r="AD38" s="173"/>
      <c r="AE38" s="24"/>
      <c r="AF38" s="24"/>
      <c r="AG38" s="24"/>
    </row>
    <row r="39" spans="1:33" ht="30.2" customHeight="1" x14ac:dyDescent="0.25">
      <c r="A39" s="204"/>
      <c r="B39" s="39">
        <v>36</v>
      </c>
      <c r="C39" s="201"/>
      <c r="D39" s="36" t="s">
        <v>7</v>
      </c>
      <c r="E39" s="43" t="s">
        <v>8</v>
      </c>
      <c r="F39" s="45" t="s">
        <v>28</v>
      </c>
      <c r="G39" s="39" t="s">
        <v>29</v>
      </c>
      <c r="H39" s="39" t="s">
        <v>8</v>
      </c>
      <c r="I39" s="39" t="s">
        <v>9</v>
      </c>
      <c r="J39" s="38">
        <v>1076</v>
      </c>
      <c r="K39" s="29">
        <f>0</f>
        <v>0</v>
      </c>
      <c r="L39" s="158">
        <f t="shared" si="5"/>
        <v>0</v>
      </c>
      <c r="M39" s="158">
        <f t="shared" si="6"/>
        <v>0</v>
      </c>
      <c r="N39" s="159"/>
      <c r="O39" s="160">
        <f t="shared" si="3"/>
        <v>0</v>
      </c>
      <c r="P39" s="159"/>
      <c r="Q39" s="159"/>
      <c r="R39" s="159"/>
      <c r="S39" s="28">
        <f t="shared" si="7"/>
        <v>0</v>
      </c>
      <c r="T39" s="27" t="str">
        <f t="shared" si="4"/>
        <v>OK</v>
      </c>
      <c r="U39" s="173"/>
      <c r="V39" s="173"/>
      <c r="W39" s="173"/>
      <c r="X39" s="173"/>
      <c r="Y39" s="174"/>
      <c r="Z39" s="174"/>
      <c r="AA39" s="174"/>
      <c r="AB39" s="173"/>
      <c r="AC39" s="173"/>
      <c r="AD39" s="173"/>
      <c r="AE39" s="24"/>
      <c r="AF39" s="24"/>
      <c r="AG39" s="24"/>
    </row>
    <row r="40" spans="1:33" ht="30.2" customHeight="1" x14ac:dyDescent="0.25">
      <c r="A40" s="204"/>
      <c r="B40" s="39">
        <v>37</v>
      </c>
      <c r="C40" s="201"/>
      <c r="D40" s="36" t="s">
        <v>156</v>
      </c>
      <c r="E40" s="43" t="s">
        <v>8</v>
      </c>
      <c r="F40" s="45" t="s">
        <v>28</v>
      </c>
      <c r="G40" s="39" t="s">
        <v>29</v>
      </c>
      <c r="H40" s="39" t="s">
        <v>34</v>
      </c>
      <c r="I40" s="39" t="s">
        <v>9</v>
      </c>
      <c r="J40" s="38">
        <v>75</v>
      </c>
      <c r="K40" s="29">
        <f>0</f>
        <v>0</v>
      </c>
      <c r="L40" s="158">
        <f t="shared" si="5"/>
        <v>0</v>
      </c>
      <c r="M40" s="158">
        <f t="shared" si="6"/>
        <v>0</v>
      </c>
      <c r="N40" s="159"/>
      <c r="O40" s="160">
        <f t="shared" si="3"/>
        <v>0</v>
      </c>
      <c r="P40" s="159"/>
      <c r="Q40" s="159"/>
      <c r="R40" s="159"/>
      <c r="S40" s="28">
        <f t="shared" si="7"/>
        <v>0</v>
      </c>
      <c r="T40" s="27" t="str">
        <f t="shared" si="4"/>
        <v>OK</v>
      </c>
      <c r="U40" s="173"/>
      <c r="V40" s="173"/>
      <c r="W40" s="173"/>
      <c r="X40" s="173"/>
      <c r="Y40" s="174"/>
      <c r="Z40" s="174"/>
      <c r="AA40" s="174"/>
      <c r="AB40" s="173"/>
      <c r="AC40" s="173"/>
      <c r="AD40" s="173"/>
      <c r="AE40" s="24"/>
      <c r="AF40" s="24"/>
      <c r="AG40" s="24"/>
    </row>
    <row r="41" spans="1:33" ht="30.2" customHeight="1" x14ac:dyDescent="0.25">
      <c r="A41" s="204"/>
      <c r="B41" s="39">
        <v>38</v>
      </c>
      <c r="C41" s="201"/>
      <c r="D41" s="36" t="s">
        <v>11</v>
      </c>
      <c r="E41" s="43" t="s">
        <v>8</v>
      </c>
      <c r="F41" s="45" t="s">
        <v>28</v>
      </c>
      <c r="G41" s="39" t="s">
        <v>29</v>
      </c>
      <c r="H41" s="39" t="s">
        <v>8</v>
      </c>
      <c r="I41" s="39" t="s">
        <v>9</v>
      </c>
      <c r="J41" s="38">
        <v>1400</v>
      </c>
      <c r="K41" s="29">
        <f>0</f>
        <v>0</v>
      </c>
      <c r="L41" s="158">
        <f t="shared" si="5"/>
        <v>0</v>
      </c>
      <c r="M41" s="158">
        <f t="shared" si="6"/>
        <v>0</v>
      </c>
      <c r="N41" s="159"/>
      <c r="O41" s="160">
        <f t="shared" si="3"/>
        <v>0</v>
      </c>
      <c r="P41" s="159"/>
      <c r="Q41" s="159"/>
      <c r="R41" s="159"/>
      <c r="S41" s="28">
        <f t="shared" si="7"/>
        <v>0</v>
      </c>
      <c r="T41" s="27" t="str">
        <f t="shared" si="4"/>
        <v>OK</v>
      </c>
      <c r="U41" s="173"/>
      <c r="V41" s="173"/>
      <c r="W41" s="173"/>
      <c r="X41" s="173"/>
      <c r="Y41" s="174"/>
      <c r="Z41" s="174"/>
      <c r="AA41" s="174"/>
      <c r="AB41" s="173"/>
      <c r="AC41" s="173"/>
      <c r="AD41" s="173"/>
      <c r="AE41" s="24"/>
      <c r="AF41" s="24"/>
      <c r="AG41" s="24"/>
    </row>
    <row r="42" spans="1:33" ht="30.2" customHeight="1" x14ac:dyDescent="0.25">
      <c r="A42" s="204"/>
      <c r="B42" s="39">
        <v>39</v>
      </c>
      <c r="C42" s="201"/>
      <c r="D42" s="36" t="s">
        <v>12</v>
      </c>
      <c r="E42" s="43" t="s">
        <v>8</v>
      </c>
      <c r="F42" s="45" t="s">
        <v>28</v>
      </c>
      <c r="G42" s="39" t="s">
        <v>29</v>
      </c>
      <c r="H42" s="39" t="s">
        <v>34</v>
      </c>
      <c r="I42" s="39" t="s">
        <v>9</v>
      </c>
      <c r="J42" s="38">
        <v>75.5</v>
      </c>
      <c r="K42" s="29">
        <f>0</f>
        <v>0</v>
      </c>
      <c r="L42" s="158">
        <f t="shared" si="5"/>
        <v>0</v>
      </c>
      <c r="M42" s="158">
        <f t="shared" si="6"/>
        <v>0</v>
      </c>
      <c r="N42" s="159"/>
      <c r="O42" s="160">
        <f t="shared" si="3"/>
        <v>0</v>
      </c>
      <c r="P42" s="159"/>
      <c r="Q42" s="159"/>
      <c r="R42" s="159"/>
      <c r="S42" s="28">
        <f t="shared" si="7"/>
        <v>0</v>
      </c>
      <c r="T42" s="27" t="str">
        <f t="shared" si="4"/>
        <v>OK</v>
      </c>
      <c r="U42" s="173"/>
      <c r="V42" s="173"/>
      <c r="W42" s="173"/>
      <c r="X42" s="173"/>
      <c r="Y42" s="174"/>
      <c r="Z42" s="174"/>
      <c r="AA42" s="174"/>
      <c r="AB42" s="173"/>
      <c r="AC42" s="173"/>
      <c r="AD42" s="173"/>
      <c r="AE42" s="24"/>
      <c r="AF42" s="24"/>
      <c r="AG42" s="24"/>
    </row>
    <row r="43" spans="1:33" ht="30.2" customHeight="1" x14ac:dyDescent="0.25">
      <c r="A43" s="204"/>
      <c r="B43" s="39">
        <v>40</v>
      </c>
      <c r="C43" s="201"/>
      <c r="D43" s="36" t="s">
        <v>10</v>
      </c>
      <c r="E43" s="43" t="s">
        <v>8</v>
      </c>
      <c r="F43" s="45" t="s">
        <v>28</v>
      </c>
      <c r="G43" s="39" t="s">
        <v>29</v>
      </c>
      <c r="H43" s="39" t="s">
        <v>8</v>
      </c>
      <c r="I43" s="39" t="s">
        <v>9</v>
      </c>
      <c r="J43" s="38">
        <v>1600</v>
      </c>
      <c r="K43" s="29">
        <f>0</f>
        <v>0</v>
      </c>
      <c r="L43" s="158">
        <f t="shared" si="5"/>
        <v>0</v>
      </c>
      <c r="M43" s="158">
        <f t="shared" si="6"/>
        <v>0</v>
      </c>
      <c r="N43" s="159"/>
      <c r="O43" s="160">
        <f t="shared" si="3"/>
        <v>0</v>
      </c>
      <c r="P43" s="159"/>
      <c r="Q43" s="159"/>
      <c r="R43" s="159"/>
      <c r="S43" s="28">
        <f t="shared" si="7"/>
        <v>0</v>
      </c>
      <c r="T43" s="27" t="str">
        <f t="shared" si="4"/>
        <v>OK</v>
      </c>
      <c r="U43" s="173"/>
      <c r="V43" s="173"/>
      <c r="W43" s="173"/>
      <c r="X43" s="173"/>
      <c r="Y43" s="174"/>
      <c r="Z43" s="174"/>
      <c r="AA43" s="174"/>
      <c r="AB43" s="173"/>
      <c r="AC43" s="173"/>
      <c r="AD43" s="173"/>
      <c r="AE43" s="24"/>
      <c r="AF43" s="24"/>
      <c r="AG43" s="24"/>
    </row>
    <row r="44" spans="1:33" ht="30.2" customHeight="1" x14ac:dyDescent="0.25">
      <c r="A44" s="204"/>
      <c r="B44" s="39">
        <v>41</v>
      </c>
      <c r="C44" s="201"/>
      <c r="D44" s="36" t="s">
        <v>13</v>
      </c>
      <c r="E44" s="43" t="s">
        <v>8</v>
      </c>
      <c r="F44" s="45" t="s">
        <v>28</v>
      </c>
      <c r="G44" s="39" t="s">
        <v>29</v>
      </c>
      <c r="H44" s="39" t="s">
        <v>34</v>
      </c>
      <c r="I44" s="39" t="s">
        <v>9</v>
      </c>
      <c r="J44" s="38">
        <v>75</v>
      </c>
      <c r="K44" s="29">
        <f>0</f>
        <v>0</v>
      </c>
      <c r="L44" s="158">
        <f t="shared" si="5"/>
        <v>0</v>
      </c>
      <c r="M44" s="158">
        <f t="shared" si="6"/>
        <v>0</v>
      </c>
      <c r="N44" s="159"/>
      <c r="O44" s="160">
        <f t="shared" si="3"/>
        <v>0</v>
      </c>
      <c r="P44" s="159"/>
      <c r="Q44" s="159"/>
      <c r="R44" s="159"/>
      <c r="S44" s="28">
        <f t="shared" si="7"/>
        <v>0</v>
      </c>
      <c r="T44" s="27" t="str">
        <f t="shared" si="4"/>
        <v>OK</v>
      </c>
      <c r="U44" s="173"/>
      <c r="V44" s="173"/>
      <c r="W44" s="173"/>
      <c r="X44" s="173"/>
      <c r="Y44" s="174"/>
      <c r="Z44" s="174"/>
      <c r="AA44" s="174"/>
      <c r="AB44" s="173"/>
      <c r="AC44" s="173"/>
      <c r="AD44" s="173"/>
      <c r="AE44" s="24"/>
      <c r="AF44" s="24"/>
      <c r="AG44" s="24"/>
    </row>
    <row r="45" spans="1:33" ht="30.2" customHeight="1" x14ac:dyDescent="0.25">
      <c r="A45" s="204"/>
      <c r="B45" s="39">
        <v>42</v>
      </c>
      <c r="C45" s="201"/>
      <c r="D45" s="36" t="s">
        <v>157</v>
      </c>
      <c r="E45" s="43" t="s">
        <v>8</v>
      </c>
      <c r="F45" s="45" t="s">
        <v>28</v>
      </c>
      <c r="G45" s="39" t="s">
        <v>29</v>
      </c>
      <c r="H45" s="39" t="s">
        <v>8</v>
      </c>
      <c r="I45" s="39" t="s">
        <v>9</v>
      </c>
      <c r="J45" s="38">
        <v>350</v>
      </c>
      <c r="K45" s="29">
        <f>0</f>
        <v>0</v>
      </c>
      <c r="L45" s="158">
        <f t="shared" si="5"/>
        <v>0</v>
      </c>
      <c r="M45" s="158">
        <f t="shared" si="6"/>
        <v>0</v>
      </c>
      <c r="N45" s="159"/>
      <c r="O45" s="160">
        <f t="shared" si="3"/>
        <v>0</v>
      </c>
      <c r="P45" s="159"/>
      <c r="Q45" s="159"/>
      <c r="R45" s="159"/>
      <c r="S45" s="28">
        <f t="shared" si="7"/>
        <v>0</v>
      </c>
      <c r="T45" s="27" t="str">
        <f t="shared" si="4"/>
        <v>OK</v>
      </c>
      <c r="U45" s="173"/>
      <c r="V45" s="173"/>
      <c r="W45" s="173"/>
      <c r="X45" s="173"/>
      <c r="Y45" s="174"/>
      <c r="Z45" s="174"/>
      <c r="AA45" s="174"/>
      <c r="AB45" s="173"/>
      <c r="AC45" s="173"/>
      <c r="AD45" s="173"/>
      <c r="AE45" s="24"/>
      <c r="AF45" s="24"/>
      <c r="AG45" s="24"/>
    </row>
    <row r="46" spans="1:33" ht="30.2" customHeight="1" x14ac:dyDescent="0.25">
      <c r="A46" s="204"/>
      <c r="B46" s="39">
        <v>43</v>
      </c>
      <c r="C46" s="201"/>
      <c r="D46" s="36" t="s">
        <v>30</v>
      </c>
      <c r="E46" s="43" t="s">
        <v>8</v>
      </c>
      <c r="F46" s="45" t="s">
        <v>28</v>
      </c>
      <c r="G46" s="39" t="s">
        <v>29</v>
      </c>
      <c r="H46" s="39" t="s">
        <v>8</v>
      </c>
      <c r="I46" s="39" t="s">
        <v>9</v>
      </c>
      <c r="J46" s="38">
        <v>100.25</v>
      </c>
      <c r="K46" s="29">
        <f>0</f>
        <v>0</v>
      </c>
      <c r="L46" s="158">
        <f t="shared" si="5"/>
        <v>0</v>
      </c>
      <c r="M46" s="158">
        <f t="shared" si="6"/>
        <v>0</v>
      </c>
      <c r="N46" s="159"/>
      <c r="O46" s="160">
        <f t="shared" si="3"/>
        <v>0</v>
      </c>
      <c r="P46" s="159"/>
      <c r="Q46" s="159"/>
      <c r="R46" s="159"/>
      <c r="S46" s="28">
        <f t="shared" si="7"/>
        <v>0</v>
      </c>
      <c r="T46" s="27" t="str">
        <f t="shared" si="4"/>
        <v>OK</v>
      </c>
      <c r="U46" s="173"/>
      <c r="V46" s="173"/>
      <c r="W46" s="173"/>
      <c r="X46" s="173"/>
      <c r="Y46" s="174"/>
      <c r="Z46" s="174"/>
      <c r="AA46" s="174"/>
      <c r="AB46" s="173"/>
      <c r="AC46" s="173"/>
      <c r="AD46" s="173"/>
      <c r="AE46" s="24"/>
      <c r="AF46" s="24"/>
      <c r="AG46" s="24"/>
    </row>
    <row r="47" spans="1:33" ht="30.2" customHeight="1" x14ac:dyDescent="0.25">
      <c r="A47" s="204"/>
      <c r="B47" s="39">
        <v>44</v>
      </c>
      <c r="C47" s="201"/>
      <c r="D47" s="36" t="s">
        <v>158</v>
      </c>
      <c r="E47" s="43" t="s">
        <v>8</v>
      </c>
      <c r="F47" s="44" t="s">
        <v>28</v>
      </c>
      <c r="G47" s="39" t="s">
        <v>159</v>
      </c>
      <c r="H47" s="39" t="s">
        <v>8</v>
      </c>
      <c r="I47" s="39" t="s">
        <v>9</v>
      </c>
      <c r="J47" s="38">
        <v>1424</v>
      </c>
      <c r="K47" s="29">
        <f>0</f>
        <v>0</v>
      </c>
      <c r="L47" s="158">
        <f t="shared" si="5"/>
        <v>0</v>
      </c>
      <c r="M47" s="158">
        <f t="shared" si="6"/>
        <v>0</v>
      </c>
      <c r="N47" s="159"/>
      <c r="O47" s="160">
        <f t="shared" si="3"/>
        <v>0</v>
      </c>
      <c r="P47" s="159"/>
      <c r="Q47" s="159"/>
      <c r="R47" s="159"/>
      <c r="S47" s="28">
        <f t="shared" si="7"/>
        <v>0</v>
      </c>
      <c r="T47" s="27" t="str">
        <f t="shared" si="4"/>
        <v>OK</v>
      </c>
      <c r="U47" s="173"/>
      <c r="V47" s="173"/>
      <c r="W47" s="173"/>
      <c r="X47" s="173"/>
      <c r="Y47" s="174"/>
      <c r="Z47" s="174"/>
      <c r="AA47" s="174"/>
      <c r="AB47" s="173"/>
      <c r="AC47" s="173"/>
      <c r="AD47" s="173"/>
      <c r="AE47" s="24"/>
      <c r="AF47" s="24"/>
      <c r="AG47" s="24"/>
    </row>
    <row r="48" spans="1:33" ht="30.2" customHeight="1" x14ac:dyDescent="0.25">
      <c r="A48" s="205"/>
      <c r="B48" s="39">
        <v>45</v>
      </c>
      <c r="C48" s="202"/>
      <c r="D48" s="36" t="s">
        <v>160</v>
      </c>
      <c r="E48" s="43" t="s">
        <v>8</v>
      </c>
      <c r="F48" s="45" t="s">
        <v>28</v>
      </c>
      <c r="G48" s="39" t="s">
        <v>29</v>
      </c>
      <c r="H48" s="39" t="s">
        <v>8</v>
      </c>
      <c r="I48" s="39" t="s">
        <v>9</v>
      </c>
      <c r="J48" s="38">
        <v>2503.0100000000002</v>
      </c>
      <c r="K48" s="29">
        <f>0</f>
        <v>0</v>
      </c>
      <c r="L48" s="158">
        <f t="shared" si="5"/>
        <v>0</v>
      </c>
      <c r="M48" s="158">
        <f t="shared" si="6"/>
        <v>0</v>
      </c>
      <c r="N48" s="159"/>
      <c r="O48" s="160">
        <f t="shared" si="3"/>
        <v>0</v>
      </c>
      <c r="P48" s="159"/>
      <c r="Q48" s="159"/>
      <c r="R48" s="159"/>
      <c r="S48" s="28">
        <f t="shared" si="7"/>
        <v>0</v>
      </c>
      <c r="T48" s="27" t="str">
        <f t="shared" si="4"/>
        <v>OK</v>
      </c>
      <c r="U48" s="173"/>
      <c r="V48" s="173"/>
      <c r="W48" s="173"/>
      <c r="X48" s="173"/>
      <c r="Y48" s="174"/>
      <c r="Z48" s="174"/>
      <c r="AA48" s="174"/>
      <c r="AB48" s="173"/>
      <c r="AC48" s="173"/>
      <c r="AD48" s="173"/>
      <c r="AE48" s="24"/>
      <c r="AF48" s="24"/>
      <c r="AG48" s="24"/>
    </row>
    <row r="49" spans="1:33" ht="30.2" customHeight="1" x14ac:dyDescent="0.25">
      <c r="A49" s="213" t="s">
        <v>161</v>
      </c>
      <c r="B49" s="46">
        <v>46</v>
      </c>
      <c r="C49" s="210" t="s">
        <v>33</v>
      </c>
      <c r="D49" s="48" t="s">
        <v>27</v>
      </c>
      <c r="E49" s="50" t="s">
        <v>8</v>
      </c>
      <c r="F49" s="52" t="s">
        <v>28</v>
      </c>
      <c r="G49" s="46" t="s">
        <v>29</v>
      </c>
      <c r="H49" s="46" t="s">
        <v>8</v>
      </c>
      <c r="I49" s="46" t="s">
        <v>9</v>
      </c>
      <c r="J49" s="49">
        <v>80</v>
      </c>
      <c r="K49" s="29">
        <f>0</f>
        <v>0</v>
      </c>
      <c r="L49" s="158">
        <f t="shared" si="5"/>
        <v>0</v>
      </c>
      <c r="M49" s="158">
        <f t="shared" si="6"/>
        <v>0</v>
      </c>
      <c r="N49" s="159"/>
      <c r="O49" s="160">
        <f t="shared" si="3"/>
        <v>0</v>
      </c>
      <c r="P49" s="159"/>
      <c r="Q49" s="159"/>
      <c r="R49" s="159"/>
      <c r="S49" s="28">
        <f t="shared" si="7"/>
        <v>0</v>
      </c>
      <c r="T49" s="27" t="str">
        <f t="shared" si="4"/>
        <v>OK</v>
      </c>
      <c r="U49" s="173"/>
      <c r="V49" s="173"/>
      <c r="W49" s="173"/>
      <c r="X49" s="173"/>
      <c r="Y49" s="174"/>
      <c r="Z49" s="174"/>
      <c r="AA49" s="174"/>
      <c r="AB49" s="173"/>
      <c r="AC49" s="173"/>
      <c r="AD49" s="173"/>
      <c r="AE49" s="24"/>
      <c r="AF49" s="24"/>
      <c r="AG49" s="24"/>
    </row>
    <row r="50" spans="1:33" ht="30.2" customHeight="1" x14ac:dyDescent="0.25">
      <c r="A50" s="214"/>
      <c r="B50" s="46">
        <v>47</v>
      </c>
      <c r="C50" s="211"/>
      <c r="D50" s="48" t="s">
        <v>7</v>
      </c>
      <c r="E50" s="50" t="s">
        <v>8</v>
      </c>
      <c r="F50" s="52" t="s">
        <v>28</v>
      </c>
      <c r="G50" s="46" t="s">
        <v>29</v>
      </c>
      <c r="H50" s="46" t="s">
        <v>8</v>
      </c>
      <c r="I50" s="46" t="s">
        <v>9</v>
      </c>
      <c r="J50" s="49">
        <v>550</v>
      </c>
      <c r="K50" s="29">
        <f>0</f>
        <v>0</v>
      </c>
      <c r="L50" s="158">
        <f t="shared" si="5"/>
        <v>0</v>
      </c>
      <c r="M50" s="158">
        <f t="shared" si="6"/>
        <v>0</v>
      </c>
      <c r="N50" s="159"/>
      <c r="O50" s="160">
        <f t="shared" si="3"/>
        <v>0</v>
      </c>
      <c r="P50" s="159"/>
      <c r="Q50" s="159"/>
      <c r="R50" s="159"/>
      <c r="S50" s="28">
        <f t="shared" si="7"/>
        <v>0</v>
      </c>
      <c r="T50" s="27" t="str">
        <f t="shared" si="4"/>
        <v>OK</v>
      </c>
      <c r="U50" s="173"/>
      <c r="V50" s="173"/>
      <c r="W50" s="173"/>
      <c r="X50" s="173"/>
      <c r="Y50" s="174"/>
      <c r="Z50" s="174"/>
      <c r="AA50" s="174"/>
      <c r="AB50" s="173"/>
      <c r="AC50" s="173"/>
      <c r="AD50" s="173"/>
      <c r="AE50" s="24"/>
      <c r="AF50" s="24"/>
      <c r="AG50" s="24"/>
    </row>
    <row r="51" spans="1:33" ht="30.2" customHeight="1" x14ac:dyDescent="0.25">
      <c r="A51" s="214"/>
      <c r="B51" s="46">
        <v>48</v>
      </c>
      <c r="C51" s="211"/>
      <c r="D51" s="48" t="s">
        <v>10</v>
      </c>
      <c r="E51" s="50" t="s">
        <v>8</v>
      </c>
      <c r="F51" s="52" t="s">
        <v>28</v>
      </c>
      <c r="G51" s="46" t="s">
        <v>29</v>
      </c>
      <c r="H51" s="46" t="s">
        <v>8</v>
      </c>
      <c r="I51" s="46" t="s">
        <v>9</v>
      </c>
      <c r="J51" s="49">
        <v>850</v>
      </c>
      <c r="K51" s="29">
        <f>0</f>
        <v>0</v>
      </c>
      <c r="L51" s="158">
        <f t="shared" si="5"/>
        <v>0</v>
      </c>
      <c r="M51" s="158">
        <f t="shared" si="6"/>
        <v>0</v>
      </c>
      <c r="N51" s="159"/>
      <c r="O51" s="160">
        <f t="shared" si="3"/>
        <v>0</v>
      </c>
      <c r="P51" s="159"/>
      <c r="Q51" s="159"/>
      <c r="R51" s="159"/>
      <c r="S51" s="28">
        <f t="shared" si="7"/>
        <v>0</v>
      </c>
      <c r="T51" s="27" t="str">
        <f t="shared" si="4"/>
        <v>OK</v>
      </c>
      <c r="U51" s="173"/>
      <c r="V51" s="173"/>
      <c r="W51" s="173"/>
      <c r="X51" s="173"/>
      <c r="Y51" s="174"/>
      <c r="Z51" s="174"/>
      <c r="AA51" s="174"/>
      <c r="AB51" s="173"/>
      <c r="AC51" s="173"/>
      <c r="AD51" s="173"/>
      <c r="AE51" s="24"/>
      <c r="AF51" s="24"/>
      <c r="AG51" s="24"/>
    </row>
    <row r="52" spans="1:33" ht="30.2" customHeight="1" x14ac:dyDescent="0.25">
      <c r="A52" s="214"/>
      <c r="B52" s="46">
        <v>49</v>
      </c>
      <c r="C52" s="211"/>
      <c r="D52" s="48" t="s">
        <v>11</v>
      </c>
      <c r="E52" s="50" t="s">
        <v>8</v>
      </c>
      <c r="F52" s="52" t="s">
        <v>28</v>
      </c>
      <c r="G52" s="46" t="s">
        <v>29</v>
      </c>
      <c r="H52" s="46" t="s">
        <v>8</v>
      </c>
      <c r="I52" s="46" t="s">
        <v>9</v>
      </c>
      <c r="J52" s="49">
        <v>800</v>
      </c>
      <c r="K52" s="29">
        <f>0</f>
        <v>0</v>
      </c>
      <c r="L52" s="158">
        <f t="shared" si="5"/>
        <v>0</v>
      </c>
      <c r="M52" s="158">
        <f t="shared" si="6"/>
        <v>0</v>
      </c>
      <c r="N52" s="159"/>
      <c r="O52" s="160">
        <f t="shared" si="3"/>
        <v>0</v>
      </c>
      <c r="P52" s="159"/>
      <c r="Q52" s="159"/>
      <c r="R52" s="159"/>
      <c r="S52" s="28">
        <f t="shared" si="7"/>
        <v>0</v>
      </c>
      <c r="T52" s="27" t="str">
        <f t="shared" si="4"/>
        <v>OK</v>
      </c>
      <c r="U52" s="173"/>
      <c r="V52" s="173"/>
      <c r="W52" s="173"/>
      <c r="X52" s="173"/>
      <c r="Y52" s="174"/>
      <c r="Z52" s="174"/>
      <c r="AA52" s="174"/>
      <c r="AB52" s="173"/>
      <c r="AC52" s="173"/>
      <c r="AD52" s="173"/>
      <c r="AE52" s="24"/>
      <c r="AF52" s="24"/>
      <c r="AG52" s="24"/>
    </row>
    <row r="53" spans="1:33" ht="30.2" customHeight="1" x14ac:dyDescent="0.25">
      <c r="A53" s="214"/>
      <c r="B53" s="46">
        <v>50</v>
      </c>
      <c r="C53" s="211"/>
      <c r="D53" s="48" t="s">
        <v>12</v>
      </c>
      <c r="E53" s="50" t="s">
        <v>8</v>
      </c>
      <c r="F53" s="52" t="s">
        <v>28</v>
      </c>
      <c r="G53" s="46" t="s">
        <v>29</v>
      </c>
      <c r="H53" s="46" t="s">
        <v>34</v>
      </c>
      <c r="I53" s="46" t="s">
        <v>9</v>
      </c>
      <c r="J53" s="49">
        <v>50</v>
      </c>
      <c r="K53" s="29">
        <f>0</f>
        <v>0</v>
      </c>
      <c r="L53" s="158">
        <f t="shared" si="5"/>
        <v>0</v>
      </c>
      <c r="M53" s="158">
        <f t="shared" si="6"/>
        <v>0</v>
      </c>
      <c r="N53" s="159"/>
      <c r="O53" s="160">
        <f t="shared" si="3"/>
        <v>0</v>
      </c>
      <c r="P53" s="159"/>
      <c r="Q53" s="159"/>
      <c r="R53" s="159"/>
      <c r="S53" s="28">
        <f t="shared" si="7"/>
        <v>0</v>
      </c>
      <c r="T53" s="27" t="str">
        <f t="shared" si="4"/>
        <v>OK</v>
      </c>
      <c r="U53" s="173"/>
      <c r="V53" s="173"/>
      <c r="W53" s="173"/>
      <c r="X53" s="173"/>
      <c r="Y53" s="174"/>
      <c r="Z53" s="174"/>
      <c r="AA53" s="174"/>
      <c r="AB53" s="173"/>
      <c r="AC53" s="173"/>
      <c r="AD53" s="173"/>
      <c r="AE53" s="24"/>
      <c r="AF53" s="24"/>
      <c r="AG53" s="24"/>
    </row>
    <row r="54" spans="1:33" ht="30.2" customHeight="1" x14ac:dyDescent="0.25">
      <c r="A54" s="214"/>
      <c r="B54" s="46">
        <v>51</v>
      </c>
      <c r="C54" s="211"/>
      <c r="D54" s="48" t="s">
        <v>156</v>
      </c>
      <c r="E54" s="50" t="s">
        <v>8</v>
      </c>
      <c r="F54" s="52" t="s">
        <v>28</v>
      </c>
      <c r="G54" s="46" t="s">
        <v>29</v>
      </c>
      <c r="H54" s="46" t="s">
        <v>34</v>
      </c>
      <c r="I54" s="46" t="s">
        <v>9</v>
      </c>
      <c r="J54" s="49">
        <v>50</v>
      </c>
      <c r="K54" s="29">
        <f>0</f>
        <v>0</v>
      </c>
      <c r="L54" s="158">
        <f t="shared" si="5"/>
        <v>0</v>
      </c>
      <c r="M54" s="158">
        <f t="shared" si="6"/>
        <v>0</v>
      </c>
      <c r="N54" s="159"/>
      <c r="O54" s="160">
        <f t="shared" si="3"/>
        <v>0</v>
      </c>
      <c r="P54" s="159"/>
      <c r="Q54" s="159"/>
      <c r="R54" s="159"/>
      <c r="S54" s="28">
        <f t="shared" si="7"/>
        <v>0</v>
      </c>
      <c r="T54" s="27" t="str">
        <f t="shared" si="4"/>
        <v>OK</v>
      </c>
      <c r="U54" s="173"/>
      <c r="V54" s="173"/>
      <c r="W54" s="173"/>
      <c r="X54" s="173"/>
      <c r="Y54" s="174"/>
      <c r="Z54" s="174"/>
      <c r="AA54" s="174"/>
      <c r="AB54" s="173"/>
      <c r="AC54" s="173"/>
      <c r="AD54" s="173"/>
      <c r="AE54" s="24"/>
      <c r="AF54" s="24"/>
      <c r="AG54" s="24"/>
    </row>
    <row r="55" spans="1:33" ht="30.2" customHeight="1" x14ac:dyDescent="0.25">
      <c r="A55" s="214"/>
      <c r="B55" s="46">
        <v>52</v>
      </c>
      <c r="C55" s="211"/>
      <c r="D55" s="48" t="s">
        <v>13</v>
      </c>
      <c r="E55" s="50" t="s">
        <v>8</v>
      </c>
      <c r="F55" s="52" t="s">
        <v>28</v>
      </c>
      <c r="G55" s="46" t="s">
        <v>29</v>
      </c>
      <c r="H55" s="46" t="s">
        <v>34</v>
      </c>
      <c r="I55" s="46" t="s">
        <v>9</v>
      </c>
      <c r="J55" s="49">
        <v>50</v>
      </c>
      <c r="K55" s="29">
        <f>0</f>
        <v>0</v>
      </c>
      <c r="L55" s="158">
        <f t="shared" si="5"/>
        <v>0</v>
      </c>
      <c r="M55" s="158">
        <f t="shared" si="6"/>
        <v>0</v>
      </c>
      <c r="N55" s="159"/>
      <c r="O55" s="160">
        <f t="shared" si="3"/>
        <v>0</v>
      </c>
      <c r="P55" s="159"/>
      <c r="Q55" s="159"/>
      <c r="R55" s="159"/>
      <c r="S55" s="28">
        <f t="shared" si="7"/>
        <v>0</v>
      </c>
      <c r="T55" s="27" t="str">
        <f t="shared" si="4"/>
        <v>OK</v>
      </c>
      <c r="U55" s="173"/>
      <c r="V55" s="173"/>
      <c r="W55" s="173"/>
      <c r="X55" s="173"/>
      <c r="Y55" s="174"/>
      <c r="Z55" s="174"/>
      <c r="AA55" s="174"/>
      <c r="AB55" s="173"/>
      <c r="AC55" s="173"/>
      <c r="AD55" s="173"/>
      <c r="AE55" s="24"/>
      <c r="AF55" s="24"/>
      <c r="AG55" s="24"/>
    </row>
    <row r="56" spans="1:33" ht="30.2" customHeight="1" x14ac:dyDescent="0.25">
      <c r="A56" s="214"/>
      <c r="B56" s="46">
        <v>53</v>
      </c>
      <c r="C56" s="211"/>
      <c r="D56" s="48" t="s">
        <v>157</v>
      </c>
      <c r="E56" s="50" t="s">
        <v>8</v>
      </c>
      <c r="F56" s="52" t="s">
        <v>28</v>
      </c>
      <c r="G56" s="46" t="s">
        <v>29</v>
      </c>
      <c r="H56" s="46" t="s">
        <v>8</v>
      </c>
      <c r="I56" s="46" t="s">
        <v>9</v>
      </c>
      <c r="J56" s="49">
        <v>50</v>
      </c>
      <c r="K56" s="29">
        <f>0</f>
        <v>0</v>
      </c>
      <c r="L56" s="158">
        <f t="shared" si="5"/>
        <v>0</v>
      </c>
      <c r="M56" s="158">
        <f t="shared" si="6"/>
        <v>0</v>
      </c>
      <c r="N56" s="159"/>
      <c r="O56" s="160">
        <f t="shared" si="3"/>
        <v>0</v>
      </c>
      <c r="P56" s="159"/>
      <c r="Q56" s="159"/>
      <c r="R56" s="159"/>
      <c r="S56" s="28">
        <f t="shared" si="7"/>
        <v>0</v>
      </c>
      <c r="T56" s="27" t="str">
        <f t="shared" si="4"/>
        <v>OK</v>
      </c>
      <c r="U56" s="173"/>
      <c r="V56" s="173"/>
      <c r="W56" s="173"/>
      <c r="X56" s="173"/>
      <c r="Y56" s="174"/>
      <c r="Z56" s="174"/>
      <c r="AA56" s="174"/>
      <c r="AB56" s="173"/>
      <c r="AC56" s="173"/>
      <c r="AD56" s="173"/>
      <c r="AE56" s="24"/>
      <c r="AF56" s="24"/>
      <c r="AG56" s="24"/>
    </row>
    <row r="57" spans="1:33" ht="30.2" customHeight="1" x14ac:dyDescent="0.25">
      <c r="A57" s="214"/>
      <c r="B57" s="46">
        <v>54</v>
      </c>
      <c r="C57" s="211"/>
      <c r="D57" s="48" t="s">
        <v>30</v>
      </c>
      <c r="E57" s="50" t="s">
        <v>8</v>
      </c>
      <c r="F57" s="52" t="s">
        <v>28</v>
      </c>
      <c r="G57" s="46" t="s">
        <v>29</v>
      </c>
      <c r="H57" s="46" t="s">
        <v>8</v>
      </c>
      <c r="I57" s="46" t="s">
        <v>9</v>
      </c>
      <c r="J57" s="49">
        <v>80</v>
      </c>
      <c r="K57" s="29">
        <f>0</f>
        <v>0</v>
      </c>
      <c r="L57" s="158">
        <f t="shared" si="5"/>
        <v>0</v>
      </c>
      <c r="M57" s="158">
        <f t="shared" si="6"/>
        <v>0</v>
      </c>
      <c r="N57" s="159"/>
      <c r="O57" s="160">
        <f t="shared" si="3"/>
        <v>0</v>
      </c>
      <c r="P57" s="159"/>
      <c r="Q57" s="159"/>
      <c r="R57" s="159"/>
      <c r="S57" s="28">
        <f t="shared" si="7"/>
        <v>0</v>
      </c>
      <c r="T57" s="27" t="str">
        <f t="shared" si="4"/>
        <v>OK</v>
      </c>
      <c r="U57" s="173"/>
      <c r="V57" s="173"/>
      <c r="W57" s="173"/>
      <c r="X57" s="173"/>
      <c r="Y57" s="174"/>
      <c r="Z57" s="174"/>
      <c r="AA57" s="174"/>
      <c r="AB57" s="173"/>
      <c r="AC57" s="173"/>
      <c r="AD57" s="173"/>
      <c r="AE57" s="24"/>
      <c r="AF57" s="24"/>
      <c r="AG57" s="24"/>
    </row>
    <row r="58" spans="1:33" ht="30.2" customHeight="1" x14ac:dyDescent="0.25">
      <c r="A58" s="214"/>
      <c r="B58" s="46">
        <v>55</v>
      </c>
      <c r="C58" s="211"/>
      <c r="D58" s="48" t="s">
        <v>162</v>
      </c>
      <c r="E58" s="50" t="s">
        <v>8</v>
      </c>
      <c r="F58" s="52" t="s">
        <v>28</v>
      </c>
      <c r="G58" s="46" t="s">
        <v>159</v>
      </c>
      <c r="H58" s="46" t="s">
        <v>8</v>
      </c>
      <c r="I58" s="46" t="s">
        <v>9</v>
      </c>
      <c r="J58" s="49">
        <v>1114</v>
      </c>
      <c r="K58" s="29">
        <f>0</f>
        <v>0</v>
      </c>
      <c r="L58" s="158">
        <f t="shared" si="5"/>
        <v>0</v>
      </c>
      <c r="M58" s="158">
        <f t="shared" si="6"/>
        <v>0</v>
      </c>
      <c r="N58" s="159"/>
      <c r="O58" s="160">
        <f t="shared" si="3"/>
        <v>0</v>
      </c>
      <c r="P58" s="159"/>
      <c r="Q58" s="159"/>
      <c r="R58" s="159"/>
      <c r="S58" s="28">
        <f t="shared" si="7"/>
        <v>0</v>
      </c>
      <c r="T58" s="27" t="str">
        <f t="shared" si="4"/>
        <v>OK</v>
      </c>
      <c r="U58" s="173"/>
      <c r="V58" s="173"/>
      <c r="W58" s="173"/>
      <c r="X58" s="173"/>
      <c r="Y58" s="174"/>
      <c r="Z58" s="174"/>
      <c r="AA58" s="174"/>
      <c r="AB58" s="173"/>
      <c r="AC58" s="173"/>
      <c r="AD58" s="173"/>
      <c r="AE58" s="24"/>
      <c r="AF58" s="24"/>
      <c r="AG58" s="24"/>
    </row>
    <row r="59" spans="1:33" ht="30.2" customHeight="1" x14ac:dyDescent="0.25">
      <c r="A59" s="215"/>
      <c r="B59" s="46">
        <v>56</v>
      </c>
      <c r="C59" s="212"/>
      <c r="D59" s="48" t="s">
        <v>160</v>
      </c>
      <c r="E59" s="50" t="s">
        <v>8</v>
      </c>
      <c r="F59" s="52" t="s">
        <v>28</v>
      </c>
      <c r="G59" s="46" t="s">
        <v>29</v>
      </c>
      <c r="H59" s="46" t="s">
        <v>8</v>
      </c>
      <c r="I59" s="46" t="s">
        <v>9</v>
      </c>
      <c r="J59" s="49">
        <v>2000</v>
      </c>
      <c r="K59" s="29">
        <f>0</f>
        <v>0</v>
      </c>
      <c r="L59" s="158">
        <f t="shared" si="5"/>
        <v>0</v>
      </c>
      <c r="M59" s="158">
        <f t="shared" si="6"/>
        <v>0</v>
      </c>
      <c r="N59" s="159"/>
      <c r="O59" s="160">
        <f t="shared" si="3"/>
        <v>0</v>
      </c>
      <c r="P59" s="159"/>
      <c r="Q59" s="159"/>
      <c r="R59" s="159"/>
      <c r="S59" s="28">
        <f t="shared" si="7"/>
        <v>0</v>
      </c>
      <c r="T59" s="27" t="str">
        <f t="shared" si="4"/>
        <v>OK</v>
      </c>
      <c r="U59" s="173"/>
      <c r="V59" s="173"/>
      <c r="W59" s="173"/>
      <c r="X59" s="173"/>
      <c r="Y59" s="174"/>
      <c r="Z59" s="174"/>
      <c r="AA59" s="174"/>
      <c r="AB59" s="173"/>
      <c r="AC59" s="173"/>
      <c r="AD59" s="173"/>
      <c r="AE59" s="24"/>
      <c r="AF59" s="24"/>
      <c r="AG59" s="24"/>
    </row>
    <row r="60" spans="1:33" ht="30.2" customHeight="1" x14ac:dyDescent="0.25">
      <c r="A60" s="203" t="s">
        <v>163</v>
      </c>
      <c r="B60" s="39">
        <v>57</v>
      </c>
      <c r="C60" s="200" t="s">
        <v>33</v>
      </c>
      <c r="D60" s="36" t="s">
        <v>27</v>
      </c>
      <c r="E60" s="43" t="s">
        <v>8</v>
      </c>
      <c r="F60" s="45" t="s">
        <v>28</v>
      </c>
      <c r="G60" s="39" t="s">
        <v>29</v>
      </c>
      <c r="H60" s="39" t="s">
        <v>8</v>
      </c>
      <c r="I60" s="39" t="s">
        <v>9</v>
      </c>
      <c r="J60" s="38">
        <v>250.5</v>
      </c>
      <c r="K60" s="29">
        <f>0</f>
        <v>0</v>
      </c>
      <c r="L60" s="158">
        <f t="shared" si="5"/>
        <v>0</v>
      </c>
      <c r="M60" s="158">
        <f t="shared" si="6"/>
        <v>0</v>
      </c>
      <c r="N60" s="159"/>
      <c r="O60" s="160">
        <f t="shared" si="3"/>
        <v>0</v>
      </c>
      <c r="P60" s="159"/>
      <c r="Q60" s="159"/>
      <c r="R60" s="159"/>
      <c r="S60" s="28">
        <f t="shared" si="7"/>
        <v>0</v>
      </c>
      <c r="T60" s="27" t="str">
        <f t="shared" si="4"/>
        <v>OK</v>
      </c>
      <c r="U60" s="173"/>
      <c r="V60" s="173"/>
      <c r="W60" s="173"/>
      <c r="X60" s="173"/>
      <c r="Y60" s="174"/>
      <c r="Z60" s="174"/>
      <c r="AA60" s="174"/>
      <c r="AB60" s="173"/>
      <c r="AC60" s="173"/>
      <c r="AD60" s="173"/>
      <c r="AE60" s="24"/>
      <c r="AF60" s="24"/>
      <c r="AG60" s="24"/>
    </row>
    <row r="61" spans="1:33" ht="30.2" customHeight="1" x14ac:dyDescent="0.25">
      <c r="A61" s="204"/>
      <c r="B61" s="39">
        <v>58</v>
      </c>
      <c r="C61" s="201"/>
      <c r="D61" s="36" t="s">
        <v>7</v>
      </c>
      <c r="E61" s="43" t="s">
        <v>8</v>
      </c>
      <c r="F61" s="45" t="s">
        <v>28</v>
      </c>
      <c r="G61" s="39" t="s">
        <v>29</v>
      </c>
      <c r="H61" s="39" t="s">
        <v>8</v>
      </c>
      <c r="I61" s="39" t="s">
        <v>9</v>
      </c>
      <c r="J61" s="38">
        <v>1000</v>
      </c>
      <c r="K61" s="29">
        <f>0</f>
        <v>0</v>
      </c>
      <c r="L61" s="158">
        <f t="shared" si="5"/>
        <v>0</v>
      </c>
      <c r="M61" s="158">
        <f t="shared" si="6"/>
        <v>0</v>
      </c>
      <c r="N61" s="159"/>
      <c r="O61" s="160">
        <f t="shared" si="3"/>
        <v>0</v>
      </c>
      <c r="P61" s="159"/>
      <c r="Q61" s="159"/>
      <c r="R61" s="159"/>
      <c r="S61" s="28">
        <f t="shared" si="7"/>
        <v>0</v>
      </c>
      <c r="T61" s="27" t="str">
        <f t="shared" si="4"/>
        <v>OK</v>
      </c>
      <c r="U61" s="173"/>
      <c r="V61" s="173"/>
      <c r="W61" s="173"/>
      <c r="X61" s="173"/>
      <c r="Y61" s="174"/>
      <c r="Z61" s="174"/>
      <c r="AA61" s="174"/>
      <c r="AB61" s="173"/>
      <c r="AC61" s="173"/>
      <c r="AD61" s="173"/>
      <c r="AE61" s="24"/>
      <c r="AF61" s="24"/>
      <c r="AG61" s="24"/>
    </row>
    <row r="62" spans="1:33" ht="30.2" customHeight="1" x14ac:dyDescent="0.25">
      <c r="A62" s="204"/>
      <c r="B62" s="39">
        <v>59</v>
      </c>
      <c r="C62" s="201"/>
      <c r="D62" s="36" t="s">
        <v>10</v>
      </c>
      <c r="E62" s="43" t="s">
        <v>8</v>
      </c>
      <c r="F62" s="45" t="s">
        <v>28</v>
      </c>
      <c r="G62" s="39" t="s">
        <v>29</v>
      </c>
      <c r="H62" s="39" t="s">
        <v>8</v>
      </c>
      <c r="I62" s="39" t="s">
        <v>9</v>
      </c>
      <c r="J62" s="38">
        <v>1500</v>
      </c>
      <c r="K62" s="29">
        <f>0</f>
        <v>0</v>
      </c>
      <c r="L62" s="158">
        <f t="shared" si="5"/>
        <v>0</v>
      </c>
      <c r="M62" s="158">
        <f t="shared" si="6"/>
        <v>0</v>
      </c>
      <c r="N62" s="159"/>
      <c r="O62" s="160">
        <f t="shared" si="3"/>
        <v>0</v>
      </c>
      <c r="P62" s="159"/>
      <c r="Q62" s="159"/>
      <c r="R62" s="159"/>
      <c r="S62" s="28">
        <f t="shared" si="7"/>
        <v>0</v>
      </c>
      <c r="T62" s="27" t="str">
        <f t="shared" si="4"/>
        <v>OK</v>
      </c>
      <c r="U62" s="173"/>
      <c r="V62" s="173"/>
      <c r="W62" s="173"/>
      <c r="X62" s="173"/>
      <c r="Y62" s="174"/>
      <c r="Z62" s="174"/>
      <c r="AA62" s="174"/>
      <c r="AB62" s="173"/>
      <c r="AC62" s="173"/>
      <c r="AD62" s="173"/>
      <c r="AE62" s="24"/>
      <c r="AF62" s="24"/>
      <c r="AG62" s="24"/>
    </row>
    <row r="63" spans="1:33" ht="30.2" customHeight="1" x14ac:dyDescent="0.25">
      <c r="A63" s="204"/>
      <c r="B63" s="39">
        <v>60</v>
      </c>
      <c r="C63" s="201"/>
      <c r="D63" s="36" t="s">
        <v>11</v>
      </c>
      <c r="E63" s="43" t="s">
        <v>8</v>
      </c>
      <c r="F63" s="45" t="s">
        <v>28</v>
      </c>
      <c r="G63" s="39" t="s">
        <v>29</v>
      </c>
      <c r="H63" s="39" t="s">
        <v>8</v>
      </c>
      <c r="I63" s="39" t="s">
        <v>9</v>
      </c>
      <c r="J63" s="38">
        <v>1731</v>
      </c>
      <c r="K63" s="29">
        <f>0</f>
        <v>0</v>
      </c>
      <c r="L63" s="158">
        <f t="shared" si="5"/>
        <v>0</v>
      </c>
      <c r="M63" s="158">
        <f t="shared" si="6"/>
        <v>0</v>
      </c>
      <c r="N63" s="159"/>
      <c r="O63" s="160">
        <f t="shared" si="3"/>
        <v>0</v>
      </c>
      <c r="P63" s="159"/>
      <c r="Q63" s="159"/>
      <c r="R63" s="159"/>
      <c r="S63" s="28">
        <f t="shared" si="7"/>
        <v>0</v>
      </c>
      <c r="T63" s="27" t="str">
        <f t="shared" si="4"/>
        <v>OK</v>
      </c>
      <c r="U63" s="173"/>
      <c r="V63" s="173"/>
      <c r="W63" s="173"/>
      <c r="X63" s="173"/>
      <c r="Y63" s="174"/>
      <c r="Z63" s="174"/>
      <c r="AA63" s="174"/>
      <c r="AB63" s="173"/>
      <c r="AC63" s="173"/>
      <c r="AD63" s="173"/>
      <c r="AE63" s="24"/>
      <c r="AF63" s="24"/>
      <c r="AG63" s="24"/>
    </row>
    <row r="64" spans="1:33" ht="30.2" customHeight="1" x14ac:dyDescent="0.25">
      <c r="A64" s="204"/>
      <c r="B64" s="39">
        <v>61</v>
      </c>
      <c r="C64" s="201"/>
      <c r="D64" s="36" t="s">
        <v>12</v>
      </c>
      <c r="E64" s="43" t="s">
        <v>8</v>
      </c>
      <c r="F64" s="45" t="s">
        <v>28</v>
      </c>
      <c r="G64" s="39" t="s">
        <v>29</v>
      </c>
      <c r="H64" s="39" t="s">
        <v>34</v>
      </c>
      <c r="I64" s="39" t="s">
        <v>9</v>
      </c>
      <c r="J64" s="38">
        <v>160</v>
      </c>
      <c r="K64" s="29">
        <f>0</f>
        <v>0</v>
      </c>
      <c r="L64" s="158">
        <f t="shared" si="5"/>
        <v>0</v>
      </c>
      <c r="M64" s="158">
        <f t="shared" si="6"/>
        <v>0</v>
      </c>
      <c r="N64" s="159"/>
      <c r="O64" s="160">
        <f t="shared" si="3"/>
        <v>0</v>
      </c>
      <c r="P64" s="159"/>
      <c r="Q64" s="159"/>
      <c r="R64" s="159"/>
      <c r="S64" s="28">
        <f t="shared" si="7"/>
        <v>0</v>
      </c>
      <c r="T64" s="27" t="str">
        <f t="shared" si="4"/>
        <v>OK</v>
      </c>
      <c r="U64" s="173"/>
      <c r="V64" s="173"/>
      <c r="W64" s="173"/>
      <c r="X64" s="173"/>
      <c r="Y64" s="174"/>
      <c r="Z64" s="174"/>
      <c r="AA64" s="174"/>
      <c r="AB64" s="173"/>
      <c r="AC64" s="173"/>
      <c r="AD64" s="173"/>
      <c r="AE64" s="24"/>
      <c r="AF64" s="24"/>
      <c r="AG64" s="24"/>
    </row>
    <row r="65" spans="1:33" ht="30.2" customHeight="1" x14ac:dyDescent="0.25">
      <c r="A65" s="204"/>
      <c r="B65" s="39">
        <v>62</v>
      </c>
      <c r="C65" s="201"/>
      <c r="D65" s="36" t="s">
        <v>156</v>
      </c>
      <c r="E65" s="43" t="s">
        <v>8</v>
      </c>
      <c r="F65" s="45" t="s">
        <v>28</v>
      </c>
      <c r="G65" s="39" t="s">
        <v>29</v>
      </c>
      <c r="H65" s="39" t="s">
        <v>34</v>
      </c>
      <c r="I65" s="39" t="s">
        <v>9</v>
      </c>
      <c r="J65" s="38">
        <v>135</v>
      </c>
      <c r="K65" s="29">
        <f>0</f>
        <v>0</v>
      </c>
      <c r="L65" s="158">
        <f t="shared" si="5"/>
        <v>0</v>
      </c>
      <c r="M65" s="158">
        <f t="shared" si="6"/>
        <v>0</v>
      </c>
      <c r="N65" s="159"/>
      <c r="O65" s="160">
        <f t="shared" si="3"/>
        <v>0</v>
      </c>
      <c r="P65" s="159"/>
      <c r="Q65" s="159"/>
      <c r="R65" s="159"/>
      <c r="S65" s="28">
        <f t="shared" si="7"/>
        <v>0</v>
      </c>
      <c r="T65" s="27" t="str">
        <f t="shared" si="4"/>
        <v>OK</v>
      </c>
      <c r="U65" s="173"/>
      <c r="V65" s="173"/>
      <c r="W65" s="173"/>
      <c r="X65" s="173"/>
      <c r="Y65" s="174"/>
      <c r="Z65" s="174"/>
      <c r="AA65" s="174"/>
      <c r="AB65" s="173"/>
      <c r="AC65" s="173"/>
      <c r="AD65" s="173"/>
      <c r="AE65" s="24"/>
      <c r="AF65" s="24"/>
      <c r="AG65" s="24"/>
    </row>
    <row r="66" spans="1:33" ht="30.2" customHeight="1" x14ac:dyDescent="0.25">
      <c r="A66" s="204"/>
      <c r="B66" s="39">
        <v>63</v>
      </c>
      <c r="C66" s="201"/>
      <c r="D66" s="36" t="s">
        <v>13</v>
      </c>
      <c r="E66" s="43" t="s">
        <v>8</v>
      </c>
      <c r="F66" s="45" t="s">
        <v>28</v>
      </c>
      <c r="G66" s="39" t="s">
        <v>29</v>
      </c>
      <c r="H66" s="39" t="s">
        <v>34</v>
      </c>
      <c r="I66" s="39" t="s">
        <v>9</v>
      </c>
      <c r="J66" s="38">
        <v>135</v>
      </c>
      <c r="K66" s="29">
        <f>0</f>
        <v>0</v>
      </c>
      <c r="L66" s="158">
        <f t="shared" si="5"/>
        <v>0</v>
      </c>
      <c r="M66" s="158">
        <f t="shared" si="6"/>
        <v>0</v>
      </c>
      <c r="N66" s="159"/>
      <c r="O66" s="160">
        <f t="shared" si="3"/>
        <v>0</v>
      </c>
      <c r="P66" s="159"/>
      <c r="Q66" s="159"/>
      <c r="R66" s="159"/>
      <c r="S66" s="28">
        <f t="shared" si="7"/>
        <v>0</v>
      </c>
      <c r="T66" s="27" t="str">
        <f t="shared" si="4"/>
        <v>OK</v>
      </c>
      <c r="U66" s="173"/>
      <c r="V66" s="173"/>
      <c r="W66" s="173"/>
      <c r="X66" s="173"/>
      <c r="Y66" s="174"/>
      <c r="Z66" s="174"/>
      <c r="AA66" s="174"/>
      <c r="AB66" s="173"/>
      <c r="AC66" s="173"/>
      <c r="AD66" s="173"/>
      <c r="AE66" s="24"/>
      <c r="AF66" s="24"/>
      <c r="AG66" s="24"/>
    </row>
    <row r="67" spans="1:33" ht="30.2" customHeight="1" x14ac:dyDescent="0.25">
      <c r="A67" s="204"/>
      <c r="B67" s="39">
        <v>64</v>
      </c>
      <c r="C67" s="201"/>
      <c r="D67" s="36" t="s">
        <v>157</v>
      </c>
      <c r="E67" s="43" t="s">
        <v>8</v>
      </c>
      <c r="F67" s="45" t="s">
        <v>28</v>
      </c>
      <c r="G67" s="39" t="s">
        <v>29</v>
      </c>
      <c r="H67" s="39" t="s">
        <v>8</v>
      </c>
      <c r="I67" s="39" t="s">
        <v>9</v>
      </c>
      <c r="J67" s="38">
        <v>365</v>
      </c>
      <c r="K67" s="29">
        <f>0</f>
        <v>0</v>
      </c>
      <c r="L67" s="158">
        <f t="shared" si="5"/>
        <v>0</v>
      </c>
      <c r="M67" s="158">
        <f t="shared" si="6"/>
        <v>0</v>
      </c>
      <c r="N67" s="159"/>
      <c r="O67" s="160">
        <f t="shared" si="3"/>
        <v>0</v>
      </c>
      <c r="P67" s="159"/>
      <c r="Q67" s="159"/>
      <c r="R67" s="159"/>
      <c r="S67" s="28">
        <f t="shared" si="7"/>
        <v>0</v>
      </c>
      <c r="T67" s="27" t="str">
        <f t="shared" si="4"/>
        <v>OK</v>
      </c>
      <c r="U67" s="173"/>
      <c r="V67" s="173"/>
      <c r="W67" s="173"/>
      <c r="X67" s="173"/>
      <c r="Y67" s="174"/>
      <c r="Z67" s="174"/>
      <c r="AA67" s="174"/>
      <c r="AB67" s="173"/>
      <c r="AC67" s="173"/>
      <c r="AD67" s="173"/>
      <c r="AE67" s="24"/>
      <c r="AF67" s="24"/>
      <c r="AG67" s="24"/>
    </row>
    <row r="68" spans="1:33" ht="30.2" customHeight="1" x14ac:dyDescent="0.25">
      <c r="A68" s="205"/>
      <c r="B68" s="39">
        <v>65</v>
      </c>
      <c r="C68" s="202"/>
      <c r="D68" s="36" t="s">
        <v>30</v>
      </c>
      <c r="E68" s="43" t="s">
        <v>8</v>
      </c>
      <c r="F68" s="45" t="s">
        <v>28</v>
      </c>
      <c r="G68" s="39" t="s">
        <v>29</v>
      </c>
      <c r="H68" s="39" t="s">
        <v>8</v>
      </c>
      <c r="I68" s="39" t="s">
        <v>9</v>
      </c>
      <c r="J68" s="38">
        <v>100</v>
      </c>
      <c r="K68" s="29">
        <f>0</f>
        <v>0</v>
      </c>
      <c r="L68" s="158">
        <f t="shared" ref="L68:L99" si="8">IF(SUM(U68:AK68)&gt;K68,K68,SUM(U68:AK68))</f>
        <v>0</v>
      </c>
      <c r="M68" s="158">
        <f t="shared" ref="M68:M81" si="9">(SUM(U68:AK68))</f>
        <v>0</v>
      </c>
      <c r="N68" s="159"/>
      <c r="O68" s="160">
        <f t="shared" si="3"/>
        <v>0</v>
      </c>
      <c r="P68" s="159"/>
      <c r="Q68" s="159"/>
      <c r="R68" s="159"/>
      <c r="S68" s="28">
        <f t="shared" ref="S68:S81" si="10">K68-SUM(U68:AG68)+N68</f>
        <v>0</v>
      </c>
      <c r="T68" s="27" t="str">
        <f t="shared" si="4"/>
        <v>OK</v>
      </c>
      <c r="U68" s="173"/>
      <c r="V68" s="173"/>
      <c r="W68" s="173"/>
      <c r="X68" s="173"/>
      <c r="Y68" s="174"/>
      <c r="Z68" s="174"/>
      <c r="AA68" s="174"/>
      <c r="AB68" s="173"/>
      <c r="AC68" s="173"/>
      <c r="AD68" s="173"/>
      <c r="AE68" s="24"/>
      <c r="AF68" s="24"/>
      <c r="AG68" s="24"/>
    </row>
    <row r="69" spans="1:33" ht="30.2" customHeight="1" x14ac:dyDescent="0.25">
      <c r="A69" s="213" t="s">
        <v>164</v>
      </c>
      <c r="B69" s="46">
        <v>66</v>
      </c>
      <c r="C69" s="210" t="s">
        <v>92</v>
      </c>
      <c r="D69" s="48" t="s">
        <v>27</v>
      </c>
      <c r="E69" s="50" t="s">
        <v>8</v>
      </c>
      <c r="F69" s="52" t="s">
        <v>28</v>
      </c>
      <c r="G69" s="46" t="s">
        <v>29</v>
      </c>
      <c r="H69" s="46" t="s">
        <v>8</v>
      </c>
      <c r="I69" s="46" t="s">
        <v>9</v>
      </c>
      <c r="J69" s="49">
        <v>140</v>
      </c>
      <c r="K69" s="29">
        <f>1</f>
        <v>1</v>
      </c>
      <c r="L69" s="158">
        <f t="shared" si="8"/>
        <v>0</v>
      </c>
      <c r="M69" s="158">
        <f t="shared" si="9"/>
        <v>0</v>
      </c>
      <c r="N69" s="159"/>
      <c r="O69" s="160">
        <f t="shared" ref="O69:O81" si="11">ROUND(IF(K69*0.25-0.5&lt;0,0,K69*0.25-0.5),0)-R69-P69</f>
        <v>0</v>
      </c>
      <c r="P69" s="159"/>
      <c r="Q69" s="159"/>
      <c r="R69" s="159"/>
      <c r="S69" s="28">
        <f t="shared" si="10"/>
        <v>1</v>
      </c>
      <c r="T69" s="27" t="str">
        <f t="shared" ref="T69:T82" si="12">IF(S69&lt;0,"ATENÇÃO","OK")</f>
        <v>OK</v>
      </c>
      <c r="U69" s="173"/>
      <c r="V69" s="173"/>
      <c r="W69" s="173"/>
      <c r="X69" s="173"/>
      <c r="Y69" s="174"/>
      <c r="Z69" s="174"/>
      <c r="AA69" s="174"/>
      <c r="AB69" s="173"/>
      <c r="AC69" s="173"/>
      <c r="AD69" s="173"/>
      <c r="AE69" s="24"/>
      <c r="AF69" s="24"/>
      <c r="AG69" s="24"/>
    </row>
    <row r="70" spans="1:33" ht="30.2" customHeight="1" x14ac:dyDescent="0.25">
      <c r="A70" s="214"/>
      <c r="B70" s="46">
        <v>67</v>
      </c>
      <c r="C70" s="211"/>
      <c r="D70" s="48" t="s">
        <v>7</v>
      </c>
      <c r="E70" s="50" t="s">
        <v>8</v>
      </c>
      <c r="F70" s="52" t="s">
        <v>28</v>
      </c>
      <c r="G70" s="46" t="s">
        <v>29</v>
      </c>
      <c r="H70" s="46" t="s">
        <v>8</v>
      </c>
      <c r="I70" s="46" t="s">
        <v>9</v>
      </c>
      <c r="J70" s="49">
        <v>530</v>
      </c>
      <c r="K70" s="29">
        <f>40</f>
        <v>40</v>
      </c>
      <c r="L70" s="158">
        <f t="shared" si="8"/>
        <v>0</v>
      </c>
      <c r="M70" s="158">
        <f t="shared" si="9"/>
        <v>0</v>
      </c>
      <c r="N70" s="159"/>
      <c r="O70" s="160">
        <f t="shared" si="11"/>
        <v>10</v>
      </c>
      <c r="P70" s="159"/>
      <c r="Q70" s="159"/>
      <c r="R70" s="159"/>
      <c r="S70" s="28">
        <f t="shared" si="10"/>
        <v>40</v>
      </c>
      <c r="T70" s="27" t="str">
        <f t="shared" si="12"/>
        <v>OK</v>
      </c>
      <c r="U70" s="173"/>
      <c r="V70" s="173"/>
      <c r="W70" s="173"/>
      <c r="X70" s="173"/>
      <c r="Y70" s="174"/>
      <c r="Z70" s="174"/>
      <c r="AA70" s="174"/>
      <c r="AB70" s="173"/>
      <c r="AC70" s="173"/>
      <c r="AD70" s="173"/>
      <c r="AE70" s="24"/>
      <c r="AF70" s="24"/>
      <c r="AG70" s="24"/>
    </row>
    <row r="71" spans="1:33" ht="30.2" customHeight="1" x14ac:dyDescent="0.25">
      <c r="A71" s="214"/>
      <c r="B71" s="46">
        <v>68</v>
      </c>
      <c r="C71" s="211"/>
      <c r="D71" s="48" t="s">
        <v>10</v>
      </c>
      <c r="E71" s="50" t="s">
        <v>8</v>
      </c>
      <c r="F71" s="52" t="s">
        <v>28</v>
      </c>
      <c r="G71" s="46" t="s">
        <v>29</v>
      </c>
      <c r="H71" s="46" t="s">
        <v>8</v>
      </c>
      <c r="I71" s="46" t="s">
        <v>9</v>
      </c>
      <c r="J71" s="49">
        <v>660</v>
      </c>
      <c r="K71" s="29">
        <f>18</f>
        <v>18</v>
      </c>
      <c r="L71" s="158">
        <f t="shared" si="8"/>
        <v>0</v>
      </c>
      <c r="M71" s="158">
        <f t="shared" si="9"/>
        <v>0</v>
      </c>
      <c r="N71" s="159"/>
      <c r="O71" s="160">
        <f t="shared" si="11"/>
        <v>4</v>
      </c>
      <c r="P71" s="159"/>
      <c r="Q71" s="159"/>
      <c r="R71" s="159"/>
      <c r="S71" s="28">
        <f t="shared" si="10"/>
        <v>18</v>
      </c>
      <c r="T71" s="27" t="str">
        <f t="shared" si="12"/>
        <v>OK</v>
      </c>
      <c r="U71" s="173"/>
      <c r="V71" s="173"/>
      <c r="W71" s="173"/>
      <c r="X71" s="173"/>
      <c r="Y71" s="174"/>
      <c r="Z71" s="174"/>
      <c r="AA71" s="174"/>
      <c r="AB71" s="173"/>
      <c r="AC71" s="173"/>
      <c r="AD71" s="173"/>
      <c r="AE71" s="24"/>
      <c r="AF71" s="24"/>
      <c r="AG71" s="24"/>
    </row>
    <row r="72" spans="1:33" ht="30.2" customHeight="1" x14ac:dyDescent="0.25">
      <c r="A72" s="214"/>
      <c r="B72" s="46">
        <v>69</v>
      </c>
      <c r="C72" s="211"/>
      <c r="D72" s="48" t="s">
        <v>11</v>
      </c>
      <c r="E72" s="50" t="s">
        <v>8</v>
      </c>
      <c r="F72" s="52" t="s">
        <v>28</v>
      </c>
      <c r="G72" s="46" t="s">
        <v>29</v>
      </c>
      <c r="H72" s="46" t="s">
        <v>8</v>
      </c>
      <c r="I72" s="46" t="s">
        <v>9</v>
      </c>
      <c r="J72" s="49">
        <v>760</v>
      </c>
      <c r="K72" s="29">
        <f>3</f>
        <v>3</v>
      </c>
      <c r="L72" s="158">
        <f t="shared" si="8"/>
        <v>0</v>
      </c>
      <c r="M72" s="158">
        <f t="shared" si="9"/>
        <v>0</v>
      </c>
      <c r="N72" s="159"/>
      <c r="O72" s="160">
        <f t="shared" si="11"/>
        <v>0</v>
      </c>
      <c r="P72" s="159"/>
      <c r="Q72" s="159"/>
      <c r="R72" s="159"/>
      <c r="S72" s="28">
        <f t="shared" si="10"/>
        <v>3</v>
      </c>
      <c r="T72" s="27" t="str">
        <f t="shared" si="12"/>
        <v>OK</v>
      </c>
      <c r="U72" s="173"/>
      <c r="V72" s="173"/>
      <c r="W72" s="173"/>
      <c r="X72" s="173"/>
      <c r="Y72" s="174"/>
      <c r="Z72" s="174"/>
      <c r="AA72" s="174"/>
      <c r="AB72" s="173"/>
      <c r="AC72" s="173"/>
      <c r="AD72" s="173"/>
      <c r="AE72" s="24"/>
      <c r="AF72" s="24"/>
      <c r="AG72" s="24"/>
    </row>
    <row r="73" spans="1:33" ht="30.2" customHeight="1" x14ac:dyDescent="0.25">
      <c r="A73" s="214"/>
      <c r="B73" s="46">
        <v>70</v>
      </c>
      <c r="C73" s="211"/>
      <c r="D73" s="48" t="s">
        <v>12</v>
      </c>
      <c r="E73" s="50" t="s">
        <v>8</v>
      </c>
      <c r="F73" s="52" t="s">
        <v>28</v>
      </c>
      <c r="G73" s="46" t="s">
        <v>29</v>
      </c>
      <c r="H73" s="46" t="s">
        <v>34</v>
      </c>
      <c r="I73" s="46" t="s">
        <v>9</v>
      </c>
      <c r="J73" s="49">
        <v>70</v>
      </c>
      <c r="K73" s="29">
        <f>130</f>
        <v>130</v>
      </c>
      <c r="L73" s="158">
        <f t="shared" si="8"/>
        <v>0</v>
      </c>
      <c r="M73" s="158">
        <f t="shared" si="9"/>
        <v>0</v>
      </c>
      <c r="N73" s="159"/>
      <c r="O73" s="160">
        <f t="shared" si="11"/>
        <v>32</v>
      </c>
      <c r="P73" s="159"/>
      <c r="Q73" s="159"/>
      <c r="R73" s="159"/>
      <c r="S73" s="28">
        <f t="shared" si="10"/>
        <v>130</v>
      </c>
      <c r="T73" s="27" t="str">
        <f t="shared" si="12"/>
        <v>OK</v>
      </c>
      <c r="U73" s="173"/>
      <c r="V73" s="173"/>
      <c r="W73" s="173"/>
      <c r="X73" s="173"/>
      <c r="Y73" s="174"/>
      <c r="Z73" s="174"/>
      <c r="AA73" s="174"/>
      <c r="AB73" s="173"/>
      <c r="AC73" s="173"/>
      <c r="AD73" s="173"/>
      <c r="AE73" s="24"/>
      <c r="AF73" s="24"/>
      <c r="AG73" s="24"/>
    </row>
    <row r="74" spans="1:33" ht="30.2" customHeight="1" x14ac:dyDescent="0.25">
      <c r="A74" s="214"/>
      <c r="B74" s="46">
        <v>71</v>
      </c>
      <c r="C74" s="211"/>
      <c r="D74" s="48" t="s">
        <v>156</v>
      </c>
      <c r="E74" s="50" t="s">
        <v>8</v>
      </c>
      <c r="F74" s="52" t="s">
        <v>28</v>
      </c>
      <c r="G74" s="46" t="s">
        <v>29</v>
      </c>
      <c r="H74" s="46" t="s">
        <v>34</v>
      </c>
      <c r="I74" s="46" t="s">
        <v>9</v>
      </c>
      <c r="J74" s="49">
        <v>75</v>
      </c>
      <c r="K74" s="29">
        <f>40</f>
        <v>40</v>
      </c>
      <c r="L74" s="158">
        <f t="shared" si="8"/>
        <v>0</v>
      </c>
      <c r="M74" s="158">
        <f t="shared" si="9"/>
        <v>0</v>
      </c>
      <c r="N74" s="159"/>
      <c r="O74" s="160">
        <f t="shared" si="11"/>
        <v>10</v>
      </c>
      <c r="P74" s="159"/>
      <c r="Q74" s="159"/>
      <c r="R74" s="159"/>
      <c r="S74" s="28">
        <f t="shared" si="10"/>
        <v>40</v>
      </c>
      <c r="T74" s="27" t="str">
        <f t="shared" si="12"/>
        <v>OK</v>
      </c>
      <c r="U74" s="173"/>
      <c r="V74" s="173"/>
      <c r="W74" s="173"/>
      <c r="X74" s="173"/>
      <c r="Y74" s="174"/>
      <c r="Z74" s="174"/>
      <c r="AA74" s="174"/>
      <c r="AB74" s="173"/>
      <c r="AC74" s="173"/>
      <c r="AD74" s="173"/>
      <c r="AE74" s="24"/>
      <c r="AF74" s="24"/>
      <c r="AG74" s="24"/>
    </row>
    <row r="75" spans="1:33" ht="30.2" customHeight="1" x14ac:dyDescent="0.25">
      <c r="A75" s="214"/>
      <c r="B75" s="46">
        <v>72</v>
      </c>
      <c r="C75" s="211"/>
      <c r="D75" s="48" t="s">
        <v>13</v>
      </c>
      <c r="E75" s="50" t="s">
        <v>8</v>
      </c>
      <c r="F75" s="52" t="s">
        <v>28</v>
      </c>
      <c r="G75" s="46" t="s">
        <v>29</v>
      </c>
      <c r="H75" s="46" t="s">
        <v>34</v>
      </c>
      <c r="I75" s="46" t="s">
        <v>9</v>
      </c>
      <c r="J75" s="49">
        <v>80</v>
      </c>
      <c r="K75" s="29">
        <f>5</f>
        <v>5</v>
      </c>
      <c r="L75" s="158">
        <f t="shared" si="8"/>
        <v>0</v>
      </c>
      <c r="M75" s="158">
        <f t="shared" si="9"/>
        <v>0</v>
      </c>
      <c r="N75" s="159"/>
      <c r="O75" s="160">
        <f t="shared" si="11"/>
        <v>1</v>
      </c>
      <c r="P75" s="159"/>
      <c r="Q75" s="159"/>
      <c r="R75" s="159"/>
      <c r="S75" s="28">
        <f t="shared" si="10"/>
        <v>5</v>
      </c>
      <c r="T75" s="27" t="str">
        <f t="shared" si="12"/>
        <v>OK</v>
      </c>
      <c r="U75" s="173"/>
      <c r="V75" s="173"/>
      <c r="W75" s="173"/>
      <c r="X75" s="173"/>
      <c r="Y75" s="174"/>
      <c r="Z75" s="174"/>
      <c r="AA75" s="174"/>
      <c r="AB75" s="173"/>
      <c r="AC75" s="173"/>
      <c r="AD75" s="173"/>
      <c r="AE75" s="24"/>
      <c r="AF75" s="24"/>
      <c r="AG75" s="24"/>
    </row>
    <row r="76" spans="1:33" ht="30.2" customHeight="1" x14ac:dyDescent="0.25">
      <c r="A76" s="214"/>
      <c r="B76" s="46">
        <v>73</v>
      </c>
      <c r="C76" s="211"/>
      <c r="D76" s="48" t="s">
        <v>157</v>
      </c>
      <c r="E76" s="50" t="s">
        <v>8</v>
      </c>
      <c r="F76" s="52" t="s">
        <v>28</v>
      </c>
      <c r="G76" s="46" t="s">
        <v>29</v>
      </c>
      <c r="H76" s="46" t="s">
        <v>8</v>
      </c>
      <c r="I76" s="46" t="s">
        <v>9</v>
      </c>
      <c r="J76" s="49">
        <v>150</v>
      </c>
      <c r="K76" s="29">
        <f>5</f>
        <v>5</v>
      </c>
      <c r="L76" s="158">
        <f t="shared" si="8"/>
        <v>0</v>
      </c>
      <c r="M76" s="158">
        <f t="shared" si="9"/>
        <v>0</v>
      </c>
      <c r="N76" s="159"/>
      <c r="O76" s="160">
        <f t="shared" si="11"/>
        <v>1</v>
      </c>
      <c r="P76" s="159"/>
      <c r="Q76" s="159"/>
      <c r="R76" s="159"/>
      <c r="S76" s="28">
        <f t="shared" si="10"/>
        <v>5</v>
      </c>
      <c r="T76" s="27" t="str">
        <f t="shared" si="12"/>
        <v>OK</v>
      </c>
      <c r="U76" s="173"/>
      <c r="V76" s="173"/>
      <c r="W76" s="173"/>
      <c r="X76" s="173"/>
      <c r="Y76" s="174"/>
      <c r="Z76" s="174"/>
      <c r="AA76" s="174"/>
      <c r="AB76" s="173"/>
      <c r="AC76" s="173"/>
      <c r="AD76" s="173"/>
      <c r="AE76" s="24"/>
      <c r="AF76" s="24"/>
      <c r="AG76" s="24"/>
    </row>
    <row r="77" spans="1:33" ht="30.2" customHeight="1" x14ac:dyDescent="0.25">
      <c r="A77" s="214"/>
      <c r="B77" s="46">
        <v>74</v>
      </c>
      <c r="C77" s="211"/>
      <c r="D77" s="48" t="s">
        <v>30</v>
      </c>
      <c r="E77" s="50" t="s">
        <v>8</v>
      </c>
      <c r="F77" s="52" t="s">
        <v>28</v>
      </c>
      <c r="G77" s="46" t="s">
        <v>29</v>
      </c>
      <c r="H77" s="46" t="s">
        <v>8</v>
      </c>
      <c r="I77" s="46" t="s">
        <v>9</v>
      </c>
      <c r="J77" s="49">
        <v>150</v>
      </c>
      <c r="K77" s="29">
        <f>25</f>
        <v>25</v>
      </c>
      <c r="L77" s="158">
        <f t="shared" si="8"/>
        <v>0</v>
      </c>
      <c r="M77" s="158">
        <f t="shared" si="9"/>
        <v>0</v>
      </c>
      <c r="N77" s="159"/>
      <c r="O77" s="160">
        <f t="shared" si="11"/>
        <v>6</v>
      </c>
      <c r="P77" s="159"/>
      <c r="Q77" s="159"/>
      <c r="R77" s="159"/>
      <c r="S77" s="28">
        <f t="shared" si="10"/>
        <v>25</v>
      </c>
      <c r="T77" s="27" t="str">
        <f t="shared" si="12"/>
        <v>OK</v>
      </c>
      <c r="U77" s="173"/>
      <c r="V77" s="173"/>
      <c r="W77" s="173"/>
      <c r="X77" s="173"/>
      <c r="Y77" s="174"/>
      <c r="Z77" s="174"/>
      <c r="AA77" s="174"/>
      <c r="AB77" s="173"/>
      <c r="AC77" s="173"/>
      <c r="AD77" s="173"/>
      <c r="AE77" s="24"/>
      <c r="AF77" s="24"/>
      <c r="AG77" s="24"/>
    </row>
    <row r="78" spans="1:33" ht="30.2" customHeight="1" x14ac:dyDescent="0.25">
      <c r="A78" s="215"/>
      <c r="B78" s="46">
        <v>75</v>
      </c>
      <c r="C78" s="212"/>
      <c r="D78" s="48" t="s">
        <v>165</v>
      </c>
      <c r="E78" s="50" t="s">
        <v>8</v>
      </c>
      <c r="F78" s="52" t="s">
        <v>28</v>
      </c>
      <c r="G78" s="46" t="s">
        <v>29</v>
      </c>
      <c r="H78" s="46" t="s">
        <v>8</v>
      </c>
      <c r="I78" s="46" t="s">
        <v>9</v>
      </c>
      <c r="J78" s="49">
        <v>300</v>
      </c>
      <c r="K78" s="29">
        <f>6</f>
        <v>6</v>
      </c>
      <c r="L78" s="158">
        <f t="shared" si="8"/>
        <v>0</v>
      </c>
      <c r="M78" s="158">
        <f t="shared" si="9"/>
        <v>0</v>
      </c>
      <c r="N78" s="159"/>
      <c r="O78" s="160">
        <f t="shared" si="11"/>
        <v>1</v>
      </c>
      <c r="P78" s="159"/>
      <c r="Q78" s="159"/>
      <c r="R78" s="159"/>
      <c r="S78" s="28">
        <f t="shared" si="10"/>
        <v>6</v>
      </c>
      <c r="T78" s="27" t="str">
        <f t="shared" si="12"/>
        <v>OK</v>
      </c>
      <c r="U78" s="173"/>
      <c r="V78" s="173"/>
      <c r="W78" s="173"/>
      <c r="X78" s="173"/>
      <c r="Y78" s="174"/>
      <c r="Z78" s="174"/>
      <c r="AA78" s="174"/>
      <c r="AB78" s="173"/>
      <c r="AC78" s="173"/>
      <c r="AD78" s="173"/>
      <c r="AE78" s="24"/>
      <c r="AF78" s="24"/>
      <c r="AG78" s="24"/>
    </row>
    <row r="79" spans="1:33" ht="30.2" customHeight="1" x14ac:dyDescent="0.25">
      <c r="A79" s="203" t="s">
        <v>166</v>
      </c>
      <c r="B79" s="39">
        <v>76</v>
      </c>
      <c r="C79" s="200" t="s">
        <v>33</v>
      </c>
      <c r="D79" s="36" t="s">
        <v>7</v>
      </c>
      <c r="E79" s="43" t="s">
        <v>8</v>
      </c>
      <c r="F79" s="45" t="s">
        <v>28</v>
      </c>
      <c r="G79" s="39" t="s">
        <v>29</v>
      </c>
      <c r="H79" s="39" t="s">
        <v>8</v>
      </c>
      <c r="I79" s="39" t="s">
        <v>9</v>
      </c>
      <c r="J79" s="38">
        <v>1001</v>
      </c>
      <c r="K79" s="29">
        <f>0</f>
        <v>0</v>
      </c>
      <c r="L79" s="158">
        <f t="shared" si="8"/>
        <v>0</v>
      </c>
      <c r="M79" s="158">
        <f t="shared" si="9"/>
        <v>0</v>
      </c>
      <c r="N79" s="159"/>
      <c r="O79" s="160">
        <f t="shared" si="11"/>
        <v>0</v>
      </c>
      <c r="P79" s="159"/>
      <c r="Q79" s="159"/>
      <c r="R79" s="159"/>
      <c r="S79" s="28">
        <f t="shared" si="10"/>
        <v>0</v>
      </c>
      <c r="T79" s="27" t="str">
        <f t="shared" si="12"/>
        <v>OK</v>
      </c>
      <c r="U79" s="173"/>
      <c r="V79" s="173"/>
      <c r="W79" s="173"/>
      <c r="X79" s="173"/>
      <c r="Y79" s="174"/>
      <c r="Z79" s="174"/>
      <c r="AA79" s="174"/>
      <c r="AB79" s="173"/>
      <c r="AC79" s="173"/>
      <c r="AD79" s="173"/>
      <c r="AE79" s="24"/>
      <c r="AF79" s="24"/>
      <c r="AG79" s="24"/>
    </row>
    <row r="80" spans="1:33" ht="30.2" customHeight="1" x14ac:dyDescent="0.25">
      <c r="A80" s="204"/>
      <c r="B80" s="39">
        <v>77</v>
      </c>
      <c r="C80" s="201"/>
      <c r="D80" s="36" t="s">
        <v>12</v>
      </c>
      <c r="E80" s="43" t="s">
        <v>8</v>
      </c>
      <c r="F80" s="45" t="s">
        <v>28</v>
      </c>
      <c r="G80" s="39" t="s">
        <v>29</v>
      </c>
      <c r="H80" s="39" t="s">
        <v>34</v>
      </c>
      <c r="I80" s="39" t="s">
        <v>9</v>
      </c>
      <c r="J80" s="38">
        <v>130</v>
      </c>
      <c r="K80" s="29">
        <f>0</f>
        <v>0</v>
      </c>
      <c r="L80" s="158">
        <f t="shared" si="8"/>
        <v>0</v>
      </c>
      <c r="M80" s="158">
        <f t="shared" si="9"/>
        <v>0</v>
      </c>
      <c r="N80" s="159"/>
      <c r="O80" s="160">
        <f t="shared" si="11"/>
        <v>0</v>
      </c>
      <c r="P80" s="159"/>
      <c r="Q80" s="159"/>
      <c r="R80" s="159"/>
      <c r="S80" s="28">
        <f t="shared" si="10"/>
        <v>0</v>
      </c>
      <c r="T80" s="27" t="str">
        <f t="shared" si="12"/>
        <v>OK</v>
      </c>
      <c r="U80" s="173"/>
      <c r="V80" s="173"/>
      <c r="W80" s="173"/>
      <c r="X80" s="173"/>
      <c r="Y80" s="174"/>
      <c r="Z80" s="174"/>
      <c r="AA80" s="174"/>
      <c r="AB80" s="173"/>
      <c r="AC80" s="173"/>
      <c r="AD80" s="173"/>
      <c r="AE80" s="24"/>
      <c r="AF80" s="24"/>
      <c r="AG80" s="24"/>
    </row>
    <row r="81" spans="1:33" ht="30.2" customHeight="1" x14ac:dyDescent="0.25">
      <c r="A81" s="205"/>
      <c r="B81" s="39">
        <v>78</v>
      </c>
      <c r="C81" s="202"/>
      <c r="D81" s="36" t="s">
        <v>157</v>
      </c>
      <c r="E81" s="43" t="s">
        <v>8</v>
      </c>
      <c r="F81" s="45" t="s">
        <v>28</v>
      </c>
      <c r="G81" s="39" t="s">
        <v>29</v>
      </c>
      <c r="H81" s="39" t="s">
        <v>8</v>
      </c>
      <c r="I81" s="39" t="s">
        <v>9</v>
      </c>
      <c r="J81" s="38">
        <v>200</v>
      </c>
      <c r="K81" s="29">
        <f>0</f>
        <v>0</v>
      </c>
      <c r="L81" s="158">
        <f t="shared" si="8"/>
        <v>0</v>
      </c>
      <c r="M81" s="158">
        <f t="shared" si="9"/>
        <v>0</v>
      </c>
      <c r="N81" s="159"/>
      <c r="O81" s="160">
        <f t="shared" si="11"/>
        <v>0</v>
      </c>
      <c r="P81" s="159"/>
      <c r="Q81" s="159"/>
      <c r="R81" s="159"/>
      <c r="S81" s="28">
        <f t="shared" si="10"/>
        <v>0</v>
      </c>
      <c r="T81" s="27" t="str">
        <f t="shared" si="12"/>
        <v>OK</v>
      </c>
      <c r="U81" s="173"/>
      <c r="V81" s="173"/>
      <c r="W81" s="173"/>
      <c r="X81" s="173"/>
      <c r="Y81" s="174"/>
      <c r="Z81" s="174"/>
      <c r="AA81" s="174"/>
      <c r="AB81" s="173"/>
      <c r="AC81" s="173"/>
      <c r="AD81" s="173"/>
      <c r="AE81" s="24"/>
      <c r="AF81" s="24"/>
      <c r="AG81" s="24"/>
    </row>
    <row r="82" spans="1:33" ht="15.75" thickBot="1" x14ac:dyDescent="0.3">
      <c r="K82" s="4">
        <f>SUM(K4:K81)</f>
        <v>398</v>
      </c>
      <c r="N82" s="163"/>
      <c r="O82" s="163"/>
      <c r="P82" s="163"/>
      <c r="Q82" s="163"/>
      <c r="R82" s="163"/>
      <c r="S82" s="12">
        <f>SUM(S4:S81)</f>
        <v>336</v>
      </c>
      <c r="T82" s="5" t="str">
        <f t="shared" si="12"/>
        <v>OK</v>
      </c>
      <c r="U82" s="32">
        <f t="shared" ref="U82:AG82" si="13">SUMPRODUCT($J$4:$J$81,U4:U81)</f>
        <v>9553.2000000000007</v>
      </c>
      <c r="V82" s="32">
        <f t="shared" si="13"/>
        <v>24759.22</v>
      </c>
      <c r="W82" s="32">
        <f t="shared" si="13"/>
        <v>107033.76</v>
      </c>
      <c r="X82" s="32">
        <f t="shared" si="13"/>
        <v>9561.2000000000007</v>
      </c>
      <c r="Y82" s="32">
        <f t="shared" si="13"/>
        <v>32727.420000000002</v>
      </c>
      <c r="Z82" s="32">
        <f t="shared" si="13"/>
        <v>80337.989999999991</v>
      </c>
      <c r="AA82" s="32">
        <f t="shared" si="13"/>
        <v>4360</v>
      </c>
      <c r="AB82" s="32">
        <f t="shared" si="13"/>
        <v>3490</v>
      </c>
      <c r="AC82" s="32">
        <f t="shared" si="13"/>
        <v>24219.54</v>
      </c>
      <c r="AD82" s="32">
        <f t="shared" si="13"/>
        <v>3617.48</v>
      </c>
      <c r="AE82" s="32">
        <f t="shared" si="13"/>
        <v>0</v>
      </c>
      <c r="AF82" s="32">
        <f t="shared" si="13"/>
        <v>0</v>
      </c>
      <c r="AG82" s="32">
        <f t="shared" si="13"/>
        <v>0</v>
      </c>
    </row>
    <row r="83" spans="1:33" ht="15" x14ac:dyDescent="0.25">
      <c r="D83" s="33" t="s">
        <v>53</v>
      </c>
      <c r="K83" s="163">
        <f>SUMPRODUCT($J$4:$J$81,K4:K81)</f>
        <v>478041.21</v>
      </c>
      <c r="L83" s="163">
        <f>SUMPRODUCT($J$4:$J$81,L4:L81)</f>
        <v>296059.81</v>
      </c>
      <c r="M83" s="163">
        <f>SUMPRODUCT($J$4:$J$81,M4:M81)</f>
        <v>299659.81</v>
      </c>
      <c r="R83" s="157"/>
      <c r="U83" s="177"/>
      <c r="V83" s="177"/>
      <c r="W83" s="177"/>
      <c r="X83" s="177"/>
      <c r="Y83" s="177"/>
      <c r="Z83" s="177"/>
      <c r="AA83" s="177"/>
      <c r="AB83" s="177"/>
      <c r="AC83" s="177"/>
      <c r="AD83" s="177"/>
    </row>
    <row r="84" spans="1:33" ht="30" x14ac:dyDescent="0.25">
      <c r="D84" s="34" t="s">
        <v>54</v>
      </c>
      <c r="R84" s="156"/>
      <c r="U84" s="177"/>
      <c r="V84" s="177"/>
      <c r="W84" s="177"/>
      <c r="X84" s="177"/>
      <c r="Y84" s="177"/>
      <c r="Z84" s="177"/>
      <c r="AA84" s="177"/>
      <c r="AB84" s="177"/>
      <c r="AC84" s="177"/>
      <c r="AD84" s="177"/>
    </row>
    <row r="85" spans="1:33" ht="15.75" customHeight="1" thickBot="1" x14ac:dyDescent="0.3">
      <c r="D85" s="35" t="s">
        <v>55</v>
      </c>
      <c r="R85" s="156"/>
      <c r="U85" s="177"/>
      <c r="V85" s="177"/>
      <c r="W85" s="177"/>
      <c r="X85" s="177"/>
      <c r="Y85" s="177"/>
      <c r="Z85" s="177"/>
      <c r="AA85" s="177"/>
      <c r="AB85" s="177"/>
      <c r="AC85" s="177"/>
      <c r="AD85" s="177"/>
    </row>
    <row r="86" spans="1:33" ht="15" x14ac:dyDescent="0.25">
      <c r="U86" s="177"/>
      <c r="V86" s="177"/>
      <c r="W86" s="177"/>
      <c r="X86" s="177"/>
      <c r="Y86" s="177"/>
      <c r="Z86" s="177"/>
      <c r="AA86" s="177"/>
      <c r="AB86" s="177"/>
      <c r="AC86" s="177"/>
      <c r="AD86" s="177"/>
    </row>
    <row r="87" spans="1:33" ht="15" x14ac:dyDescent="0.25">
      <c r="U87" s="177"/>
      <c r="V87" s="177"/>
      <c r="W87" s="177"/>
      <c r="X87" s="177"/>
      <c r="Y87" s="177"/>
      <c r="Z87" s="177"/>
      <c r="AA87" s="177"/>
      <c r="AB87" s="177"/>
      <c r="AC87" s="177"/>
      <c r="AD87" s="177"/>
    </row>
    <row r="88" spans="1:33" ht="15" x14ac:dyDescent="0.25">
      <c r="U88" s="177"/>
      <c r="V88" s="177"/>
      <c r="W88" s="177"/>
      <c r="X88" s="177"/>
      <c r="Y88" s="177"/>
      <c r="Z88" s="177"/>
      <c r="AA88" s="177"/>
      <c r="AB88" s="177"/>
      <c r="AC88" s="177"/>
      <c r="AD88" s="177"/>
    </row>
    <row r="89" spans="1:33" ht="15" x14ac:dyDescent="0.25">
      <c r="U89" s="177"/>
      <c r="V89" s="177"/>
      <c r="W89" s="177"/>
      <c r="X89" s="177"/>
      <c r="Y89" s="177"/>
      <c r="Z89" s="177"/>
      <c r="AA89" s="177"/>
      <c r="AB89" s="177"/>
      <c r="AC89" s="177"/>
      <c r="AD89" s="177"/>
    </row>
    <row r="90" spans="1:33" ht="15" x14ac:dyDescent="0.25">
      <c r="U90" s="177"/>
      <c r="V90" s="177"/>
      <c r="W90" s="177"/>
      <c r="X90" s="177"/>
      <c r="Y90" s="177"/>
      <c r="Z90" s="177"/>
      <c r="AA90" s="177"/>
      <c r="AB90" s="177"/>
      <c r="AC90" s="177"/>
      <c r="AD90" s="177"/>
    </row>
    <row r="91" spans="1:33" ht="15" x14ac:dyDescent="0.25">
      <c r="U91" s="177"/>
      <c r="V91" s="177"/>
      <c r="W91" s="177"/>
      <c r="X91" s="177"/>
      <c r="Y91" s="177"/>
      <c r="Z91" s="177"/>
      <c r="AA91" s="177"/>
      <c r="AB91" s="177"/>
      <c r="AC91" s="177"/>
      <c r="AD91" s="177"/>
    </row>
    <row r="92" spans="1:33" ht="15" x14ac:dyDescent="0.25">
      <c r="U92" s="177"/>
      <c r="V92" s="177"/>
      <c r="W92" s="177"/>
      <c r="X92" s="177"/>
      <c r="Y92" s="177"/>
      <c r="Z92" s="177"/>
      <c r="AA92" s="177"/>
      <c r="AB92" s="177"/>
      <c r="AC92" s="177"/>
      <c r="AD92" s="177"/>
    </row>
  </sheetData>
  <mergeCells count="28">
    <mergeCell ref="A69:A78"/>
    <mergeCell ref="C69:C78"/>
    <mergeCell ref="A79:A81"/>
    <mergeCell ref="C79:C81"/>
    <mergeCell ref="A38:A48"/>
    <mergeCell ref="C38:C48"/>
    <mergeCell ref="A49:A59"/>
    <mergeCell ref="C49:C59"/>
    <mergeCell ref="A60:A68"/>
    <mergeCell ref="C60:C68"/>
    <mergeCell ref="AC1:AC2"/>
    <mergeCell ref="AD1:AD2"/>
    <mergeCell ref="AE1:AE2"/>
    <mergeCell ref="AF1:AF2"/>
    <mergeCell ref="AG1:AG2"/>
    <mergeCell ref="AA1:AA2"/>
    <mergeCell ref="AB1:AB2"/>
    <mergeCell ref="A1:C1"/>
    <mergeCell ref="D1:J1"/>
    <mergeCell ref="K1:T1"/>
    <mergeCell ref="U1:U2"/>
    <mergeCell ref="V1:V2"/>
    <mergeCell ref="W1:W2"/>
    <mergeCell ref="A2:J2"/>
    <mergeCell ref="K2:T2"/>
    <mergeCell ref="X1:X2"/>
    <mergeCell ref="Y1:Y2"/>
    <mergeCell ref="Z1:Z2"/>
  </mergeCells>
  <conditionalFormatting sqref="T1 T3:T1048576">
    <cfRule type="cellIs" dxfId="35" priority="2" operator="equal">
      <formula>"ATENÇÃO"</formula>
    </cfRule>
  </conditionalFormatting>
  <conditionalFormatting sqref="AE4:AG81">
    <cfRule type="cellIs" dxfId="34" priority="1" operator="greaterThan">
      <formula>0</formula>
    </cfRule>
  </conditionalFormatting>
  <pageMargins left="0.511811024" right="0.511811024" top="0.78740157499999996" bottom="0.78740157499999996" header="0.31496062000000002" footer="0.31496062000000002"/>
  <pageSetup paperSize="9" scale="60" orientation="landscape" r:id="rId1"/>
  <colBreaks count="1" manualBreakCount="1">
    <brk id="2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17</vt:i4>
      </vt:variant>
    </vt:vector>
  </HeadingPairs>
  <TitlesOfParts>
    <vt:vector size="17" baseType="lpstr">
      <vt:lpstr>REITORIA_SEMS</vt:lpstr>
      <vt:lpstr>REITORIA_MUSEU</vt:lpstr>
      <vt:lpstr>CAV</vt:lpstr>
      <vt:lpstr>CCT</vt:lpstr>
      <vt:lpstr>CEAD</vt:lpstr>
      <vt:lpstr>CEART</vt:lpstr>
      <vt:lpstr>CEAVI</vt:lpstr>
      <vt:lpstr>CEFID</vt:lpstr>
      <vt:lpstr>CEO</vt:lpstr>
      <vt:lpstr>CEPLAN</vt:lpstr>
      <vt:lpstr>CERES</vt:lpstr>
      <vt:lpstr>CESFI</vt:lpstr>
      <vt:lpstr>CESMO</vt:lpstr>
      <vt:lpstr>ESAG</vt:lpstr>
      <vt:lpstr>FAED</vt:lpstr>
      <vt:lpstr>GESTOR</vt:lpstr>
      <vt:lpstr>(CARONA)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LETÍCIA-SEGECON/FPOLIS</cp:lastModifiedBy>
  <cp:lastPrinted>2017-02-14T17:35:15Z</cp:lastPrinted>
  <dcterms:created xsi:type="dcterms:W3CDTF">2010-06-19T20:43:11Z</dcterms:created>
  <dcterms:modified xsi:type="dcterms:W3CDTF">2025-01-30T20:23:07Z</dcterms:modified>
</cp:coreProperties>
</file>