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PE 0670.2024 SRP SGPE 5436.2024 - Locação Veículos - RELANÇAMENTO - VIG. 17.07.2025\"/>
    </mc:Choice>
  </mc:AlternateContent>
  <xr:revisionPtr revIDLastSave="0" documentId="13_ncr:1_{C98355BA-48AF-4C86-9A0F-9A546410A0BB}" xr6:coauthVersionLast="47" xr6:coauthVersionMax="47" xr10:uidLastSave="{00000000-0000-0000-0000-000000000000}"/>
  <bookViews>
    <workbookView xWindow="-28920" yWindow="-120" windowWidth="29040" windowHeight="15720" tabRatio="804" activeTab="10" xr2:uid="{00000000-000D-0000-FFFF-FFFF00000000}"/>
  </bookViews>
  <sheets>
    <sheet name="REITORIA-SETRAN" sheetId="163" r:id="rId1"/>
    <sheet name="REITORIA-PROEX" sheetId="178" r:id="rId2"/>
    <sheet name="ESAG" sheetId="179" r:id="rId3"/>
    <sheet name="CEART" sheetId="180" r:id="rId4"/>
    <sheet name="CEAD" sheetId="181" r:id="rId5"/>
    <sheet name="FAED" sheetId="182" r:id="rId6"/>
    <sheet name="CEFID" sheetId="183" r:id="rId7"/>
    <sheet name="CERES" sheetId="184" r:id="rId8"/>
    <sheet name="CESFI" sheetId="185" r:id="rId9"/>
    <sheet name="CEO" sheetId="186" r:id="rId10"/>
    <sheet name="GESTOR" sheetId="162" r:id="rId11"/>
  </sheets>
  <definedNames>
    <definedName name="_xlnm._FilterDatabase" localSheetId="4" hidden="1">CEAD!$A$3:$AL$12</definedName>
    <definedName name="_xlnm._FilterDatabase" localSheetId="3" hidden="1">CEART!$A$3:$AL$12</definedName>
    <definedName name="_xlnm._FilterDatabase" localSheetId="6" hidden="1">CEFID!$A$3:$AL$12</definedName>
    <definedName name="_xlnm._FilterDatabase" localSheetId="9" hidden="1">CEO!$A$3:$AL$12</definedName>
    <definedName name="_xlnm._FilterDatabase" localSheetId="7" hidden="1">CERES!$A$3:$AL$12</definedName>
    <definedName name="_xlnm._FilterDatabase" localSheetId="8" hidden="1">CESFI!$A$3:$AL$12</definedName>
    <definedName name="_xlnm._FilterDatabase" localSheetId="2" hidden="1">ESAG!$A$3:$AL$12</definedName>
    <definedName name="_xlnm._FilterDatabase" localSheetId="5" hidden="1">FAED!$A$3:$AL$12</definedName>
    <definedName name="_xlnm._FilterDatabase" localSheetId="1" hidden="1">'REITORIA-PROEX'!$A$3:$AL$12</definedName>
    <definedName name="_xlnm._FilterDatabase" localSheetId="0" hidden="1">'REITORIA-SETRAN'!$A$3:$AL$12</definedName>
    <definedName name="CESMO">#REF!</definedName>
    <definedName name="diasuteis" localSheetId="10">#REF!</definedName>
    <definedName name="diasuteis">#REF!</definedName>
    <definedName name="Ferias" localSheetId="10">#REF!</definedName>
    <definedName name="Ferias">#REF!</definedName>
    <definedName name="RD" localSheetId="1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180" l="1"/>
  <c r="U12" i="180"/>
  <c r="W12" i="180"/>
  <c r="X12" i="184" l="1"/>
  <c r="W12" i="184"/>
  <c r="V12" i="184"/>
  <c r="U12" i="184"/>
  <c r="V12" i="182" l="1"/>
  <c r="U12" i="182"/>
  <c r="U12" i="179" l="1"/>
  <c r="V12" i="179"/>
  <c r="R12" i="162" l="1"/>
  <c r="R5" i="162"/>
  <c r="R6" i="162"/>
  <c r="R7" i="162"/>
  <c r="R8" i="162"/>
  <c r="R9" i="162"/>
  <c r="R10" i="162"/>
  <c r="R11" i="162"/>
  <c r="R4" i="162"/>
  <c r="O5" i="162"/>
  <c r="O6" i="162"/>
  <c r="O7" i="162"/>
  <c r="O8" i="162"/>
  <c r="O9" i="162"/>
  <c r="O10" i="162"/>
  <c r="O11" i="162"/>
  <c r="O4" i="162"/>
  <c r="N5" i="162"/>
  <c r="N6" i="162"/>
  <c r="N7" i="162"/>
  <c r="N8" i="162"/>
  <c r="N9" i="162"/>
  <c r="N10" i="162"/>
  <c r="N11" i="162"/>
  <c r="N4" i="162"/>
  <c r="K12" i="186"/>
  <c r="K12" i="185"/>
  <c r="K12" i="184"/>
  <c r="K12" i="183"/>
  <c r="K12" i="182"/>
  <c r="K12" i="181"/>
  <c r="K12" i="180"/>
  <c r="K12" i="179"/>
  <c r="K12" i="178"/>
  <c r="S11" i="186"/>
  <c r="O11" i="186"/>
  <c r="M11" i="186"/>
  <c r="L11" i="186"/>
  <c r="S10" i="186"/>
  <c r="O10" i="186"/>
  <c r="M10" i="186"/>
  <c r="L10" i="186"/>
  <c r="S9" i="186"/>
  <c r="T9" i="186" s="1"/>
  <c r="O9" i="186"/>
  <c r="M9" i="186"/>
  <c r="L9" i="186"/>
  <c r="S8" i="186"/>
  <c r="O8" i="186"/>
  <c r="M8" i="186"/>
  <c r="L8" i="186"/>
  <c r="S7" i="186"/>
  <c r="T7" i="186" s="1"/>
  <c r="O7" i="186"/>
  <c r="M7" i="186"/>
  <c r="L7" i="186"/>
  <c r="S6" i="186"/>
  <c r="T6" i="186" s="1"/>
  <c r="O6" i="186"/>
  <c r="M6" i="186"/>
  <c r="L6" i="186"/>
  <c r="S5" i="186"/>
  <c r="O5" i="186"/>
  <c r="M5" i="186"/>
  <c r="M12" i="186" s="1"/>
  <c r="L5" i="186"/>
  <c r="S4" i="186"/>
  <c r="S12" i="186" s="1"/>
  <c r="O4" i="186"/>
  <c r="M4" i="186"/>
  <c r="L4" i="186"/>
  <c r="L12" i="186" s="1"/>
  <c r="S11" i="185"/>
  <c r="O11" i="185"/>
  <c r="M11" i="185"/>
  <c r="L11" i="185"/>
  <c r="S10" i="185"/>
  <c r="O10" i="185"/>
  <c r="M10" i="185"/>
  <c r="L10" i="185"/>
  <c r="S9" i="185"/>
  <c r="T9" i="185" s="1"/>
  <c r="O9" i="185"/>
  <c r="M9" i="185"/>
  <c r="L9" i="185"/>
  <c r="S8" i="185"/>
  <c r="O8" i="185"/>
  <c r="M8" i="185"/>
  <c r="L8" i="185"/>
  <c r="S7" i="185"/>
  <c r="O7" i="185"/>
  <c r="M7" i="185"/>
  <c r="L7" i="185"/>
  <c r="S6" i="185"/>
  <c r="T6" i="185" s="1"/>
  <c r="O6" i="185"/>
  <c r="M6" i="185"/>
  <c r="L6" i="185"/>
  <c r="S5" i="185"/>
  <c r="O5" i="185"/>
  <c r="M5" i="185"/>
  <c r="M12" i="185" s="1"/>
  <c r="L5" i="185"/>
  <c r="S4" i="185"/>
  <c r="S12" i="185" s="1"/>
  <c r="O4" i="185"/>
  <c r="M4" i="185"/>
  <c r="L4" i="185"/>
  <c r="L12" i="185" s="1"/>
  <c r="S11" i="184"/>
  <c r="O11" i="184"/>
  <c r="M11" i="184"/>
  <c r="L11" i="184"/>
  <c r="S10" i="184"/>
  <c r="T10" i="184" s="1"/>
  <c r="O10" i="184"/>
  <c r="M10" i="184"/>
  <c r="L10" i="184"/>
  <c r="S9" i="184"/>
  <c r="T9" i="184" s="1"/>
  <c r="O9" i="184"/>
  <c r="M9" i="184"/>
  <c r="L9" i="184"/>
  <c r="S8" i="184"/>
  <c r="O8" i="184"/>
  <c r="M8" i="184"/>
  <c r="L8" i="184"/>
  <c r="S7" i="184"/>
  <c r="T7" i="184" s="1"/>
  <c r="O7" i="184"/>
  <c r="M7" i="184"/>
  <c r="L7" i="184"/>
  <c r="S6" i="184"/>
  <c r="O6" i="184"/>
  <c r="M6" i="184"/>
  <c r="L6" i="184"/>
  <c r="S5" i="184"/>
  <c r="T5" i="184" s="1"/>
  <c r="O5" i="184"/>
  <c r="M5" i="184"/>
  <c r="L5" i="184"/>
  <c r="S4" i="184"/>
  <c r="O4" i="184"/>
  <c r="M4" i="184"/>
  <c r="L4" i="184"/>
  <c r="M12" i="183"/>
  <c r="S11" i="183"/>
  <c r="O11" i="183"/>
  <c r="M11" i="183"/>
  <c r="L11" i="183"/>
  <c r="S10" i="183"/>
  <c r="O10" i="183"/>
  <c r="M10" i="183"/>
  <c r="L10" i="183"/>
  <c r="S9" i="183"/>
  <c r="O9" i="183"/>
  <c r="M9" i="183"/>
  <c r="L9" i="183"/>
  <c r="S8" i="183"/>
  <c r="T8" i="183" s="1"/>
  <c r="O8" i="183"/>
  <c r="M8" i="183"/>
  <c r="L8" i="183"/>
  <c r="S7" i="183"/>
  <c r="O7" i="183"/>
  <c r="M7" i="183"/>
  <c r="L7" i="183"/>
  <c r="S6" i="183"/>
  <c r="T6" i="183" s="1"/>
  <c r="O6" i="183"/>
  <c r="M6" i="183"/>
  <c r="L6" i="183"/>
  <c r="L12" i="183" s="1"/>
  <c r="S5" i="183"/>
  <c r="O5" i="183"/>
  <c r="M5" i="183"/>
  <c r="L5" i="183"/>
  <c r="S4" i="183"/>
  <c r="S12" i="183" s="1"/>
  <c r="O4" i="183"/>
  <c r="M4" i="183"/>
  <c r="L4" i="183"/>
  <c r="S11" i="182"/>
  <c r="O11" i="182"/>
  <c r="M11" i="182"/>
  <c r="L11" i="182"/>
  <c r="S10" i="182"/>
  <c r="T10" i="182" s="1"/>
  <c r="O10" i="182"/>
  <c r="M10" i="182"/>
  <c r="L10" i="182"/>
  <c r="S9" i="182"/>
  <c r="T9" i="182" s="1"/>
  <c r="O9" i="182"/>
  <c r="M9" i="182"/>
  <c r="L9" i="182"/>
  <c r="S8" i="182"/>
  <c r="O8" i="182"/>
  <c r="M8" i="182"/>
  <c r="L8" i="182"/>
  <c r="S7" i="182"/>
  <c r="O7" i="182"/>
  <c r="M7" i="182"/>
  <c r="L7" i="182"/>
  <c r="S6" i="182"/>
  <c r="T6" i="182" s="1"/>
  <c r="O6" i="182"/>
  <c r="M6" i="182"/>
  <c r="L6" i="182"/>
  <c r="S5" i="182"/>
  <c r="O5" i="182"/>
  <c r="M5" i="182"/>
  <c r="L5" i="182"/>
  <c r="S4" i="182"/>
  <c r="O4" i="182"/>
  <c r="M4" i="182"/>
  <c r="L4" i="182"/>
  <c r="S11" i="181"/>
  <c r="T11" i="181" s="1"/>
  <c r="O11" i="181"/>
  <c r="M11" i="181"/>
  <c r="L11" i="181"/>
  <c r="S10" i="181"/>
  <c r="O10" i="181"/>
  <c r="M10" i="181"/>
  <c r="L10" i="181"/>
  <c r="S9" i="181"/>
  <c r="T9" i="181" s="1"/>
  <c r="O9" i="181"/>
  <c r="M9" i="181"/>
  <c r="L9" i="181"/>
  <c r="S8" i="181"/>
  <c r="T8" i="181" s="1"/>
  <c r="O8" i="181"/>
  <c r="M8" i="181"/>
  <c r="L8" i="181"/>
  <c r="S7" i="181"/>
  <c r="T7" i="181" s="1"/>
  <c r="O7" i="181"/>
  <c r="M7" i="181"/>
  <c r="L7" i="181"/>
  <c r="S6" i="181"/>
  <c r="O6" i="181"/>
  <c r="M6" i="181"/>
  <c r="L6" i="181"/>
  <c r="L12" i="181" s="1"/>
  <c r="S5" i="181"/>
  <c r="T5" i="181" s="1"/>
  <c r="O5" i="181"/>
  <c r="M5" i="181"/>
  <c r="L5" i="181"/>
  <c r="S4" i="181"/>
  <c r="S12" i="181" s="1"/>
  <c r="O4" i="181"/>
  <c r="M4" i="181"/>
  <c r="M12" i="181" s="1"/>
  <c r="L4" i="181"/>
  <c r="S11" i="180"/>
  <c r="T11" i="180" s="1"/>
  <c r="O11" i="180"/>
  <c r="M11" i="180"/>
  <c r="L11" i="180"/>
  <c r="S10" i="180"/>
  <c r="T10" i="180" s="1"/>
  <c r="O10" i="180"/>
  <c r="M10" i="180"/>
  <c r="L10" i="180"/>
  <c r="S9" i="180"/>
  <c r="T9" i="180" s="1"/>
  <c r="O9" i="180"/>
  <c r="M9" i="180"/>
  <c r="L9" i="180"/>
  <c r="S8" i="180"/>
  <c r="O8" i="180"/>
  <c r="M8" i="180"/>
  <c r="L8" i="180"/>
  <c r="S7" i="180"/>
  <c r="T7" i="180" s="1"/>
  <c r="O7" i="180"/>
  <c r="M7" i="180"/>
  <c r="L7" i="180"/>
  <c r="S6" i="180"/>
  <c r="T6" i="180" s="1"/>
  <c r="O6" i="180"/>
  <c r="M6" i="180"/>
  <c r="L6" i="180"/>
  <c r="S5" i="180"/>
  <c r="T5" i="180" s="1"/>
  <c r="O5" i="180"/>
  <c r="M5" i="180"/>
  <c r="L5" i="180"/>
  <c r="S4" i="180"/>
  <c r="O4" i="180"/>
  <c r="M4" i="180"/>
  <c r="M12" i="180" s="1"/>
  <c r="L4" i="180"/>
  <c r="S11" i="179"/>
  <c r="O11" i="179"/>
  <c r="M11" i="179"/>
  <c r="L11" i="179"/>
  <c r="S10" i="179"/>
  <c r="T10" i="179" s="1"/>
  <c r="O10" i="179"/>
  <c r="M10" i="179"/>
  <c r="L10" i="179"/>
  <c r="L10" i="162" s="1"/>
  <c r="S9" i="179"/>
  <c r="O9" i="179"/>
  <c r="M9" i="179"/>
  <c r="L9" i="179"/>
  <c r="L9" i="162" s="1"/>
  <c r="S8" i="179"/>
  <c r="T8" i="179" s="1"/>
  <c r="O8" i="179"/>
  <c r="M8" i="179"/>
  <c r="M8" i="162" s="1"/>
  <c r="P8" i="162" s="1"/>
  <c r="L8" i="179"/>
  <c r="L8" i="162" s="1"/>
  <c r="S7" i="179"/>
  <c r="T7" i="179" s="1"/>
  <c r="O7" i="179"/>
  <c r="M7" i="179"/>
  <c r="L7" i="179"/>
  <c r="L7" i="162" s="1"/>
  <c r="S6" i="179"/>
  <c r="T6" i="179" s="1"/>
  <c r="O6" i="179"/>
  <c r="M6" i="179"/>
  <c r="M6" i="162" s="1"/>
  <c r="P6" i="162" s="1"/>
  <c r="L6" i="179"/>
  <c r="S5" i="179"/>
  <c r="O5" i="179"/>
  <c r="M5" i="179"/>
  <c r="L5" i="179"/>
  <c r="L12" i="179" s="1"/>
  <c r="S4" i="179"/>
  <c r="S12" i="179" s="1"/>
  <c r="O4" i="179"/>
  <c r="M4" i="179"/>
  <c r="L4" i="179"/>
  <c r="L12" i="178"/>
  <c r="S11" i="178"/>
  <c r="O11" i="178"/>
  <c r="M11" i="178"/>
  <c r="L11" i="178"/>
  <c r="S10" i="178"/>
  <c r="O10" i="178"/>
  <c r="M10" i="178"/>
  <c r="L10" i="178"/>
  <c r="S9" i="178"/>
  <c r="O9" i="178"/>
  <c r="M9" i="178"/>
  <c r="L9" i="178"/>
  <c r="S8" i="178"/>
  <c r="O8" i="178"/>
  <c r="M8" i="178"/>
  <c r="L8" i="178"/>
  <c r="S7" i="178"/>
  <c r="T7" i="178" s="1"/>
  <c r="O7" i="178"/>
  <c r="M7" i="178"/>
  <c r="L7" i="178"/>
  <c r="S6" i="178"/>
  <c r="O6" i="178"/>
  <c r="M6" i="178"/>
  <c r="L6" i="178"/>
  <c r="S5" i="178"/>
  <c r="T5" i="178" s="1"/>
  <c r="O5" i="178"/>
  <c r="M5" i="178"/>
  <c r="L5" i="178"/>
  <c r="S4" i="178"/>
  <c r="S12" i="178" s="1"/>
  <c r="O4" i="178"/>
  <c r="M4" i="178"/>
  <c r="M12" i="178" s="1"/>
  <c r="L4" i="178"/>
  <c r="L12" i="163"/>
  <c r="M12" i="163"/>
  <c r="K12" i="163"/>
  <c r="S5" i="163"/>
  <c r="S6" i="163"/>
  <c r="S7" i="163"/>
  <c r="S8" i="163"/>
  <c r="S9" i="163"/>
  <c r="S10" i="163"/>
  <c r="S11" i="163"/>
  <c r="O5" i="163"/>
  <c r="O6" i="163"/>
  <c r="O7" i="163"/>
  <c r="O8" i="163"/>
  <c r="O9" i="163"/>
  <c r="O10" i="163"/>
  <c r="O11" i="163"/>
  <c r="M5" i="163"/>
  <c r="M6" i="163"/>
  <c r="M7" i="163"/>
  <c r="M8" i="163"/>
  <c r="M9" i="163"/>
  <c r="M10" i="163"/>
  <c r="M11" i="163"/>
  <c r="L5" i="163"/>
  <c r="L6" i="163"/>
  <c r="L7" i="163"/>
  <c r="L8" i="163"/>
  <c r="L9" i="163"/>
  <c r="L10" i="163"/>
  <c r="L11" i="163"/>
  <c r="S4" i="163"/>
  <c r="O4" i="163"/>
  <c r="M4" i="163"/>
  <c r="L4" i="163"/>
  <c r="K8" i="181"/>
  <c r="K8" i="178"/>
  <c r="U12" i="163"/>
  <c r="T11" i="186"/>
  <c r="T10" i="186"/>
  <c r="T8" i="186"/>
  <c r="T5" i="186"/>
  <c r="T4" i="186"/>
  <c r="T11" i="185"/>
  <c r="T10" i="185"/>
  <c r="T8" i="185"/>
  <c r="T7" i="185"/>
  <c r="T5" i="185"/>
  <c r="T4" i="185"/>
  <c r="T11" i="184"/>
  <c r="T8" i="184"/>
  <c r="T6" i="184"/>
  <c r="T11" i="183"/>
  <c r="T10" i="183"/>
  <c r="T9" i="183"/>
  <c r="T7" i="183"/>
  <c r="T5" i="183"/>
  <c r="T4" i="183"/>
  <c r="T11" i="182"/>
  <c r="T8" i="182"/>
  <c r="T7" i="182"/>
  <c r="T5" i="182"/>
  <c r="T4" i="182"/>
  <c r="T10" i="181"/>
  <c r="T6" i="181"/>
  <c r="T4" i="181"/>
  <c r="T8" i="180"/>
  <c r="T4" i="180"/>
  <c r="T11" i="179"/>
  <c r="T9" i="179"/>
  <c r="T5" i="179"/>
  <c r="T6" i="178"/>
  <c r="T4" i="178"/>
  <c r="K5" i="162"/>
  <c r="K6" i="162"/>
  <c r="K7" i="162"/>
  <c r="K9" i="162"/>
  <c r="K10" i="162"/>
  <c r="K11" i="162"/>
  <c r="K4" i="162"/>
  <c r="AL12" i="186"/>
  <c r="AK12" i="186"/>
  <c r="AJ12" i="186"/>
  <c r="AI12" i="186"/>
  <c r="AH12" i="186"/>
  <c r="AG12" i="186"/>
  <c r="AF12" i="186"/>
  <c r="AE12" i="186"/>
  <c r="AD12" i="186"/>
  <c r="AC12" i="186"/>
  <c r="AB12" i="186"/>
  <c r="AA12" i="186"/>
  <c r="Z12" i="186"/>
  <c r="Y12" i="186"/>
  <c r="X12" i="186"/>
  <c r="W12" i="186"/>
  <c r="V12" i="186"/>
  <c r="U12" i="186"/>
  <c r="AL12" i="185"/>
  <c r="AK12" i="185"/>
  <c r="AJ12" i="185"/>
  <c r="AI12" i="185"/>
  <c r="AH12" i="185"/>
  <c r="AG12" i="185"/>
  <c r="AF12" i="185"/>
  <c r="AE12" i="185"/>
  <c r="AD12" i="185"/>
  <c r="AC12" i="185"/>
  <c r="AB12" i="185"/>
  <c r="AA12" i="185"/>
  <c r="Z12" i="185"/>
  <c r="Y12" i="185"/>
  <c r="X12" i="185"/>
  <c r="W12" i="185"/>
  <c r="V12" i="185"/>
  <c r="U12" i="185"/>
  <c r="AL12" i="184"/>
  <c r="AK12" i="184"/>
  <c r="AJ12" i="184"/>
  <c r="AI12" i="184"/>
  <c r="AH12" i="184"/>
  <c r="AG12" i="184"/>
  <c r="AF12" i="184"/>
  <c r="AE12" i="184"/>
  <c r="AD12" i="184"/>
  <c r="AC12" i="184"/>
  <c r="AB12" i="184"/>
  <c r="AA12" i="184"/>
  <c r="Z12" i="184"/>
  <c r="Y12" i="184"/>
  <c r="AL12" i="183"/>
  <c r="AK12" i="183"/>
  <c r="AJ12" i="183"/>
  <c r="AI12" i="183"/>
  <c r="AH12" i="183"/>
  <c r="AG12" i="183"/>
  <c r="AF12" i="183"/>
  <c r="AE12" i="183"/>
  <c r="AD12" i="183"/>
  <c r="AC12" i="183"/>
  <c r="AB12" i="183"/>
  <c r="AA12" i="183"/>
  <c r="Z12" i="183"/>
  <c r="Y12" i="183"/>
  <c r="X12" i="183"/>
  <c r="W12" i="183"/>
  <c r="V12" i="183"/>
  <c r="U12" i="183"/>
  <c r="AL12" i="182"/>
  <c r="AK12" i="182"/>
  <c r="AJ12" i="182"/>
  <c r="AI12" i="182"/>
  <c r="AH12" i="182"/>
  <c r="AG12" i="182"/>
  <c r="AF12" i="182"/>
  <c r="AE12" i="182"/>
  <c r="AD12" i="182"/>
  <c r="AC12" i="182"/>
  <c r="AB12" i="182"/>
  <c r="AA12" i="182"/>
  <c r="Z12" i="182"/>
  <c r="Y12" i="182"/>
  <c r="X12" i="182"/>
  <c r="W12" i="182"/>
  <c r="AL12" i="181"/>
  <c r="AK12" i="181"/>
  <c r="AJ12" i="181"/>
  <c r="AI12" i="181"/>
  <c r="AH12" i="181"/>
  <c r="AG12" i="181"/>
  <c r="AF12" i="181"/>
  <c r="AE12" i="181"/>
  <c r="AD12" i="181"/>
  <c r="AC12" i="181"/>
  <c r="AB12" i="181"/>
  <c r="AA12" i="181"/>
  <c r="Z12" i="181"/>
  <c r="Y12" i="181"/>
  <c r="X12" i="181"/>
  <c r="W12" i="181"/>
  <c r="V12" i="181"/>
  <c r="U12" i="181"/>
  <c r="AL12" i="180"/>
  <c r="AK12" i="180"/>
  <c r="AJ12" i="180"/>
  <c r="AI12" i="180"/>
  <c r="AH12" i="180"/>
  <c r="AG12" i="180"/>
  <c r="AF12" i="180"/>
  <c r="AE12" i="180"/>
  <c r="AD12" i="180"/>
  <c r="AC12" i="180"/>
  <c r="AB12" i="180"/>
  <c r="AA12" i="180"/>
  <c r="Z12" i="180"/>
  <c r="Y12" i="180"/>
  <c r="X12" i="180"/>
  <c r="AL12" i="179"/>
  <c r="AK12" i="179"/>
  <c r="AJ12" i="179"/>
  <c r="AI12" i="179"/>
  <c r="AH12" i="179"/>
  <c r="AG12" i="179"/>
  <c r="AF12" i="179"/>
  <c r="AE12" i="179"/>
  <c r="AD12" i="179"/>
  <c r="AC12" i="179"/>
  <c r="AB12" i="179"/>
  <c r="AA12" i="179"/>
  <c r="Z12" i="179"/>
  <c r="Y12" i="179"/>
  <c r="X12" i="179"/>
  <c r="W12" i="179"/>
  <c r="AL12" i="178"/>
  <c r="AK12" i="178"/>
  <c r="AJ12" i="178"/>
  <c r="AI12" i="178"/>
  <c r="AH12" i="178"/>
  <c r="AG12" i="178"/>
  <c r="AF12" i="178"/>
  <c r="AE12" i="178"/>
  <c r="AD12" i="178"/>
  <c r="AC12" i="178"/>
  <c r="AB12" i="178"/>
  <c r="AA12" i="178"/>
  <c r="Z12" i="178"/>
  <c r="Y12" i="178"/>
  <c r="X12" i="178"/>
  <c r="W12" i="178"/>
  <c r="V12" i="178"/>
  <c r="U12" i="178"/>
  <c r="V12" i="163"/>
  <c r="L11" i="162" l="1"/>
  <c r="L5" i="162"/>
  <c r="M11" i="162"/>
  <c r="P11" i="162" s="1"/>
  <c r="L12" i="180"/>
  <c r="L6" i="162"/>
  <c r="L4" i="162"/>
  <c r="S12" i="180"/>
  <c r="M4" i="162"/>
  <c r="P4" i="162" s="1"/>
  <c r="M10" i="162"/>
  <c r="P10" i="162" s="1"/>
  <c r="L12" i="184"/>
  <c r="M12" i="184"/>
  <c r="S12" i="184"/>
  <c r="L12" i="182"/>
  <c r="M12" i="182"/>
  <c r="S12" i="182"/>
  <c r="M5" i="162"/>
  <c r="P5" i="162" s="1"/>
  <c r="M7" i="162"/>
  <c r="P7" i="162" s="1"/>
  <c r="M9" i="162"/>
  <c r="P9" i="162" s="1"/>
  <c r="T4" i="179"/>
  <c r="M12" i="179"/>
  <c r="T4" i="184"/>
  <c r="K8" i="162"/>
  <c r="Q8" i="162" s="1"/>
  <c r="T11" i="178"/>
  <c r="T8" i="178"/>
  <c r="T9" i="178"/>
  <c r="T10" i="178"/>
  <c r="K16" i="162"/>
  <c r="K15" i="162"/>
  <c r="Q9" i="162"/>
  <c r="Q10" i="162"/>
  <c r="Q11" i="162"/>
  <c r="Q7" i="162"/>
  <c r="Q6" i="162"/>
  <c r="Q5" i="162"/>
  <c r="Q4" i="162"/>
  <c r="K12" i="162" l="1"/>
  <c r="W12" i="163" l="1"/>
  <c r="X12" i="163"/>
  <c r="Y12" i="163"/>
  <c r="Z12" i="163"/>
  <c r="AA12" i="163"/>
  <c r="AB12" i="163"/>
  <c r="AC12" i="163"/>
  <c r="AD12" i="163"/>
  <c r="AE12" i="163"/>
  <c r="AF12" i="163"/>
  <c r="AG12" i="163"/>
  <c r="AH12" i="163"/>
  <c r="AI12" i="163"/>
  <c r="AJ12" i="163"/>
  <c r="AK12" i="163"/>
  <c r="AL12" i="163"/>
  <c r="Q12" i="162" l="1"/>
  <c r="S18" i="162" s="1"/>
  <c r="T9" i="163" l="1"/>
  <c r="T11" i="163"/>
  <c r="T10" i="163"/>
  <c r="T7" i="163"/>
  <c r="T6" i="163"/>
  <c r="T8" i="163"/>
  <c r="T5" i="163"/>
  <c r="T4" i="163"/>
  <c r="S12" i="163"/>
  <c r="S4" i="162" l="1"/>
  <c r="S9" i="162"/>
  <c r="S6" i="162"/>
  <c r="S11" i="162"/>
  <c r="S7" i="162"/>
  <c r="S8" i="162"/>
  <c r="S10" i="162"/>
  <c r="S5" i="162"/>
  <c r="K17" i="162"/>
  <c r="S12" i="162" l="1"/>
  <c r="S19" i="162" s="1"/>
  <c r="S21" i="162" s="1"/>
</calcChain>
</file>

<file path=xl/sharedStrings.xml><?xml version="1.0" encoding="utf-8"?>
<sst xmlns="http://schemas.openxmlformats.org/spreadsheetml/2006/main" count="1112" uniqueCount="82">
  <si>
    <t>Saldo / Automático</t>
  </si>
  <si>
    <t>...../...../......</t>
  </si>
  <si>
    <t>ALERTA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</si>
  <si>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</si>
  <si>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</si>
  <si>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</si>
  <si>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</si>
  <si>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</si>
  <si>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</si>
  <si>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</si>
  <si>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</si>
  <si>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</si>
  <si>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</si>
  <si>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</si>
  <si>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</si>
  <si>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>Micro-ônibus</t>
  </si>
  <si>
    <t>Ônibus Executivo</t>
  </si>
  <si>
    <t>diária</t>
  </si>
  <si>
    <t>ITEM</t>
  </si>
  <si>
    <t>Grupo-Classe</t>
  </si>
  <si>
    <t>Código NUC</t>
  </si>
  <si>
    <t>02-14</t>
  </si>
  <si>
    <t>LOCALIDADE</t>
  </si>
  <si>
    <t>50041 0 002</t>
  </si>
  <si>
    <t>50041 0 003</t>
  </si>
  <si>
    <t>CAMPUS 1 - Florianópolis, CERES-Laguna, CESFI-Balneário Camboriú</t>
  </si>
  <si>
    <t>LOTE</t>
  </si>
  <si>
    <t xml:space="preserve"> OS nº  xxxx/2024 - Quantidade</t>
  </si>
  <si>
    <t>EMPRESA</t>
  </si>
  <si>
    <t xml:space="preserve">DESCRIÇÃO </t>
  </si>
  <si>
    <t>Unidade</t>
  </si>
  <si>
    <t xml:space="preserve">Detalhamento </t>
  </si>
  <si>
    <t xml:space="preserve">Preço UNITÁRIO </t>
  </si>
  <si>
    <t xml:space="preserve">	SILVETUR AGENCIA DE VIAGEM E TURISMO LTDA - ME</t>
  </si>
  <si>
    <t>Ônibus Convencional para viagem interior</t>
  </si>
  <si>
    <t>CEO - Pinhalzinho</t>
  </si>
  <si>
    <t>CENTRO PARTICIPANTE:  REITORIA/PROEX</t>
  </si>
  <si>
    <t>* Quando o deslocamento for inferior a 6 horas diárias, deverá ser cobrado o valor de 1/2 diária (descontando 0,5 diária do quantitativo contratado).</t>
  </si>
  <si>
    <t>CENTRO PARTICIPANTE:  REITORIA/SETRAN</t>
  </si>
  <si>
    <r>
      <rPr>
        <b/>
        <sz val="12"/>
        <rFont val="Calibri"/>
        <family val="2"/>
        <scheme val="minor"/>
      </rPr>
      <t>PE 0670/2024 SRP</t>
    </r>
    <r>
      <rPr>
        <sz val="12"/>
        <rFont val="Calibri"/>
        <family val="2"/>
        <scheme val="minor"/>
      </rPr>
      <t xml:space="preserve"> - SGPE 5436/2024</t>
    </r>
  </si>
  <si>
    <t>OBJETO: CONTRATAÇÃO DE EMPRESA PARA LOCAÇÃO DE VEÍCULOS COM MOTORISTA PARA A UDESC - RELANÇAMENTO</t>
  </si>
  <si>
    <r>
      <rPr>
        <b/>
        <sz val="11"/>
        <rFont val="Calibri"/>
        <family val="2"/>
        <scheme val="minor"/>
      </rPr>
      <t>PE 0670/2024 SRP</t>
    </r>
    <r>
      <rPr>
        <sz val="11"/>
        <rFont val="Calibri"/>
        <family val="2"/>
        <scheme val="minor"/>
      </rPr>
      <t xml:space="preserve"> - SGPE 5436/2024</t>
    </r>
  </si>
  <si>
    <r>
      <t xml:space="preserve">OBJETO: CONTRATAÇÃO DE EMPRESA PARA LOCAÇÃO DE VEÍCULOS COM MOTORISTA PARA A UDESC - </t>
    </r>
    <r>
      <rPr>
        <b/>
        <sz val="11"/>
        <rFont val="Calibri"/>
        <family val="2"/>
        <scheme val="minor"/>
      </rPr>
      <t>RELANÇAMENTO</t>
    </r>
  </si>
  <si>
    <r>
      <rPr>
        <sz val="11"/>
        <rFont val="Calibri"/>
        <family val="2"/>
        <scheme val="minor"/>
      </rPr>
      <t xml:space="preserve">VIGÊNCIA DA ATA: 17/07/2024 </t>
    </r>
    <r>
      <rPr>
        <b/>
        <sz val="11"/>
        <rFont val="Calibri"/>
        <family val="2"/>
        <scheme val="minor"/>
      </rPr>
      <t xml:space="preserve">até </t>
    </r>
    <r>
      <rPr>
        <b/>
        <u/>
        <sz val="11"/>
        <rFont val="Calibri"/>
        <family val="2"/>
        <scheme val="minor"/>
      </rPr>
      <t>17/07/2025</t>
    </r>
  </si>
  <si>
    <t>FLN TURISMO LTDA</t>
  </si>
  <si>
    <t xml:space="preserve">	ROTEIROS DO SUL AGENCIA DE VIAGENS LTDA - ME</t>
  </si>
  <si>
    <t>CONTROLE DO GESTOR:</t>
  </si>
  <si>
    <r>
      <t xml:space="preserve">VIGÊNCIA DA ATA: 17/07/2024 </t>
    </r>
    <r>
      <rPr>
        <b/>
        <u/>
        <sz val="11"/>
        <rFont val="Calibri"/>
        <family val="2"/>
        <scheme val="minor"/>
      </rPr>
      <t>até 17/07/2025</t>
    </r>
  </si>
  <si>
    <t>CENTRO PARTICIPANTE: CEART</t>
  </si>
  <si>
    <t>CENTRO PARTICIPANTE: ESAG</t>
  </si>
  <si>
    <t>CENTRO PARTICIPANTE: CEAD</t>
  </si>
  <si>
    <t>CENTRO PARTICIPANTE: FAED</t>
  </si>
  <si>
    <t>CENTRO PARTICIPANTE: CEFID</t>
  </si>
  <si>
    <t>CENTRO PARTICIPANTE: CERES</t>
  </si>
  <si>
    <t>CENTRO PARTICIPANTE: CESFI</t>
  </si>
  <si>
    <t>CENTRO PARTICIPANTE: CEO</t>
  </si>
  <si>
    <t xml:space="preserve"> OS nº 1691/2024 - Quantidade</t>
  </si>
  <si>
    <t xml:space="preserve"> OS nº 1865/2024 - Quantidade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</si>
  <si>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</si>
  <si>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</si>
  <si>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</si>
  <si>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</si>
  <si>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</si>
  <si>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</si>
  <si>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</si>
  <si>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</si>
  <si>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</si>
  <si>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</si>
  <si>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</si>
  <si>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</si>
  <si>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 xml:space="preserve"> OS nº  2787/2024 - FLN</t>
  </si>
  <si>
    <t xml:space="preserve"> OS nº  2950/2024 
FLN</t>
  </si>
  <si>
    <t xml:space="preserve"> OS nº  1989/2024 - Quantidade</t>
  </si>
  <si>
    <t xml:space="preserve"> OS nº  1990/2024 - Quantidade</t>
  </si>
  <si>
    <t>09/09./2024</t>
  </si>
  <si>
    <t xml:space="preserve"> OS nº  2308/2024 - Quantidade</t>
  </si>
  <si>
    <t xml:space="preserve"> OS nº  2450/2024 - Quantidade</t>
  </si>
  <si>
    <t xml:space="preserve"> OS nº  2451/2024 - Quantidade</t>
  </si>
  <si>
    <t xml:space="preserve"> OS nº  2631/2024 - Quantidade</t>
  </si>
  <si>
    <t xml:space="preserve"> OS nº 2010/2024 - Quantidade</t>
  </si>
  <si>
    <t xml:space="preserve"> OS nº  24942024 - Quantidade</t>
  </si>
  <si>
    <t>Resumo Atualizado em 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</si>
</sst>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10"/>
      </patternFill>
    </fill>
    <fill>
      <patternFill patternType="solid">
        <fgColor theme="3" tint="0.59999389629810485"/>
        <bgColor indexed="10"/>
      </patternFill>
    </fill>
    <fill>
      <patternFill patternType="solid">
        <fgColor rgb="FF00B050"/>
        <bgColor indexed="1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0" fontId="4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0" fontId="5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9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</cellStyleXfs>
  <cellXfs count="166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0" xfId="1" applyFont="1" applyFill="1" applyAlignment="1">
      <alignment wrapText="1"/>
    </xf>
    <xf numFmtId="3" fontId="6" fillId="0" borderId="0" xfId="1" applyNumberFormat="1" applyFont="1" applyFill="1" applyAlignment="1" applyProtection="1">
      <alignment wrapText="1"/>
      <protection locked="0"/>
    </xf>
    <xf numFmtId="168" fontId="9" fillId="6" borderId="2" xfId="1" applyNumberFormat="1" applyFont="1" applyFill="1" applyBorder="1" applyAlignment="1" applyProtection="1">
      <alignment horizontal="right"/>
      <protection locked="0"/>
    </xf>
    <xf numFmtId="168" fontId="9" fillId="6" borderId="7" xfId="1" applyNumberFormat="1" applyFont="1" applyFill="1" applyBorder="1" applyAlignment="1" applyProtection="1">
      <alignment horizontal="right"/>
      <protection locked="0"/>
    </xf>
    <xf numFmtId="9" fontId="9" fillId="6" borderId="3" xfId="12" applyFont="1" applyFill="1" applyBorder="1" applyAlignment="1" applyProtection="1">
      <alignment horizontal="right"/>
      <protection locked="0"/>
    </xf>
    <xf numFmtId="2" fontId="9" fillId="6" borderId="7" xfId="1" applyNumberFormat="1" applyFont="1" applyFill="1" applyBorder="1" applyAlignment="1">
      <alignment horizontal="right"/>
    </xf>
    <xf numFmtId="0" fontId="9" fillId="6" borderId="8" xfId="1" applyFont="1" applyFill="1" applyBorder="1" applyAlignment="1" applyProtection="1">
      <alignment horizontal="left"/>
      <protection locked="0"/>
    </xf>
    <xf numFmtId="0" fontId="9" fillId="6" borderId="15" xfId="1" applyFont="1" applyFill="1" applyBorder="1" applyAlignment="1" applyProtection="1">
      <alignment horizontal="left"/>
      <protection locked="0"/>
    </xf>
    <xf numFmtId="0" fontId="9" fillId="6" borderId="10" xfId="1" applyFont="1" applyFill="1" applyBorder="1" applyAlignment="1" applyProtection="1">
      <alignment horizontal="left"/>
      <protection locked="0"/>
    </xf>
    <xf numFmtId="0" fontId="9" fillId="6" borderId="0" xfId="1" applyFont="1" applyFill="1" applyBorder="1" applyAlignment="1" applyProtection="1">
      <alignment horizontal="left"/>
      <protection locked="0"/>
    </xf>
    <xf numFmtId="0" fontId="9" fillId="6" borderId="12" xfId="1" applyFont="1" applyFill="1" applyBorder="1" applyAlignment="1" applyProtection="1">
      <alignment horizontal="left"/>
      <protection locked="0"/>
    </xf>
    <xf numFmtId="0" fontId="9" fillId="6" borderId="14" xfId="1" applyFont="1" applyFill="1" applyBorder="1" applyAlignment="1" applyProtection="1">
      <alignment horizontal="left"/>
      <protection locked="0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>
      <alignment horizontal="center" vertical="center" wrapText="1"/>
    </xf>
    <xf numFmtId="4" fontId="6" fillId="0" borderId="0" xfId="1" applyNumberFormat="1" applyFont="1" applyFill="1" applyAlignment="1">
      <alignment horizontal="center" vertical="center" wrapText="1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wrapText="1"/>
    </xf>
    <xf numFmtId="0" fontId="6" fillId="7" borderId="1" xfId="1" applyFont="1" applyFill="1" applyBorder="1" applyAlignment="1">
      <alignment horizontal="center" wrapText="1"/>
    </xf>
    <xf numFmtId="0" fontId="10" fillId="7" borderId="0" xfId="0" applyFont="1" applyFill="1" applyBorder="1" applyAlignment="1">
      <alignment horizontal="left" vertical="distributed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wrapText="1"/>
      <protection locked="0"/>
    </xf>
    <xf numFmtId="44" fontId="6" fillId="0" borderId="0" xfId="13" applyFont="1" applyAlignment="1" applyProtection="1">
      <alignment wrapText="1"/>
      <protection locked="0"/>
    </xf>
    <xf numFmtId="0" fontId="6" fillId="0" borderId="0" xfId="1" quotePrefix="1" applyFont="1" applyAlignment="1" applyProtection="1">
      <alignment wrapText="1"/>
      <protection locked="0"/>
    </xf>
    <xf numFmtId="165" fontId="6" fillId="2" borderId="1" xfId="3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wrapText="1"/>
      <protection locked="0"/>
    </xf>
    <xf numFmtId="44" fontId="6" fillId="0" borderId="1" xfId="1" applyNumberFormat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3" fontId="6" fillId="0" borderId="1" xfId="1" applyNumberFormat="1" applyFont="1" applyFill="1" applyBorder="1" applyAlignment="1" applyProtection="1">
      <alignment horizontal="center" wrapText="1"/>
      <protection locked="0"/>
    </xf>
    <xf numFmtId="0" fontId="6" fillId="0" borderId="1" xfId="1" applyFont="1" applyFill="1" applyBorder="1" applyAlignment="1">
      <alignment horizontal="center" wrapText="1"/>
    </xf>
    <xf numFmtId="44" fontId="6" fillId="0" borderId="1" xfId="8" quotePrefix="1" applyFont="1" applyFill="1" applyBorder="1" applyAlignment="1" applyProtection="1">
      <alignment horizontal="center" wrapText="1"/>
      <protection locked="0"/>
    </xf>
    <xf numFmtId="44" fontId="6" fillId="0" borderId="1" xfId="8" applyFont="1" applyFill="1" applyBorder="1" applyAlignment="1" applyProtection="1">
      <alignment horizontal="center" wrapText="1"/>
      <protection locked="0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1" fontId="13" fillId="5" borderId="1" xfId="0" applyNumberFormat="1" applyFont="1" applyFill="1" applyBorder="1" applyAlignment="1">
      <alignment horizontal="center" vertical="center"/>
    </xf>
    <xf numFmtId="0" fontId="6" fillId="0" borderId="0" xfId="1" applyFont="1" applyBorder="1" applyAlignment="1" applyProtection="1">
      <alignment wrapText="1"/>
      <protection locked="0"/>
    </xf>
    <xf numFmtId="0" fontId="13" fillId="5" borderId="1" xfId="0" applyNumberFormat="1" applyFont="1" applyFill="1" applyBorder="1" applyAlignment="1">
      <alignment vertical="center"/>
    </xf>
    <xf numFmtId="49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44" fontId="6" fillId="0" borderId="0" xfId="1" applyNumberFormat="1" applyFont="1" applyFill="1" applyAlignment="1">
      <alignment wrapText="1"/>
    </xf>
    <xf numFmtId="166" fontId="6" fillId="0" borderId="0" xfId="1" applyNumberFormat="1" applyFont="1" applyFill="1" applyAlignment="1">
      <alignment wrapText="1"/>
    </xf>
    <xf numFmtId="44" fontId="2" fillId="0" borderId="1" xfId="8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4" fontId="2" fillId="7" borderId="1" xfId="8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49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44" fontId="2" fillId="9" borderId="1" xfId="8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3" xfId="0" applyFont="1" applyFill="1" applyBorder="1" applyAlignment="1">
      <alignment horizontal="center" vertical="center"/>
    </xf>
    <xf numFmtId="49" fontId="11" fillId="9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44" fontId="15" fillId="9" borderId="1" xfId="8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49" fontId="11" fillId="9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44" fontId="15" fillId="7" borderId="1" xfId="8" applyFont="1" applyFill="1" applyBorder="1" applyAlignment="1">
      <alignment horizontal="center" vertical="center"/>
    </xf>
    <xf numFmtId="44" fontId="11" fillId="0" borderId="0" xfId="13" applyFont="1" applyAlignment="1" applyProtection="1">
      <alignment wrapText="1"/>
      <protection locked="0"/>
    </xf>
    <xf numFmtId="41" fontId="13" fillId="12" borderId="1" xfId="0" applyNumberFormat="1" applyFont="1" applyFill="1" applyBorder="1" applyAlignment="1">
      <alignment horizontal="center" vertical="center"/>
    </xf>
    <xf numFmtId="0" fontId="13" fillId="12" borderId="1" xfId="0" applyNumberFormat="1" applyFont="1" applyFill="1" applyBorder="1" applyAlignment="1">
      <alignment vertical="center"/>
    </xf>
    <xf numFmtId="0" fontId="1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166" fontId="11" fillId="14" borderId="1" xfId="1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3" fontId="6" fillId="11" borderId="1" xfId="0" applyNumberFormat="1" applyFont="1" applyFill="1" applyBorder="1" applyAlignment="1">
      <alignment horizontal="center" vertical="center" wrapText="1"/>
    </xf>
    <xf numFmtId="3" fontId="6" fillId="12" borderId="1" xfId="0" applyNumberFormat="1" applyFont="1" applyFill="1" applyBorder="1" applyAlignment="1">
      <alignment horizontal="center" vertical="center" wrapText="1"/>
    </xf>
    <xf numFmtId="3" fontId="6" fillId="13" borderId="1" xfId="0" applyNumberFormat="1" applyFont="1" applyFill="1" applyBorder="1" applyAlignment="1">
      <alignment horizontal="center" vertical="center" wrapText="1"/>
    </xf>
    <xf numFmtId="166" fontId="6" fillId="15" borderId="1" xfId="0" applyNumberFormat="1" applyFont="1" applyFill="1" applyBorder="1" applyAlignment="1">
      <alignment horizontal="center" vertical="center" wrapText="1"/>
    </xf>
    <xf numFmtId="169" fontId="6" fillId="0" borderId="0" xfId="1" applyNumberFormat="1" applyFont="1" applyFill="1" applyAlignment="1" applyProtection="1">
      <alignment horizontal="center" wrapText="1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166" fontId="6" fillId="16" borderId="1" xfId="0" applyNumberFormat="1" applyFont="1" applyFill="1" applyBorder="1" applyAlignment="1">
      <alignment horizontal="center" vertical="center" wrapText="1"/>
    </xf>
    <xf numFmtId="166" fontId="6" fillId="17" borderId="1" xfId="0" applyNumberFormat="1" applyFont="1" applyFill="1" applyBorder="1" applyAlignment="1">
      <alignment horizontal="center" vertical="center" wrapText="1"/>
    </xf>
    <xf numFmtId="41" fontId="6" fillId="18" borderId="1" xfId="1" applyNumberFormat="1" applyFont="1" applyFill="1" applyBorder="1" applyAlignment="1" applyProtection="1">
      <alignment horizontal="center" vertical="center" wrapText="1"/>
      <protection locked="0"/>
    </xf>
    <xf numFmtId="41" fontId="6" fillId="19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20" borderId="4" xfId="1" applyNumberFormat="1" applyFont="1" applyFill="1" applyBorder="1" applyAlignment="1" applyProtection="1">
      <alignment horizontal="center" vertical="center" wrapText="1"/>
      <protection locked="0"/>
    </xf>
    <xf numFmtId="44" fontId="6" fillId="8" borderId="1" xfId="8" applyFont="1" applyFill="1" applyBorder="1" applyAlignment="1">
      <alignment wrapText="1"/>
    </xf>
    <xf numFmtId="44" fontId="6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wrapText="1"/>
      <protection locked="0"/>
    </xf>
    <xf numFmtId="44" fontId="6" fillId="0" borderId="0" xfId="8" applyFont="1" applyAlignment="1" applyProtection="1">
      <alignment wrapText="1"/>
      <protection locked="0"/>
    </xf>
    <xf numFmtId="0" fontId="10" fillId="7" borderId="0" xfId="0" applyFont="1" applyFill="1" applyAlignment="1">
      <alignment horizontal="left" vertical="distributed"/>
    </xf>
    <xf numFmtId="0" fontId="6" fillId="0" borderId="1" xfId="1" applyFont="1" applyBorder="1" applyAlignment="1" applyProtection="1">
      <alignment horizontal="center" vertical="center" wrapText="1"/>
      <protection locked="0"/>
    </xf>
    <xf numFmtId="44" fontId="6" fillId="0" borderId="1" xfId="1" applyNumberFormat="1" applyFont="1" applyBorder="1" applyAlignment="1" applyProtection="1">
      <alignment wrapText="1"/>
      <protection locked="0"/>
    </xf>
    <xf numFmtId="0" fontId="6" fillId="0" borderId="1" xfId="1" applyFont="1" applyBorder="1" applyAlignment="1" applyProtection="1">
      <alignment wrapText="1"/>
      <protection locked="0"/>
    </xf>
    <xf numFmtId="0" fontId="2" fillId="7" borderId="7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3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1" fillId="8" borderId="1" xfId="0" applyNumberFormat="1" applyFont="1" applyFill="1" applyBorder="1" applyAlignment="1">
      <alignment horizontal="left" vertical="center" wrapText="1"/>
    </xf>
    <xf numFmtId="0" fontId="6" fillId="8" borderId="14" xfId="0" applyNumberFormat="1" applyFont="1" applyFill="1" applyBorder="1" applyAlignment="1">
      <alignment horizontal="center" vertical="center" wrapText="1"/>
    </xf>
    <xf numFmtId="0" fontId="6" fillId="8" borderId="13" xfId="0" applyNumberFormat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vertical="center" wrapText="1"/>
    </xf>
    <xf numFmtId="0" fontId="6" fillId="8" borderId="5" xfId="0" applyNumberFormat="1" applyFont="1" applyFill="1" applyBorder="1" applyAlignment="1">
      <alignment vertical="center" wrapText="1"/>
    </xf>
    <xf numFmtId="0" fontId="6" fillId="8" borderId="6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6" fillId="8" borderId="0" xfId="0" applyNumberFormat="1" applyFont="1" applyFill="1" applyBorder="1" applyAlignment="1">
      <alignment horizontal="left" vertical="center" wrapText="1"/>
    </xf>
    <xf numFmtId="0" fontId="6" fillId="8" borderId="11" xfId="0" applyNumberFormat="1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distributed"/>
    </xf>
    <xf numFmtId="0" fontId="10" fillId="7" borderId="5" xfId="0" applyFont="1" applyFill="1" applyBorder="1" applyAlignment="1">
      <alignment horizontal="center" vertical="distributed"/>
    </xf>
    <xf numFmtId="0" fontId="10" fillId="7" borderId="6" xfId="0" applyFont="1" applyFill="1" applyBorder="1" applyAlignment="1">
      <alignment horizontal="center" vertical="distributed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3" fontId="11" fillId="4" borderId="2" xfId="1" applyNumberFormat="1" applyFont="1" applyFill="1" applyBorder="1" applyAlignment="1" applyProtection="1">
      <alignment horizontal="center" vertical="center" wrapText="1"/>
      <protection locked="0"/>
    </xf>
    <xf numFmtId="3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8" xfId="0" applyNumberFormat="1" applyFont="1" applyFill="1" applyBorder="1" applyAlignment="1">
      <alignment horizontal="center" vertical="center" wrapText="1"/>
    </xf>
    <xf numFmtId="0" fontId="6" fillId="10" borderId="15" xfId="0" applyNumberFormat="1" applyFont="1" applyFill="1" applyBorder="1" applyAlignment="1">
      <alignment horizontal="center" vertical="center" wrapText="1"/>
    </xf>
    <xf numFmtId="0" fontId="6" fillId="10" borderId="9" xfId="0" applyNumberFormat="1" applyFont="1" applyFill="1" applyBorder="1" applyAlignment="1">
      <alignment horizontal="center" vertical="center" wrapText="1"/>
    </xf>
    <xf numFmtId="0" fontId="6" fillId="10" borderId="12" xfId="0" applyNumberFormat="1" applyFont="1" applyFill="1" applyBorder="1" applyAlignment="1">
      <alignment horizontal="center" vertical="center" wrapText="1"/>
    </xf>
    <xf numFmtId="0" fontId="6" fillId="10" borderId="14" xfId="0" applyNumberFormat="1" applyFont="1" applyFill="1" applyBorder="1" applyAlignment="1">
      <alignment horizontal="center" vertical="center" wrapText="1"/>
    </xf>
    <xf numFmtId="0" fontId="6" fillId="10" borderId="13" xfId="0" applyNumberFormat="1" applyFont="1" applyFill="1" applyBorder="1" applyAlignment="1">
      <alignment horizontal="center" vertical="center" wrapText="1"/>
    </xf>
    <xf numFmtId="0" fontId="9" fillId="10" borderId="14" xfId="0" applyNumberFormat="1" applyFont="1" applyFill="1" applyBorder="1" applyAlignment="1">
      <alignment horizontal="center" vertical="center" wrapText="1"/>
    </xf>
    <xf numFmtId="0" fontId="9" fillId="10" borderId="13" xfId="0" applyNumberFormat="1" applyFont="1" applyFill="1" applyBorder="1" applyAlignment="1">
      <alignment horizontal="center" vertical="center" wrapText="1"/>
    </xf>
    <xf numFmtId="0" fontId="9" fillId="10" borderId="4" xfId="0" applyNumberFormat="1" applyFont="1" applyFill="1" applyBorder="1" applyAlignment="1">
      <alignment vertical="center" wrapText="1"/>
    </xf>
    <xf numFmtId="0" fontId="9" fillId="10" borderId="5" xfId="0" applyNumberFormat="1" applyFont="1" applyFill="1" applyBorder="1" applyAlignment="1">
      <alignment vertical="center" wrapText="1"/>
    </xf>
    <xf numFmtId="0" fontId="9" fillId="10" borderId="6" xfId="0" applyNumberFormat="1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1" fillId="10" borderId="5" xfId="1" applyFont="1" applyFill="1" applyBorder="1" applyAlignment="1">
      <alignment horizontal="center" vertical="center" wrapText="1"/>
    </xf>
    <xf numFmtId="0" fontId="11" fillId="10" borderId="6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 applyProtection="1">
      <alignment horizontal="left"/>
      <protection locked="0"/>
    </xf>
    <xf numFmtId="0" fontId="9" fillId="6" borderId="5" xfId="1" applyFont="1" applyFill="1" applyBorder="1" applyAlignment="1" applyProtection="1">
      <alignment horizontal="left"/>
      <protection locked="0"/>
    </xf>
    <xf numFmtId="0" fontId="9" fillId="6" borderId="6" xfId="1" applyFont="1" applyFill="1" applyBorder="1" applyAlignment="1" applyProtection="1">
      <alignment horizontal="left"/>
      <protection locked="0"/>
    </xf>
    <xf numFmtId="0" fontId="9" fillId="6" borderId="8" xfId="1" applyFont="1" applyFill="1" applyBorder="1" applyAlignment="1">
      <alignment vertical="center" wrapText="1"/>
    </xf>
    <xf numFmtId="0" fontId="9" fillId="6" borderId="15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0" fontId="9" fillId="6" borderId="10" xfId="1" applyFont="1" applyFill="1" applyBorder="1" applyAlignment="1">
      <alignment vertical="center" wrapText="1"/>
    </xf>
    <xf numFmtId="0" fontId="9" fillId="6" borderId="0" xfId="1" applyFont="1" applyFill="1" applyBorder="1" applyAlignment="1">
      <alignment vertical="center" wrapText="1"/>
    </xf>
    <xf numFmtId="0" fontId="9" fillId="6" borderId="11" xfId="1" applyFont="1" applyFill="1" applyBorder="1" applyAlignment="1">
      <alignment vertical="center" wrapText="1"/>
    </xf>
    <xf numFmtId="0" fontId="9" fillId="6" borderId="12" xfId="1" applyFont="1" applyFill="1" applyBorder="1" applyAlignment="1">
      <alignment vertical="center" wrapText="1"/>
    </xf>
    <xf numFmtId="0" fontId="9" fillId="6" borderId="14" xfId="1" applyFont="1" applyFill="1" applyBorder="1" applyAlignment="1">
      <alignment vertical="center" wrapText="1"/>
    </xf>
    <xf numFmtId="0" fontId="9" fillId="6" borderId="13" xfId="1" applyFont="1" applyFill="1" applyBorder="1" applyAlignment="1">
      <alignment vertical="center" wrapText="1"/>
    </xf>
    <xf numFmtId="0" fontId="12" fillId="0" borderId="0" xfId="1" applyFont="1" applyAlignment="1">
      <alignment horizontal="center" wrapText="1"/>
    </xf>
    <xf numFmtId="0" fontId="12" fillId="0" borderId="11" xfId="1" applyFont="1" applyBorder="1" applyAlignment="1">
      <alignment horizontal="center" wrapText="1"/>
    </xf>
  </cellXfs>
  <cellStyles count="11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46" xr:uid="{00000000-0005-0000-0000-000004000000}"/>
    <cellStyle name="Moeda 3 2 3" xfId="73" xr:uid="{00000000-0005-0000-0000-000003000000}"/>
    <cellStyle name="Moeda 3 2 4" xfId="99" xr:uid="{00000000-0005-0000-0000-000003000000}"/>
    <cellStyle name="Moeda 3 3" xfId="28" xr:uid="{00000000-0005-0000-0000-000003000000}"/>
    <cellStyle name="Moeda 3 3 2" xfId="55" xr:uid="{00000000-0005-0000-0000-000005000000}"/>
    <cellStyle name="Moeda 3 3 3" xfId="82" xr:uid="{00000000-0005-0000-0000-000003000000}"/>
    <cellStyle name="Moeda 3 3 4" xfId="108" xr:uid="{00000000-0005-0000-0000-000003000000}"/>
    <cellStyle name="Moeda 3 4" xfId="37" xr:uid="{00000000-0005-0000-0000-000003000000}"/>
    <cellStyle name="Moeda 3 5" xfId="64" xr:uid="{00000000-0005-0000-0000-000003000000}"/>
    <cellStyle name="Moeda 3 6" xfId="91" xr:uid="{00000000-0005-0000-0000-000003000000}"/>
    <cellStyle name="Moeda 4" xfId="14" xr:uid="{00000000-0005-0000-0000-000004000000}"/>
    <cellStyle name="Moeda 4 2" xfId="23" xr:uid="{00000000-0005-0000-0000-000004000000}"/>
    <cellStyle name="Moeda 4 2 2" xfId="50" xr:uid="{00000000-0005-0000-0000-000007000000}"/>
    <cellStyle name="Moeda 4 2 3" xfId="77" xr:uid="{00000000-0005-0000-0000-000004000000}"/>
    <cellStyle name="Moeda 4 2 4" xfId="103" xr:uid="{00000000-0005-0000-0000-000004000000}"/>
    <cellStyle name="Moeda 4 3" xfId="32" xr:uid="{00000000-0005-0000-0000-000004000000}"/>
    <cellStyle name="Moeda 4 3 2" xfId="59" xr:uid="{00000000-0005-0000-0000-000008000000}"/>
    <cellStyle name="Moeda 4 3 3" xfId="86" xr:uid="{00000000-0005-0000-0000-000004000000}"/>
    <cellStyle name="Moeda 4 3 4" xfId="112" xr:uid="{00000000-0005-0000-0000-000004000000}"/>
    <cellStyle name="Moeda 4 4" xfId="41" xr:uid="{00000000-0005-0000-0000-000006000000}"/>
    <cellStyle name="Moeda 4 5" xfId="68" xr:uid="{00000000-0005-0000-0000-000004000000}"/>
    <cellStyle name="Moeda 4 6" xfId="94" xr:uid="{00000000-0005-0000-0000-000004000000}"/>
    <cellStyle name="Moeda 5" xfId="22" xr:uid="{00000000-0005-0000-0000-00003E000000}"/>
    <cellStyle name="Moeda 5 2" xfId="49" xr:uid="{00000000-0005-0000-0000-000009000000}"/>
    <cellStyle name="Moeda 5 3" xfId="76" xr:uid="{00000000-0005-0000-0000-00003E000000}"/>
    <cellStyle name="Moeda 5 4" xfId="102" xr:uid="{00000000-0005-0000-0000-00003E000000}"/>
    <cellStyle name="Moeda 6" xfId="31" xr:uid="{00000000-0005-0000-0000-000047000000}"/>
    <cellStyle name="Moeda 6 2" xfId="58" xr:uid="{00000000-0005-0000-0000-00000A000000}"/>
    <cellStyle name="Moeda 6 3" xfId="85" xr:uid="{00000000-0005-0000-0000-000047000000}"/>
    <cellStyle name="Moeda 6 4" xfId="111" xr:uid="{00000000-0005-0000-0000-000047000000}"/>
    <cellStyle name="Moeda 7" xfId="40" xr:uid="{00000000-0005-0000-0000-000050000000}"/>
    <cellStyle name="Moeda 8" xfId="67" xr:uid="{00000000-0005-0000-0000-00006B000000}"/>
    <cellStyle name="Moeda 9" xfId="115" xr:uid="{00000000-0005-0000-0000-000086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48" xr:uid="{00000000-0005-0000-0000-000011000000}"/>
    <cellStyle name="Separador de milhares 2 2 2 2 3" xfId="75" xr:uid="{00000000-0005-0000-0000-00000A000000}"/>
    <cellStyle name="Separador de milhares 2 2 2 2 4" xfId="101" xr:uid="{00000000-0005-0000-0000-00000A000000}"/>
    <cellStyle name="Separador de milhares 2 2 2 3" xfId="30" xr:uid="{00000000-0005-0000-0000-00000A000000}"/>
    <cellStyle name="Separador de milhares 2 2 2 3 2" xfId="57" xr:uid="{00000000-0005-0000-0000-000012000000}"/>
    <cellStyle name="Separador de milhares 2 2 2 3 3" xfId="84" xr:uid="{00000000-0005-0000-0000-00000A000000}"/>
    <cellStyle name="Separador de milhares 2 2 2 3 4" xfId="110" xr:uid="{00000000-0005-0000-0000-00000A000000}"/>
    <cellStyle name="Separador de milhares 2 2 2 4" xfId="39" xr:uid="{00000000-0005-0000-0000-000010000000}"/>
    <cellStyle name="Separador de milhares 2 2 2 5" xfId="66" xr:uid="{00000000-0005-0000-0000-00000A000000}"/>
    <cellStyle name="Separador de milhares 2 2 2 6" xfId="93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52" xr:uid="{00000000-0005-0000-0000-000014000000}"/>
    <cellStyle name="Separador de milhares 2 2 3 2 3" xfId="79" xr:uid="{00000000-0005-0000-0000-00000B000000}"/>
    <cellStyle name="Separador de milhares 2 2 3 2 4" xfId="105" xr:uid="{00000000-0005-0000-0000-00000B000000}"/>
    <cellStyle name="Separador de milhares 2 2 3 3" xfId="34" xr:uid="{00000000-0005-0000-0000-00000B000000}"/>
    <cellStyle name="Separador de milhares 2 2 3 3 2" xfId="61" xr:uid="{00000000-0005-0000-0000-000015000000}"/>
    <cellStyle name="Separador de milhares 2 2 3 3 3" xfId="88" xr:uid="{00000000-0005-0000-0000-00000B000000}"/>
    <cellStyle name="Separador de milhares 2 2 3 3 4" xfId="114" xr:uid="{00000000-0005-0000-0000-00000B000000}"/>
    <cellStyle name="Separador de milhares 2 2 3 4" xfId="43" xr:uid="{00000000-0005-0000-0000-000013000000}"/>
    <cellStyle name="Separador de milhares 2 2 3 5" xfId="70" xr:uid="{00000000-0005-0000-0000-00000B000000}"/>
    <cellStyle name="Separador de milhares 2 2 3 6" xfId="96" xr:uid="{00000000-0005-0000-0000-00000B000000}"/>
    <cellStyle name="Separador de milhares 2 2 4" xfId="18" xr:uid="{00000000-0005-0000-0000-000009000000}"/>
    <cellStyle name="Separador de milhares 2 2 4 2" xfId="45" xr:uid="{00000000-0005-0000-0000-000016000000}"/>
    <cellStyle name="Separador de milhares 2 2 4 3" xfId="72" xr:uid="{00000000-0005-0000-0000-000009000000}"/>
    <cellStyle name="Separador de milhares 2 2 4 4" xfId="98" xr:uid="{00000000-0005-0000-0000-000009000000}"/>
    <cellStyle name="Separador de milhares 2 2 5" xfId="27" xr:uid="{00000000-0005-0000-0000-000009000000}"/>
    <cellStyle name="Separador de milhares 2 2 5 2" xfId="54" xr:uid="{00000000-0005-0000-0000-000017000000}"/>
    <cellStyle name="Separador de milhares 2 2 5 3" xfId="81" xr:uid="{00000000-0005-0000-0000-000009000000}"/>
    <cellStyle name="Separador de milhares 2 2 5 4" xfId="107" xr:uid="{00000000-0005-0000-0000-000009000000}"/>
    <cellStyle name="Separador de milhares 2 2 6" xfId="36" xr:uid="{00000000-0005-0000-0000-00000F000000}"/>
    <cellStyle name="Separador de milhares 2 2 7" xfId="63" xr:uid="{00000000-0005-0000-0000-000009000000}"/>
    <cellStyle name="Separador de milhares 2 2 8" xfId="90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47" xr:uid="{00000000-0005-0000-0000-00001A000000}"/>
    <cellStyle name="Separador de milhares 2 3 2 2 3" xfId="74" xr:uid="{00000000-0005-0000-0000-00000D000000}"/>
    <cellStyle name="Separador de milhares 2 3 2 2 4" xfId="100" xr:uid="{00000000-0005-0000-0000-00000D000000}"/>
    <cellStyle name="Separador de milhares 2 3 2 3" xfId="29" xr:uid="{00000000-0005-0000-0000-00000D000000}"/>
    <cellStyle name="Separador de milhares 2 3 2 3 2" xfId="56" xr:uid="{00000000-0005-0000-0000-00001B000000}"/>
    <cellStyle name="Separador de milhares 2 3 2 3 3" xfId="83" xr:uid="{00000000-0005-0000-0000-00000D000000}"/>
    <cellStyle name="Separador de milhares 2 3 2 3 4" xfId="109" xr:uid="{00000000-0005-0000-0000-00000D000000}"/>
    <cellStyle name="Separador de milhares 2 3 2 4" xfId="38" xr:uid="{00000000-0005-0000-0000-000019000000}"/>
    <cellStyle name="Separador de milhares 2 3 2 5" xfId="65" xr:uid="{00000000-0005-0000-0000-00000D000000}"/>
    <cellStyle name="Separador de milhares 2 3 2 6" xfId="92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51" xr:uid="{00000000-0005-0000-0000-00001D000000}"/>
    <cellStyle name="Separador de milhares 2 3 3 2 3" xfId="78" xr:uid="{00000000-0005-0000-0000-00000E000000}"/>
    <cellStyle name="Separador de milhares 2 3 3 2 4" xfId="104" xr:uid="{00000000-0005-0000-0000-00000E000000}"/>
    <cellStyle name="Separador de milhares 2 3 3 3" xfId="33" xr:uid="{00000000-0005-0000-0000-00000E000000}"/>
    <cellStyle name="Separador de milhares 2 3 3 3 2" xfId="60" xr:uid="{00000000-0005-0000-0000-00001E000000}"/>
    <cellStyle name="Separador de milhares 2 3 3 3 3" xfId="87" xr:uid="{00000000-0005-0000-0000-00000E000000}"/>
    <cellStyle name="Separador de milhares 2 3 3 3 4" xfId="113" xr:uid="{00000000-0005-0000-0000-00000E000000}"/>
    <cellStyle name="Separador de milhares 2 3 3 4" xfId="42" xr:uid="{00000000-0005-0000-0000-00001C000000}"/>
    <cellStyle name="Separador de milhares 2 3 3 5" xfId="69" xr:uid="{00000000-0005-0000-0000-00000E000000}"/>
    <cellStyle name="Separador de milhares 2 3 3 6" xfId="95" xr:uid="{00000000-0005-0000-0000-00000E000000}"/>
    <cellStyle name="Separador de milhares 2 3 4" xfId="17" xr:uid="{00000000-0005-0000-0000-00000C000000}"/>
    <cellStyle name="Separador de milhares 2 3 4 2" xfId="44" xr:uid="{00000000-0005-0000-0000-00001F000000}"/>
    <cellStyle name="Separador de milhares 2 3 4 3" xfId="71" xr:uid="{00000000-0005-0000-0000-00000C000000}"/>
    <cellStyle name="Separador de milhares 2 3 4 4" xfId="97" xr:uid="{00000000-0005-0000-0000-00000C000000}"/>
    <cellStyle name="Separador de milhares 2 3 5" xfId="26" xr:uid="{00000000-0005-0000-0000-00000C000000}"/>
    <cellStyle name="Separador de milhares 2 3 5 2" xfId="53" xr:uid="{00000000-0005-0000-0000-000020000000}"/>
    <cellStyle name="Separador de milhares 2 3 5 3" xfId="80" xr:uid="{00000000-0005-0000-0000-00000C000000}"/>
    <cellStyle name="Separador de milhares 2 3 5 4" xfId="106" xr:uid="{00000000-0005-0000-0000-00000C000000}"/>
    <cellStyle name="Separador de milhares 2 3 6" xfId="35" xr:uid="{00000000-0005-0000-0000-000018000000}"/>
    <cellStyle name="Separador de milhares 2 3 7" xfId="62" xr:uid="{00000000-0005-0000-0000-00000C000000}"/>
    <cellStyle name="Separador de milhares 2 3 8" xfId="89" xr:uid="{00000000-0005-0000-0000-00000C000000}"/>
    <cellStyle name="Separador de milhares 3" xfId="3" xr:uid="{00000000-0005-0000-0000-00000F000000}"/>
    <cellStyle name="Título 5" xfId="4" xr:uid="{00000000-0005-0000-0000-000010000000}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1" defaultTableStyle="TableStyleMedium9" defaultPivotStyle="PivotStyleLight16">
    <tableStyle name="Invisible" pivot="0" table="0" count="0" xr9:uid="{BE688BBE-B968-4198-A953-65538040A166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2"/>
  <sheetViews>
    <sheetView zoomScale="90" zoomScaleNormal="90" workbookViewId="0">
      <selection activeCell="U24" sqref="U24"/>
    </sheetView>
  </sheetViews>
  <sheetFormatPr defaultColWidth="9.7109375" defaultRowHeight="15" x14ac:dyDescent="0.25"/>
  <cols>
    <col min="1" max="1" width="14.7109375" style="2" customWidth="1"/>
    <col min="2" max="2" width="20.5703125" style="1" customWidth="1"/>
    <col min="3" max="3" width="11" style="1" customWidth="1"/>
    <col min="4" max="4" width="11.7109375" style="1" customWidth="1"/>
    <col min="5" max="5" width="19.42578125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3.5703125" style="6" bestFit="1" customWidth="1"/>
    <col min="12" max="12" width="16.42578125" style="6" bestFit="1" customWidth="1"/>
    <col min="13" max="13" width="15.28515625" style="6" bestFit="1" customWidth="1"/>
    <col min="14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56</v>
      </c>
      <c r="V1" s="103" t="s">
        <v>27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74" t="s">
        <v>58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59">
        <v>45510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43">
        <v>6000</v>
      </c>
      <c r="L4" s="77">
        <f>IF(SUM(U4:AL4)&gt;K4,K4,SUM(U4:AL4))</f>
        <v>4000</v>
      </c>
      <c r="M4" s="78">
        <f>(SUM(U4:AL4))</f>
        <v>4000</v>
      </c>
      <c r="N4" s="79"/>
      <c r="O4" s="80">
        <f>ROUND(IF(K4*0.25-0.5&lt;0,0,K4*0.25-0.5),0)-R4-P4</f>
        <v>1500</v>
      </c>
      <c r="P4" s="79"/>
      <c r="Q4" s="79"/>
      <c r="R4" s="79"/>
      <c r="S4" s="81">
        <f>K4-(SUM(U4:AD4))+N4</f>
        <v>2000</v>
      </c>
      <c r="T4" s="20" t="str">
        <f t="shared" ref="T4:T11" si="0">IF(S4&lt;0,"ATENÇÃO","OK")</f>
        <v>OK</v>
      </c>
      <c r="U4" s="34">
        <v>4000</v>
      </c>
      <c r="V4" s="34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43">
        <v>30</v>
      </c>
      <c r="L5" s="77">
        <f t="shared" ref="L5:L11" si="1">IF(SUM(U5:AL5)&gt;K5,K5,SUM(U5:AL5))</f>
        <v>15</v>
      </c>
      <c r="M5" s="78">
        <f t="shared" ref="M5:M11" si="2">(SUM(U5:AL5))</f>
        <v>15</v>
      </c>
      <c r="N5" s="72"/>
      <c r="O5" s="80">
        <f t="shared" ref="O5:O11" si="3">ROUND(IF(K5*0.25-0.5&lt;0,0,K5*0.25-0.5),0)-R5-P5</f>
        <v>7</v>
      </c>
      <c r="P5" s="72"/>
      <c r="Q5" s="72"/>
      <c r="R5" s="72"/>
      <c r="S5" s="81">
        <f t="shared" ref="S5:S11" si="4">K5-(SUM(U5:AD5))+N5</f>
        <v>15</v>
      </c>
      <c r="T5" s="20" t="str">
        <f t="shared" si="0"/>
        <v>OK</v>
      </c>
      <c r="U5" s="34">
        <v>15</v>
      </c>
      <c r="V5" s="34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43">
        <v>15000</v>
      </c>
      <c r="L6" s="77">
        <f t="shared" si="1"/>
        <v>5000</v>
      </c>
      <c r="M6" s="78">
        <f t="shared" si="2"/>
        <v>5000</v>
      </c>
      <c r="N6" s="72"/>
      <c r="O6" s="80">
        <f t="shared" si="3"/>
        <v>3750</v>
      </c>
      <c r="P6" s="72"/>
      <c r="Q6" s="72"/>
      <c r="R6" s="72"/>
      <c r="S6" s="81">
        <f t="shared" si="4"/>
        <v>10000</v>
      </c>
      <c r="T6" s="20" t="str">
        <f t="shared" si="0"/>
        <v>OK</v>
      </c>
      <c r="U6" s="34">
        <v>5000</v>
      </c>
      <c r="V6" s="34"/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43">
        <v>20</v>
      </c>
      <c r="L7" s="77">
        <f t="shared" si="1"/>
        <v>15</v>
      </c>
      <c r="M7" s="78">
        <f t="shared" si="2"/>
        <v>15</v>
      </c>
      <c r="N7" s="72"/>
      <c r="O7" s="80">
        <f t="shared" si="3"/>
        <v>5</v>
      </c>
      <c r="P7" s="72"/>
      <c r="Q7" s="72"/>
      <c r="R7" s="72"/>
      <c r="S7" s="81">
        <f t="shared" si="4"/>
        <v>5</v>
      </c>
      <c r="T7" s="20" t="str">
        <f t="shared" si="0"/>
        <v>OK</v>
      </c>
      <c r="U7" s="34">
        <v>15</v>
      </c>
      <c r="V7" s="34"/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45">
        <v>8000</v>
      </c>
      <c r="L8" s="77">
        <f t="shared" si="1"/>
        <v>0</v>
      </c>
      <c r="M8" s="78">
        <f t="shared" si="2"/>
        <v>0</v>
      </c>
      <c r="N8" s="73"/>
      <c r="O8" s="80">
        <f t="shared" si="3"/>
        <v>2000</v>
      </c>
      <c r="P8" s="73"/>
      <c r="Q8" s="73"/>
      <c r="R8" s="73"/>
      <c r="S8" s="81">
        <f t="shared" si="4"/>
        <v>8000</v>
      </c>
      <c r="T8" s="20" t="str">
        <f t="shared" si="0"/>
        <v>OK</v>
      </c>
      <c r="U8" s="34"/>
      <c r="V8" s="34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45">
        <v>30</v>
      </c>
      <c r="L9" s="77">
        <f t="shared" si="1"/>
        <v>0</v>
      </c>
      <c r="M9" s="78">
        <f t="shared" si="2"/>
        <v>0</v>
      </c>
      <c r="N9" s="73"/>
      <c r="O9" s="80">
        <f t="shared" si="3"/>
        <v>7</v>
      </c>
      <c r="P9" s="73"/>
      <c r="Q9" s="73"/>
      <c r="R9" s="73"/>
      <c r="S9" s="81">
        <f t="shared" si="4"/>
        <v>30</v>
      </c>
      <c r="T9" s="20" t="str">
        <f t="shared" si="0"/>
        <v>OK</v>
      </c>
      <c r="U9" s="34"/>
      <c r="V9" s="34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45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34"/>
      <c r="V10" s="34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45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34"/>
      <c r="V11" s="34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>SUMPRODUCT($J$4:$J$11,K4:K11)</f>
        <v>405998.80000000005</v>
      </c>
      <c r="L12" s="82">
        <f t="shared" ref="L12:M12" si="5">SUMPRODUCT($J$4:$J$11,L4:L11)</f>
        <v>99055.9</v>
      </c>
      <c r="M12" s="82">
        <f t="shared" si="5"/>
        <v>99055.9</v>
      </c>
      <c r="S12" s="6">
        <f>SUM(S4:S11)</f>
        <v>20050</v>
      </c>
      <c r="U12" s="30">
        <f t="shared" ref="U12" si="6">SUMPRODUCT($J$4:$J$11,U4:U11)</f>
        <v>99055.9</v>
      </c>
      <c r="V12" s="30">
        <f t="shared" ref="V12:AL12" si="7">SUMPRODUCT($J$4:$J$11,V4:V11)</f>
        <v>0</v>
      </c>
      <c r="W12" s="30">
        <f t="shared" si="7"/>
        <v>0</v>
      </c>
      <c r="X12" s="30">
        <f t="shared" si="7"/>
        <v>0</v>
      </c>
      <c r="Y12" s="30">
        <f t="shared" si="7"/>
        <v>0</v>
      </c>
      <c r="Z12" s="30">
        <f t="shared" si="7"/>
        <v>0</v>
      </c>
      <c r="AA12" s="30">
        <f t="shared" si="7"/>
        <v>0</v>
      </c>
      <c r="AB12" s="30">
        <f t="shared" si="7"/>
        <v>0</v>
      </c>
      <c r="AC12" s="30">
        <f t="shared" si="7"/>
        <v>0</v>
      </c>
      <c r="AD12" s="30">
        <f t="shared" si="7"/>
        <v>0</v>
      </c>
      <c r="AE12" s="30">
        <f t="shared" si="7"/>
        <v>0</v>
      </c>
      <c r="AF12" s="30">
        <f t="shared" si="7"/>
        <v>0</v>
      </c>
      <c r="AG12" s="30">
        <f t="shared" si="7"/>
        <v>0</v>
      </c>
      <c r="AH12" s="30">
        <f t="shared" si="7"/>
        <v>0</v>
      </c>
      <c r="AI12" s="30">
        <f t="shared" si="7"/>
        <v>0</v>
      </c>
      <c r="AJ12" s="30">
        <f t="shared" si="7"/>
        <v>0</v>
      </c>
      <c r="AK12" s="30">
        <f t="shared" si="7"/>
        <v>0</v>
      </c>
      <c r="AL12" s="30">
        <f t="shared" si="7"/>
        <v>0</v>
      </c>
    </row>
    <row r="13" spans="1:38" ht="18.75" x14ac:dyDescent="0.25">
      <c r="U13" s="4"/>
      <c r="V13" s="27"/>
    </row>
    <row r="14" spans="1:38" x14ac:dyDescent="0.25">
      <c r="U14" s="4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4"/>
      <c r="V15" s="27"/>
      <c r="W15" s="27"/>
      <c r="X15" s="44"/>
    </row>
    <row r="16" spans="1:38" x14ac:dyDescent="0.25">
      <c r="U16" s="4"/>
    </row>
    <row r="17" spans="21:27" x14ac:dyDescent="0.25">
      <c r="U17" s="4"/>
    </row>
    <row r="18" spans="21:27" x14ac:dyDescent="0.25">
      <c r="U18" s="4"/>
    </row>
    <row r="19" spans="21:27" x14ac:dyDescent="0.25">
      <c r="U19" s="4"/>
      <c r="AA19" s="31"/>
    </row>
    <row r="20" spans="21:27" x14ac:dyDescent="0.25">
      <c r="U20" s="4"/>
    </row>
    <row r="21" spans="21:27" x14ac:dyDescent="0.25">
      <c r="U21" s="4"/>
    </row>
    <row r="22" spans="21:27" x14ac:dyDescent="0.25">
      <c r="U22" s="4"/>
    </row>
  </sheetData>
  <mergeCells count="39">
    <mergeCell ref="B15:T15"/>
    <mergeCell ref="AL1:AL2"/>
    <mergeCell ref="AH1:AH2"/>
    <mergeCell ref="AI1:AI2"/>
    <mergeCell ref="AB1:AB2"/>
    <mergeCell ref="AK1:AK2"/>
    <mergeCell ref="AF1:AF2"/>
    <mergeCell ref="AG1:AG2"/>
    <mergeCell ref="AC1:AC2"/>
    <mergeCell ref="AJ1:AJ2"/>
    <mergeCell ref="AD1:AD2"/>
    <mergeCell ref="AE1:AE2"/>
    <mergeCell ref="Z1:Z2"/>
    <mergeCell ref="AA1:AA2"/>
    <mergeCell ref="B10:B11"/>
    <mergeCell ref="E10:E11"/>
    <mergeCell ref="E8:E9"/>
    <mergeCell ref="A2:T2"/>
    <mergeCell ref="B4:B5"/>
    <mergeCell ref="E4:E5"/>
    <mergeCell ref="A4:A5"/>
    <mergeCell ref="A6:A7"/>
    <mergeCell ref="A8:A9"/>
    <mergeCell ref="A10:A11"/>
    <mergeCell ref="Y1:Y2"/>
    <mergeCell ref="B6:B7"/>
    <mergeCell ref="E6:E7"/>
    <mergeCell ref="C4:C5"/>
    <mergeCell ref="C6:C7"/>
    <mergeCell ref="C8:C9"/>
    <mergeCell ref="C10:C11"/>
    <mergeCell ref="K1:T1"/>
    <mergeCell ref="A1:B1"/>
    <mergeCell ref="U1:U2"/>
    <mergeCell ref="W1:W2"/>
    <mergeCell ref="X1:X2"/>
    <mergeCell ref="V1:V2"/>
    <mergeCell ref="C1:J1"/>
    <mergeCell ref="B8:B9"/>
  </mergeCells>
  <conditionalFormatting sqref="W4:AL11">
    <cfRule type="cellIs" dxfId="22" priority="7" operator="greaterThan">
      <formula>0</formula>
    </cfRule>
  </conditionalFormatting>
  <conditionalFormatting sqref="V4:V11">
    <cfRule type="cellIs" dxfId="21" priority="6" operator="greaterThan">
      <formula>0</formula>
    </cfRule>
  </conditionalFormatting>
  <conditionalFormatting sqref="U4:U11">
    <cfRule type="cellIs" dxfId="2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F4:I11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79CF-4A24-49BD-822A-ECAB4EC1261C}">
  <dimension ref="A1:AL19"/>
  <sheetViews>
    <sheetView zoomScale="90" zoomScaleNormal="90" workbookViewId="0">
      <selection activeCell="C21" sqref="C21"/>
    </sheetView>
  </sheetViews>
  <sheetFormatPr defaultColWidth="9.7109375" defaultRowHeight="15" x14ac:dyDescent="0.25"/>
  <cols>
    <col min="1" max="1" width="14.7109375" style="2" customWidth="1"/>
    <col min="2" max="2" width="27.28515625" style="1" customWidth="1"/>
    <col min="3" max="3" width="11" style="1" customWidth="1"/>
    <col min="4" max="4" width="11.7109375" style="1" customWidth="1"/>
    <col min="5" max="5" width="27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2.5703125" style="6" bestFit="1" customWidth="1"/>
    <col min="12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27</v>
      </c>
      <c r="V1" s="103" t="s">
        <v>27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45">
        <v>0</v>
      </c>
      <c r="L4" s="77">
        <f>IF(SUM(U4:AL4)&gt;K4,K4,SUM(U4:AL4))</f>
        <v>0</v>
      </c>
      <c r="M4" s="78">
        <f>(SUM(U4:AL4))</f>
        <v>0</v>
      </c>
      <c r="N4" s="79"/>
      <c r="O4" s="80">
        <f>ROUND(IF(K4*0.25-0.5&lt;0,0,K4*0.25-0.5),0)-R4-P4</f>
        <v>0</v>
      </c>
      <c r="P4" s="79"/>
      <c r="Q4" s="79"/>
      <c r="R4" s="79"/>
      <c r="S4" s="81">
        <f>K4-(SUM(U4:AD4))+N4</f>
        <v>0</v>
      </c>
      <c r="T4" s="20" t="str">
        <f t="shared" ref="T4:T11" si="0">IF(S4&lt;0,"ATENÇÃO","OK")</f>
        <v>OK</v>
      </c>
      <c r="U4" s="34"/>
      <c r="V4" s="34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45">
        <v>0</v>
      </c>
      <c r="L5" s="77">
        <f t="shared" ref="L5:L11" si="1">IF(SUM(U5:AL5)&gt;K5,K5,SUM(U5:AL5))</f>
        <v>0</v>
      </c>
      <c r="M5" s="78">
        <f t="shared" ref="M5:M11" si="2">(SUM(U5:AL5))</f>
        <v>0</v>
      </c>
      <c r="N5" s="72"/>
      <c r="O5" s="80">
        <f t="shared" ref="O5:O11" si="3">ROUND(IF(K5*0.25-0.5&lt;0,0,K5*0.25-0.5),0)-R5-P5</f>
        <v>0</v>
      </c>
      <c r="P5" s="72"/>
      <c r="Q5" s="72"/>
      <c r="R5" s="72"/>
      <c r="S5" s="81">
        <f t="shared" ref="S5:S11" si="4">K5-(SUM(U5:AD5))+N5</f>
        <v>0</v>
      </c>
      <c r="T5" s="20" t="str">
        <f t="shared" si="0"/>
        <v>OK</v>
      </c>
      <c r="U5" s="34"/>
      <c r="V5" s="34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45">
        <v>0</v>
      </c>
      <c r="L6" s="77">
        <f t="shared" si="1"/>
        <v>0</v>
      </c>
      <c r="M6" s="78">
        <f t="shared" si="2"/>
        <v>0</v>
      </c>
      <c r="N6" s="72"/>
      <c r="O6" s="80">
        <f t="shared" si="3"/>
        <v>0</v>
      </c>
      <c r="P6" s="72"/>
      <c r="Q6" s="72"/>
      <c r="R6" s="72"/>
      <c r="S6" s="81">
        <f t="shared" si="4"/>
        <v>0</v>
      </c>
      <c r="T6" s="20" t="str">
        <f t="shared" si="0"/>
        <v>OK</v>
      </c>
      <c r="U6" s="34"/>
      <c r="V6" s="34"/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43">
        <v>0</v>
      </c>
      <c r="L7" s="77">
        <f t="shared" si="1"/>
        <v>0</v>
      </c>
      <c r="M7" s="78">
        <f t="shared" si="2"/>
        <v>0</v>
      </c>
      <c r="N7" s="72"/>
      <c r="O7" s="80">
        <f t="shared" si="3"/>
        <v>0</v>
      </c>
      <c r="P7" s="72"/>
      <c r="Q7" s="72"/>
      <c r="R7" s="72"/>
      <c r="S7" s="81">
        <f t="shared" si="4"/>
        <v>0</v>
      </c>
      <c r="T7" s="20" t="str">
        <f t="shared" si="0"/>
        <v>OK</v>
      </c>
      <c r="U7" s="34"/>
      <c r="V7" s="34"/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45">
        <v>0</v>
      </c>
      <c r="L8" s="77">
        <f t="shared" si="1"/>
        <v>0</v>
      </c>
      <c r="M8" s="78">
        <f t="shared" si="2"/>
        <v>0</v>
      </c>
      <c r="N8" s="73"/>
      <c r="O8" s="80">
        <f t="shared" si="3"/>
        <v>0</v>
      </c>
      <c r="P8" s="73"/>
      <c r="Q8" s="73"/>
      <c r="R8" s="73"/>
      <c r="S8" s="81">
        <f t="shared" si="4"/>
        <v>0</v>
      </c>
      <c r="T8" s="20" t="str">
        <f t="shared" si="0"/>
        <v>OK</v>
      </c>
      <c r="U8" s="34"/>
      <c r="V8" s="34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45">
        <v>0</v>
      </c>
      <c r="L9" s="77">
        <f t="shared" si="1"/>
        <v>0</v>
      </c>
      <c r="M9" s="78">
        <f t="shared" si="2"/>
        <v>0</v>
      </c>
      <c r="N9" s="73"/>
      <c r="O9" s="80">
        <f t="shared" si="3"/>
        <v>0</v>
      </c>
      <c r="P9" s="73"/>
      <c r="Q9" s="73"/>
      <c r="R9" s="73"/>
      <c r="S9" s="81">
        <f t="shared" si="4"/>
        <v>0</v>
      </c>
      <c r="T9" s="20" t="str">
        <f t="shared" si="0"/>
        <v>OK</v>
      </c>
      <c r="U9" s="34"/>
      <c r="V9" s="34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45">
        <v>500</v>
      </c>
      <c r="L10" s="77">
        <f t="shared" si="1"/>
        <v>0</v>
      </c>
      <c r="M10" s="78">
        <f t="shared" si="2"/>
        <v>0</v>
      </c>
      <c r="N10" s="73"/>
      <c r="O10" s="80">
        <f t="shared" si="3"/>
        <v>125</v>
      </c>
      <c r="P10" s="73"/>
      <c r="Q10" s="73"/>
      <c r="R10" s="73"/>
      <c r="S10" s="81">
        <f t="shared" si="4"/>
        <v>500</v>
      </c>
      <c r="T10" s="20" t="str">
        <f t="shared" si="0"/>
        <v>OK</v>
      </c>
      <c r="U10" s="34"/>
      <c r="V10" s="34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45">
        <v>5</v>
      </c>
      <c r="L11" s="77">
        <f t="shared" si="1"/>
        <v>0</v>
      </c>
      <c r="M11" s="78">
        <f t="shared" si="2"/>
        <v>0</v>
      </c>
      <c r="N11" s="73"/>
      <c r="O11" s="80">
        <f t="shared" si="3"/>
        <v>1</v>
      </c>
      <c r="P11" s="73"/>
      <c r="Q11" s="73"/>
      <c r="R11" s="73"/>
      <c r="S11" s="81">
        <f t="shared" si="4"/>
        <v>5</v>
      </c>
      <c r="T11" s="20" t="str">
        <f t="shared" si="0"/>
        <v>OK</v>
      </c>
      <c r="U11" s="34"/>
      <c r="V11" s="34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12350</v>
      </c>
      <c r="L12" s="82">
        <f t="shared" si="5"/>
        <v>0</v>
      </c>
      <c r="M12" s="82">
        <f t="shared" si="5"/>
        <v>0</v>
      </c>
      <c r="S12" s="6">
        <f>SUM(S4:S11)</f>
        <v>505</v>
      </c>
      <c r="U12" s="30">
        <f t="shared" ref="U12:AL12" si="6">SUMPRODUCT($J$4:$J$11,U4:U11)</f>
        <v>0</v>
      </c>
      <c r="V12" s="30">
        <f t="shared" si="6"/>
        <v>0</v>
      </c>
      <c r="W12" s="30">
        <f t="shared" si="6"/>
        <v>0</v>
      </c>
      <c r="X12" s="30">
        <f t="shared" si="6"/>
        <v>0</v>
      </c>
      <c r="Y12" s="30">
        <f t="shared" si="6"/>
        <v>0</v>
      </c>
      <c r="Z12" s="30">
        <f t="shared" si="6"/>
        <v>0</v>
      </c>
      <c r="AA12" s="30">
        <f t="shared" si="6"/>
        <v>0</v>
      </c>
      <c r="AB12" s="30">
        <f t="shared" si="6"/>
        <v>0</v>
      </c>
      <c r="AC12" s="30">
        <f t="shared" si="6"/>
        <v>0</v>
      </c>
      <c r="AD12" s="30">
        <f t="shared" si="6"/>
        <v>0</v>
      </c>
      <c r="AE12" s="30">
        <f t="shared" si="6"/>
        <v>0</v>
      </c>
      <c r="AF12" s="30">
        <f t="shared" si="6"/>
        <v>0</v>
      </c>
      <c r="AG12" s="30">
        <f t="shared" si="6"/>
        <v>0</v>
      </c>
      <c r="AH12" s="30">
        <f t="shared" si="6"/>
        <v>0</v>
      </c>
      <c r="AI12" s="30">
        <f t="shared" si="6"/>
        <v>0</v>
      </c>
      <c r="AJ12" s="30">
        <f t="shared" si="6"/>
        <v>0</v>
      </c>
      <c r="AK12" s="30">
        <f t="shared" si="6"/>
        <v>0</v>
      </c>
      <c r="AL12" s="30">
        <f t="shared" si="6"/>
        <v>0</v>
      </c>
    </row>
    <row r="13" spans="1:38" ht="18.75" x14ac:dyDescent="0.25">
      <c r="U13" s="27"/>
      <c r="V13" s="27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27"/>
      <c r="V15" s="27"/>
      <c r="W15" s="27"/>
      <c r="X15" s="44"/>
    </row>
    <row r="19" spans="27:27" x14ac:dyDescent="0.25">
      <c r="AA19" s="31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W4:AL11 U4:U11">
    <cfRule type="cellIs" dxfId="1" priority="5" operator="greaterThan">
      <formula>0</formula>
    </cfRule>
  </conditionalFormatting>
  <conditionalFormatting sqref="V4:V11">
    <cfRule type="cellIs" dxfId="0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S193"/>
  <sheetViews>
    <sheetView tabSelected="1" zoomScale="86" zoomScaleNormal="86" workbookViewId="0">
      <selection activeCell="K26" sqref="K26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2" width="12" style="6" customWidth="1"/>
    <col min="13" max="15" width="13.28515625" style="21" customWidth="1"/>
    <col min="16" max="16" width="12.5703125" style="4" customWidth="1"/>
    <col min="17" max="17" width="16.5703125" style="2" bestFit="1" customWidth="1"/>
    <col min="18" max="18" width="16.5703125" style="2" customWidth="1"/>
    <col min="19" max="19" width="20.140625" style="2" bestFit="1" customWidth="1"/>
    <col min="20" max="16384" width="9.7109375" style="2"/>
  </cols>
  <sheetData>
    <row r="1" spans="1:19" ht="38.1" customHeight="1" x14ac:dyDescent="0.25">
      <c r="A1" s="141" t="s">
        <v>39</v>
      </c>
      <c r="B1" s="142"/>
      <c r="C1" s="143" t="s">
        <v>40</v>
      </c>
      <c r="D1" s="144"/>
      <c r="E1" s="144"/>
      <c r="F1" s="144"/>
      <c r="G1" s="144"/>
      <c r="H1" s="144"/>
      <c r="I1" s="144"/>
      <c r="J1" s="145"/>
      <c r="K1" s="135" t="s">
        <v>47</v>
      </c>
      <c r="L1" s="136"/>
      <c r="M1" s="136"/>
      <c r="N1" s="136"/>
      <c r="O1" s="136"/>
      <c r="P1" s="136"/>
      <c r="Q1" s="136"/>
      <c r="R1" s="136"/>
      <c r="S1" s="137"/>
    </row>
    <row r="2" spans="1:19" ht="27.2" customHeight="1" x14ac:dyDescent="0.25">
      <c r="A2" s="150" t="s">
        <v>46</v>
      </c>
      <c r="B2" s="150"/>
      <c r="C2" s="150"/>
      <c r="D2" s="150"/>
      <c r="E2" s="150"/>
      <c r="F2" s="150"/>
      <c r="G2" s="150"/>
      <c r="H2" s="150"/>
      <c r="I2" s="150"/>
      <c r="J2" s="151"/>
      <c r="K2" s="138"/>
      <c r="L2" s="139"/>
      <c r="M2" s="139"/>
      <c r="N2" s="139"/>
      <c r="O2" s="139"/>
      <c r="P2" s="139"/>
      <c r="Q2" s="139"/>
      <c r="R2" s="139"/>
      <c r="S2" s="140"/>
    </row>
    <row r="3" spans="1:19" s="3" customFormat="1" ht="4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83" t="s">
        <v>3</v>
      </c>
      <c r="L3" s="84" t="s">
        <v>66</v>
      </c>
      <c r="M3" s="85" t="s">
        <v>4</v>
      </c>
      <c r="N3" s="85" t="s">
        <v>67</v>
      </c>
      <c r="O3" s="85" t="s">
        <v>68</v>
      </c>
      <c r="P3" s="86" t="s">
        <v>5</v>
      </c>
      <c r="Q3" s="23" t="s">
        <v>6</v>
      </c>
      <c r="R3" s="23" t="s">
        <v>69</v>
      </c>
      <c r="S3" s="23" t="s">
        <v>7</v>
      </c>
    </row>
    <row r="4" spans="1:19" ht="30.2" customHeight="1" x14ac:dyDescent="0.25">
      <c r="A4" s="146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24">
        <f>'REITORIA-SETRAN'!K4+'REITORIA-PROEX'!K4+ESAG!K4+CEART!K4+CEAD!K4+FAED!K4+CEFID!K4+CERES!K4+CESFI!K4+CEO!K4</f>
        <v>31300</v>
      </c>
      <c r="L4" s="87">
        <f>'REITORIA-SETRAN'!L4+'REITORIA-PROEX'!L4+ESAG!L4+CEART!L4+CEAD!L4+FAED!L4+CEFID!L4+CERES!L4+CESFI!L4+CEO!L4</f>
        <v>5430</v>
      </c>
      <c r="M4" s="88">
        <f>'REITORIA-SETRAN'!M4+'REITORIA-PROEX'!M4+ESAG!M4+CEART!M4+CEAD!M4+FAED!M4+CEFID!M4+CERES!M4+CESFI!M4+CEO!M4</f>
        <v>5430</v>
      </c>
      <c r="N4" s="89">
        <f>'REITORIA-SETRAN'!O4+'REITORIA-PROEX'!O4+ESAG!O4+CEART!O4+CEAD!O4+FAED!O4+CEFID!O4+CERES!O4+CESFI!O4+CEO!O4</f>
        <v>7825</v>
      </c>
      <c r="O4" s="90">
        <f>'REITORIA-SETRAN'!P4+'REITORIA-SETRAN'!R4+'REITORIA-PROEX'!P4+'REITORIA-PROEX'!R4+ESAG!P4+ESAG!R4+CEART!P4+CEART!R4+CEAD!P4+CEAD!R4+FAED!P4+FAED!R4+CEFID!P4+CEFID!R4+CERES!P4+CERES!R4+CESFI!P4+CESFI!R4+CEO!P4+CEO!R4</f>
        <v>0</v>
      </c>
      <c r="P4" s="91">
        <f>K4-M4+O4</f>
        <v>25870</v>
      </c>
      <c r="Q4" s="93">
        <f>J4*K4</f>
        <v>164012</v>
      </c>
      <c r="R4" s="92">
        <f>O4*J4</f>
        <v>0</v>
      </c>
      <c r="S4" s="93">
        <f>M4*J4</f>
        <v>28453.200000000001</v>
      </c>
    </row>
    <row r="5" spans="1:19" ht="30.2" customHeight="1" x14ac:dyDescent="0.25">
      <c r="A5" s="147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24">
        <f>'REITORIA-SETRAN'!K5+'REITORIA-PROEX'!K5+ESAG!K5+CEART!K5+CEAD!K5+FAED!K5+CEFID!K5+CERES!K5+CESFI!K5+CEO!K5</f>
        <v>132</v>
      </c>
      <c r="L5" s="87">
        <f>'REITORIA-SETRAN'!L5+'REITORIA-PROEX'!L5+ESAG!L5+CEART!L5+CEAD!L5+FAED!L5+CEFID!L5+CERES!L5+CESFI!L5+CEO!L5</f>
        <v>21</v>
      </c>
      <c r="M5" s="88">
        <f>'REITORIA-SETRAN'!M5+'REITORIA-PROEX'!M5+ESAG!M5+CEART!M5+CEAD!M5+FAED!M5+CEFID!M5+CERES!M5+CESFI!M5+CEO!M5</f>
        <v>21</v>
      </c>
      <c r="N5" s="89">
        <f>'REITORIA-SETRAN'!O5+'REITORIA-PROEX'!O5+ESAG!O5+CEART!O5+CEAD!O5+FAED!O5+CEFID!O5+CERES!O5+CESFI!O5+CEO!O5</f>
        <v>31</v>
      </c>
      <c r="O5" s="90">
        <f>'REITORIA-SETRAN'!P5+'REITORIA-SETRAN'!R5+'REITORIA-PROEX'!P5+'REITORIA-PROEX'!R5+ESAG!P5+ESAG!R5+CEART!P5+CEART!R5+CEAD!P5+CEAD!R5+FAED!P5+FAED!R5+CEFID!P5+CEFID!R5+CERES!P5+CERES!R5+CESFI!P5+CESFI!R5+CEO!P5+CEO!R5</f>
        <v>0</v>
      </c>
      <c r="P5" s="91">
        <f t="shared" ref="P5:P11" si="0">K5-M5+O5</f>
        <v>111</v>
      </c>
      <c r="Q5" s="93">
        <f t="shared" ref="Q5:Q11" si="1">J5*K5</f>
        <v>85987.439999999988</v>
      </c>
      <c r="R5" s="92">
        <f t="shared" ref="R5:R11" si="2">O5*J5</f>
        <v>0</v>
      </c>
      <c r="S5" s="93">
        <f>M5*J5</f>
        <v>13679.82</v>
      </c>
    </row>
    <row r="6" spans="1:19" ht="30.2" customHeight="1" x14ac:dyDescent="0.25">
      <c r="A6" s="148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24">
        <f>'REITORIA-SETRAN'!K6+'REITORIA-PROEX'!K6+ESAG!K6+CEART!K6+CEAD!K6+FAED!K6+CEFID!K6+CERES!K6+CESFI!K6+CEO!K6</f>
        <v>129700</v>
      </c>
      <c r="L6" s="87">
        <f>'REITORIA-SETRAN'!L6+'REITORIA-PROEX'!L6+ESAG!L6+CEART!L6+CEAD!L6+FAED!L6+CEFID!L6+CERES!L6+CESFI!L6+CEO!L6</f>
        <v>22106</v>
      </c>
      <c r="M6" s="88">
        <f>'REITORIA-SETRAN'!M6+'REITORIA-PROEX'!M6+ESAG!M6+CEART!M6+CEAD!M6+FAED!M6+CEFID!M6+CERES!M6+CESFI!M6+CEO!M6</f>
        <v>22106</v>
      </c>
      <c r="N6" s="89">
        <f>'REITORIA-SETRAN'!O6+'REITORIA-PROEX'!O6+ESAG!O6+CEART!O6+CEAD!O6+FAED!O6+CEFID!O6+CERES!O6+CESFI!O6+CEO!O6</f>
        <v>32425</v>
      </c>
      <c r="O6" s="90">
        <f>'REITORIA-SETRAN'!P6+'REITORIA-SETRAN'!R6+'REITORIA-PROEX'!P6+'REITORIA-PROEX'!R6+ESAG!P6+ESAG!R6+CEART!P6+CEART!R6+CEAD!P6+CEAD!R6+FAED!P6+FAED!R6+CEFID!P6+CEFID!R6+CERES!P6+CERES!R6+CESFI!P6+CESFI!R6+CEO!P6+CEO!R6</f>
        <v>0</v>
      </c>
      <c r="P6" s="91">
        <f t="shared" si="0"/>
        <v>107594</v>
      </c>
      <c r="Q6" s="93">
        <f t="shared" si="1"/>
        <v>1215289</v>
      </c>
      <c r="R6" s="92">
        <f t="shared" si="2"/>
        <v>0</v>
      </c>
      <c r="S6" s="93">
        <f t="shared" ref="S6:S11" si="3">M6*J6</f>
        <v>207133.21999999997</v>
      </c>
    </row>
    <row r="7" spans="1:19" ht="30.2" customHeight="1" x14ac:dyDescent="0.25">
      <c r="A7" s="149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24">
        <f>'REITORIA-SETRAN'!K7+'REITORIA-PROEX'!K7+ESAG!K7+CEART!K7+CEAD!K7+FAED!K7+CEFID!K7+CERES!K7+CESFI!K7+CEO!K7</f>
        <v>231</v>
      </c>
      <c r="L7" s="87">
        <f>'REITORIA-SETRAN'!L7+'REITORIA-PROEX'!L7+ESAG!L7+CEART!L7+CEAD!L7+FAED!L7+CEFID!L7+CERES!L7+CESFI!L7+CEO!L7</f>
        <v>40</v>
      </c>
      <c r="M7" s="88">
        <f>'REITORIA-SETRAN'!M7+'REITORIA-PROEX'!M7+ESAG!M7+CEART!M7+CEAD!M7+FAED!M7+CEFID!M7+CERES!M7+CESFI!M7+CEO!M7</f>
        <v>40</v>
      </c>
      <c r="N7" s="89">
        <f>'REITORIA-SETRAN'!O7+'REITORIA-PROEX'!O7+ESAG!O7+CEART!O7+CEAD!O7+FAED!O7+CEFID!O7+CERES!O7+CESFI!O7+CEO!O7</f>
        <v>56</v>
      </c>
      <c r="O7" s="90">
        <f>'REITORIA-SETRAN'!P7+'REITORIA-SETRAN'!R7+'REITORIA-PROEX'!P7+'REITORIA-PROEX'!R7+ESAG!P7+ESAG!R7+CEART!P7+CEART!R7+CEAD!P7+CEAD!R7+FAED!P7+FAED!R7+CEFID!P7+CEFID!R7+CERES!P7+CERES!R7+CESFI!P7+CESFI!R7+CEO!P7+CEO!R7</f>
        <v>0</v>
      </c>
      <c r="P7" s="91">
        <f t="shared" si="0"/>
        <v>191</v>
      </c>
      <c r="Q7" s="93">
        <f t="shared" si="1"/>
        <v>330708.84000000003</v>
      </c>
      <c r="R7" s="92">
        <f t="shared" si="2"/>
        <v>0</v>
      </c>
      <c r="S7" s="93">
        <f t="shared" si="3"/>
        <v>57265.600000000006</v>
      </c>
    </row>
    <row r="8" spans="1:19" ht="30.2" customHeight="1" x14ac:dyDescent="0.25">
      <c r="A8" s="146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24">
        <f>'REITORIA-SETRAN'!K8+'REITORIA-PROEX'!K8+ESAG!K8+CEART!K8+CEAD!K8+FAED!K8+CEFID!K8+CERES!K8+CESFI!K8+CEO!K8</f>
        <v>69560</v>
      </c>
      <c r="L8" s="87">
        <f>'REITORIA-SETRAN'!L8+'REITORIA-PROEX'!L8+ESAG!L8+CEART!L8+CEAD!L8+FAED!L8+CEFID!L8+CERES!L8+CESFI!L8+CEO!L8</f>
        <v>0</v>
      </c>
      <c r="M8" s="88">
        <f>'REITORIA-SETRAN'!M8+'REITORIA-PROEX'!M8+ESAG!M8+CEART!M8+CEAD!M8+FAED!M8+CEFID!M8+CERES!M8+CESFI!M8+CEO!M8</f>
        <v>0</v>
      </c>
      <c r="N8" s="89">
        <f>'REITORIA-SETRAN'!O8+'REITORIA-PROEX'!O8+ESAG!O8+CEART!O8+CEAD!O8+FAED!O8+CEFID!O8+CERES!O8+CESFI!O8+CEO!O8</f>
        <v>17390</v>
      </c>
      <c r="O8" s="90">
        <f>'REITORIA-SETRAN'!P8+'REITORIA-SETRAN'!R8+'REITORIA-PROEX'!P8+'REITORIA-PROEX'!R8+ESAG!P8+ESAG!R8+CEART!P8+CEART!R8+CEAD!P8+CEAD!R8+FAED!P8+FAED!R8+CEFID!P8+CEFID!R8+CERES!P8+CERES!R8+CESFI!P8+CESFI!R8+CEO!P8+CEO!R8</f>
        <v>0</v>
      </c>
      <c r="P8" s="91">
        <f t="shared" si="0"/>
        <v>69560</v>
      </c>
      <c r="Q8" s="93">
        <f t="shared" si="1"/>
        <v>1112960</v>
      </c>
      <c r="R8" s="92">
        <f t="shared" si="2"/>
        <v>0</v>
      </c>
      <c r="S8" s="93">
        <f t="shared" si="3"/>
        <v>0</v>
      </c>
    </row>
    <row r="9" spans="1:19" ht="30.2" customHeight="1" x14ac:dyDescent="0.25">
      <c r="A9" s="147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24">
        <f>'REITORIA-SETRAN'!K9+'REITORIA-PROEX'!K9+ESAG!K9+CEART!K9+CEAD!K9+FAED!K9+CEFID!K9+CERES!K9+CESFI!K9+CEO!K9</f>
        <v>221</v>
      </c>
      <c r="L9" s="87">
        <f>'REITORIA-SETRAN'!L9+'REITORIA-PROEX'!L9+ESAG!L9+CEART!L9+CEAD!L9+FAED!L9+CEFID!L9+CERES!L9+CESFI!L9+CEO!L9</f>
        <v>0</v>
      </c>
      <c r="M9" s="88">
        <f>'REITORIA-SETRAN'!M9+'REITORIA-PROEX'!M9+ESAG!M9+CEART!M9+CEAD!M9+FAED!M9+CEFID!M9+CERES!M9+CESFI!M9+CEO!M9</f>
        <v>0</v>
      </c>
      <c r="N9" s="89">
        <f>'REITORIA-SETRAN'!O9+'REITORIA-PROEX'!O9+ESAG!O9+CEART!O9+CEAD!O9+FAED!O9+CEFID!O9+CERES!O9+CESFI!O9+CEO!O9</f>
        <v>54</v>
      </c>
      <c r="O9" s="90">
        <f>'REITORIA-SETRAN'!P9+'REITORIA-SETRAN'!R9+'REITORIA-PROEX'!P9+'REITORIA-PROEX'!R9+ESAG!P9+ESAG!R9+CEART!P9+CEART!R9+CEAD!P9+CEAD!R9+FAED!P9+FAED!R9+CEFID!P9+CEFID!R9+CERES!P9+CERES!R9+CESFI!P9+CESFI!R9+CEO!P9+CEO!R9</f>
        <v>0</v>
      </c>
      <c r="P9" s="91">
        <f t="shared" si="0"/>
        <v>221</v>
      </c>
      <c r="Q9" s="93">
        <f t="shared" si="1"/>
        <v>426039.38</v>
      </c>
      <c r="R9" s="92">
        <f t="shared" si="2"/>
        <v>0</v>
      </c>
      <c r="S9" s="93">
        <f t="shared" si="3"/>
        <v>0</v>
      </c>
    </row>
    <row r="10" spans="1:19" ht="30.2" customHeight="1" x14ac:dyDescent="0.25">
      <c r="A10" s="148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24">
        <f>'REITORIA-SETRAN'!K10+'REITORIA-PROEX'!K10+ESAG!K10+CEART!K10+CEAD!K10+FAED!K10+CEFID!K10+CERES!K10+CESFI!K10+CEO!K10</f>
        <v>500</v>
      </c>
      <c r="L10" s="87">
        <f>'REITORIA-SETRAN'!L10+'REITORIA-PROEX'!L10+ESAG!L10+CEART!L10+CEAD!L10+FAED!L10+CEFID!L10+CERES!L10+CESFI!L10+CEO!L10</f>
        <v>0</v>
      </c>
      <c r="M10" s="88">
        <f>'REITORIA-SETRAN'!M10+'REITORIA-PROEX'!M10+ESAG!M10+CEART!M10+CEAD!M10+FAED!M10+CEFID!M10+CERES!M10+CESFI!M10+CEO!M10</f>
        <v>0</v>
      </c>
      <c r="N10" s="89">
        <f>'REITORIA-SETRAN'!O10+'REITORIA-PROEX'!O10+ESAG!O10+CEART!O10+CEAD!O10+FAED!O10+CEFID!O10+CERES!O10+CESFI!O10+CEO!O10</f>
        <v>125</v>
      </c>
      <c r="O10" s="90">
        <f>'REITORIA-SETRAN'!P10+'REITORIA-SETRAN'!R10+'REITORIA-PROEX'!P10+'REITORIA-PROEX'!R10+ESAG!P10+ESAG!R10+CEART!P10+CEART!R10+CEAD!P10+CEAD!R10+FAED!P10+FAED!R10+CEFID!P10+CEFID!R10+CERES!P10+CERES!R10+CESFI!P10+CESFI!R10+CEO!P10+CEO!R10</f>
        <v>0</v>
      </c>
      <c r="P10" s="91">
        <f t="shared" si="0"/>
        <v>500</v>
      </c>
      <c r="Q10" s="93">
        <f t="shared" si="1"/>
        <v>8550</v>
      </c>
      <c r="R10" s="92">
        <f t="shared" si="2"/>
        <v>0</v>
      </c>
      <c r="S10" s="93">
        <f t="shared" si="3"/>
        <v>0</v>
      </c>
    </row>
    <row r="11" spans="1:19" ht="30.2" customHeight="1" x14ac:dyDescent="0.25">
      <c r="A11" s="149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24">
        <f>'REITORIA-SETRAN'!K11+'REITORIA-PROEX'!K11+ESAG!K11+CEART!K11+CEAD!K11+FAED!K11+CEFID!K11+CERES!K11+CESFI!K11+CEO!K11</f>
        <v>5</v>
      </c>
      <c r="L11" s="87">
        <f>'REITORIA-SETRAN'!L11+'REITORIA-PROEX'!L11+ESAG!L11+CEART!L11+CEAD!L11+FAED!L11+CEFID!L11+CERES!L11+CESFI!L11+CEO!L11</f>
        <v>0</v>
      </c>
      <c r="M11" s="88">
        <f>'REITORIA-SETRAN'!M11+'REITORIA-PROEX'!M11+ESAG!M11+CEART!M11+CEAD!M11+FAED!M11+CEFID!M11+CERES!M11+CESFI!M11+CEO!M11</f>
        <v>0</v>
      </c>
      <c r="N11" s="89">
        <f>'REITORIA-SETRAN'!O11+'REITORIA-PROEX'!O11+ESAG!O11+CEART!O11+CEAD!O11+FAED!O11+CEFID!O11+CERES!O11+CESFI!O11+CEO!O11</f>
        <v>1</v>
      </c>
      <c r="O11" s="90">
        <f>'REITORIA-SETRAN'!P11+'REITORIA-SETRAN'!R11+'REITORIA-PROEX'!P11+'REITORIA-PROEX'!R11+ESAG!P11+ESAG!R11+CEART!P11+CEART!R11+CEAD!P11+CEAD!R11+FAED!P11+FAED!R11+CEFID!P11+CEFID!R11+CERES!P11+CERES!R11+CESFI!P11+CESFI!R11+CEO!P11+CEO!R11</f>
        <v>0</v>
      </c>
      <c r="P11" s="91">
        <f t="shared" si="0"/>
        <v>5</v>
      </c>
      <c r="Q11" s="93">
        <f t="shared" si="1"/>
        <v>3800</v>
      </c>
      <c r="R11" s="92">
        <f t="shared" si="2"/>
        <v>0</v>
      </c>
      <c r="S11" s="93">
        <f t="shared" si="3"/>
        <v>0</v>
      </c>
    </row>
    <row r="12" spans="1:19" s="7" customFormat="1" x14ac:dyDescent="0.25">
      <c r="K12" s="49">
        <f>SUM(K4:K11)</f>
        <v>231649</v>
      </c>
      <c r="L12" s="49"/>
      <c r="M12" s="49"/>
      <c r="N12" s="49"/>
      <c r="O12" s="49"/>
      <c r="P12" s="49"/>
      <c r="Q12" s="48">
        <f>SUM(Q4:Q11)</f>
        <v>3347346.66</v>
      </c>
      <c r="R12" s="48">
        <f>SUM(R4:R11)</f>
        <v>0</v>
      </c>
      <c r="S12" s="48">
        <f>SUM(S4:S11)</f>
        <v>306531.83999999997</v>
      </c>
    </row>
    <row r="13" spans="1:19" s="7" customFormat="1" x14ac:dyDescent="0.25">
      <c r="A13" s="2"/>
      <c r="B13" s="1"/>
      <c r="C13" s="1"/>
      <c r="D13" s="1"/>
      <c r="E13" s="1"/>
      <c r="F13" s="22"/>
      <c r="G13" s="1"/>
      <c r="H13" s="1"/>
      <c r="I13" s="1"/>
      <c r="J13" s="1"/>
    </row>
    <row r="14" spans="1:19" s="7" customFormat="1" x14ac:dyDescent="0.25">
      <c r="A14" s="2"/>
      <c r="B14" s="1"/>
      <c r="C14" s="1"/>
      <c r="D14" s="1"/>
      <c r="E14" s="1"/>
      <c r="F14" s="22"/>
      <c r="G14" s="1"/>
      <c r="H14" s="1"/>
      <c r="I14" s="1"/>
      <c r="J14" s="1"/>
    </row>
    <row r="15" spans="1:19" s="7" customFormat="1" ht="15.75" x14ac:dyDescent="0.25">
      <c r="A15" s="164" t="s">
        <v>37</v>
      </c>
      <c r="B15" s="164"/>
      <c r="C15" s="164"/>
      <c r="D15" s="164"/>
      <c r="E15" s="164"/>
      <c r="F15" s="164"/>
      <c r="G15" s="164"/>
      <c r="H15" s="164"/>
      <c r="I15" s="164"/>
      <c r="J15" s="165"/>
      <c r="K15" s="155" t="str">
        <f>C1</f>
        <v>OBJETO: CONTRATAÇÃO DE EMPRESA PARA LOCAÇÃO DE VEÍCULOS COM MOTORISTA PARA A UDESC - RELANÇAMENTO</v>
      </c>
      <c r="L15" s="156"/>
      <c r="M15" s="156"/>
      <c r="N15" s="156"/>
      <c r="O15" s="156"/>
      <c r="P15" s="156"/>
      <c r="Q15" s="156"/>
      <c r="R15" s="156"/>
      <c r="S15" s="157"/>
    </row>
    <row r="16" spans="1:19" s="7" customFormat="1" ht="15.75" x14ac:dyDescent="0.25">
      <c r="A16" s="2"/>
      <c r="B16" s="1"/>
      <c r="C16" s="1"/>
      <c r="D16" s="1"/>
      <c r="E16" s="1"/>
      <c r="F16" s="22"/>
      <c r="G16" s="1"/>
      <c r="H16" s="1"/>
      <c r="I16" s="1"/>
      <c r="J16" s="1"/>
      <c r="K16" s="158" t="str">
        <f>A1</f>
        <v>PE 0670/2024 SRP - SGPE 5436/2024</v>
      </c>
      <c r="L16" s="159"/>
      <c r="M16" s="159"/>
      <c r="N16" s="159"/>
      <c r="O16" s="159"/>
      <c r="P16" s="159"/>
      <c r="Q16" s="159"/>
      <c r="R16" s="159"/>
      <c r="S16" s="160"/>
    </row>
    <row r="17" spans="1:19" s="7" customFormat="1" ht="15.75" x14ac:dyDescent="0.25">
      <c r="A17" s="2"/>
      <c r="B17" s="1"/>
      <c r="C17" s="1"/>
      <c r="D17" s="1"/>
      <c r="E17" s="1"/>
      <c r="F17" s="22"/>
      <c r="G17" s="1"/>
      <c r="H17" s="1"/>
      <c r="I17" s="1"/>
      <c r="J17" s="1"/>
      <c r="K17" s="161" t="str">
        <f>K1</f>
        <v>VIGÊNCIA DA ATA: 17/07/2024 até 17/07/2025</v>
      </c>
      <c r="L17" s="162"/>
      <c r="M17" s="162"/>
      <c r="N17" s="162"/>
      <c r="O17" s="162"/>
      <c r="P17" s="162"/>
      <c r="Q17" s="162"/>
      <c r="R17" s="162"/>
      <c r="S17" s="163"/>
    </row>
    <row r="18" spans="1:19" s="7" customFormat="1" ht="15.75" x14ac:dyDescent="0.25">
      <c r="A18" s="2"/>
      <c r="B18" s="1"/>
      <c r="C18" s="1"/>
      <c r="D18" s="1"/>
      <c r="E18" s="1"/>
      <c r="F18" s="22"/>
      <c r="G18" s="1"/>
      <c r="H18" s="1"/>
      <c r="I18" s="1"/>
      <c r="J18" s="1"/>
      <c r="K18" s="13" t="s">
        <v>8</v>
      </c>
      <c r="L18" s="14"/>
      <c r="M18" s="14"/>
      <c r="N18" s="14"/>
      <c r="O18" s="14"/>
      <c r="P18" s="14"/>
      <c r="Q18" s="14"/>
      <c r="R18" s="14"/>
      <c r="S18" s="9">
        <f>Q12</f>
        <v>3347346.66</v>
      </c>
    </row>
    <row r="19" spans="1:19" s="7" customFormat="1" ht="15.75" x14ac:dyDescent="0.25">
      <c r="A19" s="2"/>
      <c r="B19" s="1"/>
      <c r="C19" s="1"/>
      <c r="D19" s="1"/>
      <c r="E19" s="1"/>
      <c r="F19" s="22"/>
      <c r="G19" s="1"/>
      <c r="H19" s="1"/>
      <c r="I19" s="1"/>
      <c r="J19" s="1"/>
      <c r="K19" s="15" t="s">
        <v>9</v>
      </c>
      <c r="L19" s="16"/>
      <c r="M19" s="16"/>
      <c r="N19" s="16"/>
      <c r="O19" s="16"/>
      <c r="P19" s="16"/>
      <c r="Q19" s="16"/>
      <c r="R19" s="16"/>
      <c r="S19" s="10">
        <f>S12</f>
        <v>306531.83999999997</v>
      </c>
    </row>
    <row r="20" spans="1:19" s="7" customFormat="1" ht="15.75" x14ac:dyDescent="0.25">
      <c r="A20" s="2"/>
      <c r="B20" s="1"/>
      <c r="C20" s="1"/>
      <c r="D20" s="1"/>
      <c r="E20" s="1"/>
      <c r="F20" s="22"/>
      <c r="G20" s="1"/>
      <c r="H20" s="1"/>
      <c r="I20" s="1"/>
      <c r="J20" s="1"/>
      <c r="K20" s="15" t="s">
        <v>10</v>
      </c>
      <c r="L20" s="16"/>
      <c r="M20" s="16"/>
      <c r="N20" s="16"/>
      <c r="O20" s="16"/>
      <c r="P20" s="16"/>
      <c r="Q20" s="16"/>
      <c r="R20" s="16"/>
      <c r="S20" s="12"/>
    </row>
    <row r="21" spans="1:19" s="7" customFormat="1" ht="15.75" x14ac:dyDescent="0.25">
      <c r="A21" s="2"/>
      <c r="B21" s="1"/>
      <c r="C21" s="1"/>
      <c r="D21" s="1"/>
      <c r="E21" s="1"/>
      <c r="F21" s="22"/>
      <c r="G21" s="1"/>
      <c r="H21" s="1"/>
      <c r="I21" s="1"/>
      <c r="J21" s="1"/>
      <c r="K21" s="17" t="s">
        <v>11</v>
      </c>
      <c r="L21" s="18"/>
      <c r="M21" s="18"/>
      <c r="N21" s="18"/>
      <c r="O21" s="18"/>
      <c r="P21" s="18"/>
      <c r="Q21" s="18"/>
      <c r="R21" s="18"/>
      <c r="S21" s="11">
        <f>S19/S18</f>
        <v>9.1574572679604074E-2</v>
      </c>
    </row>
    <row r="22" spans="1:19" s="7" customFormat="1" ht="15.75" x14ac:dyDescent="0.25">
      <c r="A22" s="2"/>
      <c r="B22" s="1"/>
      <c r="C22" s="1"/>
      <c r="D22" s="1"/>
      <c r="E22" s="1"/>
      <c r="F22" s="22"/>
      <c r="G22" s="1"/>
      <c r="H22" s="1"/>
      <c r="I22" s="1"/>
      <c r="J22" s="1"/>
      <c r="K22" s="152" t="s">
        <v>81</v>
      </c>
      <c r="L22" s="153"/>
      <c r="M22" s="153"/>
      <c r="N22" s="153"/>
      <c r="O22" s="153"/>
      <c r="P22" s="153"/>
      <c r="Q22" s="153"/>
      <c r="R22" s="153"/>
      <c r="S22" s="154"/>
    </row>
    <row r="23" spans="1:19" s="7" customFormat="1" x14ac:dyDescent="0.25">
      <c r="A23" s="2"/>
      <c r="B23" s="1"/>
      <c r="C23" s="1"/>
      <c r="D23" s="1"/>
      <c r="E23" s="1"/>
      <c r="F23" s="22"/>
      <c r="G23" s="1"/>
      <c r="H23" s="1"/>
      <c r="I23" s="1"/>
      <c r="J23" s="1"/>
    </row>
    <row r="24" spans="1:19" s="7" customFormat="1" x14ac:dyDescent="0.25">
      <c r="A24" s="2"/>
      <c r="B24" s="1"/>
      <c r="C24" s="1"/>
      <c r="D24" s="1"/>
      <c r="E24" s="1"/>
      <c r="F24" s="22"/>
      <c r="G24" s="1"/>
      <c r="H24" s="1"/>
      <c r="I24" s="1"/>
      <c r="J24" s="1"/>
    </row>
    <row r="25" spans="1:19" s="7" customFormat="1" x14ac:dyDescent="0.25">
      <c r="A25" s="2"/>
      <c r="B25" s="1"/>
      <c r="C25" s="1"/>
      <c r="D25" s="1"/>
      <c r="E25" s="1"/>
      <c r="F25" s="22"/>
      <c r="G25" s="1"/>
      <c r="H25" s="1"/>
      <c r="I25" s="1"/>
      <c r="J25" s="1"/>
    </row>
    <row r="26" spans="1:19" s="7" customFormat="1" x14ac:dyDescent="0.25">
      <c r="A26" s="2"/>
      <c r="B26" s="1"/>
      <c r="C26" s="1"/>
      <c r="D26" s="1"/>
      <c r="E26" s="1"/>
      <c r="F26" s="22"/>
      <c r="G26" s="1"/>
      <c r="H26" s="1"/>
      <c r="I26" s="1"/>
      <c r="J26" s="1"/>
      <c r="K26" s="6"/>
      <c r="L26" s="6"/>
      <c r="M26" s="21"/>
      <c r="N26" s="21"/>
      <c r="O26" s="21"/>
      <c r="P26" s="8"/>
    </row>
    <row r="27" spans="1:19" s="7" customFormat="1" x14ac:dyDescent="0.25">
      <c r="A27" s="2"/>
      <c r="B27" s="1"/>
      <c r="C27" s="1"/>
      <c r="D27" s="1"/>
      <c r="E27" s="1"/>
      <c r="F27" s="22"/>
      <c r="G27" s="1"/>
      <c r="H27" s="1"/>
      <c r="I27" s="1"/>
      <c r="J27" s="1"/>
      <c r="K27" s="6"/>
      <c r="L27" s="6"/>
      <c r="M27" s="21"/>
      <c r="N27" s="21"/>
      <c r="O27" s="21"/>
      <c r="P27" s="8"/>
    </row>
    <row r="28" spans="1:19" s="7" customFormat="1" x14ac:dyDescent="0.25">
      <c r="A28" s="2"/>
      <c r="B28" s="1"/>
      <c r="C28" s="1"/>
      <c r="D28" s="1"/>
      <c r="E28" s="1"/>
      <c r="F28" s="22"/>
      <c r="G28" s="1"/>
      <c r="H28" s="1"/>
      <c r="I28" s="1"/>
      <c r="J28" s="1"/>
      <c r="K28" s="6"/>
      <c r="L28" s="6"/>
      <c r="M28" s="21"/>
      <c r="N28" s="21"/>
      <c r="O28" s="21"/>
      <c r="P28" s="8"/>
    </row>
    <row r="29" spans="1:19" s="7" customFormat="1" x14ac:dyDescent="0.25">
      <c r="A29" s="2"/>
      <c r="B29" s="1"/>
      <c r="C29" s="1"/>
      <c r="D29" s="1"/>
      <c r="E29" s="1"/>
      <c r="F29" s="22"/>
      <c r="G29" s="1"/>
      <c r="H29" s="1"/>
      <c r="I29" s="1"/>
      <c r="J29" s="1"/>
      <c r="K29" s="6"/>
      <c r="L29" s="6"/>
      <c r="M29" s="21"/>
      <c r="N29" s="21"/>
      <c r="O29" s="21"/>
      <c r="P29" s="8"/>
    </row>
    <row r="30" spans="1:19" s="7" customFormat="1" x14ac:dyDescent="0.25">
      <c r="A30" s="2"/>
      <c r="B30" s="1"/>
      <c r="C30" s="1"/>
      <c r="D30" s="1"/>
      <c r="E30" s="1"/>
      <c r="F30" s="22"/>
      <c r="G30" s="1"/>
      <c r="H30" s="1"/>
      <c r="I30" s="1"/>
      <c r="J30" s="1"/>
      <c r="K30" s="6"/>
      <c r="L30" s="6"/>
      <c r="M30" s="21"/>
      <c r="N30" s="21"/>
      <c r="O30" s="21"/>
      <c r="P30" s="8"/>
    </row>
    <row r="31" spans="1:19" s="7" customFormat="1" x14ac:dyDescent="0.25">
      <c r="A31" s="2"/>
      <c r="B31" s="1"/>
      <c r="C31" s="1"/>
      <c r="D31" s="1"/>
      <c r="E31" s="1"/>
      <c r="F31" s="22"/>
      <c r="G31" s="1"/>
      <c r="H31" s="1"/>
      <c r="I31" s="1"/>
      <c r="J31" s="1"/>
      <c r="K31" s="6"/>
      <c r="L31" s="6"/>
      <c r="M31" s="21"/>
      <c r="N31" s="21"/>
      <c r="O31" s="21"/>
      <c r="P31" s="8"/>
    </row>
    <row r="32" spans="1:19" s="7" customFormat="1" x14ac:dyDescent="0.25">
      <c r="A32" s="2"/>
      <c r="B32" s="1"/>
      <c r="C32" s="1"/>
      <c r="D32" s="1"/>
      <c r="E32" s="1"/>
      <c r="F32" s="22"/>
      <c r="G32" s="1"/>
      <c r="H32" s="1"/>
      <c r="I32" s="1"/>
      <c r="J32" s="1"/>
      <c r="K32" s="6"/>
      <c r="L32" s="6"/>
      <c r="M32" s="21"/>
      <c r="N32" s="21"/>
      <c r="O32" s="21"/>
      <c r="P32" s="8"/>
    </row>
    <row r="33" spans="1:16" s="7" customFormat="1" x14ac:dyDescent="0.25">
      <c r="A33" s="2"/>
      <c r="B33" s="1"/>
      <c r="C33" s="1"/>
      <c r="D33" s="1"/>
      <c r="E33" s="1"/>
      <c r="F33" s="22"/>
      <c r="G33" s="1"/>
      <c r="H33" s="1"/>
      <c r="I33" s="1"/>
      <c r="J33" s="1"/>
      <c r="K33" s="6"/>
      <c r="L33" s="6"/>
      <c r="M33" s="21"/>
      <c r="N33" s="21"/>
      <c r="O33" s="21"/>
      <c r="P33" s="8"/>
    </row>
    <row r="34" spans="1:16" s="7" customFormat="1" x14ac:dyDescent="0.25">
      <c r="A34" s="2"/>
      <c r="B34" s="1"/>
      <c r="C34" s="1"/>
      <c r="D34" s="1"/>
      <c r="E34" s="1"/>
      <c r="F34" s="22"/>
      <c r="G34" s="1"/>
      <c r="H34" s="1"/>
      <c r="I34" s="1"/>
      <c r="J34" s="1"/>
      <c r="K34" s="6"/>
      <c r="L34" s="6"/>
      <c r="M34" s="21"/>
      <c r="N34" s="21"/>
      <c r="O34" s="21"/>
      <c r="P34" s="8"/>
    </row>
    <row r="35" spans="1:16" s="7" customFormat="1" x14ac:dyDescent="0.25">
      <c r="A35" s="2"/>
      <c r="B35" s="1"/>
      <c r="C35" s="1"/>
      <c r="D35" s="1"/>
      <c r="E35" s="1"/>
      <c r="F35" s="22"/>
      <c r="G35" s="1"/>
      <c r="H35" s="1"/>
      <c r="I35" s="1"/>
      <c r="J35" s="1"/>
      <c r="K35" s="6"/>
      <c r="L35" s="6"/>
      <c r="M35" s="21"/>
      <c r="N35" s="21"/>
      <c r="O35" s="21"/>
      <c r="P35" s="8"/>
    </row>
    <row r="36" spans="1:16" s="7" customFormat="1" x14ac:dyDescent="0.25">
      <c r="A36" s="2"/>
      <c r="B36" s="1"/>
      <c r="C36" s="1"/>
      <c r="D36" s="1"/>
      <c r="E36" s="1"/>
      <c r="F36" s="22"/>
      <c r="G36" s="1"/>
      <c r="H36" s="1"/>
      <c r="I36" s="1"/>
      <c r="J36" s="1"/>
      <c r="K36" s="6"/>
      <c r="L36" s="6"/>
      <c r="M36" s="21"/>
      <c r="N36" s="21"/>
      <c r="O36" s="21"/>
      <c r="P36" s="8"/>
    </row>
    <row r="37" spans="1:16" s="7" customFormat="1" x14ac:dyDescent="0.25">
      <c r="A37" s="2"/>
      <c r="B37" s="1"/>
      <c r="C37" s="1"/>
      <c r="D37" s="1"/>
      <c r="E37" s="1"/>
      <c r="F37" s="22"/>
      <c r="G37" s="1"/>
      <c r="H37" s="1"/>
      <c r="I37" s="1"/>
      <c r="J37" s="1"/>
      <c r="K37" s="6"/>
      <c r="L37" s="6"/>
      <c r="M37" s="21"/>
      <c r="N37" s="21"/>
      <c r="O37" s="21"/>
      <c r="P37" s="8"/>
    </row>
    <row r="38" spans="1:16" s="7" customFormat="1" x14ac:dyDescent="0.25">
      <c r="A38" s="2"/>
      <c r="B38" s="1"/>
      <c r="C38" s="1"/>
      <c r="D38" s="1"/>
      <c r="E38" s="1"/>
      <c r="F38" s="22"/>
      <c r="G38" s="1"/>
      <c r="H38" s="1"/>
      <c r="I38" s="1"/>
      <c r="J38" s="1"/>
      <c r="K38" s="6"/>
      <c r="L38" s="6"/>
      <c r="M38" s="21"/>
      <c r="N38" s="21"/>
      <c r="O38" s="21"/>
      <c r="P38" s="8"/>
    </row>
    <row r="39" spans="1:16" s="7" customFormat="1" x14ac:dyDescent="0.25">
      <c r="A39" s="2"/>
      <c r="B39" s="1"/>
      <c r="C39" s="1"/>
      <c r="D39" s="1"/>
      <c r="E39" s="1"/>
      <c r="F39" s="22"/>
      <c r="G39" s="1"/>
      <c r="H39" s="1"/>
      <c r="I39" s="1"/>
      <c r="J39" s="1"/>
      <c r="K39" s="6"/>
      <c r="L39" s="6"/>
      <c r="M39" s="21"/>
      <c r="N39" s="21"/>
      <c r="O39" s="21"/>
      <c r="P39" s="8"/>
    </row>
    <row r="40" spans="1:16" s="7" customFormat="1" x14ac:dyDescent="0.25">
      <c r="A40" s="2"/>
      <c r="B40" s="1"/>
      <c r="C40" s="1"/>
      <c r="D40" s="1"/>
      <c r="E40" s="1"/>
      <c r="F40" s="22"/>
      <c r="G40" s="1"/>
      <c r="H40" s="1"/>
      <c r="I40" s="1"/>
      <c r="J40" s="1"/>
      <c r="K40" s="6"/>
      <c r="L40" s="6"/>
      <c r="M40" s="21"/>
      <c r="N40" s="21"/>
      <c r="O40" s="21"/>
      <c r="P40" s="8"/>
    </row>
    <row r="41" spans="1:16" s="7" customFormat="1" x14ac:dyDescent="0.25">
      <c r="A41" s="2"/>
      <c r="B41" s="1"/>
      <c r="C41" s="1"/>
      <c r="D41" s="1"/>
      <c r="E41" s="1"/>
      <c r="F41" s="22"/>
      <c r="G41" s="1"/>
      <c r="H41" s="1"/>
      <c r="I41" s="1"/>
      <c r="J41" s="1"/>
      <c r="K41" s="6"/>
      <c r="L41" s="6"/>
      <c r="M41" s="21"/>
      <c r="N41" s="21"/>
      <c r="O41" s="21"/>
      <c r="P41" s="8"/>
    </row>
    <row r="42" spans="1:16" s="7" customFormat="1" x14ac:dyDescent="0.25">
      <c r="A42" s="2"/>
      <c r="B42" s="1"/>
      <c r="C42" s="1"/>
      <c r="D42" s="1"/>
      <c r="E42" s="1"/>
      <c r="F42" s="22"/>
      <c r="G42" s="1"/>
      <c r="H42" s="1"/>
      <c r="I42" s="1"/>
      <c r="J42" s="1"/>
      <c r="K42" s="6"/>
      <c r="L42" s="6"/>
      <c r="M42" s="21"/>
      <c r="N42" s="21"/>
      <c r="O42" s="21"/>
      <c r="P42" s="8"/>
    </row>
    <row r="43" spans="1:16" s="7" customFormat="1" x14ac:dyDescent="0.25">
      <c r="A43" s="2"/>
      <c r="B43" s="1"/>
      <c r="C43" s="1"/>
      <c r="D43" s="1"/>
      <c r="E43" s="1"/>
      <c r="F43" s="22"/>
      <c r="G43" s="1"/>
      <c r="H43" s="1"/>
      <c r="I43" s="1"/>
      <c r="J43" s="1"/>
      <c r="K43" s="6"/>
      <c r="L43" s="6"/>
      <c r="M43" s="21"/>
      <c r="N43" s="21"/>
      <c r="O43" s="21"/>
      <c r="P43" s="8"/>
    </row>
    <row r="44" spans="1:16" s="7" customFormat="1" x14ac:dyDescent="0.25">
      <c r="A44" s="2"/>
      <c r="B44" s="1"/>
      <c r="C44" s="1"/>
      <c r="D44" s="1"/>
      <c r="E44" s="1"/>
      <c r="F44" s="22"/>
      <c r="G44" s="1"/>
      <c r="H44" s="1"/>
      <c r="I44" s="1"/>
      <c r="J44" s="1"/>
      <c r="K44" s="6"/>
      <c r="L44" s="6"/>
      <c r="M44" s="21"/>
      <c r="N44" s="21"/>
      <c r="O44" s="21"/>
      <c r="P44" s="8"/>
    </row>
    <row r="45" spans="1:16" s="7" customFormat="1" x14ac:dyDescent="0.25">
      <c r="A45" s="2"/>
      <c r="B45" s="1"/>
      <c r="C45" s="1"/>
      <c r="D45" s="1"/>
      <c r="E45" s="1"/>
      <c r="F45" s="22"/>
      <c r="G45" s="1"/>
      <c r="H45" s="1"/>
      <c r="I45" s="1"/>
      <c r="J45" s="1"/>
      <c r="K45" s="6"/>
      <c r="L45" s="6"/>
      <c r="M45" s="21"/>
      <c r="N45" s="21"/>
      <c r="O45" s="21"/>
      <c r="P45" s="8"/>
    </row>
    <row r="46" spans="1:16" s="7" customFormat="1" x14ac:dyDescent="0.25">
      <c r="A46" s="2"/>
      <c r="B46" s="1"/>
      <c r="C46" s="1"/>
      <c r="D46" s="1"/>
      <c r="E46" s="1"/>
      <c r="F46" s="22"/>
      <c r="G46" s="1"/>
      <c r="H46" s="1"/>
      <c r="I46" s="1"/>
      <c r="J46" s="1"/>
      <c r="K46" s="6"/>
      <c r="L46" s="6"/>
      <c r="M46" s="21"/>
      <c r="N46" s="21"/>
      <c r="O46" s="21"/>
      <c r="P46" s="8"/>
    </row>
    <row r="47" spans="1:16" s="7" customFormat="1" x14ac:dyDescent="0.25">
      <c r="A47" s="2"/>
      <c r="B47" s="1"/>
      <c r="C47" s="1"/>
      <c r="D47" s="1"/>
      <c r="E47" s="1"/>
      <c r="F47" s="22"/>
      <c r="G47" s="1"/>
      <c r="H47" s="1"/>
      <c r="I47" s="1"/>
      <c r="J47" s="1"/>
      <c r="K47" s="6"/>
      <c r="L47" s="6"/>
      <c r="M47" s="21"/>
      <c r="N47" s="21"/>
      <c r="O47" s="21"/>
      <c r="P47" s="8"/>
    </row>
    <row r="48" spans="1:16" s="7" customFormat="1" x14ac:dyDescent="0.25">
      <c r="A48" s="2"/>
      <c r="B48" s="1"/>
      <c r="C48" s="1"/>
      <c r="D48" s="1"/>
      <c r="E48" s="1"/>
      <c r="F48" s="22"/>
      <c r="G48" s="1"/>
      <c r="H48" s="1"/>
      <c r="I48" s="1"/>
      <c r="J48" s="1"/>
      <c r="K48" s="6"/>
      <c r="L48" s="6"/>
      <c r="M48" s="21"/>
      <c r="N48" s="21"/>
      <c r="O48" s="21"/>
      <c r="P48" s="8"/>
    </row>
    <row r="49" spans="1:16" s="7" customFormat="1" x14ac:dyDescent="0.25">
      <c r="A49" s="2"/>
      <c r="B49" s="1"/>
      <c r="C49" s="1"/>
      <c r="D49" s="1"/>
      <c r="E49" s="1"/>
      <c r="F49" s="22"/>
      <c r="G49" s="1"/>
      <c r="H49" s="1"/>
      <c r="I49" s="1"/>
      <c r="J49" s="1"/>
      <c r="K49" s="6"/>
      <c r="L49" s="6"/>
      <c r="M49" s="21"/>
      <c r="N49" s="21"/>
      <c r="O49" s="21"/>
      <c r="P49" s="8"/>
    </row>
    <row r="50" spans="1:16" s="7" customFormat="1" x14ac:dyDescent="0.25">
      <c r="A50" s="2"/>
      <c r="B50" s="1"/>
      <c r="C50" s="1"/>
      <c r="D50" s="1"/>
      <c r="E50" s="1"/>
      <c r="F50" s="22"/>
      <c r="G50" s="1"/>
      <c r="H50" s="1"/>
      <c r="I50" s="1"/>
      <c r="J50" s="1"/>
      <c r="K50" s="6"/>
      <c r="L50" s="6"/>
      <c r="M50" s="21"/>
      <c r="N50" s="21"/>
      <c r="O50" s="21"/>
      <c r="P50" s="8"/>
    </row>
    <row r="51" spans="1:16" s="7" customFormat="1" x14ac:dyDescent="0.25">
      <c r="A51" s="2"/>
      <c r="B51" s="1"/>
      <c r="C51" s="1"/>
      <c r="D51" s="1"/>
      <c r="E51" s="1"/>
      <c r="F51" s="22"/>
      <c r="G51" s="1"/>
      <c r="H51" s="1"/>
      <c r="I51" s="1"/>
      <c r="J51" s="1"/>
      <c r="K51" s="6"/>
      <c r="L51" s="6"/>
      <c r="M51" s="21"/>
      <c r="N51" s="21"/>
      <c r="O51" s="21"/>
      <c r="P51" s="8"/>
    </row>
    <row r="52" spans="1:16" s="7" customFormat="1" x14ac:dyDescent="0.25">
      <c r="A52" s="2"/>
      <c r="B52" s="1"/>
      <c r="C52" s="1"/>
      <c r="D52" s="1"/>
      <c r="E52" s="1"/>
      <c r="F52" s="22"/>
      <c r="G52" s="1"/>
      <c r="H52" s="1"/>
      <c r="I52" s="1"/>
      <c r="J52" s="1"/>
      <c r="K52" s="6"/>
      <c r="L52" s="6"/>
      <c r="M52" s="21"/>
      <c r="N52" s="21"/>
      <c r="O52" s="21"/>
      <c r="P52" s="8"/>
    </row>
    <row r="53" spans="1:16" s="7" customFormat="1" x14ac:dyDescent="0.25">
      <c r="A53" s="2"/>
      <c r="B53" s="1"/>
      <c r="C53" s="1"/>
      <c r="D53" s="1"/>
      <c r="E53" s="1"/>
      <c r="F53" s="22"/>
      <c r="G53" s="1"/>
      <c r="H53" s="1"/>
      <c r="I53" s="1"/>
      <c r="J53" s="1"/>
      <c r="K53" s="6"/>
      <c r="L53" s="6"/>
      <c r="M53" s="21"/>
      <c r="N53" s="21"/>
      <c r="O53" s="21"/>
      <c r="P53" s="8"/>
    </row>
    <row r="54" spans="1:16" s="7" customFormat="1" x14ac:dyDescent="0.25">
      <c r="A54" s="2"/>
      <c r="B54" s="1"/>
      <c r="C54" s="1"/>
      <c r="D54" s="1"/>
      <c r="E54" s="1"/>
      <c r="F54" s="22"/>
      <c r="G54" s="1"/>
      <c r="H54" s="1"/>
      <c r="I54" s="1"/>
      <c r="J54" s="1"/>
      <c r="K54" s="6"/>
      <c r="L54" s="6"/>
      <c r="M54" s="21"/>
      <c r="N54" s="21"/>
      <c r="O54" s="21"/>
      <c r="P54" s="8"/>
    </row>
    <row r="55" spans="1:16" s="7" customFormat="1" x14ac:dyDescent="0.25">
      <c r="A55" s="2"/>
      <c r="B55" s="1"/>
      <c r="C55" s="1"/>
      <c r="D55" s="1"/>
      <c r="E55" s="1"/>
      <c r="F55" s="22"/>
      <c r="G55" s="1"/>
      <c r="H55" s="1"/>
      <c r="I55" s="1"/>
      <c r="J55" s="1"/>
      <c r="K55" s="6"/>
      <c r="L55" s="6"/>
      <c r="M55" s="21"/>
      <c r="N55" s="21"/>
      <c r="O55" s="21"/>
      <c r="P55" s="8"/>
    </row>
    <row r="56" spans="1:16" s="7" customFormat="1" x14ac:dyDescent="0.25">
      <c r="A56" s="2"/>
      <c r="B56" s="1"/>
      <c r="C56" s="1"/>
      <c r="D56" s="1"/>
      <c r="E56" s="1"/>
      <c r="F56" s="22"/>
      <c r="G56" s="1"/>
      <c r="H56" s="1"/>
      <c r="I56" s="1"/>
      <c r="J56" s="1"/>
      <c r="K56" s="6"/>
      <c r="L56" s="6"/>
      <c r="M56" s="21"/>
      <c r="N56" s="21"/>
      <c r="O56" s="21"/>
      <c r="P56" s="8"/>
    </row>
    <row r="57" spans="1:16" s="7" customFormat="1" x14ac:dyDescent="0.25">
      <c r="A57" s="2"/>
      <c r="B57" s="1"/>
      <c r="C57" s="1"/>
      <c r="D57" s="1"/>
      <c r="E57" s="1"/>
      <c r="F57" s="22"/>
      <c r="G57" s="1"/>
      <c r="H57" s="1"/>
      <c r="I57" s="1"/>
      <c r="J57" s="1"/>
      <c r="K57" s="6"/>
      <c r="L57" s="6"/>
      <c r="M57" s="21"/>
      <c r="N57" s="21"/>
      <c r="O57" s="21"/>
      <c r="P57" s="8"/>
    </row>
    <row r="58" spans="1:16" s="7" customFormat="1" x14ac:dyDescent="0.25">
      <c r="A58" s="2"/>
      <c r="B58" s="1"/>
      <c r="C58" s="1"/>
      <c r="D58" s="1"/>
      <c r="E58" s="1"/>
      <c r="F58" s="22"/>
      <c r="G58" s="1"/>
      <c r="H58" s="1"/>
      <c r="I58" s="1"/>
      <c r="J58" s="1"/>
      <c r="K58" s="6"/>
      <c r="L58" s="6"/>
      <c r="M58" s="21"/>
      <c r="N58" s="21"/>
      <c r="O58" s="21"/>
      <c r="P58" s="8"/>
    </row>
    <row r="59" spans="1:16" s="7" customFormat="1" x14ac:dyDescent="0.25">
      <c r="A59" s="2"/>
      <c r="B59" s="1"/>
      <c r="C59" s="1"/>
      <c r="D59" s="1"/>
      <c r="E59" s="1"/>
      <c r="F59" s="22"/>
      <c r="G59" s="1"/>
      <c r="H59" s="1"/>
      <c r="I59" s="1"/>
      <c r="J59" s="1"/>
      <c r="K59" s="6"/>
      <c r="L59" s="6"/>
      <c r="M59" s="21"/>
      <c r="N59" s="21"/>
      <c r="O59" s="21"/>
      <c r="P59" s="8"/>
    </row>
    <row r="60" spans="1:16" s="7" customFormat="1" x14ac:dyDescent="0.25">
      <c r="A60" s="2"/>
      <c r="B60" s="1"/>
      <c r="C60" s="1"/>
      <c r="D60" s="1"/>
      <c r="E60" s="1"/>
      <c r="F60" s="22"/>
      <c r="G60" s="1"/>
      <c r="H60" s="1"/>
      <c r="I60" s="1"/>
      <c r="J60" s="1"/>
      <c r="K60" s="6"/>
      <c r="L60" s="6"/>
      <c r="M60" s="21"/>
      <c r="N60" s="21"/>
      <c r="O60" s="21"/>
      <c r="P60" s="8"/>
    </row>
    <row r="61" spans="1:16" s="7" customFormat="1" x14ac:dyDescent="0.25">
      <c r="A61" s="2"/>
      <c r="B61" s="1"/>
      <c r="C61" s="1"/>
      <c r="D61" s="1"/>
      <c r="E61" s="1"/>
      <c r="F61" s="22"/>
      <c r="G61" s="1"/>
      <c r="H61" s="1"/>
      <c r="I61" s="1"/>
      <c r="J61" s="1"/>
      <c r="K61" s="6"/>
      <c r="L61" s="6"/>
      <c r="M61" s="21"/>
      <c r="N61" s="21"/>
      <c r="O61" s="21"/>
      <c r="P61" s="8"/>
    </row>
    <row r="62" spans="1:16" s="7" customFormat="1" x14ac:dyDescent="0.25">
      <c r="A62" s="2"/>
      <c r="B62" s="1"/>
      <c r="C62" s="1"/>
      <c r="D62" s="1"/>
      <c r="E62" s="1"/>
      <c r="F62" s="22"/>
      <c r="G62" s="1"/>
      <c r="H62" s="1"/>
      <c r="I62" s="1"/>
      <c r="J62" s="1"/>
      <c r="K62" s="6"/>
      <c r="L62" s="6"/>
      <c r="M62" s="21"/>
      <c r="N62" s="21"/>
      <c r="O62" s="21"/>
      <c r="P62" s="8"/>
    </row>
    <row r="63" spans="1:16" s="7" customFormat="1" x14ac:dyDescent="0.25">
      <c r="A63" s="2"/>
      <c r="B63" s="1"/>
      <c r="C63" s="1"/>
      <c r="D63" s="1"/>
      <c r="E63" s="1"/>
      <c r="F63" s="22"/>
      <c r="G63" s="1"/>
      <c r="H63" s="1"/>
      <c r="I63" s="1"/>
      <c r="J63" s="1"/>
      <c r="K63" s="6"/>
      <c r="L63" s="6"/>
      <c r="M63" s="21"/>
      <c r="N63" s="21"/>
      <c r="O63" s="21"/>
      <c r="P63" s="8"/>
    </row>
    <row r="64" spans="1:16" s="7" customFormat="1" x14ac:dyDescent="0.25">
      <c r="A64" s="2"/>
      <c r="B64" s="1"/>
      <c r="C64" s="1"/>
      <c r="D64" s="1"/>
      <c r="E64" s="1"/>
      <c r="F64" s="22"/>
      <c r="G64" s="1"/>
      <c r="H64" s="1"/>
      <c r="I64" s="1"/>
      <c r="J64" s="1"/>
      <c r="K64" s="6"/>
      <c r="L64" s="6"/>
      <c r="M64" s="21"/>
      <c r="N64" s="21"/>
      <c r="O64" s="21"/>
      <c r="P64" s="8"/>
    </row>
    <row r="65" spans="1:16" s="7" customFormat="1" x14ac:dyDescent="0.25">
      <c r="A65" s="2"/>
      <c r="B65" s="1"/>
      <c r="C65" s="1"/>
      <c r="D65" s="1"/>
      <c r="E65" s="1"/>
      <c r="F65" s="22"/>
      <c r="G65" s="1"/>
      <c r="H65" s="1"/>
      <c r="I65" s="1"/>
      <c r="J65" s="1"/>
      <c r="K65" s="6"/>
      <c r="L65" s="6"/>
      <c r="M65" s="21"/>
      <c r="N65" s="21"/>
      <c r="O65" s="21"/>
      <c r="P65" s="8"/>
    </row>
    <row r="66" spans="1:16" s="7" customFormat="1" x14ac:dyDescent="0.25">
      <c r="A66" s="2"/>
      <c r="B66" s="1"/>
      <c r="C66" s="1"/>
      <c r="D66" s="1"/>
      <c r="E66" s="1"/>
      <c r="F66" s="22"/>
      <c r="G66" s="1"/>
      <c r="H66" s="1"/>
      <c r="I66" s="1"/>
      <c r="J66" s="1"/>
      <c r="K66" s="6"/>
      <c r="L66" s="6"/>
      <c r="M66" s="21"/>
      <c r="N66" s="21"/>
      <c r="O66" s="21"/>
      <c r="P66" s="8"/>
    </row>
    <row r="67" spans="1:16" s="7" customFormat="1" x14ac:dyDescent="0.25">
      <c r="A67" s="2"/>
      <c r="B67" s="1"/>
      <c r="C67" s="1"/>
      <c r="D67" s="1"/>
      <c r="E67" s="1"/>
      <c r="F67" s="22"/>
      <c r="G67" s="1"/>
      <c r="H67" s="1"/>
      <c r="I67" s="1"/>
      <c r="J67" s="1"/>
      <c r="K67" s="6"/>
      <c r="L67" s="6"/>
      <c r="M67" s="21"/>
      <c r="N67" s="21"/>
      <c r="O67" s="21"/>
      <c r="P67" s="8"/>
    </row>
    <row r="68" spans="1:16" s="7" customFormat="1" x14ac:dyDescent="0.25">
      <c r="A68" s="2"/>
      <c r="B68" s="1"/>
      <c r="C68" s="1"/>
      <c r="D68" s="1"/>
      <c r="E68" s="1"/>
      <c r="F68" s="22"/>
      <c r="G68" s="1"/>
      <c r="H68" s="1"/>
      <c r="I68" s="1"/>
      <c r="J68" s="1"/>
      <c r="K68" s="6"/>
      <c r="L68" s="6"/>
      <c r="M68" s="21"/>
      <c r="N68" s="21"/>
      <c r="O68" s="21"/>
      <c r="P68" s="8"/>
    </row>
    <row r="69" spans="1:16" s="7" customFormat="1" x14ac:dyDescent="0.25">
      <c r="A69" s="2"/>
      <c r="B69" s="1"/>
      <c r="C69" s="1"/>
      <c r="D69" s="1"/>
      <c r="E69" s="1"/>
      <c r="F69" s="22"/>
      <c r="G69" s="1"/>
      <c r="H69" s="1"/>
      <c r="I69" s="1"/>
      <c r="J69" s="1"/>
      <c r="K69" s="6"/>
      <c r="L69" s="6"/>
      <c r="M69" s="21"/>
      <c r="N69" s="21"/>
      <c r="O69" s="21"/>
      <c r="P69" s="8"/>
    </row>
    <row r="70" spans="1:16" s="7" customFormat="1" x14ac:dyDescent="0.25">
      <c r="A70" s="2"/>
      <c r="B70" s="1"/>
      <c r="C70" s="1"/>
      <c r="D70" s="1"/>
      <c r="E70" s="1"/>
      <c r="F70" s="22"/>
      <c r="G70" s="1"/>
      <c r="H70" s="1"/>
      <c r="I70" s="1"/>
      <c r="J70" s="1"/>
      <c r="K70" s="6"/>
      <c r="L70" s="6"/>
      <c r="M70" s="21"/>
      <c r="N70" s="21"/>
      <c r="O70" s="21"/>
      <c r="P70" s="8"/>
    </row>
    <row r="71" spans="1:16" s="7" customFormat="1" x14ac:dyDescent="0.25">
      <c r="A71" s="2"/>
      <c r="B71" s="1"/>
      <c r="C71" s="1"/>
      <c r="D71" s="1"/>
      <c r="E71" s="1"/>
      <c r="F71" s="22"/>
      <c r="G71" s="1"/>
      <c r="H71" s="1"/>
      <c r="I71" s="1"/>
      <c r="J71" s="1"/>
      <c r="K71" s="6"/>
      <c r="L71" s="6"/>
      <c r="M71" s="21"/>
      <c r="N71" s="21"/>
      <c r="O71" s="21"/>
      <c r="P71" s="8"/>
    </row>
    <row r="72" spans="1:16" s="7" customFormat="1" x14ac:dyDescent="0.25">
      <c r="A72" s="2"/>
      <c r="B72" s="1"/>
      <c r="C72" s="1"/>
      <c r="D72" s="1"/>
      <c r="E72" s="1"/>
      <c r="F72" s="22"/>
      <c r="G72" s="1"/>
      <c r="H72" s="1"/>
      <c r="I72" s="1"/>
      <c r="J72" s="1"/>
      <c r="K72" s="6"/>
      <c r="L72" s="6"/>
      <c r="M72" s="21"/>
      <c r="N72" s="21"/>
      <c r="O72" s="21"/>
      <c r="P72" s="8"/>
    </row>
    <row r="73" spans="1:16" s="7" customFormat="1" x14ac:dyDescent="0.25">
      <c r="A73" s="2"/>
      <c r="B73" s="1"/>
      <c r="C73" s="1"/>
      <c r="D73" s="1"/>
      <c r="E73" s="1"/>
      <c r="F73" s="22"/>
      <c r="G73" s="1"/>
      <c r="H73" s="1"/>
      <c r="I73" s="1"/>
      <c r="J73" s="1"/>
      <c r="K73" s="6"/>
      <c r="L73" s="6"/>
      <c r="M73" s="21"/>
      <c r="N73" s="21"/>
      <c r="O73" s="21"/>
      <c r="P73" s="8"/>
    </row>
    <row r="74" spans="1:16" s="7" customFormat="1" x14ac:dyDescent="0.25">
      <c r="A74" s="2"/>
      <c r="B74" s="1"/>
      <c r="C74" s="1"/>
      <c r="D74" s="1"/>
      <c r="E74" s="1"/>
      <c r="F74" s="22"/>
      <c r="G74" s="1"/>
      <c r="H74" s="1"/>
      <c r="I74" s="1"/>
      <c r="J74" s="1"/>
      <c r="K74" s="6"/>
      <c r="L74" s="6"/>
      <c r="M74" s="21"/>
      <c r="N74" s="21"/>
      <c r="O74" s="21"/>
      <c r="P74" s="8"/>
    </row>
    <row r="75" spans="1:16" s="7" customFormat="1" x14ac:dyDescent="0.25">
      <c r="A75" s="2"/>
      <c r="B75" s="1"/>
      <c r="C75" s="1"/>
      <c r="D75" s="1"/>
      <c r="E75" s="1"/>
      <c r="F75" s="22"/>
      <c r="G75" s="1"/>
      <c r="H75" s="1"/>
      <c r="I75" s="1"/>
      <c r="J75" s="1"/>
      <c r="K75" s="6"/>
      <c r="L75" s="6"/>
      <c r="M75" s="21"/>
      <c r="N75" s="21"/>
      <c r="O75" s="21"/>
      <c r="P75" s="8"/>
    </row>
    <row r="76" spans="1:16" s="7" customFormat="1" x14ac:dyDescent="0.25">
      <c r="A76" s="2"/>
      <c r="B76" s="1"/>
      <c r="C76" s="1"/>
      <c r="D76" s="1"/>
      <c r="E76" s="1"/>
      <c r="F76" s="22"/>
      <c r="G76" s="1"/>
      <c r="H76" s="1"/>
      <c r="I76" s="1"/>
      <c r="J76" s="1"/>
      <c r="K76" s="6"/>
      <c r="L76" s="6"/>
      <c r="M76" s="21"/>
      <c r="N76" s="21"/>
      <c r="O76" s="21"/>
      <c r="P76" s="8"/>
    </row>
    <row r="77" spans="1:16" s="7" customFormat="1" x14ac:dyDescent="0.25">
      <c r="A77" s="2"/>
      <c r="B77" s="1"/>
      <c r="C77" s="1"/>
      <c r="D77" s="1"/>
      <c r="E77" s="1"/>
      <c r="F77" s="22"/>
      <c r="G77" s="1"/>
      <c r="H77" s="1"/>
      <c r="I77" s="1"/>
      <c r="J77" s="1"/>
      <c r="K77" s="6"/>
      <c r="L77" s="6"/>
      <c r="M77" s="21"/>
      <c r="N77" s="21"/>
      <c r="O77" s="21"/>
      <c r="P77" s="8"/>
    </row>
    <row r="78" spans="1:16" s="7" customFormat="1" x14ac:dyDescent="0.25">
      <c r="A78" s="2"/>
      <c r="B78" s="1"/>
      <c r="C78" s="1"/>
      <c r="D78" s="1"/>
      <c r="E78" s="1"/>
      <c r="F78" s="22"/>
      <c r="G78" s="1"/>
      <c r="H78" s="1"/>
      <c r="I78" s="1"/>
      <c r="J78" s="1"/>
      <c r="K78" s="6"/>
      <c r="L78" s="6"/>
      <c r="M78" s="21"/>
      <c r="N78" s="21"/>
      <c r="O78" s="21"/>
      <c r="P78" s="8"/>
    </row>
    <row r="79" spans="1:16" s="7" customFormat="1" x14ac:dyDescent="0.25">
      <c r="A79" s="2"/>
      <c r="B79" s="1"/>
      <c r="C79" s="1"/>
      <c r="D79" s="1"/>
      <c r="E79" s="1"/>
      <c r="F79" s="22"/>
      <c r="G79" s="1"/>
      <c r="H79" s="1"/>
      <c r="I79" s="1"/>
      <c r="J79" s="1"/>
      <c r="K79" s="6"/>
      <c r="L79" s="6"/>
      <c r="M79" s="21"/>
      <c r="N79" s="21"/>
      <c r="O79" s="21"/>
      <c r="P79" s="8"/>
    </row>
    <row r="80" spans="1:16" s="7" customFormat="1" x14ac:dyDescent="0.25">
      <c r="A80" s="2"/>
      <c r="B80" s="1"/>
      <c r="C80" s="1"/>
      <c r="D80" s="1"/>
      <c r="E80" s="1"/>
      <c r="F80" s="22"/>
      <c r="G80" s="1"/>
      <c r="H80" s="1"/>
      <c r="I80" s="1"/>
      <c r="J80" s="1"/>
      <c r="K80" s="6"/>
      <c r="L80" s="6"/>
      <c r="M80" s="21"/>
      <c r="N80" s="21"/>
      <c r="O80" s="21"/>
      <c r="P80" s="8"/>
    </row>
    <row r="81" spans="1:16" s="7" customFormat="1" x14ac:dyDescent="0.25">
      <c r="A81" s="2"/>
      <c r="B81" s="1"/>
      <c r="C81" s="1"/>
      <c r="D81" s="1"/>
      <c r="E81" s="1"/>
      <c r="F81" s="22"/>
      <c r="G81" s="1"/>
      <c r="H81" s="1"/>
      <c r="I81" s="1"/>
      <c r="J81" s="1"/>
      <c r="K81" s="6"/>
      <c r="L81" s="6"/>
      <c r="M81" s="21"/>
      <c r="N81" s="21"/>
      <c r="O81" s="21"/>
      <c r="P81" s="8"/>
    </row>
    <row r="82" spans="1:16" s="7" customFormat="1" x14ac:dyDescent="0.25">
      <c r="A82" s="2"/>
      <c r="B82" s="1"/>
      <c r="C82" s="1"/>
      <c r="D82" s="1"/>
      <c r="E82" s="1"/>
      <c r="F82" s="22"/>
      <c r="G82" s="1"/>
      <c r="H82" s="1"/>
      <c r="I82" s="1"/>
      <c r="J82" s="1"/>
      <c r="K82" s="6"/>
      <c r="L82" s="6"/>
      <c r="M82" s="21"/>
      <c r="N82" s="21"/>
      <c r="O82" s="21"/>
      <c r="P82" s="8"/>
    </row>
    <row r="83" spans="1:16" s="7" customFormat="1" x14ac:dyDescent="0.25">
      <c r="A83" s="2"/>
      <c r="B83" s="1"/>
      <c r="C83" s="1"/>
      <c r="D83" s="1"/>
      <c r="E83" s="1"/>
      <c r="F83" s="22"/>
      <c r="G83" s="1"/>
      <c r="H83" s="1"/>
      <c r="I83" s="1"/>
      <c r="J83" s="1"/>
      <c r="K83" s="6"/>
      <c r="L83" s="6"/>
      <c r="M83" s="21"/>
      <c r="N83" s="21"/>
      <c r="O83" s="21"/>
      <c r="P83" s="8"/>
    </row>
    <row r="84" spans="1:16" s="7" customFormat="1" x14ac:dyDescent="0.25">
      <c r="A84" s="2"/>
      <c r="B84" s="1"/>
      <c r="C84" s="1"/>
      <c r="D84" s="1"/>
      <c r="E84" s="1"/>
      <c r="F84" s="22"/>
      <c r="G84" s="1"/>
      <c r="H84" s="1"/>
      <c r="I84" s="1"/>
      <c r="J84" s="1"/>
      <c r="K84" s="6"/>
      <c r="L84" s="6"/>
      <c r="M84" s="21"/>
      <c r="N84" s="21"/>
      <c r="O84" s="21"/>
      <c r="P84" s="8"/>
    </row>
    <row r="85" spans="1:16" s="7" customFormat="1" x14ac:dyDescent="0.25">
      <c r="A85" s="2"/>
      <c r="B85" s="1"/>
      <c r="C85" s="1"/>
      <c r="D85" s="1"/>
      <c r="E85" s="1"/>
      <c r="F85" s="22"/>
      <c r="G85" s="1"/>
      <c r="H85" s="1"/>
      <c r="I85" s="1"/>
      <c r="J85" s="1"/>
      <c r="K85" s="6"/>
      <c r="L85" s="6"/>
      <c r="M85" s="21"/>
      <c r="N85" s="21"/>
      <c r="O85" s="21"/>
      <c r="P85" s="8"/>
    </row>
    <row r="86" spans="1:16" s="7" customFormat="1" x14ac:dyDescent="0.25">
      <c r="A86" s="2"/>
      <c r="B86" s="1"/>
      <c r="C86" s="1"/>
      <c r="D86" s="1"/>
      <c r="E86" s="1"/>
      <c r="F86" s="22"/>
      <c r="G86" s="1"/>
      <c r="H86" s="1"/>
      <c r="I86" s="1"/>
      <c r="J86" s="1"/>
      <c r="K86" s="6"/>
      <c r="L86" s="6"/>
      <c r="M86" s="21"/>
      <c r="N86" s="21"/>
      <c r="O86" s="21"/>
      <c r="P86" s="8"/>
    </row>
    <row r="87" spans="1:16" s="7" customFormat="1" x14ac:dyDescent="0.25">
      <c r="A87" s="2"/>
      <c r="B87" s="1"/>
      <c r="C87" s="1"/>
      <c r="D87" s="1"/>
      <c r="E87" s="1"/>
      <c r="F87" s="22"/>
      <c r="G87" s="1"/>
      <c r="H87" s="1"/>
      <c r="I87" s="1"/>
      <c r="J87" s="1"/>
      <c r="K87" s="6"/>
      <c r="L87" s="6"/>
      <c r="M87" s="21"/>
      <c r="N87" s="21"/>
      <c r="O87" s="21"/>
      <c r="P87" s="8"/>
    </row>
    <row r="88" spans="1:16" s="7" customFormat="1" x14ac:dyDescent="0.25">
      <c r="A88" s="2"/>
      <c r="B88" s="1"/>
      <c r="C88" s="1"/>
      <c r="D88" s="1"/>
      <c r="E88" s="1"/>
      <c r="F88" s="22"/>
      <c r="G88" s="1"/>
      <c r="H88" s="1"/>
      <c r="I88" s="1"/>
      <c r="J88" s="1"/>
      <c r="K88" s="6"/>
      <c r="L88" s="6"/>
      <c r="M88" s="21"/>
      <c r="N88" s="21"/>
      <c r="O88" s="21"/>
      <c r="P88" s="8"/>
    </row>
    <row r="89" spans="1:16" s="7" customFormat="1" x14ac:dyDescent="0.25">
      <c r="A89" s="2"/>
      <c r="B89" s="1"/>
      <c r="C89" s="1"/>
      <c r="D89" s="1"/>
      <c r="E89" s="1"/>
      <c r="F89" s="22"/>
      <c r="G89" s="1"/>
      <c r="H89" s="1"/>
      <c r="I89" s="1"/>
      <c r="J89" s="1"/>
      <c r="K89" s="6"/>
      <c r="L89" s="6"/>
      <c r="M89" s="21"/>
      <c r="N89" s="21"/>
      <c r="O89" s="21"/>
      <c r="P89" s="8"/>
    </row>
    <row r="90" spans="1:16" s="7" customFormat="1" x14ac:dyDescent="0.25">
      <c r="A90" s="2"/>
      <c r="B90" s="1"/>
      <c r="C90" s="1"/>
      <c r="D90" s="1"/>
      <c r="E90" s="1"/>
      <c r="F90" s="22"/>
      <c r="G90" s="1"/>
      <c r="H90" s="1"/>
      <c r="I90" s="1"/>
      <c r="J90" s="1"/>
      <c r="K90" s="6"/>
      <c r="L90" s="6"/>
      <c r="M90" s="21"/>
      <c r="N90" s="21"/>
      <c r="O90" s="21"/>
      <c r="P90" s="8"/>
    </row>
    <row r="91" spans="1:16" s="7" customFormat="1" x14ac:dyDescent="0.25">
      <c r="A91" s="2"/>
      <c r="B91" s="1"/>
      <c r="C91" s="1"/>
      <c r="D91" s="1"/>
      <c r="E91" s="1"/>
      <c r="F91" s="22"/>
      <c r="G91" s="1"/>
      <c r="H91" s="1"/>
      <c r="I91" s="1"/>
      <c r="J91" s="1"/>
      <c r="K91" s="6"/>
      <c r="L91" s="6"/>
      <c r="M91" s="21"/>
      <c r="N91" s="21"/>
      <c r="O91" s="21"/>
      <c r="P91" s="8"/>
    </row>
    <row r="92" spans="1:16" s="7" customFormat="1" x14ac:dyDescent="0.25">
      <c r="A92" s="2"/>
      <c r="B92" s="1"/>
      <c r="C92" s="1"/>
      <c r="D92" s="1"/>
      <c r="E92" s="1"/>
      <c r="F92" s="22"/>
      <c r="G92" s="1"/>
      <c r="H92" s="1"/>
      <c r="I92" s="1"/>
      <c r="J92" s="1"/>
      <c r="K92" s="6"/>
      <c r="L92" s="6"/>
      <c r="M92" s="21"/>
      <c r="N92" s="21"/>
      <c r="O92" s="21"/>
      <c r="P92" s="8"/>
    </row>
    <row r="93" spans="1:16" s="7" customFormat="1" x14ac:dyDescent="0.25">
      <c r="A93" s="2"/>
      <c r="B93" s="1"/>
      <c r="C93" s="1"/>
      <c r="D93" s="1"/>
      <c r="E93" s="1"/>
      <c r="F93" s="22"/>
      <c r="G93" s="1"/>
      <c r="H93" s="1"/>
      <c r="I93" s="1"/>
      <c r="J93" s="1"/>
      <c r="K93" s="6"/>
      <c r="L93" s="6"/>
      <c r="M93" s="21"/>
      <c r="N93" s="21"/>
      <c r="O93" s="21"/>
      <c r="P93" s="8"/>
    </row>
    <row r="94" spans="1:16" s="7" customFormat="1" x14ac:dyDescent="0.25">
      <c r="A94" s="2"/>
      <c r="B94" s="1"/>
      <c r="C94" s="1"/>
      <c r="D94" s="1"/>
      <c r="E94" s="1"/>
      <c r="F94" s="22"/>
      <c r="G94" s="1"/>
      <c r="H94" s="1"/>
      <c r="I94" s="1"/>
      <c r="J94" s="1"/>
      <c r="K94" s="6"/>
      <c r="L94" s="6"/>
      <c r="M94" s="21"/>
      <c r="N94" s="21"/>
      <c r="O94" s="21"/>
      <c r="P94" s="8"/>
    </row>
    <row r="95" spans="1:16" s="7" customFormat="1" x14ac:dyDescent="0.25">
      <c r="A95" s="2"/>
      <c r="B95" s="1"/>
      <c r="C95" s="1"/>
      <c r="D95" s="1"/>
      <c r="E95" s="1"/>
      <c r="F95" s="22"/>
      <c r="G95" s="1"/>
      <c r="H95" s="1"/>
      <c r="I95" s="1"/>
      <c r="J95" s="1"/>
      <c r="K95" s="6"/>
      <c r="L95" s="6"/>
      <c r="M95" s="21"/>
      <c r="N95" s="21"/>
      <c r="O95" s="21"/>
      <c r="P95" s="8"/>
    </row>
    <row r="96" spans="1:16" s="7" customFormat="1" x14ac:dyDescent="0.25">
      <c r="A96" s="2"/>
      <c r="B96" s="1"/>
      <c r="C96" s="1"/>
      <c r="D96" s="1"/>
      <c r="E96" s="1"/>
      <c r="F96" s="22"/>
      <c r="G96" s="1"/>
      <c r="H96" s="1"/>
      <c r="I96" s="1"/>
      <c r="J96" s="1"/>
      <c r="K96" s="6"/>
      <c r="L96" s="6"/>
      <c r="M96" s="21"/>
      <c r="N96" s="21"/>
      <c r="O96" s="21"/>
      <c r="P96" s="8"/>
    </row>
    <row r="97" spans="1:16" s="7" customFormat="1" x14ac:dyDescent="0.25">
      <c r="A97" s="2"/>
      <c r="B97" s="1"/>
      <c r="C97" s="1"/>
      <c r="D97" s="1"/>
      <c r="E97" s="1"/>
      <c r="F97" s="22"/>
      <c r="G97" s="1"/>
      <c r="H97" s="1"/>
      <c r="I97" s="1"/>
      <c r="J97" s="1"/>
      <c r="K97" s="6"/>
      <c r="L97" s="6"/>
      <c r="M97" s="21"/>
      <c r="N97" s="21"/>
      <c r="O97" s="21"/>
      <c r="P97" s="8"/>
    </row>
    <row r="98" spans="1:16" s="7" customFormat="1" x14ac:dyDescent="0.25">
      <c r="A98" s="2"/>
      <c r="B98" s="1"/>
      <c r="C98" s="1"/>
      <c r="D98" s="1"/>
      <c r="E98" s="1"/>
      <c r="F98" s="22"/>
      <c r="G98" s="1"/>
      <c r="H98" s="1"/>
      <c r="I98" s="1"/>
      <c r="J98" s="1"/>
      <c r="K98" s="6"/>
      <c r="L98" s="6"/>
      <c r="M98" s="21"/>
      <c r="N98" s="21"/>
      <c r="O98" s="21"/>
      <c r="P98" s="8"/>
    </row>
    <row r="99" spans="1:16" s="7" customFormat="1" x14ac:dyDescent="0.25">
      <c r="A99" s="2"/>
      <c r="B99" s="1"/>
      <c r="C99" s="1"/>
      <c r="D99" s="1"/>
      <c r="E99" s="1"/>
      <c r="F99" s="22"/>
      <c r="G99" s="1"/>
      <c r="H99" s="1"/>
      <c r="I99" s="1"/>
      <c r="J99" s="1"/>
      <c r="K99" s="6"/>
      <c r="L99" s="6"/>
      <c r="M99" s="21"/>
      <c r="N99" s="21"/>
      <c r="O99" s="21"/>
      <c r="P99" s="8"/>
    </row>
    <row r="100" spans="1:16" s="7" customFormat="1" x14ac:dyDescent="0.25">
      <c r="A100" s="2"/>
      <c r="B100" s="1"/>
      <c r="C100" s="1"/>
      <c r="D100" s="1"/>
      <c r="E100" s="1"/>
      <c r="F100" s="22"/>
      <c r="G100" s="1"/>
      <c r="H100" s="1"/>
      <c r="I100" s="1"/>
      <c r="J100" s="1"/>
      <c r="K100" s="6"/>
      <c r="L100" s="6"/>
      <c r="M100" s="21"/>
      <c r="N100" s="21"/>
      <c r="O100" s="21"/>
      <c r="P100" s="8"/>
    </row>
    <row r="101" spans="1:16" s="7" customFormat="1" x14ac:dyDescent="0.25">
      <c r="A101" s="2"/>
      <c r="B101" s="1"/>
      <c r="C101" s="1"/>
      <c r="D101" s="1"/>
      <c r="E101" s="1"/>
      <c r="F101" s="22"/>
      <c r="G101" s="1"/>
      <c r="H101" s="1"/>
      <c r="I101" s="1"/>
      <c r="J101" s="1"/>
      <c r="K101" s="6"/>
      <c r="L101" s="6"/>
      <c r="M101" s="21"/>
      <c r="N101" s="21"/>
      <c r="O101" s="21"/>
      <c r="P101" s="8"/>
    </row>
    <row r="102" spans="1:16" s="7" customFormat="1" x14ac:dyDescent="0.25">
      <c r="A102" s="2"/>
      <c r="B102" s="1"/>
      <c r="C102" s="1"/>
      <c r="D102" s="1"/>
      <c r="E102" s="1"/>
      <c r="F102" s="22"/>
      <c r="G102" s="1"/>
      <c r="H102" s="1"/>
      <c r="I102" s="1"/>
      <c r="J102" s="1"/>
      <c r="K102" s="6"/>
      <c r="L102" s="6"/>
      <c r="M102" s="21"/>
      <c r="N102" s="21"/>
      <c r="O102" s="21"/>
      <c r="P102" s="8"/>
    </row>
    <row r="103" spans="1:16" s="7" customFormat="1" x14ac:dyDescent="0.25">
      <c r="A103" s="2"/>
      <c r="B103" s="1"/>
      <c r="C103" s="1"/>
      <c r="D103" s="1"/>
      <c r="E103" s="1"/>
      <c r="F103" s="22"/>
      <c r="G103" s="1"/>
      <c r="H103" s="1"/>
      <c r="I103" s="1"/>
      <c r="J103" s="1"/>
      <c r="K103" s="6"/>
      <c r="L103" s="6"/>
      <c r="M103" s="21"/>
      <c r="N103" s="21"/>
      <c r="O103" s="21"/>
      <c r="P103" s="8"/>
    </row>
    <row r="104" spans="1:16" s="7" customFormat="1" x14ac:dyDescent="0.25">
      <c r="A104" s="2"/>
      <c r="B104" s="1"/>
      <c r="C104" s="1"/>
      <c r="D104" s="1"/>
      <c r="E104" s="1"/>
      <c r="F104" s="22"/>
      <c r="G104" s="1"/>
      <c r="H104" s="1"/>
      <c r="I104" s="1"/>
      <c r="J104" s="1"/>
      <c r="K104" s="6"/>
      <c r="L104" s="6"/>
      <c r="M104" s="21"/>
      <c r="N104" s="21"/>
      <c r="O104" s="21"/>
      <c r="P104" s="8"/>
    </row>
    <row r="105" spans="1:16" s="7" customFormat="1" x14ac:dyDescent="0.25">
      <c r="A105" s="2"/>
      <c r="B105" s="1"/>
      <c r="C105" s="1"/>
      <c r="D105" s="1"/>
      <c r="E105" s="1"/>
      <c r="F105" s="22"/>
      <c r="G105" s="1"/>
      <c r="H105" s="1"/>
      <c r="I105" s="1"/>
      <c r="J105" s="1"/>
      <c r="K105" s="6"/>
      <c r="L105" s="6"/>
      <c r="M105" s="21"/>
      <c r="N105" s="21"/>
      <c r="O105" s="21"/>
      <c r="P105" s="8"/>
    </row>
    <row r="106" spans="1:16" s="7" customFormat="1" x14ac:dyDescent="0.25">
      <c r="A106" s="2"/>
      <c r="B106" s="1"/>
      <c r="C106" s="1"/>
      <c r="D106" s="1"/>
      <c r="E106" s="1"/>
      <c r="F106" s="22"/>
      <c r="G106" s="1"/>
      <c r="H106" s="1"/>
      <c r="I106" s="1"/>
      <c r="J106" s="1"/>
      <c r="K106" s="6"/>
      <c r="L106" s="6"/>
      <c r="M106" s="21"/>
      <c r="N106" s="21"/>
      <c r="O106" s="21"/>
      <c r="P106" s="8"/>
    </row>
    <row r="107" spans="1:16" s="7" customFormat="1" x14ac:dyDescent="0.25">
      <c r="A107" s="2"/>
      <c r="B107" s="1"/>
      <c r="C107" s="1"/>
      <c r="D107" s="1"/>
      <c r="E107" s="1"/>
      <c r="F107" s="22"/>
      <c r="G107" s="1"/>
      <c r="H107" s="1"/>
      <c r="I107" s="1"/>
      <c r="J107" s="1"/>
      <c r="K107" s="6"/>
      <c r="L107" s="6"/>
      <c r="M107" s="21"/>
      <c r="N107" s="21"/>
      <c r="O107" s="21"/>
      <c r="P107" s="8"/>
    </row>
    <row r="108" spans="1:16" s="7" customFormat="1" x14ac:dyDescent="0.25">
      <c r="A108" s="2"/>
      <c r="B108" s="1"/>
      <c r="C108" s="1"/>
      <c r="D108" s="1"/>
      <c r="E108" s="1"/>
      <c r="F108" s="22"/>
      <c r="G108" s="1"/>
      <c r="H108" s="1"/>
      <c r="I108" s="1"/>
      <c r="J108" s="1"/>
      <c r="K108" s="6"/>
      <c r="L108" s="6"/>
      <c r="M108" s="21"/>
      <c r="N108" s="21"/>
      <c r="O108" s="21"/>
      <c r="P108" s="8"/>
    </row>
    <row r="109" spans="1:16" s="7" customFormat="1" x14ac:dyDescent="0.25">
      <c r="A109" s="2"/>
      <c r="B109" s="1"/>
      <c r="C109" s="1"/>
      <c r="D109" s="1"/>
      <c r="E109" s="1"/>
      <c r="F109" s="22"/>
      <c r="G109" s="1"/>
      <c r="H109" s="1"/>
      <c r="I109" s="1"/>
      <c r="J109" s="1"/>
      <c r="K109" s="6"/>
      <c r="L109" s="6"/>
      <c r="M109" s="21"/>
      <c r="N109" s="21"/>
      <c r="O109" s="21"/>
      <c r="P109" s="8"/>
    </row>
    <row r="110" spans="1:16" s="7" customFormat="1" x14ac:dyDescent="0.25">
      <c r="A110" s="2"/>
      <c r="B110" s="1"/>
      <c r="C110" s="1"/>
      <c r="D110" s="1"/>
      <c r="E110" s="1"/>
      <c r="F110" s="22"/>
      <c r="G110" s="1"/>
      <c r="H110" s="1"/>
      <c r="I110" s="1"/>
      <c r="J110" s="1"/>
      <c r="K110" s="6"/>
      <c r="L110" s="6"/>
      <c r="M110" s="21"/>
      <c r="N110" s="21"/>
      <c r="O110" s="21"/>
      <c r="P110" s="8"/>
    </row>
    <row r="111" spans="1:16" s="7" customFormat="1" x14ac:dyDescent="0.25">
      <c r="A111" s="2"/>
      <c r="B111" s="1"/>
      <c r="C111" s="1"/>
      <c r="D111" s="1"/>
      <c r="E111" s="1"/>
      <c r="F111" s="22"/>
      <c r="G111" s="1"/>
      <c r="H111" s="1"/>
      <c r="I111" s="1"/>
      <c r="J111" s="1"/>
      <c r="K111" s="6"/>
      <c r="L111" s="6"/>
      <c r="M111" s="21"/>
      <c r="N111" s="21"/>
      <c r="O111" s="21"/>
      <c r="P111" s="8"/>
    </row>
    <row r="112" spans="1:16" s="7" customFormat="1" x14ac:dyDescent="0.25">
      <c r="A112" s="2"/>
      <c r="B112" s="1"/>
      <c r="C112" s="1"/>
      <c r="D112" s="1"/>
      <c r="E112" s="1"/>
      <c r="F112" s="22"/>
      <c r="G112" s="1"/>
      <c r="H112" s="1"/>
      <c r="I112" s="1"/>
      <c r="J112" s="1"/>
      <c r="K112" s="6"/>
      <c r="L112" s="6"/>
      <c r="M112" s="21"/>
      <c r="N112" s="21"/>
      <c r="O112" s="21"/>
      <c r="P112" s="8"/>
    </row>
    <row r="113" spans="1:16" s="7" customFormat="1" x14ac:dyDescent="0.25">
      <c r="A113" s="2"/>
      <c r="B113" s="1"/>
      <c r="C113" s="1"/>
      <c r="D113" s="1"/>
      <c r="E113" s="1"/>
      <c r="F113" s="22"/>
      <c r="G113" s="1"/>
      <c r="H113" s="1"/>
      <c r="I113" s="1"/>
      <c r="J113" s="1"/>
      <c r="K113" s="6"/>
      <c r="L113" s="6"/>
      <c r="M113" s="21"/>
      <c r="N113" s="21"/>
      <c r="O113" s="21"/>
      <c r="P113" s="8"/>
    </row>
    <row r="114" spans="1:16" s="7" customFormat="1" x14ac:dyDescent="0.25">
      <c r="A114" s="2"/>
      <c r="B114" s="1"/>
      <c r="C114" s="1"/>
      <c r="D114" s="1"/>
      <c r="E114" s="1"/>
      <c r="F114" s="22"/>
      <c r="G114" s="1"/>
      <c r="H114" s="1"/>
      <c r="I114" s="1"/>
      <c r="J114" s="1"/>
      <c r="K114" s="6"/>
      <c r="L114" s="6"/>
      <c r="M114" s="21"/>
      <c r="N114" s="21"/>
      <c r="O114" s="21"/>
      <c r="P114" s="8"/>
    </row>
    <row r="115" spans="1:16" s="7" customFormat="1" x14ac:dyDescent="0.25">
      <c r="A115" s="2"/>
      <c r="B115" s="1"/>
      <c r="C115" s="1"/>
      <c r="D115" s="1"/>
      <c r="E115" s="1"/>
      <c r="F115" s="22"/>
      <c r="G115" s="1"/>
      <c r="H115" s="1"/>
      <c r="I115" s="1"/>
      <c r="J115" s="1"/>
      <c r="K115" s="6"/>
      <c r="L115" s="6"/>
      <c r="M115" s="21"/>
      <c r="N115" s="21"/>
      <c r="O115" s="21"/>
      <c r="P115" s="8"/>
    </row>
    <row r="116" spans="1:16" s="7" customFormat="1" x14ac:dyDescent="0.25">
      <c r="A116" s="2"/>
      <c r="B116" s="1"/>
      <c r="C116" s="1"/>
      <c r="D116" s="1"/>
      <c r="E116" s="1"/>
      <c r="F116" s="22"/>
      <c r="G116" s="1"/>
      <c r="H116" s="1"/>
      <c r="I116" s="1"/>
      <c r="J116" s="1"/>
      <c r="K116" s="6"/>
      <c r="L116" s="6"/>
      <c r="M116" s="21"/>
      <c r="N116" s="21"/>
      <c r="O116" s="21"/>
      <c r="P116" s="8"/>
    </row>
    <row r="117" spans="1:16" s="7" customFormat="1" x14ac:dyDescent="0.25">
      <c r="A117" s="2"/>
      <c r="B117" s="1"/>
      <c r="C117" s="1"/>
      <c r="D117" s="1"/>
      <c r="E117" s="1"/>
      <c r="F117" s="22"/>
      <c r="G117" s="1"/>
      <c r="H117" s="1"/>
      <c r="I117" s="1"/>
      <c r="J117" s="1"/>
      <c r="K117" s="6"/>
      <c r="L117" s="6"/>
      <c r="M117" s="21"/>
      <c r="N117" s="21"/>
      <c r="O117" s="21"/>
      <c r="P117" s="8"/>
    </row>
    <row r="118" spans="1:16" s="7" customFormat="1" x14ac:dyDescent="0.25">
      <c r="A118" s="2"/>
      <c r="B118" s="1"/>
      <c r="C118" s="1"/>
      <c r="D118" s="1"/>
      <c r="E118" s="1"/>
      <c r="F118" s="22"/>
      <c r="G118" s="1"/>
      <c r="H118" s="1"/>
      <c r="I118" s="1"/>
      <c r="J118" s="1"/>
      <c r="K118" s="6"/>
      <c r="L118" s="6"/>
      <c r="M118" s="21"/>
      <c r="N118" s="21"/>
      <c r="O118" s="21"/>
      <c r="P118" s="8"/>
    </row>
    <row r="119" spans="1:16" s="7" customFormat="1" x14ac:dyDescent="0.25">
      <c r="A119" s="2"/>
      <c r="B119" s="1"/>
      <c r="C119" s="1"/>
      <c r="D119" s="1"/>
      <c r="E119" s="1"/>
      <c r="F119" s="22"/>
      <c r="G119" s="1"/>
      <c r="H119" s="1"/>
      <c r="I119" s="1"/>
      <c r="J119" s="1"/>
      <c r="K119" s="6"/>
      <c r="L119" s="6"/>
      <c r="M119" s="21"/>
      <c r="N119" s="21"/>
      <c r="O119" s="21"/>
      <c r="P119" s="8"/>
    </row>
    <row r="120" spans="1:16" s="7" customFormat="1" x14ac:dyDescent="0.25">
      <c r="A120" s="2"/>
      <c r="B120" s="1"/>
      <c r="C120" s="1"/>
      <c r="D120" s="1"/>
      <c r="E120" s="1"/>
      <c r="F120" s="22"/>
      <c r="G120" s="1"/>
      <c r="H120" s="1"/>
      <c r="I120" s="1"/>
      <c r="J120" s="1"/>
      <c r="K120" s="6"/>
      <c r="L120" s="6"/>
      <c r="M120" s="21"/>
      <c r="N120" s="21"/>
      <c r="O120" s="21"/>
      <c r="P120" s="8"/>
    </row>
    <row r="121" spans="1:16" s="7" customFormat="1" x14ac:dyDescent="0.25">
      <c r="A121" s="2"/>
      <c r="B121" s="1"/>
      <c r="C121" s="1"/>
      <c r="D121" s="1"/>
      <c r="E121" s="1"/>
      <c r="F121" s="22"/>
      <c r="G121" s="1"/>
      <c r="H121" s="1"/>
      <c r="I121" s="1"/>
      <c r="J121" s="1"/>
      <c r="K121" s="6"/>
      <c r="L121" s="6"/>
      <c r="M121" s="21"/>
      <c r="N121" s="21"/>
      <c r="O121" s="21"/>
      <c r="P121" s="8"/>
    </row>
    <row r="122" spans="1:16" s="7" customFormat="1" x14ac:dyDescent="0.25">
      <c r="A122" s="2"/>
      <c r="B122" s="1"/>
      <c r="C122" s="1"/>
      <c r="D122" s="1"/>
      <c r="E122" s="1"/>
      <c r="F122" s="22"/>
      <c r="G122" s="1"/>
      <c r="H122" s="1"/>
      <c r="I122" s="1"/>
      <c r="J122" s="1"/>
      <c r="K122" s="6"/>
      <c r="L122" s="6"/>
      <c r="M122" s="21"/>
      <c r="N122" s="21"/>
      <c r="O122" s="21"/>
      <c r="P122" s="8"/>
    </row>
    <row r="123" spans="1:16" s="7" customFormat="1" x14ac:dyDescent="0.25">
      <c r="A123" s="2"/>
      <c r="B123" s="1"/>
      <c r="C123" s="1"/>
      <c r="D123" s="1"/>
      <c r="E123" s="1"/>
      <c r="F123" s="22"/>
      <c r="G123" s="1"/>
      <c r="H123" s="1"/>
      <c r="I123" s="1"/>
      <c r="J123" s="1"/>
      <c r="K123" s="6"/>
      <c r="L123" s="6"/>
      <c r="M123" s="21"/>
      <c r="N123" s="21"/>
      <c r="O123" s="21"/>
      <c r="P123" s="8"/>
    </row>
    <row r="124" spans="1:16" s="7" customFormat="1" x14ac:dyDescent="0.25">
      <c r="A124" s="2"/>
      <c r="B124" s="1"/>
      <c r="C124" s="1"/>
      <c r="D124" s="1"/>
      <c r="E124" s="1"/>
      <c r="F124" s="22"/>
      <c r="G124" s="1"/>
      <c r="H124" s="1"/>
      <c r="I124" s="1"/>
      <c r="J124" s="1"/>
      <c r="K124" s="6"/>
      <c r="L124" s="6"/>
      <c r="M124" s="21"/>
      <c r="N124" s="21"/>
      <c r="O124" s="21"/>
      <c r="P124" s="8"/>
    </row>
    <row r="125" spans="1:16" s="7" customFormat="1" x14ac:dyDescent="0.25">
      <c r="A125" s="2"/>
      <c r="B125" s="1"/>
      <c r="C125" s="1"/>
      <c r="D125" s="1"/>
      <c r="E125" s="1"/>
      <c r="F125" s="22"/>
      <c r="G125" s="1"/>
      <c r="H125" s="1"/>
      <c r="I125" s="1"/>
      <c r="J125" s="1"/>
      <c r="K125" s="6"/>
      <c r="L125" s="6"/>
      <c r="M125" s="21"/>
      <c r="N125" s="21"/>
      <c r="O125" s="21"/>
      <c r="P125" s="8"/>
    </row>
    <row r="126" spans="1:16" s="7" customFormat="1" x14ac:dyDescent="0.25">
      <c r="A126" s="2"/>
      <c r="B126" s="1"/>
      <c r="C126" s="1"/>
      <c r="D126" s="1"/>
      <c r="E126" s="1"/>
      <c r="F126" s="22"/>
      <c r="G126" s="1"/>
      <c r="H126" s="1"/>
      <c r="I126" s="1"/>
      <c r="J126" s="1"/>
      <c r="K126" s="6"/>
      <c r="L126" s="6"/>
      <c r="M126" s="21"/>
      <c r="N126" s="21"/>
      <c r="O126" s="21"/>
      <c r="P126" s="8"/>
    </row>
    <row r="127" spans="1:16" s="7" customFormat="1" x14ac:dyDescent="0.25">
      <c r="A127" s="2"/>
      <c r="B127" s="1"/>
      <c r="C127" s="1"/>
      <c r="D127" s="1"/>
      <c r="E127" s="1"/>
      <c r="F127" s="22"/>
      <c r="G127" s="1"/>
      <c r="H127" s="1"/>
      <c r="I127" s="1"/>
      <c r="J127" s="1"/>
      <c r="K127" s="6"/>
      <c r="L127" s="6"/>
      <c r="M127" s="21"/>
      <c r="N127" s="21"/>
      <c r="O127" s="21"/>
      <c r="P127" s="8"/>
    </row>
    <row r="128" spans="1:16" s="7" customFormat="1" x14ac:dyDescent="0.25">
      <c r="A128" s="2"/>
      <c r="B128" s="1"/>
      <c r="C128" s="1"/>
      <c r="D128" s="1"/>
      <c r="E128" s="1"/>
      <c r="F128" s="22"/>
      <c r="G128" s="1"/>
      <c r="H128" s="1"/>
      <c r="I128" s="1"/>
      <c r="J128" s="1"/>
      <c r="K128" s="6"/>
      <c r="L128" s="6"/>
      <c r="M128" s="21"/>
      <c r="N128" s="21"/>
      <c r="O128" s="21"/>
      <c r="P128" s="8"/>
    </row>
    <row r="129" spans="1:16" s="7" customFormat="1" x14ac:dyDescent="0.25">
      <c r="A129" s="2"/>
      <c r="B129" s="1"/>
      <c r="C129" s="1"/>
      <c r="D129" s="1"/>
      <c r="E129" s="1"/>
      <c r="F129" s="22"/>
      <c r="G129" s="1"/>
      <c r="H129" s="1"/>
      <c r="I129" s="1"/>
      <c r="J129" s="1"/>
      <c r="K129" s="6"/>
      <c r="L129" s="6"/>
      <c r="M129" s="21"/>
      <c r="N129" s="21"/>
      <c r="O129" s="21"/>
      <c r="P129" s="8"/>
    </row>
    <row r="130" spans="1:16" s="7" customFormat="1" x14ac:dyDescent="0.25">
      <c r="A130" s="2"/>
      <c r="B130" s="1"/>
      <c r="C130" s="1"/>
      <c r="D130" s="1"/>
      <c r="E130" s="1"/>
      <c r="F130" s="22"/>
      <c r="G130" s="1"/>
      <c r="H130" s="1"/>
      <c r="I130" s="1"/>
      <c r="J130" s="1"/>
      <c r="K130" s="6"/>
      <c r="L130" s="6"/>
      <c r="M130" s="21"/>
      <c r="N130" s="21"/>
      <c r="O130" s="21"/>
      <c r="P130" s="8"/>
    </row>
    <row r="131" spans="1:16" s="7" customFormat="1" x14ac:dyDescent="0.25">
      <c r="A131" s="2"/>
      <c r="B131" s="1"/>
      <c r="C131" s="1"/>
      <c r="D131" s="1"/>
      <c r="E131" s="1"/>
      <c r="F131" s="22"/>
      <c r="G131" s="1"/>
      <c r="H131" s="1"/>
      <c r="I131" s="1"/>
      <c r="J131" s="1"/>
      <c r="K131" s="6"/>
      <c r="L131" s="6"/>
      <c r="M131" s="21"/>
      <c r="N131" s="21"/>
      <c r="O131" s="21"/>
      <c r="P131" s="8"/>
    </row>
    <row r="132" spans="1:16" s="7" customFormat="1" x14ac:dyDescent="0.25">
      <c r="A132" s="2"/>
      <c r="B132" s="1"/>
      <c r="C132" s="1"/>
      <c r="D132" s="1"/>
      <c r="E132" s="1"/>
      <c r="F132" s="22"/>
      <c r="G132" s="1"/>
      <c r="H132" s="1"/>
      <c r="I132" s="1"/>
      <c r="J132" s="1"/>
      <c r="K132" s="6"/>
      <c r="L132" s="6"/>
      <c r="M132" s="21"/>
      <c r="N132" s="21"/>
      <c r="O132" s="21"/>
      <c r="P132" s="8"/>
    </row>
    <row r="133" spans="1:16" s="7" customFormat="1" x14ac:dyDescent="0.25">
      <c r="A133" s="2"/>
      <c r="B133" s="1"/>
      <c r="C133" s="1"/>
      <c r="D133" s="1"/>
      <c r="E133" s="1"/>
      <c r="F133" s="22"/>
      <c r="G133" s="1"/>
      <c r="H133" s="1"/>
      <c r="I133" s="1"/>
      <c r="J133" s="1"/>
      <c r="K133" s="6"/>
      <c r="L133" s="6"/>
      <c r="M133" s="21"/>
      <c r="N133" s="21"/>
      <c r="O133" s="21"/>
      <c r="P133" s="8"/>
    </row>
    <row r="134" spans="1:16" s="7" customFormat="1" x14ac:dyDescent="0.25">
      <c r="A134" s="2"/>
      <c r="B134" s="1"/>
      <c r="C134" s="1"/>
      <c r="D134" s="1"/>
      <c r="E134" s="1"/>
      <c r="F134" s="22"/>
      <c r="G134" s="1"/>
      <c r="H134" s="1"/>
      <c r="I134" s="1"/>
      <c r="J134" s="1"/>
      <c r="K134" s="6"/>
      <c r="L134" s="6"/>
      <c r="M134" s="21"/>
      <c r="N134" s="21"/>
      <c r="O134" s="21"/>
      <c r="P134" s="8"/>
    </row>
    <row r="135" spans="1:16" s="7" customFormat="1" x14ac:dyDescent="0.25">
      <c r="A135" s="2"/>
      <c r="B135" s="1"/>
      <c r="C135" s="1"/>
      <c r="D135" s="1"/>
      <c r="E135" s="1"/>
      <c r="F135" s="22"/>
      <c r="G135" s="1"/>
      <c r="H135" s="1"/>
      <c r="I135" s="1"/>
      <c r="J135" s="1"/>
      <c r="K135" s="6"/>
      <c r="L135" s="6"/>
      <c r="M135" s="21"/>
      <c r="N135" s="21"/>
      <c r="O135" s="21"/>
      <c r="P135" s="8"/>
    </row>
    <row r="136" spans="1:16" s="7" customFormat="1" x14ac:dyDescent="0.25">
      <c r="A136" s="2"/>
      <c r="B136" s="1"/>
      <c r="C136" s="1"/>
      <c r="D136" s="1"/>
      <c r="E136" s="1"/>
      <c r="F136" s="22"/>
      <c r="G136" s="1"/>
      <c r="H136" s="1"/>
      <c r="I136" s="1"/>
      <c r="J136" s="1"/>
      <c r="K136" s="6"/>
      <c r="L136" s="6"/>
      <c r="M136" s="21"/>
      <c r="N136" s="21"/>
      <c r="O136" s="21"/>
      <c r="P136" s="8"/>
    </row>
    <row r="137" spans="1:16" s="7" customFormat="1" x14ac:dyDescent="0.25">
      <c r="A137" s="2"/>
      <c r="B137" s="1"/>
      <c r="C137" s="1"/>
      <c r="D137" s="1"/>
      <c r="E137" s="1"/>
      <c r="F137" s="22"/>
      <c r="G137" s="1"/>
      <c r="H137" s="1"/>
      <c r="I137" s="1"/>
      <c r="J137" s="1"/>
      <c r="K137" s="6"/>
      <c r="L137" s="6"/>
      <c r="M137" s="21"/>
      <c r="N137" s="21"/>
      <c r="O137" s="21"/>
      <c r="P137" s="8"/>
    </row>
    <row r="138" spans="1:16" s="7" customFormat="1" x14ac:dyDescent="0.25">
      <c r="A138" s="2"/>
      <c r="B138" s="1"/>
      <c r="C138" s="1"/>
      <c r="D138" s="1"/>
      <c r="E138" s="1"/>
      <c r="F138" s="22"/>
      <c r="G138" s="1"/>
      <c r="H138" s="1"/>
      <c r="I138" s="1"/>
      <c r="J138" s="1"/>
      <c r="K138" s="6"/>
      <c r="L138" s="6"/>
      <c r="M138" s="21"/>
      <c r="N138" s="21"/>
      <c r="O138" s="21"/>
      <c r="P138" s="8"/>
    </row>
    <row r="139" spans="1:16" s="7" customFormat="1" x14ac:dyDescent="0.25">
      <c r="A139" s="2"/>
      <c r="B139" s="1"/>
      <c r="C139" s="1"/>
      <c r="D139" s="1"/>
      <c r="E139" s="1"/>
      <c r="F139" s="22"/>
      <c r="G139" s="1"/>
      <c r="H139" s="1"/>
      <c r="I139" s="1"/>
      <c r="J139" s="1"/>
      <c r="K139" s="6"/>
      <c r="L139" s="6"/>
      <c r="M139" s="21"/>
      <c r="N139" s="21"/>
      <c r="O139" s="21"/>
      <c r="P139" s="8"/>
    </row>
    <row r="140" spans="1:16" s="7" customFormat="1" x14ac:dyDescent="0.25">
      <c r="A140" s="2"/>
      <c r="B140" s="1"/>
      <c r="C140" s="1"/>
      <c r="D140" s="1"/>
      <c r="E140" s="1"/>
      <c r="F140" s="22"/>
      <c r="G140" s="1"/>
      <c r="H140" s="1"/>
      <c r="I140" s="1"/>
      <c r="J140" s="1"/>
      <c r="K140" s="6"/>
      <c r="L140" s="6"/>
      <c r="M140" s="21"/>
      <c r="N140" s="21"/>
      <c r="O140" s="21"/>
      <c r="P140" s="8"/>
    </row>
    <row r="141" spans="1:16" s="7" customFormat="1" x14ac:dyDescent="0.25">
      <c r="A141" s="2"/>
      <c r="B141" s="1"/>
      <c r="C141" s="1"/>
      <c r="D141" s="1"/>
      <c r="E141" s="1"/>
      <c r="F141" s="22"/>
      <c r="G141" s="1"/>
      <c r="H141" s="1"/>
      <c r="I141" s="1"/>
      <c r="J141" s="1"/>
      <c r="K141" s="6"/>
      <c r="L141" s="6"/>
      <c r="M141" s="21"/>
      <c r="N141" s="21"/>
      <c r="O141" s="21"/>
      <c r="P141" s="8"/>
    </row>
    <row r="142" spans="1:16" s="7" customFormat="1" x14ac:dyDescent="0.25">
      <c r="A142" s="2"/>
      <c r="B142" s="1"/>
      <c r="C142" s="1"/>
      <c r="D142" s="1"/>
      <c r="E142" s="1"/>
      <c r="F142" s="22"/>
      <c r="G142" s="1"/>
      <c r="H142" s="1"/>
      <c r="I142" s="1"/>
      <c r="J142" s="1"/>
      <c r="K142" s="6"/>
      <c r="L142" s="6"/>
      <c r="M142" s="21"/>
      <c r="N142" s="21"/>
      <c r="O142" s="21"/>
      <c r="P142" s="8"/>
    </row>
    <row r="143" spans="1:16" s="7" customFormat="1" x14ac:dyDescent="0.25">
      <c r="A143" s="2"/>
      <c r="B143" s="1"/>
      <c r="C143" s="1"/>
      <c r="D143" s="1"/>
      <c r="E143" s="1"/>
      <c r="F143" s="22"/>
      <c r="G143" s="1"/>
      <c r="H143" s="1"/>
      <c r="I143" s="1"/>
      <c r="J143" s="1"/>
      <c r="K143" s="6"/>
      <c r="L143" s="6"/>
      <c r="M143" s="21"/>
      <c r="N143" s="21"/>
      <c r="O143" s="21"/>
      <c r="P143" s="8"/>
    </row>
    <row r="144" spans="1:16" s="7" customFormat="1" x14ac:dyDescent="0.25">
      <c r="A144" s="2"/>
      <c r="B144" s="1"/>
      <c r="C144" s="1"/>
      <c r="D144" s="1"/>
      <c r="E144" s="1"/>
      <c r="F144" s="22"/>
      <c r="G144" s="1"/>
      <c r="H144" s="1"/>
      <c r="I144" s="1"/>
      <c r="J144" s="1"/>
      <c r="K144" s="6"/>
      <c r="L144" s="6"/>
      <c r="M144" s="21"/>
      <c r="N144" s="21"/>
      <c r="O144" s="21"/>
      <c r="P144" s="8"/>
    </row>
    <row r="145" spans="1:16" s="7" customFormat="1" x14ac:dyDescent="0.25">
      <c r="A145" s="2"/>
      <c r="B145" s="1"/>
      <c r="C145" s="1"/>
      <c r="D145" s="1"/>
      <c r="E145" s="1"/>
      <c r="F145" s="22"/>
      <c r="G145" s="1"/>
      <c r="H145" s="1"/>
      <c r="I145" s="1"/>
      <c r="J145" s="1"/>
      <c r="K145" s="6"/>
      <c r="L145" s="6"/>
      <c r="M145" s="21"/>
      <c r="N145" s="21"/>
      <c r="O145" s="21"/>
      <c r="P145" s="8"/>
    </row>
    <row r="146" spans="1:16" s="7" customFormat="1" x14ac:dyDescent="0.25">
      <c r="A146" s="2"/>
      <c r="B146" s="1"/>
      <c r="C146" s="1"/>
      <c r="D146" s="1"/>
      <c r="E146" s="1"/>
      <c r="F146" s="22"/>
      <c r="G146" s="1"/>
      <c r="H146" s="1"/>
      <c r="I146" s="1"/>
      <c r="J146" s="1"/>
      <c r="K146" s="6"/>
      <c r="L146" s="6"/>
      <c r="M146" s="21"/>
      <c r="N146" s="21"/>
      <c r="O146" s="21"/>
      <c r="P146" s="8"/>
    </row>
    <row r="147" spans="1:16" s="7" customFormat="1" x14ac:dyDescent="0.25">
      <c r="A147" s="2"/>
      <c r="B147" s="1"/>
      <c r="C147" s="1"/>
      <c r="D147" s="1"/>
      <c r="E147" s="1"/>
      <c r="F147" s="22"/>
      <c r="G147" s="1"/>
      <c r="H147" s="1"/>
      <c r="I147" s="1"/>
      <c r="J147" s="1"/>
      <c r="K147" s="6"/>
      <c r="L147" s="6"/>
      <c r="M147" s="21"/>
      <c r="N147" s="21"/>
      <c r="O147" s="21"/>
      <c r="P147" s="8"/>
    </row>
    <row r="148" spans="1:16" s="7" customFormat="1" x14ac:dyDescent="0.25">
      <c r="A148" s="2"/>
      <c r="B148" s="1"/>
      <c r="C148" s="1"/>
      <c r="D148" s="1"/>
      <c r="E148" s="1"/>
      <c r="F148" s="22"/>
      <c r="G148" s="1"/>
      <c r="H148" s="1"/>
      <c r="I148" s="1"/>
      <c r="J148" s="1"/>
      <c r="K148" s="6"/>
      <c r="L148" s="6"/>
      <c r="M148" s="21"/>
      <c r="N148" s="21"/>
      <c r="O148" s="21"/>
      <c r="P148" s="8"/>
    </row>
    <row r="149" spans="1:16" s="7" customFormat="1" x14ac:dyDescent="0.25">
      <c r="A149" s="2"/>
      <c r="B149" s="1"/>
      <c r="C149" s="1"/>
      <c r="D149" s="1"/>
      <c r="E149" s="1"/>
      <c r="F149" s="22"/>
      <c r="G149" s="1"/>
      <c r="H149" s="1"/>
      <c r="I149" s="1"/>
      <c r="J149" s="1"/>
      <c r="K149" s="6"/>
      <c r="L149" s="6"/>
      <c r="M149" s="21"/>
      <c r="N149" s="21"/>
      <c r="O149" s="21"/>
      <c r="P149" s="8"/>
    </row>
    <row r="150" spans="1:16" s="7" customFormat="1" x14ac:dyDescent="0.25">
      <c r="A150" s="2"/>
      <c r="B150" s="1"/>
      <c r="C150" s="1"/>
      <c r="D150" s="1"/>
      <c r="E150" s="1"/>
      <c r="F150" s="22"/>
      <c r="G150" s="1"/>
      <c r="H150" s="1"/>
      <c r="I150" s="1"/>
      <c r="J150" s="1"/>
      <c r="K150" s="6"/>
      <c r="L150" s="6"/>
      <c r="M150" s="21"/>
      <c r="N150" s="21"/>
      <c r="O150" s="21"/>
      <c r="P150" s="8"/>
    </row>
    <row r="151" spans="1:16" s="7" customFormat="1" x14ac:dyDescent="0.25">
      <c r="A151" s="2"/>
      <c r="B151" s="1"/>
      <c r="C151" s="1"/>
      <c r="D151" s="1"/>
      <c r="E151" s="1"/>
      <c r="F151" s="22"/>
      <c r="G151" s="1"/>
      <c r="H151" s="1"/>
      <c r="I151" s="1"/>
      <c r="J151" s="1"/>
      <c r="K151" s="6"/>
      <c r="L151" s="6"/>
      <c r="M151" s="21"/>
      <c r="N151" s="21"/>
      <c r="O151" s="21"/>
      <c r="P151" s="8"/>
    </row>
    <row r="152" spans="1:16" s="7" customFormat="1" x14ac:dyDescent="0.25">
      <c r="A152" s="2"/>
      <c r="B152" s="1"/>
      <c r="C152" s="1"/>
      <c r="D152" s="1"/>
      <c r="E152" s="1"/>
      <c r="F152" s="22"/>
      <c r="G152" s="1"/>
      <c r="H152" s="1"/>
      <c r="I152" s="1"/>
      <c r="J152" s="1"/>
      <c r="K152" s="6"/>
      <c r="L152" s="6"/>
      <c r="M152" s="21"/>
      <c r="N152" s="21"/>
      <c r="O152" s="21"/>
      <c r="P152" s="8"/>
    </row>
    <row r="153" spans="1:16" s="7" customFormat="1" x14ac:dyDescent="0.25">
      <c r="A153" s="2"/>
      <c r="B153" s="1"/>
      <c r="C153" s="1"/>
      <c r="D153" s="1"/>
      <c r="E153" s="1"/>
      <c r="F153" s="22"/>
      <c r="G153" s="1"/>
      <c r="H153" s="1"/>
      <c r="I153" s="1"/>
      <c r="J153" s="1"/>
      <c r="K153" s="6"/>
      <c r="L153" s="6"/>
      <c r="M153" s="21"/>
      <c r="N153" s="21"/>
      <c r="O153" s="21"/>
      <c r="P153" s="8"/>
    </row>
    <row r="154" spans="1:16" s="7" customFormat="1" x14ac:dyDescent="0.25">
      <c r="A154" s="2"/>
      <c r="B154" s="1"/>
      <c r="C154" s="1"/>
      <c r="D154" s="1"/>
      <c r="E154" s="1"/>
      <c r="F154" s="22"/>
      <c r="G154" s="1"/>
      <c r="H154" s="1"/>
      <c r="I154" s="1"/>
      <c r="J154" s="1"/>
      <c r="K154" s="6"/>
      <c r="L154" s="6"/>
      <c r="M154" s="21"/>
      <c r="N154" s="21"/>
      <c r="O154" s="21"/>
      <c r="P154" s="8"/>
    </row>
    <row r="155" spans="1:16" s="7" customFormat="1" x14ac:dyDescent="0.25">
      <c r="A155" s="2"/>
      <c r="B155" s="1"/>
      <c r="C155" s="1"/>
      <c r="D155" s="1"/>
      <c r="E155" s="1"/>
      <c r="F155" s="22"/>
      <c r="G155" s="1"/>
      <c r="H155" s="1"/>
      <c r="I155" s="1"/>
      <c r="J155" s="1"/>
      <c r="K155" s="6"/>
      <c r="L155" s="6"/>
      <c r="M155" s="21"/>
      <c r="N155" s="21"/>
      <c r="O155" s="21"/>
      <c r="P155" s="8"/>
    </row>
    <row r="156" spans="1:16" s="7" customFormat="1" x14ac:dyDescent="0.25">
      <c r="A156" s="2"/>
      <c r="B156" s="1"/>
      <c r="C156" s="1"/>
      <c r="D156" s="1"/>
      <c r="E156" s="1"/>
      <c r="F156" s="22"/>
      <c r="G156" s="1"/>
      <c r="H156" s="1"/>
      <c r="I156" s="1"/>
      <c r="J156" s="1"/>
      <c r="K156" s="6"/>
      <c r="L156" s="6"/>
      <c r="M156" s="21"/>
      <c r="N156" s="21"/>
      <c r="O156" s="21"/>
      <c r="P156" s="8"/>
    </row>
    <row r="157" spans="1:16" s="7" customFormat="1" x14ac:dyDescent="0.25">
      <c r="A157" s="2"/>
      <c r="B157" s="1"/>
      <c r="C157" s="1"/>
      <c r="D157" s="1"/>
      <c r="E157" s="1"/>
      <c r="F157" s="22"/>
      <c r="G157" s="1"/>
      <c r="H157" s="1"/>
      <c r="I157" s="1"/>
      <c r="J157" s="1"/>
      <c r="K157" s="6"/>
      <c r="L157" s="6"/>
      <c r="M157" s="21"/>
      <c r="N157" s="21"/>
      <c r="O157" s="21"/>
      <c r="P157" s="8"/>
    </row>
    <row r="158" spans="1:16" s="7" customFormat="1" x14ac:dyDescent="0.25">
      <c r="A158" s="2"/>
      <c r="B158" s="1"/>
      <c r="C158" s="1"/>
      <c r="D158" s="1"/>
      <c r="E158" s="1"/>
      <c r="F158" s="22"/>
      <c r="G158" s="1"/>
      <c r="H158" s="1"/>
      <c r="I158" s="1"/>
      <c r="J158" s="1"/>
      <c r="K158" s="6"/>
      <c r="L158" s="6"/>
      <c r="M158" s="21"/>
      <c r="N158" s="21"/>
      <c r="O158" s="21"/>
      <c r="P158" s="8"/>
    </row>
    <row r="159" spans="1:16" s="7" customFormat="1" x14ac:dyDescent="0.25">
      <c r="A159" s="2"/>
      <c r="B159" s="1"/>
      <c r="C159" s="1"/>
      <c r="D159" s="1"/>
      <c r="E159" s="1"/>
      <c r="F159" s="22"/>
      <c r="G159" s="1"/>
      <c r="H159" s="1"/>
      <c r="I159" s="1"/>
      <c r="J159" s="1"/>
      <c r="K159" s="6"/>
      <c r="L159" s="6"/>
      <c r="M159" s="21"/>
      <c r="N159" s="21"/>
      <c r="O159" s="21"/>
      <c r="P159" s="8"/>
    </row>
    <row r="160" spans="1:16" s="7" customFormat="1" x14ac:dyDescent="0.25">
      <c r="A160" s="2"/>
      <c r="B160" s="1"/>
      <c r="C160" s="1"/>
      <c r="D160" s="1"/>
      <c r="E160" s="1"/>
      <c r="F160" s="22"/>
      <c r="G160" s="1"/>
      <c r="H160" s="1"/>
      <c r="I160" s="1"/>
      <c r="J160" s="1"/>
      <c r="K160" s="6"/>
      <c r="L160" s="6"/>
      <c r="M160" s="21"/>
      <c r="N160" s="21"/>
      <c r="O160" s="21"/>
      <c r="P160" s="8"/>
    </row>
    <row r="161" spans="1:16" s="7" customFormat="1" x14ac:dyDescent="0.25">
      <c r="A161" s="2"/>
      <c r="B161" s="1"/>
      <c r="C161" s="1"/>
      <c r="D161" s="1"/>
      <c r="E161" s="1"/>
      <c r="F161" s="22"/>
      <c r="G161" s="1"/>
      <c r="H161" s="1"/>
      <c r="I161" s="1"/>
      <c r="J161" s="1"/>
      <c r="K161" s="6"/>
      <c r="L161" s="6"/>
      <c r="M161" s="21"/>
      <c r="N161" s="21"/>
      <c r="O161" s="21"/>
      <c r="P161" s="8"/>
    </row>
    <row r="162" spans="1:16" s="7" customFormat="1" x14ac:dyDescent="0.25">
      <c r="A162" s="2"/>
      <c r="B162" s="1"/>
      <c r="C162" s="1"/>
      <c r="D162" s="1"/>
      <c r="E162" s="1"/>
      <c r="F162" s="22"/>
      <c r="G162" s="1"/>
      <c r="H162" s="1"/>
      <c r="I162" s="1"/>
      <c r="J162" s="1"/>
      <c r="K162" s="6"/>
      <c r="L162" s="6"/>
      <c r="M162" s="21"/>
      <c r="N162" s="21"/>
      <c r="O162" s="21"/>
      <c r="P162" s="8"/>
    </row>
    <row r="163" spans="1:16" s="7" customFormat="1" x14ac:dyDescent="0.25">
      <c r="A163" s="2"/>
      <c r="B163" s="1"/>
      <c r="C163" s="1"/>
      <c r="D163" s="1"/>
      <c r="E163" s="1"/>
      <c r="F163" s="22"/>
      <c r="G163" s="1"/>
      <c r="H163" s="1"/>
      <c r="I163" s="1"/>
      <c r="J163" s="1"/>
      <c r="K163" s="6"/>
      <c r="L163" s="6"/>
      <c r="M163" s="21"/>
      <c r="N163" s="21"/>
      <c r="O163" s="21"/>
      <c r="P163" s="8"/>
    </row>
    <row r="164" spans="1:16" s="7" customFormat="1" x14ac:dyDescent="0.25">
      <c r="A164" s="2"/>
      <c r="B164" s="1"/>
      <c r="C164" s="1"/>
      <c r="D164" s="1"/>
      <c r="E164" s="1"/>
      <c r="F164" s="22"/>
      <c r="G164" s="1"/>
      <c r="H164" s="1"/>
      <c r="I164" s="1"/>
      <c r="J164" s="1"/>
      <c r="K164" s="6"/>
      <c r="L164" s="6"/>
      <c r="M164" s="21"/>
      <c r="N164" s="21"/>
      <c r="O164" s="21"/>
      <c r="P164" s="8"/>
    </row>
    <row r="165" spans="1:16" s="7" customFormat="1" x14ac:dyDescent="0.25">
      <c r="A165" s="2"/>
      <c r="B165" s="1"/>
      <c r="C165" s="1"/>
      <c r="D165" s="1"/>
      <c r="E165" s="1"/>
      <c r="F165" s="22"/>
      <c r="G165" s="1"/>
      <c r="H165" s="1"/>
      <c r="I165" s="1"/>
      <c r="J165" s="1"/>
      <c r="K165" s="6"/>
      <c r="L165" s="6"/>
      <c r="M165" s="21"/>
      <c r="N165" s="21"/>
      <c r="O165" s="21"/>
      <c r="P165" s="8"/>
    </row>
    <row r="166" spans="1:16" s="7" customFormat="1" x14ac:dyDescent="0.25">
      <c r="A166" s="2"/>
      <c r="B166" s="1"/>
      <c r="C166" s="1"/>
      <c r="D166" s="1"/>
      <c r="E166" s="1"/>
      <c r="F166" s="22"/>
      <c r="G166" s="1"/>
      <c r="H166" s="1"/>
      <c r="I166" s="1"/>
      <c r="J166" s="1"/>
      <c r="K166" s="6"/>
      <c r="L166" s="6"/>
      <c r="M166" s="21"/>
      <c r="N166" s="21"/>
      <c r="O166" s="21"/>
      <c r="P166" s="8"/>
    </row>
    <row r="167" spans="1:16" s="7" customFormat="1" x14ac:dyDescent="0.25">
      <c r="A167" s="2"/>
      <c r="B167" s="1"/>
      <c r="C167" s="1"/>
      <c r="D167" s="1"/>
      <c r="E167" s="1"/>
      <c r="F167" s="22"/>
      <c r="G167" s="1"/>
      <c r="H167" s="1"/>
      <c r="I167" s="1"/>
      <c r="J167" s="1"/>
      <c r="K167" s="6"/>
      <c r="L167" s="6"/>
      <c r="M167" s="21"/>
      <c r="N167" s="21"/>
      <c r="O167" s="21"/>
      <c r="P167" s="8"/>
    </row>
    <row r="168" spans="1:16" s="7" customFormat="1" x14ac:dyDescent="0.25">
      <c r="A168" s="2"/>
      <c r="B168" s="1"/>
      <c r="C168" s="1"/>
      <c r="D168" s="1"/>
      <c r="E168" s="1"/>
      <c r="F168" s="22"/>
      <c r="G168" s="1"/>
      <c r="H168" s="1"/>
      <c r="I168" s="1"/>
      <c r="J168" s="1"/>
      <c r="K168" s="6"/>
      <c r="L168" s="6"/>
      <c r="M168" s="21"/>
      <c r="N168" s="21"/>
      <c r="O168" s="21"/>
      <c r="P168" s="8"/>
    </row>
    <row r="169" spans="1:16" s="7" customFormat="1" x14ac:dyDescent="0.25">
      <c r="A169" s="2"/>
      <c r="B169" s="1"/>
      <c r="C169" s="1"/>
      <c r="D169" s="1"/>
      <c r="E169" s="1"/>
      <c r="F169" s="22"/>
      <c r="G169" s="1"/>
      <c r="H169" s="1"/>
      <c r="I169" s="1"/>
      <c r="J169" s="1"/>
      <c r="K169" s="6"/>
      <c r="L169" s="6"/>
      <c r="M169" s="21"/>
      <c r="N169" s="21"/>
      <c r="O169" s="21"/>
      <c r="P169" s="8"/>
    </row>
    <row r="170" spans="1:16" s="7" customFormat="1" x14ac:dyDescent="0.25">
      <c r="A170" s="2"/>
      <c r="B170" s="1"/>
      <c r="C170" s="1"/>
      <c r="D170" s="1"/>
      <c r="E170" s="1"/>
      <c r="F170" s="22"/>
      <c r="G170" s="1"/>
      <c r="H170" s="1"/>
      <c r="I170" s="1"/>
      <c r="J170" s="1"/>
      <c r="K170" s="6"/>
      <c r="L170" s="6"/>
      <c r="M170" s="21"/>
      <c r="N170" s="21"/>
      <c r="O170" s="21"/>
      <c r="P170" s="8"/>
    </row>
    <row r="171" spans="1:16" s="7" customFormat="1" x14ac:dyDescent="0.25">
      <c r="A171" s="2"/>
      <c r="B171" s="1"/>
      <c r="C171" s="1"/>
      <c r="D171" s="1"/>
      <c r="E171" s="1"/>
      <c r="F171" s="22"/>
      <c r="G171" s="1"/>
      <c r="H171" s="1"/>
      <c r="I171" s="1"/>
      <c r="J171" s="1"/>
      <c r="K171" s="6"/>
      <c r="L171" s="6"/>
      <c r="M171" s="21"/>
      <c r="N171" s="21"/>
      <c r="O171" s="21"/>
      <c r="P171" s="8"/>
    </row>
    <row r="172" spans="1:16" s="7" customFormat="1" x14ac:dyDescent="0.25">
      <c r="A172" s="2"/>
      <c r="B172" s="1"/>
      <c r="C172" s="1"/>
      <c r="D172" s="1"/>
      <c r="E172" s="1"/>
      <c r="F172" s="22"/>
      <c r="G172" s="1"/>
      <c r="H172" s="1"/>
      <c r="I172" s="1"/>
      <c r="J172" s="1"/>
      <c r="K172" s="6"/>
      <c r="L172" s="6"/>
      <c r="M172" s="21"/>
      <c r="N172" s="21"/>
      <c r="O172" s="21"/>
      <c r="P172" s="8"/>
    </row>
    <row r="173" spans="1:16" s="7" customFormat="1" x14ac:dyDescent="0.25">
      <c r="A173" s="2"/>
      <c r="B173" s="1"/>
      <c r="C173" s="1"/>
      <c r="D173" s="1"/>
      <c r="E173" s="1"/>
      <c r="F173" s="22"/>
      <c r="G173" s="1"/>
      <c r="H173" s="1"/>
      <c r="I173" s="1"/>
      <c r="J173" s="1"/>
      <c r="K173" s="6"/>
      <c r="L173" s="6"/>
      <c r="M173" s="21"/>
      <c r="N173" s="21"/>
      <c r="O173" s="21"/>
      <c r="P173" s="8"/>
    </row>
    <row r="174" spans="1:16" s="7" customFormat="1" x14ac:dyDescent="0.25">
      <c r="A174" s="2"/>
      <c r="B174" s="1"/>
      <c r="C174" s="1"/>
      <c r="D174" s="1"/>
      <c r="E174" s="1"/>
      <c r="F174" s="22"/>
      <c r="G174" s="1"/>
      <c r="H174" s="1"/>
      <c r="I174" s="1"/>
      <c r="J174" s="1"/>
      <c r="K174" s="6"/>
      <c r="L174" s="6"/>
      <c r="M174" s="21"/>
      <c r="N174" s="21"/>
      <c r="O174" s="21"/>
      <c r="P174" s="8"/>
    </row>
    <row r="175" spans="1:16" s="7" customFormat="1" x14ac:dyDescent="0.25">
      <c r="A175" s="2"/>
      <c r="B175" s="1"/>
      <c r="C175" s="1"/>
      <c r="D175" s="1"/>
      <c r="E175" s="1"/>
      <c r="F175" s="22"/>
      <c r="G175" s="1"/>
      <c r="H175" s="1"/>
      <c r="I175" s="1"/>
      <c r="J175" s="1"/>
      <c r="K175" s="6"/>
      <c r="L175" s="6"/>
      <c r="M175" s="21"/>
      <c r="N175" s="21"/>
      <c r="O175" s="21"/>
      <c r="P175" s="8"/>
    </row>
    <row r="176" spans="1:16" s="7" customFormat="1" x14ac:dyDescent="0.25">
      <c r="A176" s="2"/>
      <c r="B176" s="1"/>
      <c r="C176" s="1"/>
      <c r="D176" s="1"/>
      <c r="E176" s="1"/>
      <c r="F176" s="22"/>
      <c r="G176" s="1"/>
      <c r="H176" s="1"/>
      <c r="I176" s="1"/>
      <c r="J176" s="1"/>
      <c r="K176" s="6"/>
      <c r="L176" s="6"/>
      <c r="M176" s="21"/>
      <c r="N176" s="21"/>
      <c r="O176" s="21"/>
      <c r="P176" s="8"/>
    </row>
    <row r="177" spans="1:19" s="7" customFormat="1" x14ac:dyDescent="0.25">
      <c r="A177" s="2"/>
      <c r="B177" s="1"/>
      <c r="C177" s="1"/>
      <c r="D177" s="1"/>
      <c r="E177" s="1"/>
      <c r="F177" s="22"/>
      <c r="G177" s="1"/>
      <c r="H177" s="1"/>
      <c r="I177" s="1"/>
      <c r="J177" s="1"/>
      <c r="K177" s="6"/>
      <c r="L177" s="6"/>
      <c r="M177" s="21"/>
      <c r="N177" s="21"/>
      <c r="O177" s="21"/>
      <c r="P177" s="8"/>
    </row>
    <row r="178" spans="1:19" s="7" customFormat="1" x14ac:dyDescent="0.25">
      <c r="A178" s="2"/>
      <c r="B178" s="1"/>
      <c r="C178" s="1"/>
      <c r="D178" s="1"/>
      <c r="E178" s="1"/>
      <c r="F178" s="22"/>
      <c r="G178" s="1"/>
      <c r="H178" s="1"/>
      <c r="I178" s="1"/>
      <c r="J178" s="1"/>
      <c r="K178" s="6"/>
      <c r="L178" s="6"/>
      <c r="M178" s="21"/>
      <c r="N178" s="21"/>
      <c r="O178" s="21"/>
      <c r="P178" s="8"/>
    </row>
    <row r="179" spans="1:19" s="7" customFormat="1" x14ac:dyDescent="0.25">
      <c r="A179" s="2"/>
      <c r="B179" s="1"/>
      <c r="C179" s="1"/>
      <c r="D179" s="1"/>
      <c r="E179" s="1"/>
      <c r="F179" s="22"/>
      <c r="G179" s="1"/>
      <c r="H179" s="1"/>
      <c r="I179" s="1"/>
      <c r="J179" s="1"/>
      <c r="K179" s="6"/>
      <c r="L179" s="6"/>
      <c r="M179" s="21"/>
      <c r="N179" s="21"/>
      <c r="O179" s="21"/>
      <c r="P179" s="8"/>
    </row>
    <row r="180" spans="1:19" s="7" customFormat="1" x14ac:dyDescent="0.25">
      <c r="A180" s="2"/>
      <c r="B180" s="1"/>
      <c r="C180" s="1"/>
      <c r="D180" s="1"/>
      <c r="E180" s="1"/>
      <c r="F180" s="22"/>
      <c r="G180" s="1"/>
      <c r="H180" s="1"/>
      <c r="I180" s="1"/>
      <c r="J180" s="1"/>
      <c r="K180" s="6"/>
      <c r="L180" s="6"/>
      <c r="M180" s="21"/>
      <c r="N180" s="21"/>
      <c r="O180" s="21"/>
      <c r="P180" s="8"/>
    </row>
    <row r="181" spans="1:19" s="7" customFormat="1" x14ac:dyDescent="0.25">
      <c r="A181" s="2"/>
      <c r="B181" s="1"/>
      <c r="C181" s="1"/>
      <c r="D181" s="1"/>
      <c r="E181" s="1"/>
      <c r="F181" s="22"/>
      <c r="G181" s="1"/>
      <c r="H181" s="1"/>
      <c r="I181" s="1"/>
      <c r="J181" s="1"/>
      <c r="K181" s="6"/>
      <c r="L181" s="6"/>
      <c r="M181" s="21"/>
      <c r="N181" s="21"/>
      <c r="O181" s="21"/>
      <c r="P181" s="8"/>
    </row>
    <row r="182" spans="1:19" s="7" customFormat="1" x14ac:dyDescent="0.25">
      <c r="A182" s="2"/>
      <c r="B182" s="1"/>
      <c r="C182" s="1"/>
      <c r="D182" s="1"/>
      <c r="E182" s="1"/>
      <c r="F182" s="22"/>
      <c r="G182" s="1"/>
      <c r="H182" s="1"/>
      <c r="I182" s="1"/>
      <c r="J182" s="1"/>
      <c r="K182" s="6"/>
      <c r="L182" s="6"/>
      <c r="M182" s="21"/>
      <c r="N182" s="21"/>
      <c r="O182" s="21"/>
      <c r="P182" s="8"/>
    </row>
    <row r="183" spans="1:19" s="7" customFormat="1" x14ac:dyDescent="0.25">
      <c r="A183" s="2"/>
      <c r="B183" s="1"/>
      <c r="C183" s="1"/>
      <c r="D183" s="1"/>
      <c r="E183" s="1"/>
      <c r="F183" s="22"/>
      <c r="G183" s="1"/>
      <c r="H183" s="1"/>
      <c r="I183" s="1"/>
      <c r="J183" s="1"/>
      <c r="K183" s="6"/>
      <c r="L183" s="6"/>
      <c r="M183" s="21"/>
      <c r="N183" s="21"/>
      <c r="O183" s="21"/>
      <c r="P183" s="8"/>
    </row>
    <row r="184" spans="1:19" s="7" customFormat="1" x14ac:dyDescent="0.25">
      <c r="A184" s="2"/>
      <c r="B184" s="1"/>
      <c r="C184" s="1"/>
      <c r="D184" s="1"/>
      <c r="E184" s="1"/>
      <c r="F184" s="22"/>
      <c r="G184" s="1"/>
      <c r="H184" s="1"/>
      <c r="I184" s="1"/>
      <c r="J184" s="1"/>
      <c r="K184" s="6"/>
      <c r="L184" s="6"/>
      <c r="M184" s="21"/>
      <c r="N184" s="21"/>
      <c r="O184" s="21"/>
      <c r="P184" s="8"/>
    </row>
    <row r="185" spans="1:19" s="7" customFormat="1" x14ac:dyDescent="0.25">
      <c r="A185" s="2"/>
      <c r="B185" s="1"/>
      <c r="C185" s="1"/>
      <c r="D185" s="1"/>
      <c r="E185" s="1"/>
      <c r="F185" s="22"/>
      <c r="G185" s="1"/>
      <c r="H185" s="1"/>
      <c r="I185" s="1"/>
      <c r="J185" s="1"/>
      <c r="K185" s="6"/>
      <c r="L185" s="6"/>
      <c r="M185" s="21"/>
      <c r="N185" s="21"/>
      <c r="O185" s="21"/>
      <c r="P185" s="8"/>
    </row>
    <row r="186" spans="1:19" s="7" customFormat="1" x14ac:dyDescent="0.25">
      <c r="A186" s="2"/>
      <c r="B186" s="1"/>
      <c r="C186" s="1"/>
      <c r="D186" s="1"/>
      <c r="E186" s="1"/>
      <c r="F186" s="22"/>
      <c r="G186" s="1"/>
      <c r="H186" s="1"/>
      <c r="I186" s="1"/>
      <c r="J186" s="1"/>
      <c r="K186" s="6"/>
      <c r="L186" s="6"/>
      <c r="M186" s="21"/>
      <c r="N186" s="21"/>
      <c r="O186" s="21"/>
      <c r="P186" s="8"/>
    </row>
    <row r="187" spans="1:19" s="7" customFormat="1" x14ac:dyDescent="0.25">
      <c r="A187" s="2"/>
      <c r="B187" s="1"/>
      <c r="C187" s="1"/>
      <c r="D187" s="1"/>
      <c r="E187" s="1"/>
      <c r="F187" s="22"/>
      <c r="G187" s="1"/>
      <c r="H187" s="1"/>
      <c r="I187" s="1"/>
      <c r="J187" s="1"/>
      <c r="K187" s="6"/>
      <c r="L187" s="6"/>
      <c r="M187" s="21"/>
      <c r="N187" s="21"/>
      <c r="O187" s="21"/>
      <c r="P187" s="8"/>
    </row>
    <row r="188" spans="1:19" s="7" customFormat="1" x14ac:dyDescent="0.25">
      <c r="A188" s="2"/>
      <c r="B188" s="1"/>
      <c r="C188" s="1"/>
      <c r="D188" s="1"/>
      <c r="E188" s="1"/>
      <c r="F188" s="22"/>
      <c r="G188" s="1"/>
      <c r="H188" s="1"/>
      <c r="I188" s="1"/>
      <c r="J188" s="1"/>
      <c r="K188" s="6"/>
      <c r="L188" s="6"/>
      <c r="M188" s="21"/>
      <c r="N188" s="21"/>
      <c r="O188" s="21"/>
      <c r="P188" s="8"/>
    </row>
    <row r="189" spans="1:19" s="7" customFormat="1" x14ac:dyDescent="0.25">
      <c r="A189" s="2"/>
      <c r="B189" s="1"/>
      <c r="C189" s="1"/>
      <c r="D189" s="1"/>
      <c r="E189" s="1"/>
      <c r="F189" s="22"/>
      <c r="G189" s="1"/>
      <c r="H189" s="1"/>
      <c r="I189" s="1"/>
      <c r="J189" s="1"/>
      <c r="K189" s="6"/>
      <c r="L189" s="6"/>
      <c r="M189" s="21"/>
      <c r="N189" s="21"/>
      <c r="O189" s="21"/>
      <c r="P189" s="8"/>
    </row>
    <row r="190" spans="1:19" s="7" customFormat="1" x14ac:dyDescent="0.25">
      <c r="A190" s="2"/>
      <c r="B190" s="1"/>
      <c r="C190" s="1"/>
      <c r="D190" s="1"/>
      <c r="E190" s="1"/>
      <c r="F190" s="22"/>
      <c r="G190" s="1"/>
      <c r="H190" s="1"/>
      <c r="I190" s="1"/>
      <c r="J190" s="1"/>
      <c r="K190" s="6"/>
      <c r="L190" s="6"/>
      <c r="M190" s="21"/>
      <c r="N190" s="21"/>
      <c r="O190" s="21"/>
      <c r="P190" s="8"/>
    </row>
    <row r="191" spans="1:19" s="7" customFormat="1" x14ac:dyDescent="0.25">
      <c r="A191" s="2"/>
      <c r="B191" s="1"/>
      <c r="C191" s="1"/>
      <c r="D191" s="1"/>
      <c r="E191" s="1"/>
      <c r="F191" s="22"/>
      <c r="G191" s="1"/>
      <c r="H191" s="1"/>
      <c r="I191" s="1"/>
      <c r="J191" s="1"/>
      <c r="K191" s="6"/>
      <c r="L191" s="6"/>
      <c r="M191" s="21"/>
      <c r="N191" s="21"/>
      <c r="O191" s="21"/>
      <c r="P191" s="4"/>
      <c r="Q191" s="2"/>
      <c r="R191" s="2"/>
      <c r="S191" s="2"/>
    </row>
    <row r="192" spans="1:19" s="7" customFormat="1" x14ac:dyDescent="0.25">
      <c r="A192" s="2"/>
      <c r="B192" s="1"/>
      <c r="C192" s="1"/>
      <c r="D192" s="1"/>
      <c r="E192" s="1"/>
      <c r="F192" s="22"/>
      <c r="G192" s="1"/>
      <c r="H192" s="1"/>
      <c r="I192" s="1"/>
      <c r="J192" s="1"/>
      <c r="K192" s="6"/>
      <c r="L192" s="6"/>
      <c r="M192" s="21"/>
      <c r="N192" s="21"/>
      <c r="O192" s="21"/>
      <c r="P192" s="4"/>
      <c r="Q192" s="2"/>
      <c r="R192" s="2"/>
      <c r="S192" s="2"/>
    </row>
    <row r="193" spans="1:19" s="7" customFormat="1" x14ac:dyDescent="0.25">
      <c r="A193" s="2"/>
      <c r="B193" s="1"/>
      <c r="C193" s="1"/>
      <c r="D193" s="1"/>
      <c r="E193" s="1"/>
      <c r="F193" s="22"/>
      <c r="G193" s="1"/>
      <c r="H193" s="1"/>
      <c r="I193" s="1"/>
      <c r="J193" s="1"/>
      <c r="K193" s="6"/>
      <c r="L193" s="6"/>
      <c r="M193" s="21"/>
      <c r="N193" s="21"/>
      <c r="O193" s="21"/>
      <c r="P193" s="4"/>
      <c r="Q193" s="2"/>
      <c r="R193" s="2"/>
      <c r="S193" s="2"/>
    </row>
  </sheetData>
  <mergeCells count="25">
    <mergeCell ref="A8:A9"/>
    <mergeCell ref="A10:A11"/>
    <mergeCell ref="K22:S22"/>
    <mergeCell ref="K15:S15"/>
    <mergeCell ref="K16:S16"/>
    <mergeCell ref="K17:S17"/>
    <mergeCell ref="E8:E9"/>
    <mergeCell ref="B10:B11"/>
    <mergeCell ref="C10:C11"/>
    <mergeCell ref="E10:E11"/>
    <mergeCell ref="B8:B9"/>
    <mergeCell ref="C8:C9"/>
    <mergeCell ref="A15:J15"/>
    <mergeCell ref="K1:S2"/>
    <mergeCell ref="B4:B5"/>
    <mergeCell ref="C4:C5"/>
    <mergeCell ref="E4:E5"/>
    <mergeCell ref="B6:B7"/>
    <mergeCell ref="C6:C7"/>
    <mergeCell ref="E6:E7"/>
    <mergeCell ref="A1:B1"/>
    <mergeCell ref="C1:J1"/>
    <mergeCell ref="A4:A5"/>
    <mergeCell ref="A6:A7"/>
    <mergeCell ref="A2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F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3D85-46B7-4845-BEC2-25635A7900B0}">
  <dimension ref="A1:AL22"/>
  <sheetViews>
    <sheetView zoomScale="90" zoomScaleNormal="90" workbookViewId="0">
      <selection activeCell="B21" sqref="B21"/>
    </sheetView>
  </sheetViews>
  <sheetFormatPr defaultColWidth="9.7109375" defaultRowHeight="15" x14ac:dyDescent="0.25"/>
  <cols>
    <col min="1" max="1" width="18.42578125" style="2" customWidth="1"/>
    <col min="2" max="2" width="16.85546875" style="1" customWidth="1"/>
    <col min="3" max="3" width="6.5703125" style="1" customWidth="1"/>
    <col min="4" max="4" width="11.7109375" style="1" customWidth="1"/>
    <col min="5" max="5" width="18.140625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5.28515625" style="6" customWidth="1"/>
    <col min="12" max="12" width="16.42578125" style="6" bestFit="1" customWidth="1"/>
    <col min="13" max="13" width="15.28515625" style="6" bestFit="1" customWidth="1"/>
    <col min="14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33" t="s">
        <v>57</v>
      </c>
      <c r="V1" s="103" t="s">
        <v>27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3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59">
        <v>45526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28" t="s">
        <v>25</v>
      </c>
      <c r="B4" s="129" t="s">
        <v>44</v>
      </c>
      <c r="C4" s="131">
        <v>1</v>
      </c>
      <c r="D4" s="60">
        <v>1</v>
      </c>
      <c r="E4" s="129" t="s">
        <v>15</v>
      </c>
      <c r="F4" s="61" t="s">
        <v>21</v>
      </c>
      <c r="G4" s="62" t="s">
        <v>23</v>
      </c>
      <c r="H4" s="62" t="s">
        <v>12</v>
      </c>
      <c r="I4" s="62" t="s">
        <v>14</v>
      </c>
      <c r="J4" s="63">
        <v>5.24</v>
      </c>
      <c r="K4" s="43">
        <v>5800</v>
      </c>
      <c r="L4" s="77">
        <f>IF(SUM(U4:AL4)&gt;K4,K4,SUM(U4:AL4))</f>
        <v>930</v>
      </c>
      <c r="M4" s="78">
        <f>(SUM(U4:AL4))</f>
        <v>930</v>
      </c>
      <c r="N4" s="79"/>
      <c r="O4" s="80">
        <f>ROUND(IF(K4*0.25-0.5&lt;0,0,K4*0.25-0.5),0)-R4-P4</f>
        <v>1450</v>
      </c>
      <c r="P4" s="79"/>
      <c r="Q4" s="79"/>
      <c r="R4" s="79"/>
      <c r="S4" s="81">
        <f>K4-(SUM(U4:AD4))+N4</f>
        <v>4870</v>
      </c>
      <c r="T4" s="20" t="str">
        <f t="shared" ref="T4:T11" si="0">IF(S4&lt;0,"ATENÇÃO","OK")</f>
        <v>OK</v>
      </c>
      <c r="U4" s="34">
        <v>930</v>
      </c>
      <c r="V4" s="34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29"/>
      <c r="B5" s="130"/>
      <c r="C5" s="132"/>
      <c r="D5" s="64">
        <v>2</v>
      </c>
      <c r="E5" s="130"/>
      <c r="F5" s="65" t="s">
        <v>21</v>
      </c>
      <c r="G5" s="66" t="s">
        <v>24</v>
      </c>
      <c r="H5" s="66" t="s">
        <v>17</v>
      </c>
      <c r="I5" s="66" t="s">
        <v>14</v>
      </c>
      <c r="J5" s="63">
        <v>651.41999999999996</v>
      </c>
      <c r="K5" s="43">
        <v>36</v>
      </c>
      <c r="L5" s="77">
        <f t="shared" ref="L5:L11" si="1">IF(SUM(U5:AL5)&gt;K5,K5,SUM(U5:AL5))</f>
        <v>2</v>
      </c>
      <c r="M5" s="78">
        <f t="shared" ref="M5:M11" si="2">(SUM(U5:AL5))</f>
        <v>2</v>
      </c>
      <c r="N5" s="72"/>
      <c r="O5" s="80">
        <f t="shared" ref="O5:O11" si="3">ROUND(IF(K5*0.25-0.5&lt;0,0,K5*0.25-0.5),0)-R5-P5</f>
        <v>9</v>
      </c>
      <c r="P5" s="72"/>
      <c r="Q5" s="72"/>
      <c r="R5" s="72"/>
      <c r="S5" s="81">
        <f t="shared" ref="S5:S11" si="4">K5-(SUM(U5:AD5))+N5</f>
        <v>34</v>
      </c>
      <c r="T5" s="20" t="str">
        <f t="shared" si="0"/>
        <v>OK</v>
      </c>
      <c r="U5" s="34">
        <v>2</v>
      </c>
      <c r="V5" s="34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4" t="s">
        <v>25</v>
      </c>
      <c r="B6" s="126" t="s">
        <v>44</v>
      </c>
      <c r="C6" s="127">
        <v>2</v>
      </c>
      <c r="D6" s="67">
        <v>3</v>
      </c>
      <c r="E6" s="126" t="s">
        <v>16</v>
      </c>
      <c r="F6" s="68" t="s">
        <v>21</v>
      </c>
      <c r="G6" s="69" t="s">
        <v>23</v>
      </c>
      <c r="H6" s="69" t="s">
        <v>12</v>
      </c>
      <c r="I6" s="69" t="s">
        <v>14</v>
      </c>
      <c r="J6" s="70">
        <v>9.3699999999999992</v>
      </c>
      <c r="K6" s="43">
        <v>30000</v>
      </c>
      <c r="L6" s="77">
        <f t="shared" si="1"/>
        <v>930</v>
      </c>
      <c r="M6" s="78">
        <f t="shared" si="2"/>
        <v>930</v>
      </c>
      <c r="N6" s="72"/>
      <c r="O6" s="80">
        <f t="shared" si="3"/>
        <v>7500</v>
      </c>
      <c r="P6" s="72"/>
      <c r="Q6" s="72"/>
      <c r="R6" s="72"/>
      <c r="S6" s="81">
        <f t="shared" si="4"/>
        <v>29070</v>
      </c>
      <c r="T6" s="20" t="str">
        <f t="shared" si="0"/>
        <v>OK</v>
      </c>
      <c r="U6" s="34">
        <v>930</v>
      </c>
      <c r="V6" s="34"/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25"/>
      <c r="B7" s="126"/>
      <c r="C7" s="127"/>
      <c r="D7" s="67">
        <v>4</v>
      </c>
      <c r="E7" s="126"/>
      <c r="F7" s="68" t="s">
        <v>21</v>
      </c>
      <c r="G7" s="69" t="s">
        <v>24</v>
      </c>
      <c r="H7" s="69" t="s">
        <v>17</v>
      </c>
      <c r="I7" s="69" t="s">
        <v>14</v>
      </c>
      <c r="J7" s="70">
        <v>1431.64</v>
      </c>
      <c r="K7" s="43">
        <v>55</v>
      </c>
      <c r="L7" s="77">
        <f t="shared" si="1"/>
        <v>2</v>
      </c>
      <c r="M7" s="78">
        <f t="shared" si="2"/>
        <v>2</v>
      </c>
      <c r="N7" s="72"/>
      <c r="O7" s="80">
        <f t="shared" si="3"/>
        <v>13</v>
      </c>
      <c r="P7" s="72"/>
      <c r="Q7" s="72"/>
      <c r="R7" s="72"/>
      <c r="S7" s="81">
        <f t="shared" si="4"/>
        <v>53</v>
      </c>
      <c r="T7" s="20" t="str">
        <f t="shared" si="0"/>
        <v>OK</v>
      </c>
      <c r="U7" s="34">
        <v>2</v>
      </c>
      <c r="V7" s="34"/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94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43">
        <f>28000</f>
        <v>28000</v>
      </c>
      <c r="L8" s="77">
        <f t="shared" si="1"/>
        <v>0</v>
      </c>
      <c r="M8" s="78">
        <f t="shared" si="2"/>
        <v>0</v>
      </c>
      <c r="N8" s="73"/>
      <c r="O8" s="80">
        <f t="shared" si="3"/>
        <v>7000</v>
      </c>
      <c r="P8" s="73"/>
      <c r="Q8" s="73"/>
      <c r="R8" s="73"/>
      <c r="S8" s="81">
        <f t="shared" si="4"/>
        <v>28000</v>
      </c>
      <c r="T8" s="20" t="str">
        <f t="shared" si="0"/>
        <v>OK</v>
      </c>
      <c r="U8" s="34"/>
      <c r="V8" s="34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94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45">
        <v>80</v>
      </c>
      <c r="L9" s="77">
        <f t="shared" si="1"/>
        <v>0</v>
      </c>
      <c r="M9" s="78">
        <f t="shared" si="2"/>
        <v>0</v>
      </c>
      <c r="N9" s="73"/>
      <c r="O9" s="80">
        <f t="shared" si="3"/>
        <v>20</v>
      </c>
      <c r="P9" s="73"/>
      <c r="Q9" s="73"/>
      <c r="R9" s="73"/>
      <c r="S9" s="81">
        <f t="shared" si="4"/>
        <v>80</v>
      </c>
      <c r="T9" s="20" t="str">
        <f t="shared" si="0"/>
        <v>OK</v>
      </c>
      <c r="U9" s="34"/>
      <c r="V9" s="34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45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34"/>
      <c r="V10" s="34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45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34"/>
      <c r="V11" s="34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1015905.7200000001</v>
      </c>
      <c r="L12" s="82">
        <f t="shared" si="5"/>
        <v>17753.419999999998</v>
      </c>
      <c r="M12" s="82">
        <f t="shared" si="5"/>
        <v>17753.419999999998</v>
      </c>
      <c r="S12" s="6">
        <f>SUM(S4:S11)</f>
        <v>62107</v>
      </c>
      <c r="U12" s="71">
        <f t="shared" ref="U12:AL12" si="6">SUMPRODUCT($J$4:$J$11,U4:U11)</f>
        <v>17753.419999999998</v>
      </c>
      <c r="V12" s="30">
        <f t="shared" si="6"/>
        <v>0</v>
      </c>
      <c r="W12" s="30">
        <f t="shared" si="6"/>
        <v>0</v>
      </c>
      <c r="X12" s="30">
        <f t="shared" si="6"/>
        <v>0</v>
      </c>
      <c r="Y12" s="30">
        <f t="shared" si="6"/>
        <v>0</v>
      </c>
      <c r="Z12" s="30">
        <f t="shared" si="6"/>
        <v>0</v>
      </c>
      <c r="AA12" s="30">
        <f t="shared" si="6"/>
        <v>0</v>
      </c>
      <c r="AB12" s="30">
        <f t="shared" si="6"/>
        <v>0</v>
      </c>
      <c r="AC12" s="30">
        <f t="shared" si="6"/>
        <v>0</v>
      </c>
      <c r="AD12" s="30">
        <f t="shared" si="6"/>
        <v>0</v>
      </c>
      <c r="AE12" s="30">
        <f t="shared" si="6"/>
        <v>0</v>
      </c>
      <c r="AF12" s="30">
        <f t="shared" si="6"/>
        <v>0</v>
      </c>
      <c r="AG12" s="30">
        <f t="shared" si="6"/>
        <v>0</v>
      </c>
      <c r="AH12" s="30">
        <f t="shared" si="6"/>
        <v>0</v>
      </c>
      <c r="AI12" s="30">
        <f t="shared" si="6"/>
        <v>0</v>
      </c>
      <c r="AJ12" s="30">
        <f t="shared" si="6"/>
        <v>0</v>
      </c>
      <c r="AK12" s="30">
        <f t="shared" si="6"/>
        <v>0</v>
      </c>
      <c r="AL12" s="30">
        <f t="shared" si="6"/>
        <v>0</v>
      </c>
    </row>
    <row r="13" spans="1:38" x14ac:dyDescent="0.25">
      <c r="U13" s="4"/>
      <c r="V13" s="4"/>
      <c r="W13" s="4"/>
      <c r="X13" s="4"/>
    </row>
    <row r="14" spans="1:38" x14ac:dyDescent="0.25">
      <c r="U14" s="4"/>
      <c r="V14" s="4"/>
      <c r="W14" s="4"/>
      <c r="X14" s="4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4"/>
      <c r="V15" s="4"/>
      <c r="W15" s="4"/>
      <c r="X15" s="4"/>
    </row>
    <row r="16" spans="1:38" x14ac:dyDescent="0.25">
      <c r="U16" s="4"/>
      <c r="V16" s="4"/>
      <c r="W16" s="4"/>
      <c r="X16" s="4"/>
    </row>
    <row r="17" spans="21:27" x14ac:dyDescent="0.25">
      <c r="U17" s="4"/>
      <c r="V17" s="4"/>
      <c r="W17" s="4"/>
      <c r="X17" s="4"/>
    </row>
    <row r="18" spans="21:27" x14ac:dyDescent="0.25">
      <c r="U18" s="4"/>
      <c r="V18" s="4"/>
      <c r="W18" s="4"/>
      <c r="X18" s="4"/>
    </row>
    <row r="19" spans="21:27" x14ac:dyDescent="0.25">
      <c r="U19" s="4"/>
      <c r="V19" s="4"/>
      <c r="W19" s="4"/>
      <c r="X19" s="4"/>
      <c r="AA19" s="31"/>
    </row>
    <row r="20" spans="21:27" x14ac:dyDescent="0.25">
      <c r="U20" s="4"/>
      <c r="V20" s="4"/>
      <c r="W20" s="4"/>
      <c r="X20" s="4"/>
    </row>
    <row r="21" spans="21:27" x14ac:dyDescent="0.25">
      <c r="U21" s="4"/>
      <c r="V21" s="4"/>
      <c r="W21" s="4"/>
      <c r="X21" s="4"/>
    </row>
    <row r="22" spans="21:27" x14ac:dyDescent="0.25">
      <c r="U22" s="4"/>
      <c r="V22" s="4"/>
      <c r="W22" s="4"/>
      <c r="X22" s="4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W4:AL11 U4:U11">
    <cfRule type="cellIs" dxfId="19" priority="5" operator="greaterThan">
      <formula>0</formula>
    </cfRule>
  </conditionalFormatting>
  <conditionalFormatting sqref="V4:V11">
    <cfRule type="cellIs" dxfId="18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3B80-3E26-4C95-8D22-513C4528199F}">
  <dimension ref="A1:AL19"/>
  <sheetViews>
    <sheetView zoomScale="80" zoomScaleNormal="80" workbookViewId="0">
      <selection activeCell="S13" sqref="S13"/>
    </sheetView>
  </sheetViews>
  <sheetFormatPr defaultColWidth="9.7109375" defaultRowHeight="15" x14ac:dyDescent="0.25"/>
  <cols>
    <col min="1" max="1" width="14.7109375" style="2" customWidth="1"/>
    <col min="2" max="2" width="16.42578125" style="1" customWidth="1"/>
    <col min="3" max="3" width="8.42578125" style="1" customWidth="1"/>
    <col min="4" max="4" width="11.7109375" style="1" customWidth="1"/>
    <col min="5" max="5" width="14.7109375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3.5703125" style="6" bestFit="1" customWidth="1"/>
    <col min="12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70</v>
      </c>
      <c r="V1" s="103" t="s">
        <v>71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59">
        <v>45607</v>
      </c>
      <c r="V3" s="59">
        <v>45617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43">
        <v>2000</v>
      </c>
      <c r="L4" s="77">
        <f>IF(SUM(U4:AL4)&gt;K4,K4,SUM(U4:AL4))</f>
        <v>0</v>
      </c>
      <c r="M4" s="78">
        <f>(SUM(U4:AL4))</f>
        <v>0</v>
      </c>
      <c r="N4" s="79"/>
      <c r="O4" s="80">
        <f>ROUND(IF(K4*0.25-0.5&lt;0,0,K4*0.25-0.5),0)-R4-P4</f>
        <v>500</v>
      </c>
      <c r="P4" s="79"/>
      <c r="Q4" s="79"/>
      <c r="R4" s="79"/>
      <c r="S4" s="81">
        <f>K4-(SUM(U4:AD4))+N4</f>
        <v>2000</v>
      </c>
      <c r="T4" s="20" t="str">
        <f t="shared" ref="T4:T11" si="0">IF(S4&lt;0,"ATENÇÃO","OK")</f>
        <v>OK</v>
      </c>
      <c r="U4" s="95"/>
      <c r="V4" s="95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43">
        <v>10</v>
      </c>
      <c r="L5" s="77">
        <f t="shared" ref="L5:L11" si="1">IF(SUM(U5:AL5)&gt;K5,K5,SUM(U5:AL5))</f>
        <v>0</v>
      </c>
      <c r="M5" s="78">
        <f t="shared" ref="M5:M11" si="2">(SUM(U5:AL5))</f>
        <v>0</v>
      </c>
      <c r="N5" s="72"/>
      <c r="O5" s="80">
        <f t="shared" ref="O5:O11" si="3">ROUND(IF(K5*0.25-0.5&lt;0,0,K5*0.25-0.5),0)-R5-P5</f>
        <v>2</v>
      </c>
      <c r="P5" s="72"/>
      <c r="Q5" s="72"/>
      <c r="R5" s="72"/>
      <c r="S5" s="81">
        <f t="shared" ref="S5:S11" si="4">K5-(SUM(U5:AD5))+N5</f>
        <v>10</v>
      </c>
      <c r="T5" s="20" t="str">
        <f t="shared" si="0"/>
        <v>OK</v>
      </c>
      <c r="U5" s="95"/>
      <c r="V5" s="95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43">
        <v>25000</v>
      </c>
      <c r="L6" s="77">
        <f t="shared" si="1"/>
        <v>2570</v>
      </c>
      <c r="M6" s="78">
        <f t="shared" si="2"/>
        <v>2570</v>
      </c>
      <c r="N6" s="72"/>
      <c r="O6" s="80">
        <f t="shared" si="3"/>
        <v>6250</v>
      </c>
      <c r="P6" s="72"/>
      <c r="Q6" s="72"/>
      <c r="R6" s="72"/>
      <c r="S6" s="81">
        <f t="shared" si="4"/>
        <v>22430</v>
      </c>
      <c r="T6" s="20" t="str">
        <f t="shared" si="0"/>
        <v>OK</v>
      </c>
      <c r="U6" s="95">
        <v>270</v>
      </c>
      <c r="V6" s="95">
        <v>2300</v>
      </c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43">
        <v>40</v>
      </c>
      <c r="L7" s="77">
        <f t="shared" si="1"/>
        <v>3</v>
      </c>
      <c r="M7" s="78">
        <f t="shared" si="2"/>
        <v>3</v>
      </c>
      <c r="N7" s="72"/>
      <c r="O7" s="80">
        <f t="shared" si="3"/>
        <v>10</v>
      </c>
      <c r="P7" s="72"/>
      <c r="Q7" s="72"/>
      <c r="R7" s="72"/>
      <c r="S7" s="81">
        <f t="shared" si="4"/>
        <v>37</v>
      </c>
      <c r="T7" s="20" t="str">
        <f t="shared" si="0"/>
        <v>OK</v>
      </c>
      <c r="U7" s="95"/>
      <c r="V7" s="95">
        <v>3</v>
      </c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43">
        <v>10000</v>
      </c>
      <c r="L8" s="77">
        <f t="shared" si="1"/>
        <v>0</v>
      </c>
      <c r="M8" s="78">
        <f t="shared" si="2"/>
        <v>0</v>
      </c>
      <c r="N8" s="73"/>
      <c r="O8" s="80">
        <f t="shared" si="3"/>
        <v>2500</v>
      </c>
      <c r="P8" s="73"/>
      <c r="Q8" s="73"/>
      <c r="R8" s="73"/>
      <c r="S8" s="81">
        <f t="shared" si="4"/>
        <v>10000</v>
      </c>
      <c r="T8" s="20" t="str">
        <f t="shared" si="0"/>
        <v>OK</v>
      </c>
      <c r="U8" s="95"/>
      <c r="V8" s="95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45">
        <v>25</v>
      </c>
      <c r="L9" s="77">
        <f t="shared" si="1"/>
        <v>0</v>
      </c>
      <c r="M9" s="78">
        <f t="shared" si="2"/>
        <v>0</v>
      </c>
      <c r="N9" s="73"/>
      <c r="O9" s="80">
        <f t="shared" si="3"/>
        <v>6</v>
      </c>
      <c r="P9" s="73"/>
      <c r="Q9" s="73"/>
      <c r="R9" s="73"/>
      <c r="S9" s="81">
        <f t="shared" si="4"/>
        <v>25</v>
      </c>
      <c r="T9" s="20" t="str">
        <f t="shared" si="0"/>
        <v>OK</v>
      </c>
      <c r="U9" s="95"/>
      <c r="V9" s="95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45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95"/>
      <c r="V10" s="95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45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95"/>
      <c r="V11" s="95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516704.3</v>
      </c>
      <c r="L12" s="82">
        <f t="shared" si="5"/>
        <v>28375.82</v>
      </c>
      <c r="M12" s="82">
        <f t="shared" si="5"/>
        <v>28375.82</v>
      </c>
      <c r="S12" s="6">
        <f>SUM(S4:S11)</f>
        <v>34502</v>
      </c>
      <c r="U12" s="96">
        <f>SUMPRODUCT($J$4:$J$11,U4:U11)</f>
        <v>2529.8999999999996</v>
      </c>
      <c r="V12" s="96">
        <f t="shared" ref="V12" si="6">SUMPRODUCT($J$4:$J$11,V4:V11)</f>
        <v>25845.919999999998</v>
      </c>
      <c r="W12" s="30">
        <f t="shared" ref="W12:AL12" si="7">SUMPRODUCT($J$4:$J$11,W4:W11)</f>
        <v>0</v>
      </c>
      <c r="X12" s="30">
        <f t="shared" si="7"/>
        <v>0</v>
      </c>
      <c r="Y12" s="30">
        <f t="shared" si="7"/>
        <v>0</v>
      </c>
      <c r="Z12" s="30">
        <f t="shared" si="7"/>
        <v>0</v>
      </c>
      <c r="AA12" s="30">
        <f t="shared" si="7"/>
        <v>0</v>
      </c>
      <c r="AB12" s="30">
        <f t="shared" si="7"/>
        <v>0</v>
      </c>
      <c r="AC12" s="30">
        <f t="shared" si="7"/>
        <v>0</v>
      </c>
      <c r="AD12" s="30">
        <f t="shared" si="7"/>
        <v>0</v>
      </c>
      <c r="AE12" s="30">
        <f t="shared" si="7"/>
        <v>0</v>
      </c>
      <c r="AF12" s="30">
        <f t="shared" si="7"/>
        <v>0</v>
      </c>
      <c r="AG12" s="30">
        <f t="shared" si="7"/>
        <v>0</v>
      </c>
      <c r="AH12" s="30">
        <f t="shared" si="7"/>
        <v>0</v>
      </c>
      <c r="AI12" s="30">
        <f t="shared" si="7"/>
        <v>0</v>
      </c>
      <c r="AJ12" s="30">
        <f t="shared" si="7"/>
        <v>0</v>
      </c>
      <c r="AK12" s="30">
        <f t="shared" si="7"/>
        <v>0</v>
      </c>
      <c r="AL12" s="30">
        <f t="shared" si="7"/>
        <v>0</v>
      </c>
    </row>
    <row r="13" spans="1:38" ht="18.75" x14ac:dyDescent="0.25">
      <c r="U13" s="97"/>
      <c r="V13" s="97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97"/>
      <c r="V15" s="97"/>
      <c r="W15" s="27"/>
      <c r="X15" s="44"/>
    </row>
    <row r="19" spans="27:27" x14ac:dyDescent="0.25">
      <c r="AA19" s="31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W4:AL11">
    <cfRule type="cellIs" dxfId="17" priority="6" operator="greaterThan">
      <formula>0</formula>
    </cfRule>
  </conditionalFormatting>
  <conditionalFormatting sqref="U4:V11">
    <cfRule type="cellIs" dxfId="16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B77A-02D3-4A64-99C7-5AC5CB32A07D}">
  <dimension ref="A1:AL19"/>
  <sheetViews>
    <sheetView topLeftCell="B1" zoomScale="80" zoomScaleNormal="80" workbookViewId="0">
      <selection activeCell="T21" sqref="T21"/>
    </sheetView>
  </sheetViews>
  <sheetFormatPr defaultColWidth="9.7109375" defaultRowHeight="15" x14ac:dyDescent="0.25"/>
  <cols>
    <col min="1" max="1" width="14.7109375" style="2" customWidth="1"/>
    <col min="2" max="2" width="27.28515625" style="1" customWidth="1"/>
    <col min="3" max="3" width="11" style="1" customWidth="1"/>
    <col min="4" max="4" width="11.7109375" style="1" customWidth="1"/>
    <col min="5" max="5" width="27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3.5703125" style="6" bestFit="1" customWidth="1"/>
    <col min="12" max="12" width="12.85546875" style="6" customWidth="1"/>
    <col min="13" max="13" width="12" style="6" customWidth="1"/>
    <col min="14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79</v>
      </c>
      <c r="V1" s="103" t="s">
        <v>80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48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59">
        <v>45544</v>
      </c>
      <c r="V3" s="59">
        <v>45587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43">
        <v>2400</v>
      </c>
      <c r="L4" s="77">
        <f>IF(SUM(U4:AL4)&gt;K4,K4,SUM(U4:AL4))</f>
        <v>500</v>
      </c>
      <c r="M4" s="78">
        <f>(SUM(U4:AL4))</f>
        <v>500</v>
      </c>
      <c r="N4" s="79"/>
      <c r="O4" s="80">
        <f>ROUND(IF(K4*0.25-0.5&lt;0,0,K4*0.25-0.5),0)-R4-P4</f>
        <v>600</v>
      </c>
      <c r="P4" s="79"/>
      <c r="Q4" s="79"/>
      <c r="R4" s="79"/>
      <c r="S4" s="81">
        <f>K4-(SUM(U4:AD4))+N4</f>
        <v>1900</v>
      </c>
      <c r="T4" s="20" t="str">
        <f t="shared" ref="T4:T11" si="0">IF(S4&lt;0,"ATENÇÃO","OK")</f>
        <v>OK</v>
      </c>
      <c r="U4" s="34">
        <v>500</v>
      </c>
      <c r="V4" s="34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43">
        <v>10</v>
      </c>
      <c r="L5" s="77">
        <f t="shared" ref="L5:L11" si="1">IF(SUM(U5:AL5)&gt;K5,K5,SUM(U5:AL5))</f>
        <v>4</v>
      </c>
      <c r="M5" s="78">
        <f t="shared" ref="M5:M11" si="2">(SUM(U5:AL5))</f>
        <v>4</v>
      </c>
      <c r="N5" s="72"/>
      <c r="O5" s="80">
        <f t="shared" ref="O5:O11" si="3">ROUND(IF(K5*0.25-0.5&lt;0,0,K5*0.25-0.5),0)-R5-P5</f>
        <v>2</v>
      </c>
      <c r="P5" s="72"/>
      <c r="Q5" s="72"/>
      <c r="R5" s="72"/>
      <c r="S5" s="81">
        <f t="shared" ref="S5:S11" si="4">K5-(SUM(U5:AD5))+N5</f>
        <v>6</v>
      </c>
      <c r="T5" s="20" t="str">
        <f t="shared" si="0"/>
        <v>OK</v>
      </c>
      <c r="U5" s="34">
        <v>4</v>
      </c>
      <c r="V5" s="34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43">
        <v>4800</v>
      </c>
      <c r="L6" s="77">
        <f t="shared" si="1"/>
        <v>3600</v>
      </c>
      <c r="M6" s="78">
        <f t="shared" si="2"/>
        <v>3600</v>
      </c>
      <c r="N6" s="72"/>
      <c r="O6" s="80">
        <f t="shared" si="3"/>
        <v>1200</v>
      </c>
      <c r="P6" s="72"/>
      <c r="Q6" s="72"/>
      <c r="R6" s="72"/>
      <c r="S6" s="81">
        <f t="shared" si="4"/>
        <v>1200</v>
      </c>
      <c r="T6" s="20" t="str">
        <f t="shared" si="0"/>
        <v>OK</v>
      </c>
      <c r="U6" s="34">
        <v>500</v>
      </c>
      <c r="V6" s="34">
        <v>3100</v>
      </c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43">
        <v>15</v>
      </c>
      <c r="L7" s="77">
        <f t="shared" si="1"/>
        <v>9</v>
      </c>
      <c r="M7" s="78">
        <f t="shared" si="2"/>
        <v>9</v>
      </c>
      <c r="N7" s="72"/>
      <c r="O7" s="80">
        <f t="shared" si="3"/>
        <v>3</v>
      </c>
      <c r="P7" s="72"/>
      <c r="Q7" s="72"/>
      <c r="R7" s="72"/>
      <c r="S7" s="81">
        <f t="shared" si="4"/>
        <v>6</v>
      </c>
      <c r="T7" s="20" t="str">
        <f t="shared" si="0"/>
        <v>OK</v>
      </c>
      <c r="U7" s="34">
        <v>4</v>
      </c>
      <c r="V7" s="34">
        <v>5</v>
      </c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43">
        <v>3400</v>
      </c>
      <c r="L8" s="77">
        <f t="shared" si="1"/>
        <v>0</v>
      </c>
      <c r="M8" s="78">
        <f t="shared" si="2"/>
        <v>0</v>
      </c>
      <c r="N8" s="73"/>
      <c r="O8" s="80">
        <f t="shared" si="3"/>
        <v>850</v>
      </c>
      <c r="P8" s="73"/>
      <c r="Q8" s="73"/>
      <c r="R8" s="73"/>
      <c r="S8" s="81">
        <f t="shared" si="4"/>
        <v>3400</v>
      </c>
      <c r="T8" s="20" t="str">
        <f t="shared" si="0"/>
        <v>OK</v>
      </c>
      <c r="U8" s="34"/>
      <c r="V8" s="34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45">
        <v>10</v>
      </c>
      <c r="L9" s="77">
        <f t="shared" si="1"/>
        <v>0</v>
      </c>
      <c r="M9" s="78">
        <f t="shared" si="2"/>
        <v>0</v>
      </c>
      <c r="N9" s="73"/>
      <c r="O9" s="80">
        <f t="shared" si="3"/>
        <v>2</v>
      </c>
      <c r="P9" s="73"/>
      <c r="Q9" s="73"/>
      <c r="R9" s="73"/>
      <c r="S9" s="81">
        <f t="shared" si="4"/>
        <v>10</v>
      </c>
      <c r="T9" s="20" t="str">
        <f t="shared" si="0"/>
        <v>OK</v>
      </c>
      <c r="U9" s="34"/>
      <c r="V9" s="34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45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34"/>
      <c r="V10" s="34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45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34"/>
      <c r="V11" s="34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159218.59999999998</v>
      </c>
      <c r="L12" s="82">
        <f t="shared" si="5"/>
        <v>51842.44</v>
      </c>
      <c r="M12" s="82">
        <f t="shared" si="5"/>
        <v>51842.44</v>
      </c>
      <c r="S12" s="6">
        <f>SUM(S4:S11)</f>
        <v>6522</v>
      </c>
      <c r="U12" s="30">
        <f>SUMPRODUCT($J$4:$J$11,U4:U11)</f>
        <v>15637.240000000002</v>
      </c>
      <c r="V12" s="30">
        <f>SUMPRODUCT($J$4:$J$11,V4:V11)</f>
        <v>36205.199999999997</v>
      </c>
      <c r="W12" s="30">
        <f>SUMPRODUCT($J$4:$J$11,W4:W11)</f>
        <v>0</v>
      </c>
      <c r="X12" s="30">
        <f t="shared" ref="X12:AL12" si="6">SUMPRODUCT($J$4:$J$11,X4:X11)</f>
        <v>0</v>
      </c>
      <c r="Y12" s="30">
        <f t="shared" si="6"/>
        <v>0</v>
      </c>
      <c r="Z12" s="30">
        <f t="shared" si="6"/>
        <v>0</v>
      </c>
      <c r="AA12" s="30">
        <f t="shared" si="6"/>
        <v>0</v>
      </c>
      <c r="AB12" s="30">
        <f t="shared" si="6"/>
        <v>0</v>
      </c>
      <c r="AC12" s="30">
        <f t="shared" si="6"/>
        <v>0</v>
      </c>
      <c r="AD12" s="30">
        <f t="shared" si="6"/>
        <v>0</v>
      </c>
      <c r="AE12" s="30">
        <f t="shared" si="6"/>
        <v>0</v>
      </c>
      <c r="AF12" s="30">
        <f t="shared" si="6"/>
        <v>0</v>
      </c>
      <c r="AG12" s="30">
        <f t="shared" si="6"/>
        <v>0</v>
      </c>
      <c r="AH12" s="30">
        <f t="shared" si="6"/>
        <v>0</v>
      </c>
      <c r="AI12" s="30">
        <f t="shared" si="6"/>
        <v>0</v>
      </c>
      <c r="AJ12" s="30">
        <f t="shared" si="6"/>
        <v>0</v>
      </c>
      <c r="AK12" s="30">
        <f t="shared" si="6"/>
        <v>0</v>
      </c>
      <c r="AL12" s="30">
        <f t="shared" si="6"/>
        <v>0</v>
      </c>
    </row>
    <row r="13" spans="1:38" ht="18.75" x14ac:dyDescent="0.25">
      <c r="U13" s="27"/>
      <c r="V13" s="27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27"/>
      <c r="V15" s="27"/>
      <c r="W15" s="27"/>
      <c r="X15" s="44"/>
    </row>
    <row r="19" spans="27:27" x14ac:dyDescent="0.25">
      <c r="AA19" s="31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W4:AL11 U4:U11">
    <cfRule type="cellIs" dxfId="15" priority="5" operator="greaterThan">
      <formula>0</formula>
    </cfRule>
  </conditionalFormatting>
  <conditionalFormatting sqref="V4:V11">
    <cfRule type="cellIs" dxfId="14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2720-FEC1-4047-89D7-40C92C5F2786}">
  <dimension ref="A1:AL19"/>
  <sheetViews>
    <sheetView zoomScale="90" zoomScaleNormal="90" workbookViewId="0">
      <selection activeCell="H20" sqref="H20"/>
    </sheetView>
  </sheetViews>
  <sheetFormatPr defaultColWidth="9.7109375" defaultRowHeight="15" x14ac:dyDescent="0.25"/>
  <cols>
    <col min="1" max="1" width="14.7109375" style="2" customWidth="1"/>
    <col min="2" max="2" width="27.28515625" style="1" customWidth="1"/>
    <col min="3" max="3" width="11" style="1" customWidth="1"/>
    <col min="4" max="4" width="11.7109375" style="1" customWidth="1"/>
    <col min="5" max="5" width="27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2.5703125" style="6" bestFit="1" customWidth="1"/>
    <col min="12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27</v>
      </c>
      <c r="V1" s="103" t="s">
        <v>27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50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45">
        <v>0</v>
      </c>
      <c r="L4" s="77">
        <f>IF(SUM(U4:AL4)&gt;K4,K4,SUM(U4:AL4))</f>
        <v>0</v>
      </c>
      <c r="M4" s="78">
        <f>(SUM(U4:AL4))</f>
        <v>0</v>
      </c>
      <c r="N4" s="79"/>
      <c r="O4" s="80">
        <f>ROUND(IF(K4*0.25-0.5&lt;0,0,K4*0.25-0.5),0)-R4-P4</f>
        <v>0</v>
      </c>
      <c r="P4" s="79"/>
      <c r="Q4" s="79"/>
      <c r="R4" s="79"/>
      <c r="S4" s="81">
        <f>K4-(SUM(U4:AD4))+N4</f>
        <v>0</v>
      </c>
      <c r="T4" s="20" t="str">
        <f t="shared" ref="T4:T11" si="0">IF(S4&lt;0,"ATENÇÃO","OK")</f>
        <v>OK</v>
      </c>
      <c r="U4" s="34"/>
      <c r="V4" s="34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45">
        <v>0</v>
      </c>
      <c r="L5" s="77">
        <f t="shared" ref="L5:L11" si="1">IF(SUM(U5:AL5)&gt;K5,K5,SUM(U5:AL5))</f>
        <v>0</v>
      </c>
      <c r="M5" s="78">
        <f t="shared" ref="M5:M11" si="2">(SUM(U5:AL5))</f>
        <v>0</v>
      </c>
      <c r="N5" s="72"/>
      <c r="O5" s="80">
        <f t="shared" ref="O5:O11" si="3">ROUND(IF(K5*0.25-0.5&lt;0,0,K5*0.25-0.5),0)-R5-P5</f>
        <v>0</v>
      </c>
      <c r="P5" s="72"/>
      <c r="Q5" s="72"/>
      <c r="R5" s="72"/>
      <c r="S5" s="81">
        <f t="shared" ref="S5:S11" si="4">K5-(SUM(U5:AD5))+N5</f>
        <v>0</v>
      </c>
      <c r="T5" s="20" t="str">
        <f t="shared" si="0"/>
        <v>OK</v>
      </c>
      <c r="U5" s="34"/>
      <c r="V5" s="34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45">
        <v>0</v>
      </c>
      <c r="L6" s="77">
        <f t="shared" si="1"/>
        <v>0</v>
      </c>
      <c r="M6" s="78">
        <f t="shared" si="2"/>
        <v>0</v>
      </c>
      <c r="N6" s="72"/>
      <c r="O6" s="80">
        <f t="shared" si="3"/>
        <v>0</v>
      </c>
      <c r="P6" s="72"/>
      <c r="Q6" s="72"/>
      <c r="R6" s="72"/>
      <c r="S6" s="81">
        <f t="shared" si="4"/>
        <v>0</v>
      </c>
      <c r="T6" s="20" t="str">
        <f t="shared" si="0"/>
        <v>OK</v>
      </c>
      <c r="U6" s="34"/>
      <c r="V6" s="34"/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45">
        <v>0</v>
      </c>
      <c r="L7" s="77">
        <f t="shared" si="1"/>
        <v>0</v>
      </c>
      <c r="M7" s="78">
        <f t="shared" si="2"/>
        <v>0</v>
      </c>
      <c r="N7" s="72"/>
      <c r="O7" s="80">
        <f t="shared" si="3"/>
        <v>0</v>
      </c>
      <c r="P7" s="72"/>
      <c r="Q7" s="72"/>
      <c r="R7" s="72"/>
      <c r="S7" s="81">
        <f t="shared" si="4"/>
        <v>0</v>
      </c>
      <c r="T7" s="20" t="str">
        <f t="shared" si="0"/>
        <v>OK</v>
      </c>
      <c r="U7" s="34"/>
      <c r="V7" s="34"/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45">
        <f>160</f>
        <v>160</v>
      </c>
      <c r="L8" s="77">
        <f t="shared" si="1"/>
        <v>0</v>
      </c>
      <c r="M8" s="78">
        <f t="shared" si="2"/>
        <v>0</v>
      </c>
      <c r="N8" s="73"/>
      <c r="O8" s="80">
        <f t="shared" si="3"/>
        <v>40</v>
      </c>
      <c r="P8" s="73"/>
      <c r="Q8" s="73"/>
      <c r="R8" s="73"/>
      <c r="S8" s="81">
        <f t="shared" si="4"/>
        <v>160</v>
      </c>
      <c r="T8" s="20" t="str">
        <f t="shared" si="0"/>
        <v>OK</v>
      </c>
      <c r="U8" s="34"/>
      <c r="V8" s="34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45">
        <v>20</v>
      </c>
      <c r="L9" s="77">
        <f t="shared" si="1"/>
        <v>0</v>
      </c>
      <c r="M9" s="78">
        <f t="shared" si="2"/>
        <v>0</v>
      </c>
      <c r="N9" s="73"/>
      <c r="O9" s="80">
        <f t="shared" si="3"/>
        <v>5</v>
      </c>
      <c r="P9" s="73"/>
      <c r="Q9" s="73"/>
      <c r="R9" s="73"/>
      <c r="S9" s="81">
        <f t="shared" si="4"/>
        <v>20</v>
      </c>
      <c r="T9" s="20" t="str">
        <f t="shared" si="0"/>
        <v>OK</v>
      </c>
      <c r="U9" s="34"/>
      <c r="V9" s="34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45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34"/>
      <c r="V10" s="34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45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34"/>
      <c r="V11" s="34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41115.599999999999</v>
      </c>
      <c r="L12" s="82">
        <f t="shared" si="5"/>
        <v>0</v>
      </c>
      <c r="M12" s="82">
        <f t="shared" si="5"/>
        <v>0</v>
      </c>
      <c r="S12" s="6">
        <f>SUM(S4:S11)</f>
        <v>180</v>
      </c>
      <c r="U12" s="30">
        <f t="shared" ref="U12:AL12" si="6">SUMPRODUCT($J$4:$J$11,U4:U11)</f>
        <v>0</v>
      </c>
      <c r="V12" s="30">
        <f t="shared" si="6"/>
        <v>0</v>
      </c>
      <c r="W12" s="30">
        <f t="shared" si="6"/>
        <v>0</v>
      </c>
      <c r="X12" s="30">
        <f t="shared" si="6"/>
        <v>0</v>
      </c>
      <c r="Y12" s="30">
        <f t="shared" si="6"/>
        <v>0</v>
      </c>
      <c r="Z12" s="30">
        <f t="shared" si="6"/>
        <v>0</v>
      </c>
      <c r="AA12" s="30">
        <f t="shared" si="6"/>
        <v>0</v>
      </c>
      <c r="AB12" s="30">
        <f t="shared" si="6"/>
        <v>0</v>
      </c>
      <c r="AC12" s="30">
        <f t="shared" si="6"/>
        <v>0</v>
      </c>
      <c r="AD12" s="30">
        <f t="shared" si="6"/>
        <v>0</v>
      </c>
      <c r="AE12" s="30">
        <f t="shared" si="6"/>
        <v>0</v>
      </c>
      <c r="AF12" s="30">
        <f t="shared" si="6"/>
        <v>0</v>
      </c>
      <c r="AG12" s="30">
        <f t="shared" si="6"/>
        <v>0</v>
      </c>
      <c r="AH12" s="30">
        <f t="shared" si="6"/>
        <v>0</v>
      </c>
      <c r="AI12" s="30">
        <f t="shared" si="6"/>
        <v>0</v>
      </c>
      <c r="AJ12" s="30">
        <f t="shared" si="6"/>
        <v>0</v>
      </c>
      <c r="AK12" s="30">
        <f t="shared" si="6"/>
        <v>0</v>
      </c>
      <c r="AL12" s="30">
        <f t="shared" si="6"/>
        <v>0</v>
      </c>
    </row>
    <row r="13" spans="1:38" ht="18.75" x14ac:dyDescent="0.25">
      <c r="U13" s="27"/>
      <c r="V13" s="27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27"/>
      <c r="V15" s="27"/>
      <c r="W15" s="27"/>
      <c r="X15" s="44"/>
    </row>
    <row r="19" spans="27:27" x14ac:dyDescent="0.25">
      <c r="AA19" s="31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W4:AL11 U4:U11">
    <cfRule type="cellIs" dxfId="13" priority="5" operator="greaterThan">
      <formula>0</formula>
    </cfRule>
  </conditionalFormatting>
  <conditionalFormatting sqref="V4:V11">
    <cfRule type="cellIs" dxfId="12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C65C-EB15-4F63-B06B-EBFFA84D1155}">
  <dimension ref="A1:AL19"/>
  <sheetViews>
    <sheetView zoomScale="50" zoomScaleNormal="50" workbookViewId="0">
      <selection activeCell="K4" sqref="K4:K11"/>
    </sheetView>
  </sheetViews>
  <sheetFormatPr defaultColWidth="9.7109375" defaultRowHeight="15" x14ac:dyDescent="0.25"/>
  <cols>
    <col min="1" max="1" width="14.7109375" style="2" customWidth="1"/>
    <col min="2" max="2" width="16.85546875" style="1" customWidth="1"/>
    <col min="3" max="3" width="11" style="1" customWidth="1"/>
    <col min="4" max="4" width="11.7109375" style="1" customWidth="1"/>
    <col min="5" max="5" width="15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3.5703125" style="6" bestFit="1" customWidth="1"/>
    <col min="12" max="18" width="11.28515625" style="6" customWidth="1"/>
    <col min="19" max="19" width="13.28515625" style="21" customWidth="1"/>
    <col min="20" max="20" width="12.5703125" style="4" customWidth="1"/>
    <col min="21" max="21" width="14.42578125" style="5" customWidth="1"/>
    <col min="22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72</v>
      </c>
      <c r="V1" s="103" t="s">
        <v>73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51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59">
        <v>45544</v>
      </c>
      <c r="V3" s="28" t="s">
        <v>74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58">
        <v>12000</v>
      </c>
      <c r="L4" s="77">
        <f>IF(SUM(U4:AL4)&gt;K4,K4,SUM(U4:AL4))</f>
        <v>0</v>
      </c>
      <c r="M4" s="78">
        <f>(SUM(U4:AL4))</f>
        <v>0</v>
      </c>
      <c r="N4" s="79"/>
      <c r="O4" s="80">
        <f>ROUND(IF(K4*0.25-0.5&lt;0,0,K4*0.25-0.5),0)-R4-P4</f>
        <v>3000</v>
      </c>
      <c r="P4" s="79"/>
      <c r="Q4" s="79"/>
      <c r="R4" s="79"/>
      <c r="S4" s="81">
        <f>K4-(SUM(U4:AD4))+N4</f>
        <v>12000</v>
      </c>
      <c r="T4" s="20" t="str">
        <f t="shared" ref="T4:T11" si="0">IF(S4&lt;0,"ATENÇÃO","OK")</f>
        <v>OK</v>
      </c>
      <c r="U4" s="95"/>
      <c r="V4" s="95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58">
        <v>20</v>
      </c>
      <c r="L5" s="77">
        <f t="shared" ref="L5:L11" si="1">IF(SUM(U5:AL5)&gt;K5,K5,SUM(U5:AL5))</f>
        <v>0</v>
      </c>
      <c r="M5" s="78">
        <f t="shared" ref="M5:M11" si="2">(SUM(U5:AL5))</f>
        <v>0</v>
      </c>
      <c r="N5" s="72"/>
      <c r="O5" s="80">
        <f t="shared" ref="O5:O11" si="3">ROUND(IF(K5*0.25-0.5&lt;0,0,K5*0.25-0.5),0)-R5-P5</f>
        <v>5</v>
      </c>
      <c r="P5" s="72"/>
      <c r="Q5" s="72"/>
      <c r="R5" s="72"/>
      <c r="S5" s="81">
        <f t="shared" ref="S5:S11" si="4">K5-(SUM(U5:AD5))+N5</f>
        <v>20</v>
      </c>
      <c r="T5" s="20" t="str">
        <f t="shared" si="0"/>
        <v>OK</v>
      </c>
      <c r="U5" s="95"/>
      <c r="V5" s="95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58">
        <v>20000</v>
      </c>
      <c r="L6" s="77">
        <f t="shared" si="1"/>
        <v>7120</v>
      </c>
      <c r="M6" s="78">
        <f t="shared" si="2"/>
        <v>7120</v>
      </c>
      <c r="N6" s="72"/>
      <c r="O6" s="80">
        <f t="shared" si="3"/>
        <v>5000</v>
      </c>
      <c r="P6" s="72"/>
      <c r="Q6" s="72"/>
      <c r="R6" s="72"/>
      <c r="S6" s="81">
        <f t="shared" si="4"/>
        <v>12880</v>
      </c>
      <c r="T6" s="20" t="str">
        <f t="shared" si="0"/>
        <v>OK</v>
      </c>
      <c r="U6" s="95">
        <v>2120</v>
      </c>
      <c r="V6" s="95">
        <v>5000</v>
      </c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58">
        <v>25</v>
      </c>
      <c r="L7" s="77">
        <f t="shared" si="1"/>
        <v>10</v>
      </c>
      <c r="M7" s="78">
        <f t="shared" si="2"/>
        <v>10</v>
      </c>
      <c r="N7" s="72"/>
      <c r="O7" s="80">
        <f t="shared" si="3"/>
        <v>6</v>
      </c>
      <c r="P7" s="72"/>
      <c r="Q7" s="72"/>
      <c r="R7" s="72"/>
      <c r="S7" s="81">
        <f t="shared" si="4"/>
        <v>15</v>
      </c>
      <c r="T7" s="20" t="str">
        <f t="shared" si="0"/>
        <v>OK</v>
      </c>
      <c r="U7" s="95"/>
      <c r="V7" s="95">
        <v>10</v>
      </c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58">
        <v>10000</v>
      </c>
      <c r="L8" s="77">
        <f t="shared" si="1"/>
        <v>0</v>
      </c>
      <c r="M8" s="78">
        <f t="shared" si="2"/>
        <v>0</v>
      </c>
      <c r="N8" s="73"/>
      <c r="O8" s="80">
        <f t="shared" si="3"/>
        <v>2500</v>
      </c>
      <c r="P8" s="73"/>
      <c r="Q8" s="73"/>
      <c r="R8" s="73"/>
      <c r="S8" s="81">
        <f t="shared" si="4"/>
        <v>10000</v>
      </c>
      <c r="T8" s="20" t="str">
        <f t="shared" si="0"/>
        <v>OK</v>
      </c>
      <c r="U8" s="95"/>
      <c r="V8" s="95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58">
        <v>20</v>
      </c>
      <c r="L9" s="77">
        <f t="shared" si="1"/>
        <v>0</v>
      </c>
      <c r="M9" s="78">
        <f t="shared" si="2"/>
        <v>0</v>
      </c>
      <c r="N9" s="73"/>
      <c r="O9" s="80">
        <f t="shared" si="3"/>
        <v>5</v>
      </c>
      <c r="P9" s="73"/>
      <c r="Q9" s="73"/>
      <c r="R9" s="73"/>
      <c r="S9" s="81">
        <f t="shared" si="4"/>
        <v>20</v>
      </c>
      <c r="T9" s="20" t="str">
        <f t="shared" si="0"/>
        <v>OK</v>
      </c>
      <c r="U9" s="95"/>
      <c r="V9" s="95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58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95"/>
      <c r="V10" s="95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58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95"/>
      <c r="V11" s="95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497654.99999999994</v>
      </c>
      <c r="L12" s="82">
        <f t="shared" si="5"/>
        <v>81030.799999999988</v>
      </c>
      <c r="M12" s="82">
        <f t="shared" si="5"/>
        <v>81030.799999999988</v>
      </c>
      <c r="S12" s="6">
        <f>SUM(S4:S11)</f>
        <v>34935</v>
      </c>
      <c r="U12" s="96">
        <f t="shared" ref="U12:V12" si="6">SUMPRODUCT($J$4:$J$11,U4:U11)</f>
        <v>19864.399999999998</v>
      </c>
      <c r="V12" s="96">
        <f t="shared" si="6"/>
        <v>61166.399999999994</v>
      </c>
      <c r="W12" s="30">
        <f t="shared" ref="W12:AL12" si="7">SUMPRODUCT($J$4:$J$11,W4:W11)</f>
        <v>0</v>
      </c>
      <c r="X12" s="30">
        <f t="shared" si="7"/>
        <v>0</v>
      </c>
      <c r="Y12" s="30">
        <f t="shared" si="7"/>
        <v>0</v>
      </c>
      <c r="Z12" s="30">
        <f t="shared" si="7"/>
        <v>0</v>
      </c>
      <c r="AA12" s="30">
        <f t="shared" si="7"/>
        <v>0</v>
      </c>
      <c r="AB12" s="30">
        <f t="shared" si="7"/>
        <v>0</v>
      </c>
      <c r="AC12" s="30">
        <f t="shared" si="7"/>
        <v>0</v>
      </c>
      <c r="AD12" s="30">
        <f t="shared" si="7"/>
        <v>0</v>
      </c>
      <c r="AE12" s="30">
        <f t="shared" si="7"/>
        <v>0</v>
      </c>
      <c r="AF12" s="30">
        <f t="shared" si="7"/>
        <v>0</v>
      </c>
      <c r="AG12" s="30">
        <f t="shared" si="7"/>
        <v>0</v>
      </c>
      <c r="AH12" s="30">
        <f t="shared" si="7"/>
        <v>0</v>
      </c>
      <c r="AI12" s="30">
        <f t="shared" si="7"/>
        <v>0</v>
      </c>
      <c r="AJ12" s="30">
        <f t="shared" si="7"/>
        <v>0</v>
      </c>
      <c r="AK12" s="30">
        <f t="shared" si="7"/>
        <v>0</v>
      </c>
      <c r="AL12" s="30">
        <f t="shared" si="7"/>
        <v>0</v>
      </c>
    </row>
    <row r="13" spans="1:38" ht="18.75" x14ac:dyDescent="0.25">
      <c r="U13" s="97"/>
      <c r="V13" s="97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97"/>
      <c r="V15" s="97"/>
      <c r="W15" s="27"/>
      <c r="X15" s="44"/>
    </row>
    <row r="19" spans="27:27" x14ac:dyDescent="0.25">
      <c r="AA19" s="31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W4:AL11">
    <cfRule type="cellIs" dxfId="11" priority="7" operator="greaterThan">
      <formula>0</formula>
    </cfRule>
  </conditionalFormatting>
  <conditionalFormatting sqref="U4:U11">
    <cfRule type="cellIs" dxfId="10" priority="2" operator="greaterThan">
      <formula>0</formula>
    </cfRule>
  </conditionalFormatting>
  <conditionalFormatting sqref="V4:V11">
    <cfRule type="cellIs" dxfId="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102E-9035-45C0-A766-AB5D7877BC13}">
  <dimension ref="A1:AL19"/>
  <sheetViews>
    <sheetView zoomScale="90" zoomScaleNormal="90" workbookViewId="0">
      <selection sqref="A1:B1"/>
    </sheetView>
  </sheetViews>
  <sheetFormatPr defaultColWidth="9.7109375" defaultRowHeight="15" x14ac:dyDescent="0.25"/>
  <cols>
    <col min="1" max="1" width="14.7109375" style="2" customWidth="1"/>
    <col min="2" max="2" width="17.42578125" style="1" customWidth="1"/>
    <col min="3" max="3" width="11" style="1" customWidth="1"/>
    <col min="4" max="4" width="11.7109375" style="1" customWidth="1"/>
    <col min="5" max="5" width="18.7109375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3.5703125" style="6" bestFit="1" customWidth="1"/>
    <col min="12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27</v>
      </c>
      <c r="V1" s="103" t="s">
        <v>27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58">
        <v>1000</v>
      </c>
      <c r="L4" s="77">
        <f>IF(SUM(U4:AL4)&gt;K4,K4,SUM(U4:AL4))</f>
        <v>0</v>
      </c>
      <c r="M4" s="78">
        <f>(SUM(U4:AL4))</f>
        <v>0</v>
      </c>
      <c r="N4" s="79"/>
      <c r="O4" s="80">
        <f>ROUND(IF(K4*0.25-0.5&lt;0,0,K4*0.25-0.5),0)-R4-P4</f>
        <v>250</v>
      </c>
      <c r="P4" s="79"/>
      <c r="Q4" s="79"/>
      <c r="R4" s="79"/>
      <c r="S4" s="81">
        <f>K4-(SUM(U4:AD4))+N4</f>
        <v>1000</v>
      </c>
      <c r="T4" s="20" t="str">
        <f t="shared" ref="T4:T11" si="0">IF(S4&lt;0,"ATENÇÃO","OK")</f>
        <v>OK</v>
      </c>
      <c r="U4" s="34"/>
      <c r="V4" s="34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58">
        <v>4</v>
      </c>
      <c r="L5" s="77">
        <f t="shared" ref="L5:L11" si="1">IF(SUM(U5:AL5)&gt;K5,K5,SUM(U5:AL5))</f>
        <v>0</v>
      </c>
      <c r="M5" s="78">
        <f t="shared" ref="M5:M11" si="2">(SUM(U5:AL5))</f>
        <v>0</v>
      </c>
      <c r="N5" s="72"/>
      <c r="O5" s="80">
        <f t="shared" ref="O5:O11" si="3">ROUND(IF(K5*0.25-0.5&lt;0,0,K5*0.25-0.5),0)-R5-P5</f>
        <v>1</v>
      </c>
      <c r="P5" s="72"/>
      <c r="Q5" s="72"/>
      <c r="R5" s="72"/>
      <c r="S5" s="81">
        <f t="shared" ref="S5:S11" si="4">K5-(SUM(U5:AD5))+N5</f>
        <v>4</v>
      </c>
      <c r="T5" s="20" t="str">
        <f t="shared" si="0"/>
        <v>OK</v>
      </c>
      <c r="U5" s="34"/>
      <c r="V5" s="34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58">
        <v>5000</v>
      </c>
      <c r="L6" s="77">
        <f t="shared" si="1"/>
        <v>0</v>
      </c>
      <c r="M6" s="78">
        <f t="shared" si="2"/>
        <v>0</v>
      </c>
      <c r="N6" s="72"/>
      <c r="O6" s="80">
        <f t="shared" si="3"/>
        <v>1250</v>
      </c>
      <c r="P6" s="72"/>
      <c r="Q6" s="72"/>
      <c r="R6" s="72"/>
      <c r="S6" s="81">
        <f t="shared" si="4"/>
        <v>5000</v>
      </c>
      <c r="T6" s="20" t="str">
        <f t="shared" si="0"/>
        <v>OK</v>
      </c>
      <c r="U6" s="34"/>
      <c r="V6" s="34"/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58">
        <v>24</v>
      </c>
      <c r="L7" s="77">
        <f t="shared" si="1"/>
        <v>0</v>
      </c>
      <c r="M7" s="78">
        <f t="shared" si="2"/>
        <v>0</v>
      </c>
      <c r="N7" s="72"/>
      <c r="O7" s="80">
        <f t="shared" si="3"/>
        <v>6</v>
      </c>
      <c r="P7" s="72"/>
      <c r="Q7" s="72"/>
      <c r="R7" s="72"/>
      <c r="S7" s="81">
        <f t="shared" si="4"/>
        <v>24</v>
      </c>
      <c r="T7" s="20" t="str">
        <f t="shared" si="0"/>
        <v>OK</v>
      </c>
      <c r="U7" s="34"/>
      <c r="V7" s="34"/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58">
        <v>5000</v>
      </c>
      <c r="L8" s="77">
        <f t="shared" si="1"/>
        <v>0</v>
      </c>
      <c r="M8" s="78">
        <f t="shared" si="2"/>
        <v>0</v>
      </c>
      <c r="N8" s="73"/>
      <c r="O8" s="80">
        <f t="shared" si="3"/>
        <v>1250</v>
      </c>
      <c r="P8" s="73"/>
      <c r="Q8" s="73"/>
      <c r="R8" s="73"/>
      <c r="S8" s="81">
        <f t="shared" si="4"/>
        <v>5000</v>
      </c>
      <c r="T8" s="20" t="str">
        <f t="shared" si="0"/>
        <v>OK</v>
      </c>
      <c r="U8" s="34"/>
      <c r="V8" s="34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58">
        <v>24</v>
      </c>
      <c r="L9" s="77">
        <f t="shared" si="1"/>
        <v>0</v>
      </c>
      <c r="M9" s="78">
        <f t="shared" si="2"/>
        <v>0</v>
      </c>
      <c r="N9" s="73"/>
      <c r="O9" s="80">
        <f t="shared" si="3"/>
        <v>6</v>
      </c>
      <c r="P9" s="73"/>
      <c r="Q9" s="73"/>
      <c r="R9" s="73"/>
      <c r="S9" s="81">
        <f t="shared" si="4"/>
        <v>24</v>
      </c>
      <c r="T9" s="20" t="str">
        <f t="shared" si="0"/>
        <v>OK</v>
      </c>
      <c r="U9" s="34"/>
      <c r="V9" s="34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58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34"/>
      <c r="V10" s="34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58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34"/>
      <c r="V11" s="34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215321.75999999998</v>
      </c>
      <c r="L12" s="82">
        <f t="shared" si="5"/>
        <v>0</v>
      </c>
      <c r="M12" s="82">
        <f t="shared" si="5"/>
        <v>0</v>
      </c>
      <c r="S12" s="6">
        <f>SUM(S4:S11)</f>
        <v>11052</v>
      </c>
      <c r="U12" s="30">
        <f t="shared" ref="U12:AL12" si="6">SUMPRODUCT($J$4:$J$11,U4:U11)</f>
        <v>0</v>
      </c>
      <c r="V12" s="30">
        <f t="shared" si="6"/>
        <v>0</v>
      </c>
      <c r="W12" s="30">
        <f t="shared" si="6"/>
        <v>0</v>
      </c>
      <c r="X12" s="30">
        <f t="shared" si="6"/>
        <v>0</v>
      </c>
      <c r="Y12" s="30">
        <f t="shared" si="6"/>
        <v>0</v>
      </c>
      <c r="Z12" s="30">
        <f t="shared" si="6"/>
        <v>0</v>
      </c>
      <c r="AA12" s="30">
        <f t="shared" si="6"/>
        <v>0</v>
      </c>
      <c r="AB12" s="30">
        <f t="shared" si="6"/>
        <v>0</v>
      </c>
      <c r="AC12" s="30">
        <f t="shared" si="6"/>
        <v>0</v>
      </c>
      <c r="AD12" s="30">
        <f t="shared" si="6"/>
        <v>0</v>
      </c>
      <c r="AE12" s="30">
        <f t="shared" si="6"/>
        <v>0</v>
      </c>
      <c r="AF12" s="30">
        <f t="shared" si="6"/>
        <v>0</v>
      </c>
      <c r="AG12" s="30">
        <f t="shared" si="6"/>
        <v>0</v>
      </c>
      <c r="AH12" s="30">
        <f t="shared" si="6"/>
        <v>0</v>
      </c>
      <c r="AI12" s="30">
        <f t="shared" si="6"/>
        <v>0</v>
      </c>
      <c r="AJ12" s="30">
        <f t="shared" si="6"/>
        <v>0</v>
      </c>
      <c r="AK12" s="30">
        <f t="shared" si="6"/>
        <v>0</v>
      </c>
      <c r="AL12" s="30">
        <f t="shared" si="6"/>
        <v>0</v>
      </c>
    </row>
    <row r="13" spans="1:38" ht="18.75" x14ac:dyDescent="0.25">
      <c r="U13" s="27"/>
      <c r="V13" s="27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27"/>
      <c r="V15" s="27"/>
      <c r="W15" s="27"/>
      <c r="X15" s="44"/>
    </row>
    <row r="19" spans="27:27" x14ac:dyDescent="0.25">
      <c r="AA19" s="31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U4:U11 W4:AL11">
    <cfRule type="cellIs" dxfId="8" priority="5" operator="greaterThan">
      <formula>0</formula>
    </cfRule>
  </conditionalFormatting>
  <conditionalFormatting sqref="V4:V11">
    <cfRule type="cellIs" dxfId="7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F4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5416-21D1-4168-A3F7-FDF4925061E4}">
  <dimension ref="A1:AL19"/>
  <sheetViews>
    <sheetView zoomScale="80" zoomScaleNormal="80" workbookViewId="0">
      <selection activeCell="S32" sqref="S32"/>
    </sheetView>
  </sheetViews>
  <sheetFormatPr defaultColWidth="9.7109375" defaultRowHeight="15" x14ac:dyDescent="0.25"/>
  <cols>
    <col min="1" max="1" width="14.7109375" style="2" customWidth="1"/>
    <col min="2" max="2" width="16.5703125" style="1" customWidth="1"/>
    <col min="3" max="3" width="11" style="1" customWidth="1"/>
    <col min="4" max="4" width="11.7109375" style="1" customWidth="1"/>
    <col min="5" max="5" width="11.140625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3.5703125" style="6" bestFit="1" customWidth="1"/>
    <col min="12" max="12" width="12.85546875" style="6" customWidth="1"/>
    <col min="13" max="13" width="13.28515625" style="6" customWidth="1"/>
    <col min="14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75</v>
      </c>
      <c r="V1" s="103" t="s">
        <v>76</v>
      </c>
      <c r="W1" s="103" t="s">
        <v>77</v>
      </c>
      <c r="X1" s="103" t="s">
        <v>78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53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59">
        <v>45572</v>
      </c>
      <c r="V3" s="59">
        <v>45582</v>
      </c>
      <c r="W3" s="59">
        <v>45582</v>
      </c>
      <c r="X3" s="59">
        <v>45595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58">
        <v>1500</v>
      </c>
      <c r="L4" s="77">
        <f>IF(SUM(U4:AL4)&gt;K4,K4,SUM(U4:AL4))</f>
        <v>0</v>
      </c>
      <c r="M4" s="78">
        <f>(SUM(U4:AL4))</f>
        <v>0</v>
      </c>
      <c r="N4" s="79"/>
      <c r="O4" s="80">
        <f>ROUND(IF(K4*0.25-0.5&lt;0,0,K4*0.25-0.5),0)-R4-P4</f>
        <v>375</v>
      </c>
      <c r="P4" s="79"/>
      <c r="Q4" s="79"/>
      <c r="R4" s="79"/>
      <c r="S4" s="81">
        <f>K4-(SUM(U4:AD4))+N4</f>
        <v>1500</v>
      </c>
      <c r="T4" s="20" t="str">
        <f t="shared" ref="T4:T11" si="0">IF(S4&lt;0,"ATENÇÃO","OK")</f>
        <v>OK</v>
      </c>
      <c r="U4" s="98"/>
      <c r="V4" s="95"/>
      <c r="W4" s="95"/>
      <c r="X4" s="99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58">
        <v>12</v>
      </c>
      <c r="L5" s="77">
        <f t="shared" ref="L5:L11" si="1">IF(SUM(U5:AL5)&gt;K5,K5,SUM(U5:AL5))</f>
        <v>0</v>
      </c>
      <c r="M5" s="78">
        <f t="shared" ref="M5:M11" si="2">(SUM(U5:AL5))</f>
        <v>0</v>
      </c>
      <c r="N5" s="72"/>
      <c r="O5" s="80">
        <f t="shared" ref="O5:O11" si="3">ROUND(IF(K5*0.25-0.5&lt;0,0,K5*0.25-0.5),0)-R5-P5</f>
        <v>3</v>
      </c>
      <c r="P5" s="72"/>
      <c r="Q5" s="72"/>
      <c r="R5" s="72"/>
      <c r="S5" s="81">
        <f t="shared" ref="S5:S11" si="4">K5-(SUM(U5:AD5))+N5</f>
        <v>12</v>
      </c>
      <c r="T5" s="20" t="str">
        <f t="shared" si="0"/>
        <v>OK</v>
      </c>
      <c r="U5" s="95"/>
      <c r="V5" s="95"/>
      <c r="W5" s="95"/>
      <c r="X5" s="99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58">
        <v>23900</v>
      </c>
      <c r="L6" s="77">
        <f t="shared" si="1"/>
        <v>2886</v>
      </c>
      <c r="M6" s="78">
        <f t="shared" si="2"/>
        <v>2886</v>
      </c>
      <c r="N6" s="72"/>
      <c r="O6" s="80">
        <f t="shared" si="3"/>
        <v>5975</v>
      </c>
      <c r="P6" s="72"/>
      <c r="Q6" s="72"/>
      <c r="R6" s="72"/>
      <c r="S6" s="81">
        <f t="shared" si="4"/>
        <v>21014</v>
      </c>
      <c r="T6" s="20" t="str">
        <f t="shared" si="0"/>
        <v>OK</v>
      </c>
      <c r="U6" s="95">
        <v>300</v>
      </c>
      <c r="V6" s="95">
        <v>300</v>
      </c>
      <c r="W6" s="100">
        <v>1036</v>
      </c>
      <c r="X6" s="98">
        <v>1250</v>
      </c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58">
        <v>32</v>
      </c>
      <c r="L7" s="77">
        <f t="shared" si="1"/>
        <v>1</v>
      </c>
      <c r="M7" s="78">
        <f t="shared" si="2"/>
        <v>1</v>
      </c>
      <c r="N7" s="72"/>
      <c r="O7" s="80">
        <f t="shared" si="3"/>
        <v>8</v>
      </c>
      <c r="P7" s="72"/>
      <c r="Q7" s="72"/>
      <c r="R7" s="72"/>
      <c r="S7" s="81">
        <f t="shared" si="4"/>
        <v>31</v>
      </c>
      <c r="T7" s="20" t="str">
        <f t="shared" si="0"/>
        <v>OK</v>
      </c>
      <c r="U7" s="95"/>
      <c r="V7" s="95"/>
      <c r="W7" s="100"/>
      <c r="X7" s="98">
        <v>1</v>
      </c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58">
        <v>0</v>
      </c>
      <c r="L8" s="77">
        <f t="shared" si="1"/>
        <v>0</v>
      </c>
      <c r="M8" s="78">
        <f t="shared" si="2"/>
        <v>0</v>
      </c>
      <c r="N8" s="73"/>
      <c r="O8" s="80">
        <f t="shared" si="3"/>
        <v>0</v>
      </c>
      <c r="P8" s="73"/>
      <c r="Q8" s="73"/>
      <c r="R8" s="73"/>
      <c r="S8" s="81">
        <f t="shared" si="4"/>
        <v>0</v>
      </c>
      <c r="T8" s="20" t="str">
        <f t="shared" si="0"/>
        <v>OK</v>
      </c>
      <c r="U8" s="95"/>
      <c r="V8" s="95"/>
      <c r="W8" s="100"/>
      <c r="X8" s="95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58">
        <v>0</v>
      </c>
      <c r="L9" s="77">
        <f t="shared" si="1"/>
        <v>0</v>
      </c>
      <c r="M9" s="78">
        <f t="shared" si="2"/>
        <v>0</v>
      </c>
      <c r="N9" s="73"/>
      <c r="O9" s="80">
        <f t="shared" si="3"/>
        <v>0</v>
      </c>
      <c r="P9" s="73"/>
      <c r="Q9" s="73"/>
      <c r="R9" s="73"/>
      <c r="S9" s="81">
        <f t="shared" si="4"/>
        <v>0</v>
      </c>
      <c r="T9" s="20" t="str">
        <f t="shared" si="0"/>
        <v>OK</v>
      </c>
      <c r="U9" s="95"/>
      <c r="V9" s="95"/>
      <c r="W9" s="100"/>
      <c r="X9" s="95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58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95"/>
      <c r="V10" s="95"/>
      <c r="W10" s="95"/>
      <c r="X10" s="99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58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95"/>
      <c r="V11" s="95"/>
      <c r="W11" s="95"/>
      <c r="X11" s="99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285432.51999999996</v>
      </c>
      <c r="L12" s="82">
        <f t="shared" si="5"/>
        <v>28473.459999999995</v>
      </c>
      <c r="M12" s="82">
        <f t="shared" si="5"/>
        <v>28473.459999999995</v>
      </c>
      <c r="S12" s="6">
        <f>SUM(S4:S11)</f>
        <v>22557</v>
      </c>
      <c r="U12" s="96">
        <f t="shared" ref="U12:X12" si="6">SUMPRODUCT($J$4:$J$11,U4:U11)</f>
        <v>2810.9999999999995</v>
      </c>
      <c r="V12" s="96">
        <f t="shared" si="6"/>
        <v>2810.9999999999995</v>
      </c>
      <c r="W12" s="96">
        <f t="shared" si="6"/>
        <v>9707.32</v>
      </c>
      <c r="X12" s="96">
        <f t="shared" si="6"/>
        <v>13144.139999999998</v>
      </c>
      <c r="Y12" s="30">
        <f t="shared" ref="Y12:AL12" si="7">SUMPRODUCT($J$4:$J$11,Y4:Y11)</f>
        <v>0</v>
      </c>
      <c r="Z12" s="30">
        <f t="shared" si="7"/>
        <v>0</v>
      </c>
      <c r="AA12" s="30">
        <f t="shared" si="7"/>
        <v>0</v>
      </c>
      <c r="AB12" s="30">
        <f t="shared" si="7"/>
        <v>0</v>
      </c>
      <c r="AC12" s="30">
        <f t="shared" si="7"/>
        <v>0</v>
      </c>
      <c r="AD12" s="30">
        <f t="shared" si="7"/>
        <v>0</v>
      </c>
      <c r="AE12" s="30">
        <f t="shared" si="7"/>
        <v>0</v>
      </c>
      <c r="AF12" s="30">
        <f t="shared" si="7"/>
        <v>0</v>
      </c>
      <c r="AG12" s="30">
        <f t="shared" si="7"/>
        <v>0</v>
      </c>
      <c r="AH12" s="30">
        <f t="shared" si="7"/>
        <v>0</v>
      </c>
      <c r="AI12" s="30">
        <f t="shared" si="7"/>
        <v>0</v>
      </c>
      <c r="AJ12" s="30">
        <f t="shared" si="7"/>
        <v>0</v>
      </c>
      <c r="AK12" s="30">
        <f t="shared" si="7"/>
        <v>0</v>
      </c>
      <c r="AL12" s="30">
        <f t="shared" si="7"/>
        <v>0</v>
      </c>
    </row>
    <row r="13" spans="1:38" ht="18.75" x14ac:dyDescent="0.25">
      <c r="U13" s="97"/>
      <c r="V13" s="97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97"/>
      <c r="V15" s="97"/>
      <c r="W15" s="97"/>
    </row>
    <row r="19" spans="27:27" x14ac:dyDescent="0.25">
      <c r="AA19" s="31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Y4:AL11">
    <cfRule type="cellIs" dxfId="6" priority="7" operator="greaterThan">
      <formula>0</formula>
    </cfRule>
  </conditionalFormatting>
  <conditionalFormatting sqref="W4:X11 U4:U11">
    <cfRule type="cellIs" dxfId="5" priority="2" operator="greaterThan">
      <formula>0</formula>
    </cfRule>
  </conditionalFormatting>
  <conditionalFormatting sqref="V4:V11">
    <cfRule type="cellIs" dxfId="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BF91-0312-44B2-8F9F-2621DB782809}">
  <dimension ref="A1:AL19"/>
  <sheetViews>
    <sheetView zoomScale="80" zoomScaleNormal="80" workbookViewId="0">
      <selection activeCell="D28" sqref="D28"/>
    </sheetView>
  </sheetViews>
  <sheetFormatPr defaultColWidth="9.7109375" defaultRowHeight="15" x14ac:dyDescent="0.25"/>
  <cols>
    <col min="1" max="1" width="14.7109375" style="2" customWidth="1"/>
    <col min="2" max="2" width="27.28515625" style="1" customWidth="1"/>
    <col min="3" max="3" width="11" style="1" customWidth="1"/>
    <col min="4" max="4" width="11.7109375" style="1" customWidth="1"/>
    <col min="5" max="5" width="27" style="1" customWidth="1"/>
    <col min="6" max="6" width="9.140625" style="22" customWidth="1"/>
    <col min="7" max="8" width="12.28515625" style="1" customWidth="1"/>
    <col min="9" max="9" width="14.85546875" style="1" customWidth="1"/>
    <col min="10" max="10" width="15.42578125" style="1" customWidth="1"/>
    <col min="11" max="11" width="13.5703125" style="6" bestFit="1" customWidth="1"/>
    <col min="12" max="18" width="11.28515625" style="6" customWidth="1"/>
    <col min="19" max="19" width="13.28515625" style="21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110" t="s">
        <v>41</v>
      </c>
      <c r="B1" s="111"/>
      <c r="C1" s="112" t="s">
        <v>42</v>
      </c>
      <c r="D1" s="113"/>
      <c r="E1" s="113"/>
      <c r="F1" s="113"/>
      <c r="G1" s="113"/>
      <c r="H1" s="113"/>
      <c r="I1" s="113"/>
      <c r="J1" s="114"/>
      <c r="K1" s="109" t="s">
        <v>43</v>
      </c>
      <c r="L1" s="109"/>
      <c r="M1" s="109"/>
      <c r="N1" s="109"/>
      <c r="O1" s="109"/>
      <c r="P1" s="109"/>
      <c r="Q1" s="109"/>
      <c r="R1" s="109"/>
      <c r="S1" s="109"/>
      <c r="T1" s="109"/>
      <c r="U1" s="103" t="s">
        <v>27</v>
      </c>
      <c r="V1" s="103" t="s">
        <v>27</v>
      </c>
      <c r="W1" s="103" t="s">
        <v>27</v>
      </c>
      <c r="X1" s="103" t="s">
        <v>27</v>
      </c>
      <c r="Y1" s="103" t="s">
        <v>27</v>
      </c>
      <c r="Z1" s="103" t="s">
        <v>27</v>
      </c>
      <c r="AA1" s="103" t="s">
        <v>27</v>
      </c>
      <c r="AB1" s="103" t="s">
        <v>27</v>
      </c>
      <c r="AC1" s="103" t="s">
        <v>27</v>
      </c>
      <c r="AD1" s="103" t="s">
        <v>27</v>
      </c>
      <c r="AE1" s="103" t="s">
        <v>27</v>
      </c>
      <c r="AF1" s="103" t="s">
        <v>27</v>
      </c>
      <c r="AG1" s="103" t="s">
        <v>27</v>
      </c>
      <c r="AH1" s="103" t="s">
        <v>27</v>
      </c>
      <c r="AI1" s="103" t="s">
        <v>27</v>
      </c>
      <c r="AJ1" s="103" t="s">
        <v>27</v>
      </c>
      <c r="AK1" s="103" t="s">
        <v>27</v>
      </c>
      <c r="AL1" s="103" t="s">
        <v>27</v>
      </c>
    </row>
    <row r="2" spans="1:38" ht="21.75" customHeight="1" x14ac:dyDescent="0.25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8" s="3" customFormat="1" ht="75" x14ac:dyDescent="0.2">
      <c r="A3" s="32" t="s">
        <v>22</v>
      </c>
      <c r="B3" s="32" t="s">
        <v>28</v>
      </c>
      <c r="C3" s="32" t="s">
        <v>26</v>
      </c>
      <c r="D3" s="32" t="s">
        <v>18</v>
      </c>
      <c r="E3" s="32" t="s">
        <v>29</v>
      </c>
      <c r="F3" s="32" t="s">
        <v>19</v>
      </c>
      <c r="G3" s="32" t="s">
        <v>20</v>
      </c>
      <c r="H3" s="32" t="s">
        <v>30</v>
      </c>
      <c r="I3" s="32" t="s">
        <v>31</v>
      </c>
      <c r="J3" s="32" t="s">
        <v>32</v>
      </c>
      <c r="K3" s="33" t="s">
        <v>3</v>
      </c>
      <c r="L3" s="75" t="s">
        <v>59</v>
      </c>
      <c r="M3" s="75" t="s">
        <v>60</v>
      </c>
      <c r="N3" s="75" t="s">
        <v>61</v>
      </c>
      <c r="O3" s="75" t="s">
        <v>62</v>
      </c>
      <c r="P3" s="75" t="s">
        <v>63</v>
      </c>
      <c r="Q3" s="75" t="s">
        <v>64</v>
      </c>
      <c r="R3" s="75" t="s">
        <v>65</v>
      </c>
      <c r="S3" s="76" t="s">
        <v>0</v>
      </c>
      <c r="T3" s="28" t="s">
        <v>2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  <c r="AL3" s="19" t="s">
        <v>1</v>
      </c>
    </row>
    <row r="4" spans="1:38" ht="30.2" customHeight="1" x14ac:dyDescent="0.25">
      <c r="A4" s="119" t="s">
        <v>25</v>
      </c>
      <c r="B4" s="118" t="s">
        <v>44</v>
      </c>
      <c r="C4" s="106">
        <v>1</v>
      </c>
      <c r="D4" s="53">
        <v>1</v>
      </c>
      <c r="E4" s="118" t="s">
        <v>15</v>
      </c>
      <c r="F4" s="54" t="s">
        <v>21</v>
      </c>
      <c r="G4" s="55" t="s">
        <v>23</v>
      </c>
      <c r="H4" s="55" t="s">
        <v>12</v>
      </c>
      <c r="I4" s="55" t="s">
        <v>14</v>
      </c>
      <c r="J4" s="56">
        <v>5.24</v>
      </c>
      <c r="K4" s="58">
        <v>600</v>
      </c>
      <c r="L4" s="77">
        <f>IF(SUM(U4:AL4)&gt;K4,K4,SUM(U4:AL4))</f>
        <v>0</v>
      </c>
      <c r="M4" s="78">
        <f>(SUM(U4:AL4))</f>
        <v>0</v>
      </c>
      <c r="N4" s="79"/>
      <c r="O4" s="80">
        <f>ROUND(IF(K4*0.25-0.5&lt;0,0,K4*0.25-0.5),0)-R4-P4</f>
        <v>150</v>
      </c>
      <c r="P4" s="79"/>
      <c r="Q4" s="79"/>
      <c r="R4" s="79"/>
      <c r="S4" s="81">
        <f>K4-(SUM(U4:AD4))+N4</f>
        <v>600</v>
      </c>
      <c r="T4" s="20" t="str">
        <f t="shared" ref="T4:T11" si="0">IF(S4&lt;0,"ATENÇÃO","OK")</f>
        <v>OK</v>
      </c>
      <c r="U4" s="34"/>
      <c r="V4" s="34"/>
      <c r="W4" s="34"/>
      <c r="X4" s="35"/>
      <c r="Y4" s="36"/>
      <c r="Z4" s="34"/>
      <c r="AA4" s="34"/>
      <c r="AB4" s="37"/>
      <c r="AC4" s="37"/>
      <c r="AD4" s="38"/>
      <c r="AE4" s="29"/>
      <c r="AF4" s="26"/>
      <c r="AG4" s="25"/>
      <c r="AH4" s="25"/>
      <c r="AI4" s="25"/>
      <c r="AJ4" s="25"/>
      <c r="AK4" s="25"/>
      <c r="AL4" s="25"/>
    </row>
    <row r="5" spans="1:38" ht="30.2" customHeight="1" x14ac:dyDescent="0.25">
      <c r="A5" s="118"/>
      <c r="B5" s="115"/>
      <c r="C5" s="107"/>
      <c r="D5" s="57">
        <v>2</v>
      </c>
      <c r="E5" s="115"/>
      <c r="F5" s="46" t="s">
        <v>21</v>
      </c>
      <c r="G5" s="47" t="s">
        <v>24</v>
      </c>
      <c r="H5" s="47" t="s">
        <v>17</v>
      </c>
      <c r="I5" s="47" t="s">
        <v>14</v>
      </c>
      <c r="J5" s="56">
        <v>651.41999999999996</v>
      </c>
      <c r="K5" s="58">
        <v>10</v>
      </c>
      <c r="L5" s="77">
        <f t="shared" ref="L5:L11" si="1">IF(SUM(U5:AL5)&gt;K5,K5,SUM(U5:AL5))</f>
        <v>0</v>
      </c>
      <c r="M5" s="78">
        <f t="shared" ref="M5:M11" si="2">(SUM(U5:AL5))</f>
        <v>0</v>
      </c>
      <c r="N5" s="72"/>
      <c r="O5" s="80">
        <f t="shared" ref="O5:O11" si="3">ROUND(IF(K5*0.25-0.5&lt;0,0,K5*0.25-0.5),0)-R5-P5</f>
        <v>2</v>
      </c>
      <c r="P5" s="72"/>
      <c r="Q5" s="72"/>
      <c r="R5" s="72"/>
      <c r="S5" s="81">
        <f t="shared" ref="S5:S11" si="4">K5-(SUM(U5:AD5))+N5</f>
        <v>10</v>
      </c>
      <c r="T5" s="20" t="str">
        <f t="shared" si="0"/>
        <v>OK</v>
      </c>
      <c r="U5" s="34"/>
      <c r="V5" s="34"/>
      <c r="W5" s="34"/>
      <c r="X5" s="35"/>
      <c r="Y5" s="36"/>
      <c r="Z5" s="36"/>
      <c r="AA5" s="34"/>
      <c r="AB5" s="34"/>
      <c r="AC5" s="34"/>
      <c r="AD5" s="38"/>
      <c r="AE5" s="29"/>
      <c r="AF5" s="26"/>
      <c r="AG5" s="25"/>
      <c r="AH5" s="25"/>
      <c r="AI5" s="25"/>
      <c r="AJ5" s="25"/>
      <c r="AK5" s="25"/>
      <c r="AL5" s="25"/>
    </row>
    <row r="6" spans="1:38" ht="30.2" customHeight="1" x14ac:dyDescent="0.25">
      <c r="A6" s="120" t="s">
        <v>25</v>
      </c>
      <c r="B6" s="105" t="s">
        <v>44</v>
      </c>
      <c r="C6" s="108">
        <v>2</v>
      </c>
      <c r="D6" s="51">
        <v>3</v>
      </c>
      <c r="E6" s="105" t="s">
        <v>16</v>
      </c>
      <c r="F6" s="41" t="s">
        <v>21</v>
      </c>
      <c r="G6" s="42" t="s">
        <v>23</v>
      </c>
      <c r="H6" s="42" t="s">
        <v>12</v>
      </c>
      <c r="I6" s="42" t="s">
        <v>14</v>
      </c>
      <c r="J6" s="52">
        <v>9.3699999999999992</v>
      </c>
      <c r="K6" s="58">
        <v>6000</v>
      </c>
      <c r="L6" s="77">
        <f t="shared" si="1"/>
        <v>0</v>
      </c>
      <c r="M6" s="78">
        <f t="shared" si="2"/>
        <v>0</v>
      </c>
      <c r="N6" s="72"/>
      <c r="O6" s="80">
        <f t="shared" si="3"/>
        <v>1500</v>
      </c>
      <c r="P6" s="72"/>
      <c r="Q6" s="72"/>
      <c r="R6" s="72"/>
      <c r="S6" s="81">
        <f t="shared" si="4"/>
        <v>6000</v>
      </c>
      <c r="T6" s="20" t="str">
        <f t="shared" si="0"/>
        <v>OK</v>
      </c>
      <c r="U6" s="34"/>
      <c r="V6" s="34"/>
      <c r="W6" s="36"/>
      <c r="X6" s="35"/>
      <c r="Y6" s="36"/>
      <c r="Z6" s="36"/>
      <c r="AA6" s="34"/>
      <c r="AB6" s="37"/>
      <c r="AC6" s="37"/>
      <c r="AD6" s="38"/>
      <c r="AE6" s="29"/>
      <c r="AF6" s="26"/>
      <c r="AG6" s="25"/>
      <c r="AH6" s="25"/>
      <c r="AI6" s="25"/>
      <c r="AJ6" s="25"/>
      <c r="AK6" s="25"/>
      <c r="AL6" s="25"/>
    </row>
    <row r="7" spans="1:38" ht="30.2" customHeight="1" x14ac:dyDescent="0.25">
      <c r="A7" s="102"/>
      <c r="B7" s="105"/>
      <c r="C7" s="108"/>
      <c r="D7" s="51">
        <v>4</v>
      </c>
      <c r="E7" s="105"/>
      <c r="F7" s="41" t="s">
        <v>21</v>
      </c>
      <c r="G7" s="42" t="s">
        <v>24</v>
      </c>
      <c r="H7" s="42" t="s">
        <v>17</v>
      </c>
      <c r="I7" s="42" t="s">
        <v>14</v>
      </c>
      <c r="J7" s="52">
        <v>1431.64</v>
      </c>
      <c r="K7" s="58">
        <v>20</v>
      </c>
      <c r="L7" s="77">
        <f t="shared" si="1"/>
        <v>0</v>
      </c>
      <c r="M7" s="78">
        <f t="shared" si="2"/>
        <v>0</v>
      </c>
      <c r="N7" s="72"/>
      <c r="O7" s="80">
        <f t="shared" si="3"/>
        <v>5</v>
      </c>
      <c r="P7" s="72"/>
      <c r="Q7" s="72"/>
      <c r="R7" s="72"/>
      <c r="S7" s="81">
        <f t="shared" si="4"/>
        <v>20</v>
      </c>
      <c r="T7" s="20" t="str">
        <f t="shared" si="0"/>
        <v>OK</v>
      </c>
      <c r="U7" s="34"/>
      <c r="V7" s="34"/>
      <c r="W7" s="36"/>
      <c r="X7" s="35"/>
      <c r="Y7" s="36"/>
      <c r="Z7" s="36"/>
      <c r="AA7" s="34"/>
      <c r="AB7" s="34"/>
      <c r="AC7" s="34"/>
      <c r="AD7" s="38"/>
      <c r="AE7" s="29"/>
      <c r="AF7" s="26"/>
      <c r="AG7" s="25"/>
      <c r="AH7" s="25"/>
      <c r="AI7" s="25"/>
      <c r="AJ7" s="25"/>
      <c r="AK7" s="25"/>
      <c r="AL7" s="25"/>
    </row>
    <row r="8" spans="1:38" ht="30.2" customHeight="1" x14ac:dyDescent="0.25">
      <c r="A8" s="119" t="s">
        <v>25</v>
      </c>
      <c r="B8" s="115" t="s">
        <v>45</v>
      </c>
      <c r="C8" s="107">
        <v>3</v>
      </c>
      <c r="D8" s="57">
        <v>5</v>
      </c>
      <c r="E8" s="115" t="s">
        <v>13</v>
      </c>
      <c r="F8" s="46" t="s">
        <v>21</v>
      </c>
      <c r="G8" s="47" t="s">
        <v>23</v>
      </c>
      <c r="H8" s="47" t="s">
        <v>12</v>
      </c>
      <c r="I8" s="47" t="s">
        <v>14</v>
      </c>
      <c r="J8" s="56">
        <v>16</v>
      </c>
      <c r="K8" s="58">
        <v>5000</v>
      </c>
      <c r="L8" s="77">
        <f t="shared" si="1"/>
        <v>0</v>
      </c>
      <c r="M8" s="78">
        <f t="shared" si="2"/>
        <v>0</v>
      </c>
      <c r="N8" s="73"/>
      <c r="O8" s="80">
        <f t="shared" si="3"/>
        <v>1250</v>
      </c>
      <c r="P8" s="73"/>
      <c r="Q8" s="73"/>
      <c r="R8" s="73"/>
      <c r="S8" s="81">
        <f t="shared" si="4"/>
        <v>5000</v>
      </c>
      <c r="T8" s="20" t="str">
        <f t="shared" si="0"/>
        <v>OK</v>
      </c>
      <c r="U8" s="34"/>
      <c r="V8" s="34"/>
      <c r="W8" s="36"/>
      <c r="X8" s="34"/>
      <c r="Y8" s="34"/>
      <c r="Z8" s="36"/>
      <c r="AA8" s="34"/>
      <c r="AB8" s="39"/>
      <c r="AC8" s="37"/>
      <c r="AD8" s="38"/>
      <c r="AE8" s="29"/>
      <c r="AF8" s="26"/>
      <c r="AG8" s="25"/>
      <c r="AH8" s="25"/>
      <c r="AI8" s="25"/>
      <c r="AJ8" s="25"/>
      <c r="AK8" s="25"/>
      <c r="AL8" s="25"/>
    </row>
    <row r="9" spans="1:38" ht="30.2" customHeight="1" x14ac:dyDescent="0.25">
      <c r="A9" s="118"/>
      <c r="B9" s="115"/>
      <c r="C9" s="107"/>
      <c r="D9" s="57">
        <v>6</v>
      </c>
      <c r="E9" s="115"/>
      <c r="F9" s="46" t="s">
        <v>21</v>
      </c>
      <c r="G9" s="47" t="s">
        <v>24</v>
      </c>
      <c r="H9" s="47" t="s">
        <v>17</v>
      </c>
      <c r="I9" s="47" t="s">
        <v>14</v>
      </c>
      <c r="J9" s="56">
        <v>1927.78</v>
      </c>
      <c r="K9" s="58">
        <v>12</v>
      </c>
      <c r="L9" s="77">
        <f t="shared" si="1"/>
        <v>0</v>
      </c>
      <c r="M9" s="78">
        <f t="shared" si="2"/>
        <v>0</v>
      </c>
      <c r="N9" s="73"/>
      <c r="O9" s="80">
        <f t="shared" si="3"/>
        <v>3</v>
      </c>
      <c r="P9" s="73"/>
      <c r="Q9" s="73"/>
      <c r="R9" s="73"/>
      <c r="S9" s="81">
        <f t="shared" si="4"/>
        <v>12</v>
      </c>
      <c r="T9" s="20" t="str">
        <f t="shared" si="0"/>
        <v>OK</v>
      </c>
      <c r="U9" s="34"/>
      <c r="V9" s="34"/>
      <c r="W9" s="36"/>
      <c r="X9" s="34"/>
      <c r="Y9" s="35"/>
      <c r="Z9" s="36"/>
      <c r="AA9" s="34"/>
      <c r="AB9" s="40"/>
      <c r="AC9" s="34"/>
      <c r="AD9" s="38"/>
      <c r="AE9" s="29"/>
      <c r="AF9" s="26"/>
      <c r="AG9" s="25"/>
      <c r="AH9" s="25"/>
      <c r="AI9" s="25"/>
      <c r="AJ9" s="25"/>
      <c r="AK9" s="25"/>
      <c r="AL9" s="25"/>
    </row>
    <row r="10" spans="1:38" ht="30.2" customHeight="1" x14ac:dyDescent="0.25">
      <c r="A10" s="101" t="s">
        <v>35</v>
      </c>
      <c r="B10" s="105" t="s">
        <v>33</v>
      </c>
      <c r="C10" s="108">
        <v>4</v>
      </c>
      <c r="D10" s="51">
        <v>7</v>
      </c>
      <c r="E10" s="105" t="s">
        <v>34</v>
      </c>
      <c r="F10" s="41" t="s">
        <v>21</v>
      </c>
      <c r="G10" s="42" t="s">
        <v>23</v>
      </c>
      <c r="H10" s="42" t="s">
        <v>12</v>
      </c>
      <c r="I10" s="42" t="s">
        <v>14</v>
      </c>
      <c r="J10" s="50">
        <v>17.100000000000001</v>
      </c>
      <c r="K10" s="58">
        <v>0</v>
      </c>
      <c r="L10" s="77">
        <f t="shared" si="1"/>
        <v>0</v>
      </c>
      <c r="M10" s="78">
        <f t="shared" si="2"/>
        <v>0</v>
      </c>
      <c r="N10" s="73"/>
      <c r="O10" s="80">
        <f t="shared" si="3"/>
        <v>0</v>
      </c>
      <c r="P10" s="73"/>
      <c r="Q10" s="73"/>
      <c r="R10" s="73"/>
      <c r="S10" s="81">
        <f t="shared" si="4"/>
        <v>0</v>
      </c>
      <c r="T10" s="20" t="str">
        <f t="shared" si="0"/>
        <v>OK</v>
      </c>
      <c r="U10" s="34"/>
      <c r="V10" s="34"/>
      <c r="W10" s="34"/>
      <c r="X10" s="35"/>
      <c r="Y10" s="35"/>
      <c r="Z10" s="36"/>
      <c r="AA10" s="34"/>
      <c r="AB10" s="37"/>
      <c r="AC10" s="37"/>
      <c r="AD10" s="38"/>
      <c r="AE10" s="29"/>
      <c r="AF10" s="26"/>
      <c r="AG10" s="25"/>
      <c r="AH10" s="25"/>
      <c r="AI10" s="25"/>
      <c r="AJ10" s="25"/>
      <c r="AK10" s="25"/>
      <c r="AL10" s="25"/>
    </row>
    <row r="11" spans="1:38" ht="30.2" customHeight="1" x14ac:dyDescent="0.25">
      <c r="A11" s="102"/>
      <c r="B11" s="105"/>
      <c r="C11" s="108"/>
      <c r="D11" s="51">
        <v>8</v>
      </c>
      <c r="E11" s="105"/>
      <c r="F11" s="41" t="s">
        <v>21</v>
      </c>
      <c r="G11" s="42" t="s">
        <v>24</v>
      </c>
      <c r="H11" s="42" t="s">
        <v>17</v>
      </c>
      <c r="I11" s="42" t="s">
        <v>14</v>
      </c>
      <c r="J11" s="50">
        <v>760</v>
      </c>
      <c r="K11" s="58">
        <v>0</v>
      </c>
      <c r="L11" s="77">
        <f t="shared" si="1"/>
        <v>0</v>
      </c>
      <c r="M11" s="78">
        <f t="shared" si="2"/>
        <v>0</v>
      </c>
      <c r="N11" s="73"/>
      <c r="O11" s="80">
        <f t="shared" si="3"/>
        <v>0</v>
      </c>
      <c r="P11" s="73"/>
      <c r="Q11" s="73"/>
      <c r="R11" s="73"/>
      <c r="S11" s="81">
        <f t="shared" si="4"/>
        <v>0</v>
      </c>
      <c r="T11" s="20" t="str">
        <f t="shared" si="0"/>
        <v>OK</v>
      </c>
      <c r="U11" s="34"/>
      <c r="V11" s="34"/>
      <c r="W11" s="34"/>
      <c r="X11" s="35"/>
      <c r="Y11" s="35"/>
      <c r="Z11" s="36"/>
      <c r="AA11" s="34"/>
      <c r="AB11" s="34"/>
      <c r="AC11" s="34"/>
      <c r="AD11" s="38"/>
      <c r="AE11" s="29"/>
      <c r="AF11" s="26"/>
      <c r="AG11" s="25"/>
      <c r="AH11" s="25"/>
      <c r="AI11" s="25"/>
      <c r="AJ11" s="25"/>
      <c r="AK11" s="25"/>
      <c r="AL11" s="25"/>
    </row>
    <row r="12" spans="1:38" x14ac:dyDescent="0.25">
      <c r="K12" s="82">
        <f t="shared" ref="K12:M12" si="5">SUMPRODUCT($J$4:$J$11,K4:K11)</f>
        <v>197644.36</v>
      </c>
      <c r="L12" s="82">
        <f t="shared" si="5"/>
        <v>0</v>
      </c>
      <c r="M12" s="82">
        <f t="shared" si="5"/>
        <v>0</v>
      </c>
      <c r="S12" s="6">
        <f>SUM(S4:S11)</f>
        <v>11642</v>
      </c>
      <c r="U12" s="30">
        <f t="shared" ref="U12:AL12" si="6">SUMPRODUCT($J$4:$J$11,U4:U11)</f>
        <v>0</v>
      </c>
      <c r="V12" s="30">
        <f t="shared" si="6"/>
        <v>0</v>
      </c>
      <c r="W12" s="30">
        <f t="shared" si="6"/>
        <v>0</v>
      </c>
      <c r="X12" s="30">
        <f t="shared" si="6"/>
        <v>0</v>
      </c>
      <c r="Y12" s="30">
        <f t="shared" si="6"/>
        <v>0</v>
      </c>
      <c r="Z12" s="30">
        <f t="shared" si="6"/>
        <v>0</v>
      </c>
      <c r="AA12" s="30">
        <f t="shared" si="6"/>
        <v>0</v>
      </c>
      <c r="AB12" s="30">
        <f t="shared" si="6"/>
        <v>0</v>
      </c>
      <c r="AC12" s="30">
        <f t="shared" si="6"/>
        <v>0</v>
      </c>
      <c r="AD12" s="30">
        <f t="shared" si="6"/>
        <v>0</v>
      </c>
      <c r="AE12" s="30">
        <f t="shared" si="6"/>
        <v>0</v>
      </c>
      <c r="AF12" s="30">
        <f t="shared" si="6"/>
        <v>0</v>
      </c>
      <c r="AG12" s="30">
        <f t="shared" si="6"/>
        <v>0</v>
      </c>
      <c r="AH12" s="30">
        <f t="shared" si="6"/>
        <v>0</v>
      </c>
      <c r="AI12" s="30">
        <f t="shared" si="6"/>
        <v>0</v>
      </c>
      <c r="AJ12" s="30">
        <f t="shared" si="6"/>
        <v>0</v>
      </c>
      <c r="AK12" s="30">
        <f t="shared" si="6"/>
        <v>0</v>
      </c>
      <c r="AL12" s="30">
        <f t="shared" si="6"/>
        <v>0</v>
      </c>
    </row>
    <row r="13" spans="1:38" ht="18.75" x14ac:dyDescent="0.25">
      <c r="U13" s="27"/>
      <c r="V13" s="27"/>
    </row>
    <row r="15" spans="1:38" ht="19.149999999999999" customHeight="1" x14ac:dyDescent="0.25">
      <c r="B15" s="121" t="s">
        <v>37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27"/>
      <c r="V15" s="27"/>
      <c r="W15" s="27"/>
      <c r="X15" s="44"/>
    </row>
    <row r="19" spans="27:27" x14ac:dyDescent="0.25">
      <c r="AA19" s="31"/>
    </row>
  </sheetData>
  <mergeCells count="39">
    <mergeCell ref="Z1:Z2"/>
    <mergeCell ref="AA1:AA2"/>
    <mergeCell ref="AB1:AB2"/>
    <mergeCell ref="AC1:AC2"/>
    <mergeCell ref="A1:B1"/>
    <mergeCell ref="C1:J1"/>
    <mergeCell ref="K1:T1"/>
    <mergeCell ref="U1:U2"/>
    <mergeCell ref="V1:V2"/>
    <mergeCell ref="W1:W2"/>
    <mergeCell ref="AJ1:AJ2"/>
    <mergeCell ref="AK1:AK2"/>
    <mergeCell ref="AL1:AL2"/>
    <mergeCell ref="A2:T2"/>
    <mergeCell ref="A4:A5"/>
    <mergeCell ref="B4:B5"/>
    <mergeCell ref="C4:C5"/>
    <mergeCell ref="E4:E5"/>
    <mergeCell ref="AD1:AD2"/>
    <mergeCell ref="AE1:AE2"/>
    <mergeCell ref="AF1:AF2"/>
    <mergeCell ref="AG1:AG2"/>
    <mergeCell ref="AH1:AH2"/>
    <mergeCell ref="AI1:AI2"/>
    <mergeCell ref="X1:X2"/>
    <mergeCell ref="Y1:Y2"/>
    <mergeCell ref="A6:A7"/>
    <mergeCell ref="B6:B7"/>
    <mergeCell ref="C6:C7"/>
    <mergeCell ref="E6:E7"/>
    <mergeCell ref="A8:A9"/>
    <mergeCell ref="B8:B9"/>
    <mergeCell ref="C8:C9"/>
    <mergeCell ref="E8:E9"/>
    <mergeCell ref="A10:A11"/>
    <mergeCell ref="B10:B11"/>
    <mergeCell ref="C10:C11"/>
    <mergeCell ref="E10:E11"/>
    <mergeCell ref="B15:T15"/>
  </mergeCells>
  <conditionalFormatting sqref="W4:AL11 U4:U11">
    <cfRule type="cellIs" dxfId="3" priority="5" operator="greaterThan">
      <formula>0</formula>
    </cfRule>
  </conditionalFormatting>
  <conditionalFormatting sqref="V4:V11">
    <cfRule type="cellIs" dxfId="2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REITORIA-SETRAN</vt:lpstr>
      <vt:lpstr>REITORIA-PROEX</vt:lpstr>
      <vt:lpstr>ESAG</vt:lpstr>
      <vt:lpstr>CEART</vt:lpstr>
      <vt:lpstr>CEAD</vt:lpstr>
      <vt:lpstr>FAED</vt:lpstr>
      <vt:lpstr>CEFID</vt:lpstr>
      <vt:lpstr>CERES</vt:lpstr>
      <vt:lpstr>CESFI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2025-01-29T17:03:35Z</dcterms:modified>
</cp:coreProperties>
</file>