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PE 1001.2019 SGPE 15864.2019 - Backups, Switches - SRP vig 09.10.20\"/>
    </mc:Choice>
  </mc:AlternateContent>
  <xr:revisionPtr revIDLastSave="0" documentId="13_ncr:1_{F092F8D8-B45F-48C4-9772-7F671EFAAAE2}" xr6:coauthVersionLast="45" xr6:coauthVersionMax="45" xr10:uidLastSave="{00000000-0000-0000-0000-000000000000}"/>
  <bookViews>
    <workbookView xWindow="-28920" yWindow="3990" windowWidth="29040" windowHeight="15840" tabRatio="857" xr2:uid="{00000000-000D-0000-FFFF-FFFF00000000}"/>
  </bookViews>
  <sheets>
    <sheet name="SETIC" sheetId="163" r:id="rId1"/>
    <sheet name="GESTOR " sheetId="164" r:id="rId2"/>
  </sheets>
  <definedNames>
    <definedName name="diasuteis" localSheetId="1">#REF!</definedName>
    <definedName name="diasuteis">#REF!</definedName>
    <definedName name="Ferias" localSheetId="1">#REF!</definedName>
    <definedName name="Ferias">#REF!</definedName>
    <definedName name="RD" localSheetId="1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8" i="163" l="1"/>
  <c r="N30" i="163" s="1"/>
  <c r="N27" i="163"/>
  <c r="R18" i="163"/>
  <c r="O18" i="163"/>
  <c r="N18" i="163"/>
  <c r="Q16" i="163"/>
  <c r="Q18" i="163" s="1"/>
  <c r="P13" i="163"/>
  <c r="P18" i="163" s="1"/>
  <c r="K4" i="164" l="1"/>
  <c r="K5" i="164"/>
  <c r="K6" i="164"/>
  <c r="K7" i="164"/>
  <c r="K8" i="164"/>
  <c r="K9" i="164"/>
  <c r="K10" i="164"/>
  <c r="K11" i="164"/>
  <c r="K12" i="164"/>
  <c r="K13" i="164"/>
  <c r="K14" i="164"/>
  <c r="K15" i="164"/>
  <c r="K16" i="164"/>
  <c r="K3" i="164"/>
  <c r="L22" i="164" l="1"/>
  <c r="N16" i="164"/>
  <c r="N15" i="164"/>
  <c r="N14" i="164"/>
  <c r="N13" i="164"/>
  <c r="N12" i="164"/>
  <c r="N11" i="164"/>
  <c r="N10" i="164"/>
  <c r="N9" i="164"/>
  <c r="N7" i="164"/>
  <c r="N6" i="164"/>
  <c r="N5" i="164"/>
  <c r="N4" i="164"/>
  <c r="N3" i="164"/>
  <c r="I25" i="163"/>
  <c r="I24" i="163"/>
  <c r="I18" i="163"/>
  <c r="I26" i="163" s="1"/>
  <c r="L5" i="163"/>
  <c r="L6" i="163"/>
  <c r="L7" i="163"/>
  <c r="L8" i="163"/>
  <c r="L9" i="163"/>
  <c r="L10" i="163"/>
  <c r="L11" i="163"/>
  <c r="L12" i="163"/>
  <c r="L13" i="163"/>
  <c r="L14" i="163"/>
  <c r="L15" i="163"/>
  <c r="L16" i="163"/>
  <c r="L15" i="164" s="1"/>
  <c r="M16" i="163"/>
  <c r="L17" i="163"/>
  <c r="L4" i="163"/>
  <c r="L3" i="164" s="1"/>
  <c r="N17" i="164" l="1"/>
  <c r="M9" i="163"/>
  <c r="L8" i="164"/>
  <c r="M5" i="163"/>
  <c r="L4" i="164"/>
  <c r="O15" i="164"/>
  <c r="M15" i="164"/>
  <c r="M12" i="163"/>
  <c r="L11" i="164"/>
  <c r="M8" i="163"/>
  <c r="L7" i="164"/>
  <c r="M17" i="163"/>
  <c r="L16" i="164"/>
  <c r="M14" i="163"/>
  <c r="L13" i="164"/>
  <c r="M10" i="163"/>
  <c r="L9" i="164"/>
  <c r="M6" i="163"/>
  <c r="L5" i="164"/>
  <c r="M13" i="163"/>
  <c r="L12" i="164"/>
  <c r="O3" i="164"/>
  <c r="M3" i="164"/>
  <c r="M15" i="163"/>
  <c r="L14" i="164"/>
  <c r="M11" i="163"/>
  <c r="L10" i="164"/>
  <c r="M7" i="163"/>
  <c r="L6" i="164"/>
  <c r="L23" i="164"/>
  <c r="M4" i="163"/>
  <c r="O4" i="164" l="1"/>
  <c r="M4" i="164"/>
  <c r="O13" i="164"/>
  <c r="M13" i="164"/>
  <c r="O7" i="164"/>
  <c r="M7" i="164"/>
  <c r="M8" i="164"/>
  <c r="O11" i="164"/>
  <c r="M11" i="164"/>
  <c r="M10" i="164"/>
  <c r="O10" i="164"/>
  <c r="O5" i="164"/>
  <c r="M5" i="164"/>
  <c r="M6" i="164"/>
  <c r="O6" i="164"/>
  <c r="M14" i="164"/>
  <c r="O14" i="164"/>
  <c r="O12" i="164"/>
  <c r="M12" i="164"/>
  <c r="O9" i="164"/>
  <c r="M9" i="164"/>
  <c r="O16" i="164"/>
  <c r="M16" i="164"/>
  <c r="O17" i="164" l="1"/>
  <c r="L21" i="16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Mees</author>
  </authors>
  <commentList>
    <comment ref="P13" authorId="0" shapeId="0" xr:uid="{F990F90A-1E71-4B90-9D96-0AC77DBD6973}">
      <text>
        <r>
          <rPr>
            <b/>
            <sz val="9"/>
            <color indexed="81"/>
            <rFont val="Segoe UI"/>
            <family val="2"/>
          </rPr>
          <t>Leticia Mees:
ESTORNADO (ITENS NÃO ENTREGUES).</t>
        </r>
      </text>
    </comment>
    <comment ref="Q16" authorId="0" shapeId="0" xr:uid="{2DB77BA7-7AA5-4228-A8B1-133BED5B03A5}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11/12/19: ESTORNADO (ITEM NÃO ENTREGUE EM 2019).</t>
        </r>
      </text>
    </comment>
  </commentList>
</comments>
</file>

<file path=xl/sharedStrings.xml><?xml version="1.0" encoding="utf-8"?>
<sst xmlns="http://schemas.openxmlformats.org/spreadsheetml/2006/main" count="250" uniqueCount="75">
  <si>
    <t>Saldo / Automático</t>
  </si>
  <si>
    <t>...../...../......</t>
  </si>
  <si>
    <t>ALERTA</t>
  </si>
  <si>
    <t>Item</t>
  </si>
  <si>
    <t>Qtde Registrada</t>
  </si>
  <si>
    <t>SALDO</t>
  </si>
  <si>
    <t>Valor Total da Ata com Aditivo</t>
  </si>
  <si>
    <t>Valor Utilizado</t>
  </si>
  <si>
    <t>% Aditivos</t>
  </si>
  <si>
    <t>% Utilizado</t>
  </si>
  <si>
    <t>CENTRO PARTICIPANTE: Reitoria/PROEX</t>
  </si>
  <si>
    <t xml:space="preserve"> AF/OS nº  xxxx/2018 Qtde. DT</t>
  </si>
  <si>
    <t xml:space="preserve">Resumo Atualizado em </t>
  </si>
  <si>
    <t>PROCESSO: 474/2019/UDESC</t>
  </si>
  <si>
    <t>OBJETO: CONTRATAÇÃO DE EMPRESA PARA EXECUÇÃO DE SERVIÇO DE MANUTENÇÃO E INSTALAÇÃO DE CABEAMENTO ESTRUTURADO (REDE DE DADOS/VOZ) COM FORNECIMENTO DE MATERIAL, PARA ATENDER AS NECESSIDADES DA UDESC</t>
  </si>
  <si>
    <t>VIGÊNCIA DA ATA: 10/10/19 até 09/10/2020</t>
  </si>
  <si>
    <t>Serviço</t>
  </si>
  <si>
    <t>Empresa</t>
  </si>
  <si>
    <t>Grupo-Classe</t>
  </si>
  <si>
    <t>Código NUC</t>
  </si>
  <si>
    <t xml:space="preserve">valor total </t>
  </si>
  <si>
    <t>Qtde Utilizada</t>
  </si>
  <si>
    <t xml:space="preserve">utilizado </t>
  </si>
  <si>
    <t>Lote</t>
  </si>
  <si>
    <t>Especificação - conforme complementação memorial descritivo.</t>
  </si>
  <si>
    <t>Marca/Modelo</t>
  </si>
  <si>
    <t>Detalhamento</t>
  </si>
  <si>
    <t>Unidade</t>
  </si>
  <si>
    <t>CONNECT TELEINFORMÁTICA E CONSULTORIA LTDA ME CNPJ 14.686.366/0001-70</t>
  </si>
  <si>
    <t>Controladoras</t>
  </si>
  <si>
    <t>07413-6-001</t>
  </si>
  <si>
    <t>IBM</t>
  </si>
  <si>
    <t>449052.35</t>
  </si>
  <si>
    <t>Peça</t>
  </si>
  <si>
    <t>Gaveta de Expansão 3,5” - Tipo 1</t>
  </si>
  <si>
    <t>11493-6-001</t>
  </si>
  <si>
    <t>Gaveta de Expansão 2,5” - Tipo 2</t>
  </si>
  <si>
    <t>Unidade de Armazenamento SSD 1.8TB – Tipo 1</t>
  </si>
  <si>
    <t>07737-2-058</t>
  </si>
  <si>
    <t>339030.17</t>
  </si>
  <si>
    <t>Unidade de Armazenamento SAS 10K 1.8TB – Tipo 2</t>
  </si>
  <si>
    <t>Unidade de Armazenamento SAS 7.2K 2TB – Tipo 3</t>
  </si>
  <si>
    <t>Unidade de Armazenamento SAS 7.2K 4TB – Tipo 4</t>
  </si>
  <si>
    <t>SERVIX INFORMÁTICA LTDA CNPJ 01.134.191/0001-47</t>
  </si>
  <si>
    <t>SOLUÇÃO PARA BACKUP DE DADOS</t>
  </si>
  <si>
    <t>00473-1-090</t>
  </si>
  <si>
    <t>Commvault</t>
  </si>
  <si>
    <t>449030.47</t>
  </si>
  <si>
    <t>Licença</t>
  </si>
  <si>
    <t>TREINAMENTO TÉCNICO PARA A SOLUÇÃO DE BACKUP</t>
  </si>
  <si>
    <t>50046-003</t>
  </si>
  <si>
    <t>339039.48</t>
  </si>
  <si>
    <t>SULCOMM COMERCIO DE EQUIPAMENTOS DE COMUNICACÃO LTDA CNPJ 72.259.187/0001-53</t>
  </si>
  <si>
    <t>SWITCH SAN</t>
  </si>
  <si>
    <t>00469-3-012</t>
  </si>
  <si>
    <t>Dell</t>
  </si>
  <si>
    <t>SEPROL - COMÉRCIO E CONSULTORIA EM INFORMÁTICA LTDA CNPJ 76.366.285/0001-40</t>
  </si>
  <si>
    <t xml:space="preserve">Gaveta de Expansão 2,5” </t>
  </si>
  <si>
    <t xml:space="preserve">HPE/M6710 SFF(2.5in) SAS Fld Int Dr Encl </t>
  </si>
  <si>
    <t>Unidade de Armazenamento SSD</t>
  </si>
  <si>
    <t>HPE/ M6710 920GB SFF SSD</t>
  </si>
  <si>
    <t xml:space="preserve">Gaveta de Expansão 3,5” </t>
  </si>
  <si>
    <t>HPE/M6720 LFF(3.5in) SAS Fld Int Dr Encl</t>
  </si>
  <si>
    <t>Unidade de Armazenamento NL</t>
  </si>
  <si>
    <t>HPE/M6720 6TB 6G SAS 7.2K 3.5in NL HDD</t>
  </si>
  <si>
    <r>
      <rPr>
        <b/>
        <sz val="8"/>
        <rFont val="Arial"/>
        <family val="2"/>
        <charset val="1"/>
      </rPr>
      <t xml:space="preserve">Especificação - </t>
    </r>
    <r>
      <rPr>
        <i/>
        <sz val="8"/>
        <color rgb="FF000000"/>
        <rFont val="Arial"/>
        <family val="2"/>
        <charset val="1"/>
      </rPr>
      <t>conforme complementação memorial descritivo.</t>
    </r>
  </si>
  <si>
    <t>Preço Unitário</t>
  </si>
  <si>
    <t>cancelado</t>
  </si>
  <si>
    <t>PROCESSO: 1001/2019/UDESC</t>
  </si>
  <si>
    <t>OBJETO:AQUISIÇÃO DE SOLUÇÃO DE ARMAZENAMENTO DE DADOS, BACKUP, SWITCHES PARA REDE SAN E EXPANSÃO DE STORAGE EXISTENTE PARA A UDESC</t>
  </si>
  <si>
    <t xml:space="preserve"> Contrato nº   2027/2019 Qtde. DT</t>
  </si>
  <si>
    <t xml:space="preserve"> Contrato nº  2028/2019 Qtde. DT</t>
  </si>
  <si>
    <t xml:space="preserve"> Contrato nº  2029/2019 Qtde. DT</t>
  </si>
  <si>
    <t xml:space="preserve"> AF nº  2030/2019 Qtde. DT </t>
  </si>
  <si>
    <t xml:space="preserve"> AF nº  258/2020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</si>
</sst>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  <numFmt numFmtId="170" formatCode="00\-00"/>
    <numFmt numFmtId="171" formatCode="_-* #,##0.00_-;\-* #,##0.00_-;_-* \-??_-;_-@_-"/>
  </numFmts>
  <fonts count="18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8"/>
      <name val="Arial"/>
      <family val="2"/>
      <charset val="1"/>
    </font>
    <font>
      <i/>
      <sz val="8"/>
      <color rgb="FF000000"/>
      <name val="Arial"/>
      <family val="2"/>
      <charset val="1"/>
    </font>
    <font>
      <b/>
      <sz val="8"/>
      <name val="Arial"/>
      <family val="2"/>
    </font>
    <font>
      <b/>
      <sz val="9"/>
      <name val="Arial"/>
      <family val="2"/>
      <charset val="1"/>
    </font>
    <font>
      <sz val="9"/>
      <name val="Arial"/>
      <family val="2"/>
    </font>
    <font>
      <sz val="8"/>
      <name val="Arial"/>
      <family val="2"/>
      <charset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CC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FFFFCC"/>
      </patternFill>
    </fill>
    <fill>
      <patternFill patternType="solid">
        <fgColor rgb="FFA6A6A6"/>
        <bgColor rgb="FFB2B2B2"/>
      </patternFill>
    </fill>
    <fill>
      <patternFill patternType="solid">
        <fgColor rgb="FFB2B2B2"/>
        <bgColor rgb="FFA6A6A6"/>
      </patternFill>
    </fill>
    <fill>
      <patternFill patternType="solid">
        <fgColor theme="0" tint="-0.34998626667073579"/>
        <bgColor rgb="FFB2B2B2"/>
      </patternFill>
    </fill>
    <fill>
      <patternFill patternType="solid">
        <fgColor theme="2" tint="-0.249977111117893"/>
        <bgColor rgb="FFA6A6A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FB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8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168" fontId="7" fillId="6" borderId="2" xfId="1" applyNumberFormat="1" applyFont="1" applyFill="1" applyBorder="1" applyAlignment="1" applyProtection="1">
      <alignment horizontal="right"/>
      <protection locked="0"/>
    </xf>
    <xf numFmtId="168" fontId="7" fillId="6" borderId="7" xfId="1" applyNumberFormat="1" applyFont="1" applyFill="1" applyBorder="1" applyAlignment="1" applyProtection="1">
      <alignment horizontal="right"/>
      <protection locked="0"/>
    </xf>
    <xf numFmtId="2" fontId="7" fillId="6" borderId="7" xfId="1" applyNumberFormat="1" applyFont="1" applyFill="1" applyBorder="1" applyAlignment="1">
      <alignment horizontal="right"/>
    </xf>
    <xf numFmtId="0" fontId="7" fillId="6" borderId="8" xfId="1" applyFont="1" applyFill="1" applyBorder="1" applyAlignment="1" applyProtection="1">
      <alignment horizontal="left"/>
      <protection locked="0"/>
    </xf>
    <xf numFmtId="0" fontId="7" fillId="6" borderId="14" xfId="1" applyFont="1" applyFill="1" applyBorder="1" applyAlignment="1" applyProtection="1">
      <alignment horizontal="left"/>
      <protection locked="0"/>
    </xf>
    <xf numFmtId="0" fontId="7" fillId="6" borderId="10" xfId="1" applyFont="1" applyFill="1" applyBorder="1" applyAlignment="1" applyProtection="1">
      <alignment horizontal="left"/>
      <protection locked="0"/>
    </xf>
    <xf numFmtId="0" fontId="7" fillId="6" borderId="0" xfId="1" applyFont="1" applyFill="1" applyBorder="1" applyAlignment="1" applyProtection="1">
      <alignment horizontal="left"/>
      <protection locked="0"/>
    </xf>
    <xf numFmtId="0" fontId="7" fillId="6" borderId="11" xfId="1" applyFont="1" applyFill="1" applyBorder="1" applyAlignment="1" applyProtection="1">
      <alignment horizontal="left"/>
      <protection locked="0"/>
    </xf>
    <xf numFmtId="0" fontId="7" fillId="6" borderId="13" xfId="1" applyFont="1" applyFill="1" applyBorder="1" applyAlignment="1" applyProtection="1">
      <alignment horizontal="left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0" fontId="7" fillId="6" borderId="3" xfId="12" applyNumberFormat="1" applyFont="1" applyFill="1" applyBorder="1" applyAlignment="1" applyProtection="1">
      <alignment horizontal="right"/>
      <protection locked="0"/>
    </xf>
    <xf numFmtId="44" fontId="3" fillId="8" borderId="1" xfId="8" applyFont="1" applyFill="1" applyBorder="1" applyAlignment="1" applyProtection="1">
      <alignment horizontal="center" vertical="center" wrapText="1"/>
      <protection locked="0"/>
    </xf>
    <xf numFmtId="0" fontId="3" fillId="8" borderId="1" xfId="1" applyFont="1" applyFill="1" applyBorder="1" applyAlignment="1" applyProtection="1">
      <alignment wrapText="1"/>
      <protection locked="0"/>
    </xf>
    <xf numFmtId="0" fontId="3" fillId="4" borderId="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vertical="center"/>
    </xf>
    <xf numFmtId="169" fontId="3" fillId="5" borderId="1" xfId="17" applyNumberFormat="1" applyFont="1" applyFill="1" applyBorder="1" applyAlignment="1">
      <alignment horizontal="center" vertical="center" wrapText="1"/>
    </xf>
    <xf numFmtId="169" fontId="3" fillId="6" borderId="1" xfId="17" applyNumberFormat="1" applyFont="1" applyFill="1" applyBorder="1" applyAlignment="1">
      <alignment horizontal="center" vertical="center" wrapText="1"/>
    </xf>
    <xf numFmtId="44" fontId="3" fillId="0" borderId="0" xfId="1" applyNumberFormat="1" applyFont="1" applyFill="1" applyAlignment="1">
      <alignment horizontal="center" vertical="center" wrapText="1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165" fontId="3" fillId="10" borderId="1" xfId="3" applyFont="1" applyFill="1" applyBorder="1" applyAlignment="1" applyProtection="1">
      <alignment horizontal="center" vertical="center" wrapText="1"/>
    </xf>
    <xf numFmtId="1" fontId="3" fillId="10" borderId="1" xfId="1" applyNumberFormat="1" applyFont="1" applyFill="1" applyBorder="1" applyAlignment="1" applyProtection="1">
      <alignment horizontal="center" vertical="center" wrapText="1"/>
    </xf>
    <xf numFmtId="166" fontId="3" fillId="10" borderId="1" xfId="1" applyNumberFormat="1" applyFont="1" applyFill="1" applyBorder="1" applyAlignment="1">
      <alignment horizontal="center" vertical="center" wrapText="1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horizontal="center" vertical="center" wrapText="1"/>
    </xf>
    <xf numFmtId="44" fontId="5" fillId="10" borderId="1" xfId="13" applyFont="1" applyFill="1" applyBorder="1" applyAlignment="1">
      <alignment vertical="center"/>
    </xf>
    <xf numFmtId="44" fontId="3" fillId="10" borderId="1" xfId="13" applyFont="1" applyFill="1" applyBorder="1" applyAlignment="1">
      <alignment wrapText="1"/>
    </xf>
    <xf numFmtId="0" fontId="3" fillId="10" borderId="1" xfId="1" applyFont="1" applyFill="1" applyBorder="1" applyAlignment="1" applyProtection="1">
      <alignment horizontal="center" vertical="center" wrapText="1"/>
    </xf>
    <xf numFmtId="44" fontId="3" fillId="0" borderId="0" xfId="1" applyNumberFormat="1" applyFont="1" applyAlignment="1">
      <alignment wrapText="1"/>
    </xf>
    <xf numFmtId="44" fontId="3" fillId="0" borderId="0" xfId="1" applyNumberFormat="1" applyFont="1" applyFill="1" applyAlignment="1">
      <alignment horizontal="center" wrapText="1"/>
    </xf>
    <xf numFmtId="0" fontId="12" fillId="11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170" fontId="13" fillId="11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 wrapText="1"/>
    </xf>
    <xf numFmtId="170" fontId="13" fillId="12" borderId="1" xfId="0" applyNumberFormat="1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wrapText="1"/>
    </xf>
    <xf numFmtId="170" fontId="13" fillId="13" borderId="1" xfId="0" applyNumberFormat="1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 wrapText="1"/>
    </xf>
    <xf numFmtId="170" fontId="13" fillId="14" borderId="1" xfId="0" applyNumberFormat="1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171" fontId="15" fillId="11" borderId="1" xfId="0" applyNumberFormat="1" applyFont="1" applyFill="1" applyBorder="1" applyAlignment="1">
      <alignment horizontal="center" vertical="center"/>
    </xf>
    <xf numFmtId="171" fontId="12" fillId="12" borderId="1" xfId="0" applyNumberFormat="1" applyFont="1" applyFill="1" applyBorder="1" applyAlignment="1">
      <alignment horizontal="center" vertical="center"/>
    </xf>
    <xf numFmtId="171" fontId="15" fillId="13" borderId="1" xfId="0" applyNumberFormat="1" applyFont="1" applyFill="1" applyBorder="1" applyAlignment="1">
      <alignment horizontal="center" vertical="center"/>
    </xf>
    <xf numFmtId="171" fontId="15" fillId="15" borderId="1" xfId="0" applyNumberFormat="1" applyFont="1" applyFill="1" applyBorder="1" applyAlignment="1">
      <alignment horizontal="center" vertical="center"/>
    </xf>
    <xf numFmtId="171" fontId="15" fillId="14" borderId="1" xfId="0" applyNumberFormat="1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Alignment="1">
      <alignment wrapText="1"/>
    </xf>
    <xf numFmtId="0" fontId="7" fillId="0" borderId="0" xfId="1" applyFont="1" applyAlignment="1" applyProtection="1">
      <alignment wrapText="1"/>
      <protection locked="0"/>
    </xf>
    <xf numFmtId="43" fontId="5" fillId="7" borderId="1" xfId="0" applyNumberFormat="1" applyFont="1" applyFill="1" applyBorder="1" applyAlignment="1">
      <alignment vertical="center"/>
    </xf>
    <xf numFmtId="0" fontId="9" fillId="17" borderId="7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vertical="center" wrapText="1"/>
    </xf>
    <xf numFmtId="49" fontId="5" fillId="17" borderId="1" xfId="0" applyNumberFormat="1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43" fontId="5" fillId="17" borderId="1" xfId="0" applyNumberFormat="1" applyFont="1" applyFill="1" applyBorder="1" applyAlignment="1">
      <alignment vertical="center"/>
    </xf>
    <xf numFmtId="0" fontId="5" fillId="18" borderId="1" xfId="0" applyFont="1" applyFill="1" applyBorder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 applyProtection="1">
      <alignment horizontal="center" vertical="center" wrapText="1"/>
      <protection locked="0"/>
    </xf>
    <xf numFmtId="1" fontId="3" fillId="0" borderId="0" xfId="1" applyNumberFormat="1" applyFont="1" applyFill="1" applyAlignment="1" applyProtection="1">
      <alignment horizontal="center" vertical="center" wrapText="1"/>
      <protection locked="0"/>
    </xf>
    <xf numFmtId="0" fontId="7" fillId="6" borderId="11" xfId="1" applyFont="1" applyFill="1" applyBorder="1" applyAlignment="1">
      <alignment vertical="center" wrapText="1"/>
    </xf>
    <xf numFmtId="0" fontId="7" fillId="6" borderId="13" xfId="1" applyFont="1" applyFill="1" applyBorder="1" applyAlignment="1">
      <alignment vertical="center" wrapText="1"/>
    </xf>
    <xf numFmtId="0" fontId="7" fillId="6" borderId="12" xfId="1" applyFont="1" applyFill="1" applyBorder="1" applyAlignment="1">
      <alignment vertical="center" wrapText="1"/>
    </xf>
    <xf numFmtId="0" fontId="7" fillId="6" borderId="4" xfId="1" applyFont="1" applyFill="1" applyBorder="1" applyAlignment="1" applyProtection="1">
      <alignment horizontal="left"/>
      <protection locked="0"/>
    </xf>
    <xf numFmtId="0" fontId="7" fillId="6" borderId="5" xfId="1" applyFont="1" applyFill="1" applyBorder="1" applyAlignment="1" applyProtection="1">
      <alignment horizontal="left"/>
      <protection locked="0"/>
    </xf>
    <xf numFmtId="0" fontId="7" fillId="6" borderId="6" xfId="1" applyFont="1" applyFill="1" applyBorder="1" applyAlignment="1" applyProtection="1">
      <alignment horizontal="left"/>
      <protection locked="0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7" fillId="6" borderId="8" xfId="1" applyFont="1" applyFill="1" applyBorder="1" applyAlignment="1">
      <alignment vertical="center" wrapText="1"/>
    </xf>
    <xf numFmtId="0" fontId="7" fillId="6" borderId="14" xfId="1" applyFont="1" applyFill="1" applyBorder="1" applyAlignment="1">
      <alignment vertical="center" wrapText="1"/>
    </xf>
    <xf numFmtId="0" fontId="7" fillId="6" borderId="9" xfId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3" xfId="0" applyFont="1" applyFill="1" applyBorder="1" applyAlignment="1">
      <alignment horizontal="center" vertical="center" wrapText="1"/>
    </xf>
    <xf numFmtId="44" fontId="7" fillId="6" borderId="11" xfId="1" applyNumberFormat="1" applyFont="1" applyFill="1" applyBorder="1" applyAlignment="1">
      <alignment vertical="center" wrapText="1"/>
    </xf>
    <xf numFmtId="0" fontId="3" fillId="10" borderId="4" xfId="0" applyNumberFormat="1" applyFont="1" applyFill="1" applyBorder="1" applyAlignment="1">
      <alignment horizontal="center" vertical="center" wrapText="1"/>
    </xf>
    <xf numFmtId="0" fontId="3" fillId="10" borderId="5" xfId="0" applyNumberFormat="1" applyFont="1" applyFill="1" applyBorder="1" applyAlignment="1">
      <alignment horizontal="center" vertical="center" wrapText="1"/>
    </xf>
    <xf numFmtId="0" fontId="3" fillId="10" borderId="6" xfId="0" applyNumberFormat="1" applyFont="1" applyFill="1" applyBorder="1" applyAlignment="1">
      <alignment horizontal="center" vertical="center" wrapText="1"/>
    </xf>
    <xf numFmtId="44" fontId="7" fillId="6" borderId="8" xfId="1" applyNumberFormat="1" applyFont="1" applyFill="1" applyBorder="1" applyAlignment="1">
      <alignment vertical="center" wrapText="1"/>
    </xf>
    <xf numFmtId="0" fontId="3" fillId="1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17" borderId="2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center"/>
    </xf>
    <xf numFmtId="0" fontId="5" fillId="17" borderId="2" xfId="0" applyFont="1" applyFill="1" applyBorder="1" applyAlignment="1">
      <alignment horizontal="center" vertical="center" wrapText="1"/>
    </xf>
    <xf numFmtId="0" fontId="5" fillId="17" borderId="3" xfId="0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 textRotation="90" wrapText="1"/>
    </xf>
    <xf numFmtId="0" fontId="5" fillId="17" borderId="7" xfId="0" applyFont="1" applyFill="1" applyBorder="1" applyAlignment="1">
      <alignment horizontal="center" vertical="center" textRotation="90" wrapText="1"/>
    </xf>
    <xf numFmtId="0" fontId="5" fillId="17" borderId="3" xfId="0" applyFont="1" applyFill="1" applyBorder="1" applyAlignment="1">
      <alignment horizontal="center" vertical="center" textRotation="90" wrapText="1"/>
    </xf>
    <xf numFmtId="0" fontId="5" fillId="17" borderId="7" xfId="0" applyFont="1" applyFill="1" applyBorder="1" applyAlignment="1">
      <alignment horizontal="center" vertical="center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8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5" borderId="1" xfId="1" applyFont="1" applyFill="1" applyBorder="1" applyAlignment="1" applyProtection="1">
      <alignment horizontal="center" wrapText="1"/>
      <protection locked="0"/>
    </xf>
    <xf numFmtId="44" fontId="3" fillId="0" borderId="0" xfId="8" applyFont="1" applyAlignment="1" applyProtection="1">
      <alignment wrapText="1"/>
      <protection locked="0"/>
    </xf>
  </cellXfs>
  <cellStyles count="18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  <cellStyle name="Vírgula" xfId="1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1"/>
  <sheetViews>
    <sheetView tabSelected="1" zoomScale="80" zoomScaleNormal="80" workbookViewId="0">
      <selection activeCell="S17" sqref="S17"/>
    </sheetView>
  </sheetViews>
  <sheetFormatPr defaultColWidth="9.73046875" defaultRowHeight="14.25" x14ac:dyDescent="0.45"/>
  <cols>
    <col min="1" max="1" width="8.73046875" style="1" customWidth="1"/>
    <col min="2" max="2" width="28.73046875" style="1" customWidth="1"/>
    <col min="3" max="3" width="14.86328125" style="1" customWidth="1"/>
    <col min="4" max="4" width="34.1328125" style="20" customWidth="1"/>
    <col min="5" max="5" width="15.86328125" style="1" customWidth="1"/>
    <col min="6" max="6" width="10" style="1" customWidth="1"/>
    <col min="7" max="7" width="15.73046875" style="1" customWidth="1"/>
    <col min="8" max="10" width="15.3984375" style="1" customWidth="1"/>
    <col min="11" max="11" width="15" style="6" bestFit="1" customWidth="1"/>
    <col min="12" max="12" width="15" style="21" customWidth="1"/>
    <col min="13" max="13" width="12.59765625" style="4" customWidth="1"/>
    <col min="14" max="14" width="16.265625" style="5" customWidth="1"/>
    <col min="15" max="15" width="15" style="5" customWidth="1"/>
    <col min="16" max="16" width="15.3984375" style="5" customWidth="1"/>
    <col min="17" max="17" width="14.3984375" style="5" customWidth="1"/>
    <col min="18" max="18" width="13.3984375" style="5" customWidth="1"/>
    <col min="19" max="22" width="20.73046875" style="5" customWidth="1"/>
    <col min="23" max="43" width="20.73046875" style="2" customWidth="1"/>
    <col min="44" max="16384" width="9.73046875" style="2"/>
  </cols>
  <sheetData>
    <row r="1" spans="1:43" ht="80.25" customHeight="1" x14ac:dyDescent="0.45">
      <c r="A1" s="107" t="s">
        <v>68</v>
      </c>
      <c r="B1" s="107"/>
      <c r="C1" s="107"/>
      <c r="D1" s="107"/>
      <c r="E1" s="100" t="s">
        <v>69</v>
      </c>
      <c r="F1" s="101"/>
      <c r="G1" s="101"/>
      <c r="H1" s="101"/>
      <c r="I1" s="102"/>
      <c r="J1" s="25"/>
      <c r="K1" s="106" t="s">
        <v>15</v>
      </c>
      <c r="L1" s="106"/>
      <c r="M1" s="106"/>
      <c r="N1" s="99" t="s">
        <v>70</v>
      </c>
      <c r="O1" s="99" t="s">
        <v>71</v>
      </c>
      <c r="P1" s="99" t="s">
        <v>72</v>
      </c>
      <c r="Q1" s="99" t="s">
        <v>73</v>
      </c>
      <c r="R1" s="99" t="s">
        <v>74</v>
      </c>
      <c r="S1" s="99" t="s">
        <v>11</v>
      </c>
      <c r="T1" s="99" t="s">
        <v>11</v>
      </c>
      <c r="U1" s="99" t="s">
        <v>11</v>
      </c>
      <c r="V1" s="99" t="s">
        <v>11</v>
      </c>
      <c r="W1" s="99" t="s">
        <v>11</v>
      </c>
      <c r="X1" s="99" t="s">
        <v>11</v>
      </c>
      <c r="Y1" s="99" t="s">
        <v>11</v>
      </c>
      <c r="Z1" s="99" t="s">
        <v>11</v>
      </c>
      <c r="AA1" s="99" t="s">
        <v>11</v>
      </c>
      <c r="AB1" s="99" t="s">
        <v>11</v>
      </c>
      <c r="AC1" s="99" t="s">
        <v>11</v>
      </c>
      <c r="AD1" s="99" t="s">
        <v>11</v>
      </c>
      <c r="AE1" s="99" t="s">
        <v>11</v>
      </c>
      <c r="AF1" s="99" t="s">
        <v>11</v>
      </c>
      <c r="AG1" s="99" t="s">
        <v>11</v>
      </c>
      <c r="AH1" s="99" t="s">
        <v>11</v>
      </c>
      <c r="AI1" s="99" t="s">
        <v>11</v>
      </c>
      <c r="AJ1" s="99" t="s">
        <v>11</v>
      </c>
      <c r="AK1" s="99" t="s">
        <v>11</v>
      </c>
      <c r="AL1" s="99" t="s">
        <v>11</v>
      </c>
      <c r="AM1" s="99" t="s">
        <v>11</v>
      </c>
      <c r="AN1" s="99" t="s">
        <v>11</v>
      </c>
      <c r="AO1" s="99" t="s">
        <v>11</v>
      </c>
      <c r="AP1" s="99" t="s">
        <v>11</v>
      </c>
      <c r="AQ1" s="99" t="s">
        <v>11</v>
      </c>
    </row>
    <row r="2" spans="1:43" ht="21.75" customHeight="1" x14ac:dyDescent="0.45">
      <c r="A2" s="106" t="s">
        <v>10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</row>
    <row r="3" spans="1:43" s="3" customFormat="1" ht="29.65" x14ac:dyDescent="0.35">
      <c r="A3" s="76" t="s">
        <v>23</v>
      </c>
      <c r="B3" s="76" t="s">
        <v>17</v>
      </c>
      <c r="C3" s="76" t="s">
        <v>3</v>
      </c>
      <c r="D3" s="76" t="s">
        <v>65</v>
      </c>
      <c r="E3" s="76" t="s">
        <v>18</v>
      </c>
      <c r="F3" s="76" t="s">
        <v>19</v>
      </c>
      <c r="G3" s="76" t="s">
        <v>25</v>
      </c>
      <c r="H3" s="76" t="s">
        <v>26</v>
      </c>
      <c r="I3" s="77" t="s">
        <v>27</v>
      </c>
      <c r="J3" s="76" t="s">
        <v>66</v>
      </c>
      <c r="K3" s="40" t="s">
        <v>4</v>
      </c>
      <c r="L3" s="41" t="s">
        <v>0</v>
      </c>
      <c r="M3" s="42" t="s">
        <v>2</v>
      </c>
      <c r="N3" s="139">
        <v>43754</v>
      </c>
      <c r="O3" s="139">
        <v>43754</v>
      </c>
      <c r="P3" s="139">
        <v>43754</v>
      </c>
      <c r="Q3" s="139">
        <v>43754</v>
      </c>
      <c r="R3" s="139">
        <v>43887</v>
      </c>
      <c r="S3" s="18" t="s">
        <v>1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  <c r="Z3" s="18" t="s">
        <v>1</v>
      </c>
      <c r="AA3" s="18" t="s">
        <v>1</v>
      </c>
      <c r="AB3" s="18" t="s">
        <v>1</v>
      </c>
      <c r="AC3" s="18" t="s">
        <v>1</v>
      </c>
      <c r="AD3" s="18" t="s">
        <v>1</v>
      </c>
      <c r="AE3" s="18" t="s">
        <v>1</v>
      </c>
      <c r="AF3" s="18" t="s">
        <v>1</v>
      </c>
      <c r="AG3" s="18" t="s">
        <v>1</v>
      </c>
      <c r="AH3" s="18" t="s">
        <v>1</v>
      </c>
      <c r="AI3" s="18" t="s">
        <v>1</v>
      </c>
      <c r="AJ3" s="18" t="s">
        <v>1</v>
      </c>
      <c r="AK3" s="18" t="s">
        <v>1</v>
      </c>
      <c r="AL3" s="18" t="s">
        <v>1</v>
      </c>
      <c r="AM3" s="18" t="s">
        <v>1</v>
      </c>
      <c r="AN3" s="18" t="s">
        <v>1</v>
      </c>
      <c r="AO3" s="18" t="s">
        <v>1</v>
      </c>
      <c r="AP3" s="18" t="s">
        <v>1</v>
      </c>
      <c r="AQ3" s="18" t="s">
        <v>1</v>
      </c>
    </row>
    <row r="4" spans="1:43" s="7" customFormat="1" ht="60" customHeight="1" x14ac:dyDescent="0.45">
      <c r="A4" s="108">
        <v>1</v>
      </c>
      <c r="B4" s="109" t="s">
        <v>28</v>
      </c>
      <c r="C4" s="49">
        <v>1</v>
      </c>
      <c r="D4" s="50" t="s">
        <v>29</v>
      </c>
      <c r="E4" s="51">
        <v>1301</v>
      </c>
      <c r="F4" s="50" t="s">
        <v>30</v>
      </c>
      <c r="G4" s="52" t="s">
        <v>31</v>
      </c>
      <c r="H4" s="50" t="s">
        <v>32</v>
      </c>
      <c r="I4" s="53" t="s">
        <v>33</v>
      </c>
      <c r="J4" s="71">
        <v>448582</v>
      </c>
      <c r="K4" s="31">
        <v>2</v>
      </c>
      <c r="L4" s="32">
        <f>K4-(SUM(N4:AQ4))</f>
        <v>1</v>
      </c>
      <c r="M4" s="19" t="str">
        <f t="shared" ref="M4" si="0">IF(L4&lt;0,"ATENÇÃO","OK")</f>
        <v>OK</v>
      </c>
      <c r="N4" s="140">
        <v>1</v>
      </c>
      <c r="O4" s="23"/>
      <c r="P4" s="23"/>
      <c r="Q4" s="24"/>
      <c r="R4" s="34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</row>
    <row r="5" spans="1:43" ht="60" customHeight="1" x14ac:dyDescent="0.45">
      <c r="A5" s="108"/>
      <c r="B5" s="110"/>
      <c r="C5" s="49">
        <v>2</v>
      </c>
      <c r="D5" s="50" t="s">
        <v>34</v>
      </c>
      <c r="E5" s="51">
        <v>1301</v>
      </c>
      <c r="F5" s="50" t="s">
        <v>35</v>
      </c>
      <c r="G5" s="52" t="s">
        <v>31</v>
      </c>
      <c r="H5" s="50" t="s">
        <v>32</v>
      </c>
      <c r="I5" s="53" t="s">
        <v>33</v>
      </c>
      <c r="J5" s="71">
        <v>13555</v>
      </c>
      <c r="K5" s="31">
        <v>12</v>
      </c>
      <c r="L5" s="32">
        <f t="shared" ref="L5:L17" si="1">K5-(SUM(N5:AQ5))</f>
        <v>0</v>
      </c>
      <c r="M5" s="19" t="str">
        <f t="shared" ref="M5:M17" si="2">IF(L5&lt;0,"ATENÇÃO","OK")</f>
        <v>OK</v>
      </c>
      <c r="N5" s="140">
        <v>12</v>
      </c>
      <c r="O5" s="34"/>
      <c r="P5" s="34"/>
      <c r="Q5" s="34"/>
      <c r="R5" s="34"/>
      <c r="S5" s="34"/>
      <c r="T5" s="34"/>
      <c r="U5" s="34"/>
      <c r="V5" s="34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</row>
    <row r="6" spans="1:43" ht="60" customHeight="1" x14ac:dyDescent="0.45">
      <c r="A6" s="108"/>
      <c r="B6" s="110"/>
      <c r="C6" s="49">
        <v>3</v>
      </c>
      <c r="D6" s="50" t="s">
        <v>36</v>
      </c>
      <c r="E6" s="51">
        <v>1301</v>
      </c>
      <c r="F6" s="50" t="s">
        <v>35</v>
      </c>
      <c r="G6" s="52" t="s">
        <v>31</v>
      </c>
      <c r="H6" s="50" t="s">
        <v>32</v>
      </c>
      <c r="I6" s="53" t="s">
        <v>33</v>
      </c>
      <c r="J6" s="71">
        <v>11440</v>
      </c>
      <c r="K6" s="31">
        <v>6</v>
      </c>
      <c r="L6" s="32">
        <f t="shared" si="1"/>
        <v>3</v>
      </c>
      <c r="M6" s="19" t="str">
        <f t="shared" si="2"/>
        <v>OK</v>
      </c>
      <c r="N6" s="140">
        <v>3</v>
      </c>
      <c r="O6" s="34"/>
      <c r="P6" s="34"/>
      <c r="Q6" s="34"/>
      <c r="R6" s="34"/>
      <c r="S6" s="34"/>
      <c r="T6" s="34"/>
      <c r="U6" s="34"/>
      <c r="V6" s="34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</row>
    <row r="7" spans="1:43" ht="60" customHeight="1" x14ac:dyDescent="0.45">
      <c r="A7" s="108"/>
      <c r="B7" s="110"/>
      <c r="C7" s="49">
        <v>4</v>
      </c>
      <c r="D7" s="50" t="s">
        <v>37</v>
      </c>
      <c r="E7" s="51">
        <v>1301</v>
      </c>
      <c r="F7" s="50" t="s">
        <v>38</v>
      </c>
      <c r="G7" s="52" t="s">
        <v>31</v>
      </c>
      <c r="H7" s="50" t="s">
        <v>39</v>
      </c>
      <c r="I7" s="53" t="s">
        <v>33</v>
      </c>
      <c r="J7" s="71">
        <v>7390</v>
      </c>
      <c r="K7" s="31">
        <v>48</v>
      </c>
      <c r="L7" s="32">
        <f t="shared" si="1"/>
        <v>0</v>
      </c>
      <c r="M7" s="19" t="str">
        <f t="shared" si="2"/>
        <v>OK</v>
      </c>
      <c r="N7" s="140">
        <v>48</v>
      </c>
      <c r="O7" s="34"/>
      <c r="P7" s="34"/>
      <c r="Q7" s="34"/>
      <c r="R7" s="34"/>
      <c r="S7" s="34"/>
      <c r="T7" s="34"/>
      <c r="U7" s="34"/>
      <c r="V7" s="34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</row>
    <row r="8" spans="1:43" ht="60" customHeight="1" x14ac:dyDescent="0.45">
      <c r="A8" s="108"/>
      <c r="B8" s="110"/>
      <c r="C8" s="49">
        <v>5</v>
      </c>
      <c r="D8" s="50" t="s">
        <v>40</v>
      </c>
      <c r="E8" s="51">
        <v>1301</v>
      </c>
      <c r="F8" s="50" t="s">
        <v>38</v>
      </c>
      <c r="G8" s="52" t="s">
        <v>31</v>
      </c>
      <c r="H8" s="50" t="s">
        <v>39</v>
      </c>
      <c r="I8" s="53" t="s">
        <v>33</v>
      </c>
      <c r="J8" s="71">
        <v>3190</v>
      </c>
      <c r="K8" s="31">
        <v>48</v>
      </c>
      <c r="L8" s="32">
        <f t="shared" si="1"/>
        <v>24</v>
      </c>
      <c r="M8" s="19" t="str">
        <f t="shared" si="2"/>
        <v>OK</v>
      </c>
      <c r="N8" s="140">
        <v>24</v>
      </c>
      <c r="O8" s="34"/>
      <c r="P8" s="34"/>
      <c r="Q8" s="34"/>
      <c r="R8" s="34"/>
      <c r="S8" s="34"/>
      <c r="T8" s="34"/>
      <c r="U8" s="34"/>
      <c r="V8" s="34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</row>
    <row r="9" spans="1:43" ht="60" customHeight="1" x14ac:dyDescent="0.45">
      <c r="A9" s="108"/>
      <c r="B9" s="110"/>
      <c r="C9" s="54">
        <v>6</v>
      </c>
      <c r="D9" s="55" t="s">
        <v>41</v>
      </c>
      <c r="E9" s="56">
        <v>1301</v>
      </c>
      <c r="F9" s="55" t="s">
        <v>38</v>
      </c>
      <c r="G9" s="57" t="s">
        <v>31</v>
      </c>
      <c r="H9" s="55" t="s">
        <v>39</v>
      </c>
      <c r="I9" s="58" t="s">
        <v>33</v>
      </c>
      <c r="J9" s="72" t="s">
        <v>67</v>
      </c>
      <c r="K9" s="31"/>
      <c r="L9" s="32">
        <f t="shared" si="1"/>
        <v>0</v>
      </c>
      <c r="M9" s="19" t="str">
        <f t="shared" si="2"/>
        <v>OK</v>
      </c>
      <c r="N9" s="141"/>
      <c r="O9" s="34"/>
      <c r="P9" s="34"/>
      <c r="Q9" s="34"/>
      <c r="R9" s="34"/>
      <c r="S9" s="34"/>
      <c r="T9" s="34"/>
      <c r="U9" s="34"/>
      <c r="V9" s="34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</row>
    <row r="10" spans="1:43" ht="60" customHeight="1" x14ac:dyDescent="0.45">
      <c r="A10" s="108"/>
      <c r="B10" s="111"/>
      <c r="C10" s="49">
        <v>7</v>
      </c>
      <c r="D10" s="50" t="s">
        <v>42</v>
      </c>
      <c r="E10" s="51">
        <v>1301</v>
      </c>
      <c r="F10" s="50" t="s">
        <v>38</v>
      </c>
      <c r="G10" s="52" t="s">
        <v>31</v>
      </c>
      <c r="H10" s="50" t="s">
        <v>39</v>
      </c>
      <c r="I10" s="53" t="s">
        <v>33</v>
      </c>
      <c r="J10" s="71">
        <v>2734</v>
      </c>
      <c r="K10" s="31">
        <v>144</v>
      </c>
      <c r="L10" s="32">
        <f t="shared" si="1"/>
        <v>0</v>
      </c>
      <c r="M10" s="19" t="str">
        <f t="shared" si="2"/>
        <v>OK</v>
      </c>
      <c r="N10" s="140">
        <v>144</v>
      </c>
      <c r="O10" s="34"/>
      <c r="P10" s="34"/>
      <c r="Q10" s="34"/>
      <c r="R10" s="34"/>
      <c r="S10" s="34"/>
      <c r="T10" s="34"/>
      <c r="U10" s="34"/>
      <c r="V10" s="34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</row>
    <row r="11" spans="1:43" ht="60" customHeight="1" x14ac:dyDescent="0.45">
      <c r="A11" s="112">
        <v>2</v>
      </c>
      <c r="B11" s="113" t="s">
        <v>43</v>
      </c>
      <c r="C11" s="59">
        <v>8</v>
      </c>
      <c r="D11" s="60" t="s">
        <v>44</v>
      </c>
      <c r="E11" s="61">
        <v>1302</v>
      </c>
      <c r="F11" s="60" t="s">
        <v>45</v>
      </c>
      <c r="G11" s="62" t="s">
        <v>46</v>
      </c>
      <c r="H11" s="60" t="s">
        <v>47</v>
      </c>
      <c r="I11" s="63" t="s">
        <v>48</v>
      </c>
      <c r="J11" s="73">
        <v>169216.68</v>
      </c>
      <c r="K11" s="31">
        <v>1</v>
      </c>
      <c r="L11" s="32">
        <f t="shared" si="1"/>
        <v>0</v>
      </c>
      <c r="M11" s="19" t="str">
        <f t="shared" si="2"/>
        <v>OK</v>
      </c>
      <c r="N11" s="34"/>
      <c r="O11" s="142">
        <v>1</v>
      </c>
      <c r="P11" s="34"/>
      <c r="Q11" s="34"/>
      <c r="R11" s="34"/>
      <c r="S11" s="34"/>
      <c r="T11" s="34"/>
      <c r="U11" s="34"/>
      <c r="V11" s="34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</row>
    <row r="12" spans="1:43" ht="60" customHeight="1" x14ac:dyDescent="0.45">
      <c r="A12" s="112"/>
      <c r="B12" s="114"/>
      <c r="C12" s="59">
        <v>9</v>
      </c>
      <c r="D12" s="60" t="s">
        <v>49</v>
      </c>
      <c r="E12" s="61">
        <v>219</v>
      </c>
      <c r="F12" s="60" t="s">
        <v>50</v>
      </c>
      <c r="G12" s="62" t="s">
        <v>46</v>
      </c>
      <c r="H12" s="60" t="s">
        <v>51</v>
      </c>
      <c r="I12" s="63" t="s">
        <v>16</v>
      </c>
      <c r="J12" s="74">
        <v>7266.66</v>
      </c>
      <c r="K12" s="31">
        <v>2</v>
      </c>
      <c r="L12" s="32">
        <f t="shared" si="1"/>
        <v>0</v>
      </c>
      <c r="M12" s="19" t="str">
        <f t="shared" si="2"/>
        <v>OK</v>
      </c>
      <c r="N12" s="34"/>
      <c r="O12" s="142">
        <v>2</v>
      </c>
      <c r="Q12" s="34"/>
      <c r="R12" s="34"/>
      <c r="S12" s="34"/>
      <c r="T12" s="34"/>
      <c r="U12" s="34"/>
      <c r="V12" s="34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</row>
    <row r="13" spans="1:43" ht="60" customHeight="1" x14ac:dyDescent="0.45">
      <c r="A13" s="49">
        <v>3</v>
      </c>
      <c r="B13" s="64" t="s">
        <v>52</v>
      </c>
      <c r="C13" s="49">
        <v>10</v>
      </c>
      <c r="D13" s="50" t="s">
        <v>53</v>
      </c>
      <c r="E13" s="51">
        <v>1301</v>
      </c>
      <c r="F13" s="50" t="s">
        <v>54</v>
      </c>
      <c r="G13" s="52" t="s">
        <v>55</v>
      </c>
      <c r="H13" s="50" t="s">
        <v>32</v>
      </c>
      <c r="I13" s="65" t="s">
        <v>33</v>
      </c>
      <c r="J13" s="71">
        <v>92100</v>
      </c>
      <c r="K13" s="31">
        <v>4</v>
      </c>
      <c r="L13" s="32">
        <f t="shared" si="1"/>
        <v>4</v>
      </c>
      <c r="M13" s="19" t="str">
        <f t="shared" si="2"/>
        <v>OK</v>
      </c>
      <c r="N13" s="34"/>
      <c r="O13" s="34"/>
      <c r="P13" s="142">
        <f>2-2</f>
        <v>0</v>
      </c>
      <c r="Q13" s="34"/>
      <c r="R13" s="34"/>
      <c r="S13" s="34"/>
      <c r="T13" s="34"/>
      <c r="U13" s="34"/>
      <c r="V13" s="34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</row>
    <row r="14" spans="1:43" ht="60" customHeight="1" x14ac:dyDescent="0.45">
      <c r="A14" s="115">
        <v>4</v>
      </c>
      <c r="B14" s="116" t="s">
        <v>56</v>
      </c>
      <c r="C14" s="66">
        <v>11</v>
      </c>
      <c r="D14" s="67" t="s">
        <v>57</v>
      </c>
      <c r="E14" s="68">
        <v>1301</v>
      </c>
      <c r="F14" s="67" t="s">
        <v>35</v>
      </c>
      <c r="G14" s="69" t="s">
        <v>58</v>
      </c>
      <c r="H14" s="67" t="s">
        <v>32</v>
      </c>
      <c r="I14" s="70" t="s">
        <v>33</v>
      </c>
      <c r="J14" s="75">
        <v>13800</v>
      </c>
      <c r="K14" s="31">
        <v>1</v>
      </c>
      <c r="L14" s="32">
        <f t="shared" si="1"/>
        <v>1</v>
      </c>
      <c r="M14" s="19" t="str">
        <f t="shared" si="2"/>
        <v>OK</v>
      </c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</row>
    <row r="15" spans="1:43" ht="60" customHeight="1" x14ac:dyDescent="0.45">
      <c r="A15" s="115"/>
      <c r="B15" s="117"/>
      <c r="C15" s="66">
        <v>12</v>
      </c>
      <c r="D15" s="67" t="s">
        <v>59</v>
      </c>
      <c r="E15" s="68">
        <v>1301</v>
      </c>
      <c r="F15" s="67" t="s">
        <v>38</v>
      </c>
      <c r="G15" s="69" t="s">
        <v>60</v>
      </c>
      <c r="H15" s="67" t="s">
        <v>39</v>
      </c>
      <c r="I15" s="70" t="s">
        <v>33</v>
      </c>
      <c r="J15" s="75">
        <v>14400</v>
      </c>
      <c r="K15" s="31">
        <v>24</v>
      </c>
      <c r="L15" s="32">
        <f t="shared" si="1"/>
        <v>24</v>
      </c>
      <c r="M15" s="19" t="str">
        <f t="shared" si="2"/>
        <v>OK</v>
      </c>
      <c r="N15" s="34"/>
      <c r="O15" s="34"/>
      <c r="P15" s="34"/>
      <c r="Q15" s="34"/>
      <c r="R15" s="34"/>
      <c r="S15" s="34"/>
      <c r="T15" s="34"/>
      <c r="U15" s="34"/>
      <c r="V15" s="34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</row>
    <row r="16" spans="1:43" ht="60" customHeight="1" x14ac:dyDescent="0.45">
      <c r="A16" s="115"/>
      <c r="B16" s="117"/>
      <c r="C16" s="66">
        <v>13</v>
      </c>
      <c r="D16" s="67" t="s">
        <v>61</v>
      </c>
      <c r="E16" s="68">
        <v>1301</v>
      </c>
      <c r="F16" s="67" t="s">
        <v>35</v>
      </c>
      <c r="G16" s="69" t="s">
        <v>62</v>
      </c>
      <c r="H16" s="67" t="s">
        <v>32</v>
      </c>
      <c r="I16" s="70" t="s">
        <v>33</v>
      </c>
      <c r="J16" s="75">
        <v>13800</v>
      </c>
      <c r="K16" s="31">
        <v>1</v>
      </c>
      <c r="L16" s="32">
        <f t="shared" si="1"/>
        <v>0</v>
      </c>
      <c r="M16" s="19" t="str">
        <f t="shared" si="2"/>
        <v>OK</v>
      </c>
      <c r="N16" s="143"/>
      <c r="O16" s="34"/>
      <c r="P16" s="34"/>
      <c r="Q16" s="142">
        <f>1-1</f>
        <v>0</v>
      </c>
      <c r="R16" s="144">
        <v>1</v>
      </c>
      <c r="S16" s="34"/>
      <c r="T16" s="34"/>
      <c r="U16" s="34"/>
      <c r="V16" s="34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</row>
    <row r="17" spans="1:43" ht="60" customHeight="1" x14ac:dyDescent="0.45">
      <c r="A17" s="115"/>
      <c r="B17" s="118"/>
      <c r="C17" s="66">
        <v>14</v>
      </c>
      <c r="D17" s="67" t="s">
        <v>63</v>
      </c>
      <c r="E17" s="68">
        <v>1301</v>
      </c>
      <c r="F17" s="67" t="s">
        <v>38</v>
      </c>
      <c r="G17" s="69" t="s">
        <v>64</v>
      </c>
      <c r="H17" s="67" t="s">
        <v>39</v>
      </c>
      <c r="I17" s="70" t="s">
        <v>33</v>
      </c>
      <c r="J17" s="75">
        <v>4450</v>
      </c>
      <c r="K17" s="31">
        <v>24</v>
      </c>
      <c r="L17" s="32">
        <f t="shared" si="1"/>
        <v>0</v>
      </c>
      <c r="M17" s="19" t="str">
        <f t="shared" si="2"/>
        <v>OK</v>
      </c>
      <c r="N17" s="143"/>
      <c r="O17" s="34"/>
      <c r="P17" s="34"/>
      <c r="Q17" s="142">
        <v>24</v>
      </c>
      <c r="R17" s="34"/>
      <c r="S17" s="34"/>
      <c r="T17" s="34"/>
      <c r="U17" s="34"/>
      <c r="V17" s="34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</row>
    <row r="18" spans="1:43" ht="60" customHeight="1" x14ac:dyDescent="0.45">
      <c r="I18" s="33">
        <f>SUM(I4:I17)</f>
        <v>0</v>
      </c>
      <c r="J18" s="33"/>
      <c r="N18" s="145">
        <f>SUMPRODUCT(J4:J17,N4:N17)</f>
        <v>1470538</v>
      </c>
      <c r="O18" s="145">
        <f>SUMPRODUCT(J4:J17,O4:O17)</f>
        <v>183750</v>
      </c>
      <c r="P18" s="145">
        <f>SUMPRODUCT(J4:J17,P4:P17)</f>
        <v>0</v>
      </c>
      <c r="Q18" s="145">
        <f>SUMPRODUCT(J4:J17,Q4:Q17)</f>
        <v>106800</v>
      </c>
      <c r="R18" s="145">
        <f>SUMPRODUCT(J4:J17,R4:R17)</f>
        <v>13800</v>
      </c>
    </row>
    <row r="24" spans="1:43" ht="15.75" x14ac:dyDescent="0.45">
      <c r="I24" s="103">
        <f>A18</f>
        <v>0</v>
      </c>
      <c r="J24" s="104"/>
      <c r="K24" s="104"/>
      <c r="L24" s="104"/>
      <c r="M24" s="104"/>
      <c r="N24" s="105"/>
    </row>
    <row r="25" spans="1:43" ht="15.75" x14ac:dyDescent="0.45">
      <c r="I25" s="103">
        <f>E18</f>
        <v>0</v>
      </c>
      <c r="J25" s="104"/>
      <c r="K25" s="104"/>
      <c r="L25" s="104"/>
      <c r="M25" s="104"/>
      <c r="N25" s="105"/>
    </row>
    <row r="26" spans="1:43" ht="15.75" x14ac:dyDescent="0.45">
      <c r="I26" s="93">
        <f>I18</f>
        <v>0</v>
      </c>
      <c r="J26" s="94"/>
      <c r="K26" s="94"/>
      <c r="L26" s="94"/>
      <c r="M26" s="94"/>
      <c r="N26" s="95"/>
    </row>
    <row r="27" spans="1:43" ht="15.75" x14ac:dyDescent="0.5">
      <c r="I27" s="11" t="s">
        <v>6</v>
      </c>
      <c r="J27" s="12"/>
      <c r="K27" s="12"/>
      <c r="L27" s="12"/>
      <c r="M27" s="12"/>
      <c r="N27" s="8">
        <f>M21</f>
        <v>0</v>
      </c>
    </row>
    <row r="28" spans="1:43" ht="15.75" x14ac:dyDescent="0.5">
      <c r="I28" s="13" t="s">
        <v>7</v>
      </c>
      <c r="J28" s="14"/>
      <c r="K28" s="14"/>
      <c r="L28" s="14"/>
      <c r="M28" s="14"/>
      <c r="N28" s="9">
        <f>N21</f>
        <v>0</v>
      </c>
    </row>
    <row r="29" spans="1:43" ht="15.75" x14ac:dyDescent="0.5">
      <c r="I29" s="13" t="s">
        <v>8</v>
      </c>
      <c r="J29" s="14"/>
      <c r="K29" s="14"/>
      <c r="L29" s="14"/>
      <c r="M29" s="14"/>
      <c r="N29" s="10"/>
    </row>
    <row r="30" spans="1:43" ht="15.75" x14ac:dyDescent="0.5">
      <c r="I30" s="15" t="s">
        <v>9</v>
      </c>
      <c r="J30" s="16"/>
      <c r="K30" s="16"/>
      <c r="L30" s="16"/>
      <c r="M30" s="16"/>
      <c r="N30" s="22" t="e">
        <f>N28/N27</f>
        <v>#DIV/0!</v>
      </c>
    </row>
    <row r="31" spans="1:43" ht="15.75" x14ac:dyDescent="0.5">
      <c r="I31" s="96" t="s">
        <v>12</v>
      </c>
      <c r="J31" s="97"/>
      <c r="K31" s="97"/>
      <c r="L31" s="97"/>
      <c r="M31" s="97"/>
      <c r="N31" s="98"/>
    </row>
  </sheetData>
  <mergeCells count="44">
    <mergeCell ref="A4:A10"/>
    <mergeCell ref="B4:B10"/>
    <mergeCell ref="A11:A12"/>
    <mergeCell ref="B11:B12"/>
    <mergeCell ref="A14:A17"/>
    <mergeCell ref="B14:B17"/>
    <mergeCell ref="V1:V2"/>
    <mergeCell ref="A2:M2"/>
    <mergeCell ref="N1:N2"/>
    <mergeCell ref="O1:O2"/>
    <mergeCell ref="P1:P2"/>
    <mergeCell ref="Q1:Q2"/>
    <mergeCell ref="R1:R2"/>
    <mergeCell ref="S1:S2"/>
    <mergeCell ref="A1:D1"/>
    <mergeCell ref="K1:M1"/>
    <mergeCell ref="T1:T2"/>
    <mergeCell ref="U1:U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I26:N26"/>
    <mergeCell ref="I31:N31"/>
    <mergeCell ref="AQ1:AQ2"/>
    <mergeCell ref="E1:I1"/>
    <mergeCell ref="I24:N24"/>
    <mergeCell ref="I25:N25"/>
    <mergeCell ref="AL1:AL2"/>
    <mergeCell ref="AM1:AM2"/>
    <mergeCell ref="AN1:AN2"/>
    <mergeCell ref="AO1:AO2"/>
    <mergeCell ref="AP1:AP2"/>
    <mergeCell ref="AG1:AG2"/>
    <mergeCell ref="AH1:AH2"/>
    <mergeCell ref="AI1:AI2"/>
    <mergeCell ref="AJ1:AJ2"/>
    <mergeCell ref="AK1:AK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30"/>
  <sheetViews>
    <sheetView zoomScale="80" zoomScaleNormal="80" workbookViewId="0">
      <selection activeCell="P17" sqref="P17"/>
    </sheetView>
  </sheetViews>
  <sheetFormatPr defaultColWidth="9.73046875" defaultRowHeight="15.75" x14ac:dyDescent="0.45"/>
  <cols>
    <col min="1" max="1" width="8.73046875" style="1" customWidth="1"/>
    <col min="2" max="2" width="30.3984375" style="1" customWidth="1"/>
    <col min="3" max="3" width="13" style="80" customWidth="1"/>
    <col min="4" max="4" width="31.265625" style="80" customWidth="1"/>
    <col min="5" max="5" width="11.1328125" style="80" customWidth="1"/>
    <col min="6" max="6" width="14.265625" style="20" customWidth="1"/>
    <col min="7" max="7" width="15.3984375" style="1" customWidth="1"/>
    <col min="8" max="8" width="14.3984375" style="1" customWidth="1"/>
    <col min="9" max="9" width="15.73046875" style="1" customWidth="1"/>
    <col min="10" max="10" width="15.3984375" style="1" customWidth="1"/>
    <col min="11" max="11" width="15" style="92" bestFit="1" customWidth="1"/>
    <col min="12" max="12" width="15" style="21" customWidth="1"/>
    <col min="13" max="13" width="15.3984375" style="4" customWidth="1"/>
    <col min="14" max="14" width="19" style="1" customWidth="1"/>
    <col min="15" max="15" width="22.59765625" style="2" customWidth="1"/>
    <col min="16" max="16384" width="9.73046875" style="2"/>
  </cols>
  <sheetData>
    <row r="1" spans="1:15" ht="80.25" customHeight="1" x14ac:dyDescent="0.45">
      <c r="A1" s="124" t="s">
        <v>13</v>
      </c>
      <c r="B1" s="124"/>
      <c r="C1" s="124"/>
      <c r="D1" s="124"/>
      <c r="E1" s="124"/>
      <c r="F1" s="124"/>
      <c r="G1" s="120" t="s">
        <v>14</v>
      </c>
      <c r="H1" s="121"/>
      <c r="I1" s="121"/>
      <c r="J1" s="122"/>
      <c r="K1" s="120" t="s">
        <v>15</v>
      </c>
      <c r="L1" s="121"/>
      <c r="M1" s="121"/>
      <c r="N1" s="121"/>
      <c r="O1" s="122"/>
    </row>
    <row r="2" spans="1:15" s="3" customFormat="1" x14ac:dyDescent="0.35">
      <c r="A2" s="36" t="s">
        <v>23</v>
      </c>
      <c r="B2" s="36" t="s">
        <v>17</v>
      </c>
      <c r="C2" s="36" t="s">
        <v>3</v>
      </c>
      <c r="D2" s="36" t="s">
        <v>24</v>
      </c>
      <c r="E2" s="36" t="s">
        <v>18</v>
      </c>
      <c r="F2" s="37" t="s">
        <v>19</v>
      </c>
      <c r="G2" s="37" t="s">
        <v>25</v>
      </c>
      <c r="H2" s="38" t="s">
        <v>26</v>
      </c>
      <c r="I2" s="37" t="s">
        <v>27</v>
      </c>
      <c r="J2" s="39" t="s">
        <v>66</v>
      </c>
      <c r="K2" s="46" t="s">
        <v>4</v>
      </c>
      <c r="L2" s="41" t="s">
        <v>21</v>
      </c>
      <c r="M2" s="42" t="s">
        <v>5</v>
      </c>
      <c r="N2" s="39" t="s">
        <v>20</v>
      </c>
      <c r="O2" s="43" t="s">
        <v>22</v>
      </c>
    </row>
    <row r="3" spans="1:15" s="7" customFormat="1" ht="60" customHeight="1" x14ac:dyDescent="0.45">
      <c r="A3" s="125">
        <v>1</v>
      </c>
      <c r="B3" s="128" t="s">
        <v>28</v>
      </c>
      <c r="C3" s="78">
        <v>1</v>
      </c>
      <c r="D3" s="78" t="s">
        <v>29</v>
      </c>
      <c r="E3" s="78">
        <v>1301</v>
      </c>
      <c r="F3" s="27" t="s">
        <v>30</v>
      </c>
      <c r="G3" s="27" t="s">
        <v>31</v>
      </c>
      <c r="H3" s="28" t="s">
        <v>32</v>
      </c>
      <c r="I3" s="29" t="s">
        <v>33</v>
      </c>
      <c r="J3" s="30">
        <v>448582</v>
      </c>
      <c r="K3" s="31">
        <f>SETIC!K4</f>
        <v>2</v>
      </c>
      <c r="L3" s="32">
        <f>(SETIC!K4-SETIC!L4)</f>
        <v>1</v>
      </c>
      <c r="M3" s="19">
        <f>K3-L3</f>
        <v>1</v>
      </c>
      <c r="N3" s="44">
        <f t="shared" ref="N3:N16" si="0">J3*K3</f>
        <v>897164</v>
      </c>
      <c r="O3" s="45">
        <f>L3*J3</f>
        <v>448582</v>
      </c>
    </row>
    <row r="4" spans="1:15" ht="60" customHeight="1" x14ac:dyDescent="0.45">
      <c r="A4" s="126"/>
      <c r="B4" s="129"/>
      <c r="C4" s="79">
        <v>2</v>
      </c>
      <c r="D4" s="79" t="s">
        <v>34</v>
      </c>
      <c r="E4" s="79">
        <v>1301</v>
      </c>
      <c r="F4" s="27" t="s">
        <v>35</v>
      </c>
      <c r="G4" s="27" t="s">
        <v>31</v>
      </c>
      <c r="H4" s="28" t="s">
        <v>32</v>
      </c>
      <c r="I4" s="29" t="s">
        <v>33</v>
      </c>
      <c r="J4" s="30">
        <v>13555</v>
      </c>
      <c r="K4" s="31">
        <f>SETIC!K5</f>
        <v>12</v>
      </c>
      <c r="L4" s="32">
        <f>(SETIC!K5-SETIC!L5)</f>
        <v>12</v>
      </c>
      <c r="M4" s="19">
        <f t="shared" ref="M4:M16" si="1">K4-L4</f>
        <v>0</v>
      </c>
      <c r="N4" s="44">
        <f t="shared" si="0"/>
        <v>162660</v>
      </c>
      <c r="O4" s="45">
        <f t="shared" ref="O4:O16" si="2">L4*J4</f>
        <v>162660</v>
      </c>
    </row>
    <row r="5" spans="1:15" ht="60" customHeight="1" x14ac:dyDescent="0.45">
      <c r="A5" s="126"/>
      <c r="B5" s="129"/>
      <c r="C5" s="79">
        <v>3</v>
      </c>
      <c r="D5" s="79" t="s">
        <v>36</v>
      </c>
      <c r="E5" s="79">
        <v>1301</v>
      </c>
      <c r="F5" s="27" t="s">
        <v>35</v>
      </c>
      <c r="G5" s="27" t="s">
        <v>31</v>
      </c>
      <c r="H5" s="28" t="s">
        <v>32</v>
      </c>
      <c r="I5" s="29" t="s">
        <v>33</v>
      </c>
      <c r="J5" s="30">
        <v>11440</v>
      </c>
      <c r="K5" s="31">
        <f>SETIC!K6</f>
        <v>6</v>
      </c>
      <c r="L5" s="32">
        <f>(SETIC!K6-SETIC!L6)</f>
        <v>3</v>
      </c>
      <c r="M5" s="19">
        <f t="shared" si="1"/>
        <v>3</v>
      </c>
      <c r="N5" s="44">
        <f t="shared" si="0"/>
        <v>68640</v>
      </c>
      <c r="O5" s="45">
        <f t="shared" si="2"/>
        <v>34320</v>
      </c>
    </row>
    <row r="6" spans="1:15" ht="60" customHeight="1" x14ac:dyDescent="0.45">
      <c r="A6" s="126"/>
      <c r="B6" s="129"/>
      <c r="C6" s="79">
        <v>4</v>
      </c>
      <c r="D6" s="79" t="s">
        <v>37</v>
      </c>
      <c r="E6" s="79">
        <v>1301</v>
      </c>
      <c r="F6" s="27" t="s">
        <v>38</v>
      </c>
      <c r="G6" s="27" t="s">
        <v>31</v>
      </c>
      <c r="H6" s="28" t="s">
        <v>39</v>
      </c>
      <c r="I6" s="29" t="s">
        <v>33</v>
      </c>
      <c r="J6" s="30">
        <v>7390</v>
      </c>
      <c r="K6" s="31">
        <f>SETIC!K7</f>
        <v>48</v>
      </c>
      <c r="L6" s="32">
        <f>(SETIC!K7-SETIC!L7)</f>
        <v>48</v>
      </c>
      <c r="M6" s="19">
        <f t="shared" si="1"/>
        <v>0</v>
      </c>
      <c r="N6" s="44">
        <f t="shared" si="0"/>
        <v>354720</v>
      </c>
      <c r="O6" s="45">
        <f t="shared" si="2"/>
        <v>354720</v>
      </c>
    </row>
    <row r="7" spans="1:15" ht="60" customHeight="1" x14ac:dyDescent="0.45">
      <c r="A7" s="126"/>
      <c r="B7" s="129"/>
      <c r="C7" s="79">
        <v>5</v>
      </c>
      <c r="D7" s="79" t="s">
        <v>40</v>
      </c>
      <c r="E7" s="79">
        <v>1301</v>
      </c>
      <c r="F7" s="27" t="s">
        <v>38</v>
      </c>
      <c r="G7" s="27" t="s">
        <v>31</v>
      </c>
      <c r="H7" s="28" t="s">
        <v>39</v>
      </c>
      <c r="I7" s="29" t="s">
        <v>33</v>
      </c>
      <c r="J7" s="30">
        <v>3190</v>
      </c>
      <c r="K7" s="31">
        <f>SETIC!K8</f>
        <v>48</v>
      </c>
      <c r="L7" s="32">
        <f>(SETIC!K8-SETIC!L8)</f>
        <v>24</v>
      </c>
      <c r="M7" s="19">
        <f t="shared" si="1"/>
        <v>24</v>
      </c>
      <c r="N7" s="44">
        <f t="shared" si="0"/>
        <v>153120</v>
      </c>
      <c r="O7" s="45">
        <f t="shared" si="2"/>
        <v>76560</v>
      </c>
    </row>
    <row r="8" spans="1:15" ht="60" customHeight="1" x14ac:dyDescent="0.45">
      <c r="A8" s="126"/>
      <c r="B8" s="129"/>
      <c r="C8" s="79">
        <v>6</v>
      </c>
      <c r="D8" s="79" t="s">
        <v>41</v>
      </c>
      <c r="E8" s="79">
        <v>1301</v>
      </c>
      <c r="F8" s="27" t="s">
        <v>38</v>
      </c>
      <c r="G8" s="27" t="s">
        <v>31</v>
      </c>
      <c r="H8" s="28" t="s">
        <v>39</v>
      </c>
      <c r="I8" s="29" t="s">
        <v>33</v>
      </c>
      <c r="J8" s="83" t="s">
        <v>67</v>
      </c>
      <c r="K8" s="31">
        <f>SETIC!K9</f>
        <v>0</v>
      </c>
      <c r="L8" s="32">
        <f>(SETIC!K9-SETIC!L9)</f>
        <v>0</v>
      </c>
      <c r="M8" s="19">
        <f t="shared" si="1"/>
        <v>0</v>
      </c>
      <c r="N8" s="44"/>
      <c r="O8" s="45"/>
    </row>
    <row r="9" spans="1:15" ht="60" customHeight="1" x14ac:dyDescent="0.45">
      <c r="A9" s="127"/>
      <c r="B9" s="130"/>
      <c r="C9" s="79">
        <v>7</v>
      </c>
      <c r="D9" s="79" t="s">
        <v>42</v>
      </c>
      <c r="E9" s="79">
        <v>1301</v>
      </c>
      <c r="F9" s="27" t="s">
        <v>38</v>
      </c>
      <c r="G9" s="27" t="s">
        <v>31</v>
      </c>
      <c r="H9" s="28" t="s">
        <v>39</v>
      </c>
      <c r="I9" s="29" t="s">
        <v>33</v>
      </c>
      <c r="J9" s="30">
        <v>2734</v>
      </c>
      <c r="K9" s="31">
        <f>SETIC!K10</f>
        <v>144</v>
      </c>
      <c r="L9" s="32">
        <f>(SETIC!K10-SETIC!L10)</f>
        <v>144</v>
      </c>
      <c r="M9" s="19">
        <f t="shared" si="1"/>
        <v>0</v>
      </c>
      <c r="N9" s="44">
        <f t="shared" si="0"/>
        <v>393696</v>
      </c>
      <c r="O9" s="45">
        <f t="shared" si="2"/>
        <v>393696</v>
      </c>
    </row>
    <row r="10" spans="1:15" ht="60" customHeight="1" x14ac:dyDescent="0.45">
      <c r="A10" s="131">
        <v>2</v>
      </c>
      <c r="B10" s="133" t="s">
        <v>43</v>
      </c>
      <c r="C10" s="84">
        <v>8</v>
      </c>
      <c r="D10" s="84" t="s">
        <v>44</v>
      </c>
      <c r="E10" s="84">
        <v>1302</v>
      </c>
      <c r="F10" s="85" t="s">
        <v>45</v>
      </c>
      <c r="G10" s="85" t="s">
        <v>46</v>
      </c>
      <c r="H10" s="86" t="s">
        <v>47</v>
      </c>
      <c r="I10" s="87" t="s">
        <v>48</v>
      </c>
      <c r="J10" s="88">
        <v>169216.68</v>
      </c>
      <c r="K10" s="31">
        <f>SETIC!K11</f>
        <v>1</v>
      </c>
      <c r="L10" s="32">
        <f>(SETIC!K11-SETIC!L11)</f>
        <v>1</v>
      </c>
      <c r="M10" s="19">
        <f t="shared" si="1"/>
        <v>0</v>
      </c>
      <c r="N10" s="44">
        <f t="shared" si="0"/>
        <v>169216.68</v>
      </c>
      <c r="O10" s="45">
        <f t="shared" si="2"/>
        <v>169216.68</v>
      </c>
    </row>
    <row r="11" spans="1:15" ht="60" customHeight="1" x14ac:dyDescent="0.45">
      <c r="A11" s="132"/>
      <c r="B11" s="134"/>
      <c r="C11" s="84">
        <v>9</v>
      </c>
      <c r="D11" s="84" t="s">
        <v>49</v>
      </c>
      <c r="E11" s="84">
        <v>219</v>
      </c>
      <c r="F11" s="85" t="s">
        <v>50</v>
      </c>
      <c r="G11" s="85" t="s">
        <v>46</v>
      </c>
      <c r="H11" s="86" t="s">
        <v>51</v>
      </c>
      <c r="I11" s="87" t="s">
        <v>16</v>
      </c>
      <c r="J11" s="88">
        <v>7266.66</v>
      </c>
      <c r="K11" s="31">
        <f>SETIC!K12</f>
        <v>2</v>
      </c>
      <c r="L11" s="32">
        <f>(SETIC!K12-SETIC!L12)</f>
        <v>2</v>
      </c>
      <c r="M11" s="19">
        <f t="shared" si="1"/>
        <v>0</v>
      </c>
      <c r="N11" s="44">
        <f t="shared" si="0"/>
        <v>14533.32</v>
      </c>
      <c r="O11" s="45">
        <f t="shared" si="2"/>
        <v>14533.32</v>
      </c>
    </row>
    <row r="12" spans="1:15" ht="60" customHeight="1" x14ac:dyDescent="0.45">
      <c r="A12" s="26">
        <v>3</v>
      </c>
      <c r="B12" s="29" t="s">
        <v>52</v>
      </c>
      <c r="C12" s="79">
        <v>10</v>
      </c>
      <c r="D12" s="79" t="s">
        <v>53</v>
      </c>
      <c r="E12" s="79">
        <v>1301</v>
      </c>
      <c r="F12" s="27" t="s">
        <v>54</v>
      </c>
      <c r="G12" s="27" t="s">
        <v>55</v>
      </c>
      <c r="H12" s="28" t="s">
        <v>32</v>
      </c>
      <c r="I12" s="29" t="s">
        <v>33</v>
      </c>
      <c r="J12" s="30">
        <v>92100</v>
      </c>
      <c r="K12" s="31">
        <f>SETIC!K13</f>
        <v>4</v>
      </c>
      <c r="L12" s="32">
        <f>(SETIC!K13-SETIC!L13)</f>
        <v>0</v>
      </c>
      <c r="M12" s="19">
        <f t="shared" si="1"/>
        <v>4</v>
      </c>
      <c r="N12" s="44">
        <f t="shared" si="0"/>
        <v>368400</v>
      </c>
      <c r="O12" s="45">
        <f t="shared" si="2"/>
        <v>0</v>
      </c>
    </row>
    <row r="13" spans="1:15" ht="60" customHeight="1" x14ac:dyDescent="0.45">
      <c r="A13" s="131">
        <v>4</v>
      </c>
      <c r="B13" s="135" t="s">
        <v>56</v>
      </c>
      <c r="C13" s="84">
        <v>11</v>
      </c>
      <c r="D13" s="84" t="s">
        <v>57</v>
      </c>
      <c r="E13" s="84">
        <v>1301</v>
      </c>
      <c r="F13" s="85" t="s">
        <v>35</v>
      </c>
      <c r="G13" s="85" t="s">
        <v>58</v>
      </c>
      <c r="H13" s="86" t="s">
        <v>32</v>
      </c>
      <c r="I13" s="87" t="s">
        <v>33</v>
      </c>
      <c r="J13" s="88">
        <v>13800</v>
      </c>
      <c r="K13" s="31">
        <f>SETIC!K14</f>
        <v>1</v>
      </c>
      <c r="L13" s="32">
        <f>(SETIC!K14-SETIC!L14)</f>
        <v>0</v>
      </c>
      <c r="M13" s="19">
        <f t="shared" si="1"/>
        <v>1</v>
      </c>
      <c r="N13" s="44">
        <f t="shared" si="0"/>
        <v>13800</v>
      </c>
      <c r="O13" s="45">
        <f t="shared" si="2"/>
        <v>0</v>
      </c>
    </row>
    <row r="14" spans="1:15" ht="60" customHeight="1" x14ac:dyDescent="0.45">
      <c r="A14" s="138"/>
      <c r="B14" s="136"/>
      <c r="C14" s="84">
        <v>12</v>
      </c>
      <c r="D14" s="84" t="s">
        <v>59</v>
      </c>
      <c r="E14" s="84">
        <v>1301</v>
      </c>
      <c r="F14" s="85" t="s">
        <v>38</v>
      </c>
      <c r="G14" s="85" t="s">
        <v>60</v>
      </c>
      <c r="H14" s="86" t="s">
        <v>39</v>
      </c>
      <c r="I14" s="87" t="s">
        <v>33</v>
      </c>
      <c r="J14" s="88">
        <v>14400</v>
      </c>
      <c r="K14" s="31">
        <f>SETIC!K15</f>
        <v>24</v>
      </c>
      <c r="L14" s="32">
        <f>(SETIC!K15-SETIC!L15)</f>
        <v>0</v>
      </c>
      <c r="M14" s="19">
        <f t="shared" si="1"/>
        <v>24</v>
      </c>
      <c r="N14" s="44">
        <f t="shared" si="0"/>
        <v>345600</v>
      </c>
      <c r="O14" s="45">
        <f t="shared" si="2"/>
        <v>0</v>
      </c>
    </row>
    <row r="15" spans="1:15" ht="60" customHeight="1" x14ac:dyDescent="0.45">
      <c r="A15" s="138"/>
      <c r="B15" s="136"/>
      <c r="C15" s="84">
        <v>13</v>
      </c>
      <c r="D15" s="84" t="s">
        <v>61</v>
      </c>
      <c r="E15" s="84">
        <v>1301</v>
      </c>
      <c r="F15" s="85" t="s">
        <v>35</v>
      </c>
      <c r="G15" s="85" t="s">
        <v>62</v>
      </c>
      <c r="H15" s="86" t="s">
        <v>32</v>
      </c>
      <c r="I15" s="87" t="s">
        <v>33</v>
      </c>
      <c r="J15" s="88">
        <v>13800</v>
      </c>
      <c r="K15" s="31">
        <f>SETIC!K16</f>
        <v>1</v>
      </c>
      <c r="L15" s="32">
        <f>(SETIC!K16-SETIC!L16)</f>
        <v>1</v>
      </c>
      <c r="M15" s="19">
        <f t="shared" si="1"/>
        <v>0</v>
      </c>
      <c r="N15" s="44">
        <f t="shared" si="0"/>
        <v>13800</v>
      </c>
      <c r="O15" s="45">
        <f t="shared" si="2"/>
        <v>13800</v>
      </c>
    </row>
    <row r="16" spans="1:15" ht="60" customHeight="1" x14ac:dyDescent="0.45">
      <c r="A16" s="132"/>
      <c r="B16" s="137"/>
      <c r="C16" s="84">
        <v>14</v>
      </c>
      <c r="D16" s="84" t="s">
        <v>63</v>
      </c>
      <c r="E16" s="84">
        <v>1301</v>
      </c>
      <c r="F16" s="89" t="s">
        <v>38</v>
      </c>
      <c r="G16" s="89" t="s">
        <v>64</v>
      </c>
      <c r="H16" s="86" t="s">
        <v>39</v>
      </c>
      <c r="I16" s="87" t="s">
        <v>33</v>
      </c>
      <c r="J16" s="88">
        <v>4450</v>
      </c>
      <c r="K16" s="31">
        <f>SETIC!K17</f>
        <v>24</v>
      </c>
      <c r="L16" s="32">
        <f>(SETIC!K17-SETIC!L17)</f>
        <v>24</v>
      </c>
      <c r="M16" s="19">
        <f t="shared" si="1"/>
        <v>0</v>
      </c>
      <c r="N16" s="44">
        <f t="shared" si="0"/>
        <v>106800</v>
      </c>
      <c r="O16" s="45">
        <f t="shared" si="2"/>
        <v>106800</v>
      </c>
    </row>
    <row r="17" spans="1:45" ht="60" customHeight="1" x14ac:dyDescent="0.45">
      <c r="N17" s="48">
        <f>SUM(N3:N16)</f>
        <v>3062150</v>
      </c>
      <c r="O17" s="47">
        <f>SUM(O3:O16)</f>
        <v>1774888</v>
      </c>
    </row>
    <row r="21" spans="1:45" x14ac:dyDescent="0.5">
      <c r="C21" s="90"/>
      <c r="D21" s="81"/>
      <c r="E21" s="81"/>
      <c r="F21" s="2"/>
      <c r="G21" s="2"/>
      <c r="H21" s="2"/>
      <c r="L21" s="123">
        <f>O17</f>
        <v>1774888</v>
      </c>
      <c r="M21" s="104"/>
      <c r="N21" s="104"/>
      <c r="O21" s="104"/>
    </row>
    <row r="22" spans="1:45" x14ac:dyDescent="0.5">
      <c r="C22" s="90"/>
      <c r="D22" s="81"/>
      <c r="E22" s="81"/>
      <c r="F22" s="2"/>
      <c r="G22" s="2"/>
      <c r="H22" s="2"/>
      <c r="L22" s="103">
        <f>G17</f>
        <v>0</v>
      </c>
      <c r="M22" s="104"/>
      <c r="N22" s="104"/>
      <c r="O22" s="104"/>
    </row>
    <row r="23" spans="1:45" x14ac:dyDescent="0.5">
      <c r="C23" s="90"/>
      <c r="D23" s="81"/>
      <c r="E23" s="81"/>
      <c r="F23" s="2"/>
      <c r="G23" s="2"/>
      <c r="H23" s="2"/>
      <c r="L23" s="119">
        <f>N17</f>
        <v>3062150</v>
      </c>
      <c r="M23" s="94"/>
      <c r="N23" s="94"/>
      <c r="O23" s="94"/>
    </row>
    <row r="24" spans="1:45" x14ac:dyDescent="0.5">
      <c r="C24" s="90"/>
      <c r="D24" s="81"/>
      <c r="E24" s="81"/>
      <c r="F24" s="2"/>
      <c r="G24" s="2"/>
      <c r="H24" s="2"/>
      <c r="L24" s="11" t="s">
        <v>6</v>
      </c>
      <c r="M24" s="12"/>
      <c r="N24" s="12"/>
      <c r="O24" s="12"/>
    </row>
    <row r="25" spans="1:45" s="5" customFormat="1" x14ac:dyDescent="0.5">
      <c r="A25" s="1"/>
      <c r="B25" s="1"/>
      <c r="C25" s="91"/>
      <c r="D25" s="82"/>
      <c r="E25" s="82"/>
      <c r="I25" s="1"/>
      <c r="J25" s="1"/>
      <c r="K25" s="92"/>
      <c r="L25" s="13" t="s">
        <v>7</v>
      </c>
      <c r="M25" s="14"/>
      <c r="N25" s="14"/>
      <c r="O25" s="1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</row>
    <row r="26" spans="1:45" s="5" customFormat="1" x14ac:dyDescent="0.5">
      <c r="A26" s="1"/>
      <c r="B26" s="1"/>
      <c r="C26" s="91"/>
      <c r="D26" s="82"/>
      <c r="E26" s="82"/>
      <c r="I26" s="1"/>
      <c r="J26" s="1"/>
      <c r="K26" s="92"/>
      <c r="L26" s="13" t="s">
        <v>8</v>
      </c>
      <c r="M26" s="14"/>
      <c r="N26" s="14"/>
      <c r="O26" s="14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</row>
    <row r="27" spans="1:45" s="5" customFormat="1" x14ac:dyDescent="0.5">
      <c r="A27" s="1"/>
      <c r="B27" s="1"/>
      <c r="C27" s="91"/>
      <c r="D27" s="82"/>
      <c r="E27" s="82"/>
      <c r="I27" s="1"/>
      <c r="J27" s="1"/>
      <c r="K27" s="92"/>
      <c r="L27" s="15" t="s">
        <v>9</v>
      </c>
      <c r="M27" s="16"/>
      <c r="N27" s="16"/>
      <c r="O27" s="16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spans="1:45" s="5" customFormat="1" x14ac:dyDescent="0.5">
      <c r="A28" s="1"/>
      <c r="B28" s="1"/>
      <c r="C28" s="91"/>
      <c r="D28" s="82"/>
      <c r="E28" s="82"/>
      <c r="I28" s="1"/>
      <c r="J28" s="1"/>
      <c r="K28" s="92"/>
      <c r="L28" s="96" t="s">
        <v>12</v>
      </c>
      <c r="M28" s="97"/>
      <c r="N28" s="97"/>
      <c r="O28" s="9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</row>
    <row r="29" spans="1:45" s="5" customFormat="1" x14ac:dyDescent="0.45">
      <c r="A29" s="1"/>
      <c r="B29" s="1"/>
      <c r="C29" s="80"/>
      <c r="D29" s="80"/>
      <c r="E29" s="80"/>
      <c r="F29" s="20"/>
      <c r="G29" s="1"/>
      <c r="H29" s="1"/>
      <c r="I29" s="1"/>
      <c r="J29" s="1"/>
      <c r="K29" s="92"/>
      <c r="L29" s="21"/>
      <c r="M29" s="4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</row>
    <row r="30" spans="1:45" s="5" customFormat="1" x14ac:dyDescent="0.45">
      <c r="A30" s="1"/>
      <c r="B30" s="1"/>
      <c r="C30" s="80"/>
      <c r="D30" s="80"/>
      <c r="E30" s="80"/>
      <c r="F30" s="20"/>
      <c r="G30" s="1"/>
      <c r="H30" s="1"/>
      <c r="I30" s="1"/>
      <c r="J30" s="1"/>
      <c r="K30" s="92"/>
      <c r="L30" s="21"/>
      <c r="M30" s="4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</row>
  </sheetData>
  <mergeCells count="13">
    <mergeCell ref="B13:B16"/>
    <mergeCell ref="A13:A16"/>
    <mergeCell ref="A1:F1"/>
    <mergeCell ref="A3:A9"/>
    <mergeCell ref="B3:B9"/>
    <mergeCell ref="A10:A11"/>
    <mergeCell ref="B10:B11"/>
    <mergeCell ref="L22:O22"/>
    <mergeCell ref="L23:O23"/>
    <mergeCell ref="L28:O28"/>
    <mergeCell ref="G1:J1"/>
    <mergeCell ref="K1:O1"/>
    <mergeCell ref="L21:O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SETIC</vt:lpstr>
      <vt:lpstr>GESTOR 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2020-06-01T14:05:11Z</dcterms:modified>
</cp:coreProperties>
</file>