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drawings/drawing6.xml" ContentType="application/vnd.openxmlformats-officedocument.drawing+xml"/>
  <Override PartName="/xl/comments7.xml" ContentType="application/vnd.openxmlformats-officedocument.spreadsheetml.comments+xml"/>
  <Override PartName="/xl/drawings/drawing7.xml" ContentType="application/vnd.openxmlformats-officedocument.drawing+xml"/>
  <Override PartName="/xl/comments8.xml" ContentType="application/vnd.openxmlformats-officedocument.spreadsheetml.comments+xml"/>
  <Override PartName="/xl/drawings/drawing8.xml" ContentType="application/vnd.openxmlformats-officedocument.drawing+xml"/>
  <Override PartName="/xl/comments9.xml" ContentType="application/vnd.openxmlformats-officedocument.spreadsheetml.comments+xml"/>
  <Override PartName="/xl/drawings/drawing9.xml" ContentType="application/vnd.openxmlformats-officedocument.drawing+xml"/>
  <Override PartName="/xl/comments10.xml" ContentType="application/vnd.openxmlformats-officedocument.spreadsheetml.comments+xml"/>
  <Override PartName="/xl/drawings/drawing10.xml" ContentType="application/vnd.openxmlformats-officedocument.drawing+xml"/>
  <Override PartName="/xl/comments11.xml" ContentType="application/vnd.openxmlformats-officedocument.spreadsheetml.comments+xml"/>
  <Override PartName="/xl/drawings/drawing11.xml" ContentType="application/vnd.openxmlformats-officedocument.drawing+xml"/>
  <Override PartName="/xl/comments12.xml" ContentType="application/vnd.openxmlformats-officedocument.spreadsheetml.comments+xml"/>
  <Override PartName="/xl/drawings/drawing12.xml" ContentType="application/vnd.openxmlformats-officedocument.drawing+xml"/>
  <Override PartName="/xl/comments13.xml" ContentType="application/vnd.openxmlformats-officedocument.spreadsheetml.comments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Vigência Expirada\PE 1017.2022 SRP SGPE 28358.2022 - Equipamentos de Informática - VIG. 30.09.2023\"/>
    </mc:Choice>
  </mc:AlternateContent>
  <xr:revisionPtr revIDLastSave="0" documentId="13_ncr:1_{E87097E1-4B02-4030-8E3F-9586DB0BC133}" xr6:coauthVersionLast="36" xr6:coauthVersionMax="36" xr10:uidLastSave="{00000000-0000-0000-0000-000000000000}"/>
  <bookViews>
    <workbookView xWindow="0" yWindow="0" windowWidth="28800" windowHeight="11625" tabRatio="917" activeTab="13" xr2:uid="{00000000-000D-0000-FFFF-FFFF00000000}"/>
  </bookViews>
  <sheets>
    <sheet name="Reitoria" sheetId="163" r:id="rId1"/>
    <sheet name="ESAG" sheetId="150" r:id="rId2"/>
    <sheet name="CEAD" sheetId="154" r:id="rId3"/>
    <sheet name="CEART" sheetId="151" r:id="rId4"/>
    <sheet name="FAED" sheetId="153" r:id="rId5"/>
    <sheet name="CEFID" sheetId="152" r:id="rId6"/>
    <sheet name="CCT" sheetId="181" r:id="rId7"/>
    <sheet name="CEAVI" sheetId="159" r:id="rId8"/>
    <sheet name="CEPLAN" sheetId="156" r:id="rId9"/>
    <sheet name="CEO" sheetId="189" r:id="rId10"/>
    <sheet name="CESFI" sheetId="160" r:id="rId11"/>
    <sheet name="CERES" sheetId="161" r:id="rId12"/>
    <sheet name="CAV" sheetId="190" r:id="rId13"/>
    <sheet name="GESTOR" sheetId="162" r:id="rId14"/>
  </sheets>
  <definedNames>
    <definedName name="_PE1451" localSheetId="12">OFFSET(#REF!,(MATCH(SMALL(#REF!,ROW()-10),#REF!,0)-1),0)</definedName>
    <definedName name="_PE1451" localSheetId="6">OFFSET(#REF!,(MATCH(SMALL(#REF!,ROW()-10),#REF!,0)-1),0)</definedName>
    <definedName name="_PE1451" localSheetId="9">OFFSET(#REF!,(MATCH(SMALL(#REF!,ROW()-10),#REF!,0)-1),0)</definedName>
    <definedName name="_PE1451">OFFSET(#REF!,(MATCH(SMALL(#REF!,ROW()-10),#REF!,0)-1),0)</definedName>
    <definedName name="diasuteis" localSheetId="12">#REF!</definedName>
    <definedName name="diasuteis" localSheetId="6">#REF!</definedName>
    <definedName name="diasuteis" localSheetId="2">#REF!</definedName>
    <definedName name="diasuteis" localSheetId="3">#REF!</definedName>
    <definedName name="diasuteis" localSheetId="7">#REF!</definedName>
    <definedName name="diasuteis" localSheetId="5">#REF!</definedName>
    <definedName name="diasuteis" localSheetId="9">#REF!</definedName>
    <definedName name="diasuteis" localSheetId="8">#REF!</definedName>
    <definedName name="diasuteis" localSheetId="11">#REF!</definedName>
    <definedName name="diasuteis" localSheetId="10">#REF!</definedName>
    <definedName name="diasuteis" localSheetId="1">#REF!</definedName>
    <definedName name="diasuteis" localSheetId="4">#REF!</definedName>
    <definedName name="diasuteis" localSheetId="13">#REF!</definedName>
    <definedName name="diasuteis">#REF!</definedName>
    <definedName name="Ferias" localSheetId="12">#REF!</definedName>
    <definedName name="Ferias" localSheetId="6">#REF!</definedName>
    <definedName name="Ferias" localSheetId="2">#REF!</definedName>
    <definedName name="Ferias" localSheetId="5">#REF!</definedName>
    <definedName name="Ferias" localSheetId="9">#REF!</definedName>
    <definedName name="Ferias" localSheetId="8">#REF!</definedName>
    <definedName name="Ferias" localSheetId="11">#REF!</definedName>
    <definedName name="Ferias" localSheetId="10">#REF!</definedName>
    <definedName name="Ferias" localSheetId="1">#REF!</definedName>
    <definedName name="Ferias" localSheetId="13">#REF!</definedName>
    <definedName name="Ferias">#REF!</definedName>
    <definedName name="RD" localSheetId="12">OFFSET(#REF!,(MATCH(SMALL(#REF!,ROW()-10),#REF!,0)-1),0)</definedName>
    <definedName name="RD" localSheetId="6">OFFSET(#REF!,(MATCH(SMALL(#REF!,ROW()-10),#REF!,0)-1),0)</definedName>
    <definedName name="RD" localSheetId="2">OFFSET(#REF!,(MATCH(SMALL(#REF!,ROW()-10),#REF!,0)-1),0)</definedName>
    <definedName name="RD" localSheetId="5">OFFSET(#REF!,(MATCH(SMALL(#REF!,ROW()-10),#REF!,0)-1),0)</definedName>
    <definedName name="RD" localSheetId="9">OFFSET(#REF!,(MATCH(SMALL(#REF!,ROW()-10),#REF!,0)-1),0)</definedName>
    <definedName name="RD" localSheetId="8">OFFSET(#REF!,(MATCH(SMALL(#REF!,ROW()-10),#REF!,0)-1),0)</definedName>
    <definedName name="RD" localSheetId="11">OFFSET(#REF!,(MATCH(SMALL(#REF!,ROW()-10),#REF!,0)-1),0)</definedName>
    <definedName name="RD" localSheetId="10">OFFSET(#REF!,(MATCH(SMALL(#REF!,ROW()-10),#REF!,0)-1),0)</definedName>
    <definedName name="RD" localSheetId="1">OFFSET(#REF!,(MATCH(SMALL(#REF!,ROW()-10),#REF!,0)-1),0)</definedName>
    <definedName name="RD" localSheetId="13">OFFSET(#REF!,(MATCH(SMALL(#REF!,ROW()-10),#REF!,0)-1),0)</definedName>
    <definedName name="RD">OFFSET(#REF!,(MATCH(SMALL(#REF!,ROW()-10),#REF!,0)-1),0)</definedName>
    <definedName name="teste" localSheetId="12">#REF!</definedName>
    <definedName name="teste" localSheetId="6">#REF!</definedName>
    <definedName name="teste" localSheetId="9">#REF!</definedName>
    <definedName name="teste">#REF!</definedName>
  </definedNames>
  <calcPr calcId="191029" iterateDelta="1E-4"/>
</workbook>
</file>

<file path=xl/calcChain.xml><?xml version="1.0" encoding="utf-8"?>
<calcChain xmlns="http://schemas.openxmlformats.org/spreadsheetml/2006/main">
  <c r="K15" i="151" l="1"/>
  <c r="K11" i="159"/>
  <c r="K11" i="163"/>
  <c r="K10" i="161" l="1"/>
  <c r="K10" i="163"/>
  <c r="K6" i="160" l="1"/>
  <c r="K6" i="156"/>
  <c r="K11" i="189" l="1"/>
  <c r="K11" i="153"/>
  <c r="Y14" i="162" l="1"/>
  <c r="U10" i="162" l="1"/>
  <c r="K4" i="190" l="1"/>
  <c r="K4" i="154"/>
  <c r="K9" i="190" l="1"/>
  <c r="K10" i="190"/>
  <c r="K9" i="156"/>
  <c r="K10" i="156"/>
  <c r="K6" i="159" l="1"/>
  <c r="K6" i="152"/>
  <c r="K11" i="181" l="1"/>
  <c r="K11" i="161" l="1"/>
  <c r="K11" i="190"/>
  <c r="K12" i="190"/>
  <c r="K6" i="190" l="1"/>
  <c r="L5" i="151" l="1"/>
  <c r="L6" i="151"/>
  <c r="L7" i="151"/>
  <c r="L8" i="151"/>
  <c r="L9" i="151"/>
  <c r="L10" i="151"/>
  <c r="L11" i="151"/>
  <c r="L12" i="151"/>
  <c r="L13" i="151"/>
  <c r="L14" i="151"/>
  <c r="L15" i="151"/>
  <c r="L16" i="151"/>
  <c r="L17" i="151"/>
  <c r="L18" i="151"/>
  <c r="L4" i="151"/>
  <c r="K6" i="150" l="1"/>
  <c r="K9" i="150" l="1"/>
  <c r="K9" i="153"/>
  <c r="Q11" i="162" l="1"/>
  <c r="K11" i="154" l="1"/>
  <c r="K11" i="151"/>
  <c r="L4" i="150" l="1"/>
  <c r="K1" i="162"/>
  <c r="K4" i="162"/>
  <c r="N4" i="162" s="1"/>
  <c r="K5" i="162"/>
  <c r="N5" i="162" s="1"/>
  <c r="K6" i="162"/>
  <c r="N6" i="162" s="1"/>
  <c r="K7" i="162"/>
  <c r="N7" i="162" s="1"/>
  <c r="K8" i="162"/>
  <c r="N8" i="162" s="1"/>
  <c r="K9" i="162"/>
  <c r="N9" i="162" s="1"/>
  <c r="K10" i="162"/>
  <c r="N10" i="162" s="1"/>
  <c r="K11" i="162"/>
  <c r="N11" i="162" s="1"/>
  <c r="K12" i="162"/>
  <c r="K13" i="162"/>
  <c r="N13" i="162" s="1"/>
  <c r="K14" i="162"/>
  <c r="N14" i="162" s="1"/>
  <c r="K15" i="162"/>
  <c r="K16" i="162"/>
  <c r="N16" i="162" s="1"/>
  <c r="K17" i="162"/>
  <c r="N17" i="162" s="1"/>
  <c r="K3" i="162"/>
  <c r="N3" i="162" s="1"/>
  <c r="N15" i="162"/>
  <c r="J12" i="162"/>
  <c r="G1" i="162"/>
  <c r="A1" i="162"/>
  <c r="L11" i="153"/>
  <c r="M11" i="153" s="1"/>
  <c r="L5" i="153"/>
  <c r="M5" i="153" s="1"/>
  <c r="L18" i="161"/>
  <c r="M18" i="161" s="1"/>
  <c r="L14" i="161"/>
  <c r="M14" i="161" s="1"/>
  <c r="L11" i="161"/>
  <c r="M11" i="161" s="1"/>
  <c r="L9" i="161"/>
  <c r="M9" i="161" s="1"/>
  <c r="L8" i="161"/>
  <c r="M8" i="161" s="1"/>
  <c r="L5" i="161"/>
  <c r="M5" i="161" s="1"/>
  <c r="L18" i="156"/>
  <c r="M18" i="156" s="1"/>
  <c r="L15" i="156"/>
  <c r="M15" i="156" s="1"/>
  <c r="L12" i="156"/>
  <c r="M12" i="156" s="1"/>
  <c r="L11" i="156"/>
  <c r="M11" i="156" s="1"/>
  <c r="L10" i="156"/>
  <c r="M10" i="156" s="1"/>
  <c r="L8" i="156"/>
  <c r="M8" i="156" s="1"/>
  <c r="L4" i="156"/>
  <c r="M4" i="156" s="1"/>
  <c r="L16" i="156"/>
  <c r="M16" i="156" s="1"/>
  <c r="L6" i="156"/>
  <c r="M6" i="156" s="1"/>
  <c r="L5" i="156"/>
  <c r="M5" i="156" s="1"/>
  <c r="L18" i="189"/>
  <c r="M18" i="189" s="1"/>
  <c r="L15" i="189"/>
  <c r="M15" i="189" s="1"/>
  <c r="L14" i="189"/>
  <c r="M14" i="189" s="1"/>
  <c r="L12" i="189"/>
  <c r="M12" i="189" s="1"/>
  <c r="L11" i="189"/>
  <c r="M11" i="189" s="1"/>
  <c r="L10" i="189"/>
  <c r="M10" i="189" s="1"/>
  <c r="L8" i="189"/>
  <c r="M8" i="189" s="1"/>
  <c r="L6" i="189"/>
  <c r="M6" i="189" s="1"/>
  <c r="L5" i="189"/>
  <c r="M5" i="189" s="1"/>
  <c r="L4" i="189"/>
  <c r="M4" i="189" s="1"/>
  <c r="L18" i="152"/>
  <c r="M18" i="152" s="1"/>
  <c r="L16" i="152"/>
  <c r="M16" i="152" s="1"/>
  <c r="L15" i="152"/>
  <c r="M15" i="152" s="1"/>
  <c r="L14" i="152"/>
  <c r="M14" i="152" s="1"/>
  <c r="M18" i="151"/>
  <c r="M15" i="151"/>
  <c r="M14" i="151"/>
  <c r="M13" i="151"/>
  <c r="M12" i="151"/>
  <c r="M11" i="151"/>
  <c r="M10" i="151"/>
  <c r="M6" i="151"/>
  <c r="M5" i="151"/>
  <c r="M4" i="151"/>
  <c r="L16" i="181"/>
  <c r="M16" i="181" s="1"/>
  <c r="L15" i="181"/>
  <c r="M15" i="181" s="1"/>
  <c r="L12" i="181"/>
  <c r="M12" i="181" s="1"/>
  <c r="L11" i="181"/>
  <c r="M11" i="181" s="1"/>
  <c r="L9" i="181"/>
  <c r="M9" i="181" s="1"/>
  <c r="L6" i="181"/>
  <c r="M6" i="181" s="1"/>
  <c r="L5" i="181"/>
  <c r="M5" i="181" s="1"/>
  <c r="L18" i="190"/>
  <c r="M18" i="190" s="1"/>
  <c r="L14" i="190"/>
  <c r="M14" i="190" s="1"/>
  <c r="L13" i="190"/>
  <c r="M13" i="190" s="1"/>
  <c r="L5" i="190"/>
  <c r="M5" i="190" s="1"/>
  <c r="L4" i="190"/>
  <c r="M4" i="190" s="1"/>
  <c r="L11" i="190"/>
  <c r="M11" i="190" s="1"/>
  <c r="L10" i="190"/>
  <c r="M10" i="190" s="1"/>
  <c r="L17" i="190"/>
  <c r="M17" i="190" s="1"/>
  <c r="L16" i="190"/>
  <c r="M16" i="190" s="1"/>
  <c r="L15" i="190"/>
  <c r="M15" i="190" s="1"/>
  <c r="J13" i="190"/>
  <c r="L12" i="190"/>
  <c r="M12" i="190" s="1"/>
  <c r="L9" i="190"/>
  <c r="M9" i="190" s="1"/>
  <c r="L8" i="190"/>
  <c r="M8" i="190" s="1"/>
  <c r="L7" i="190"/>
  <c r="M7" i="190" s="1"/>
  <c r="L6" i="190"/>
  <c r="M6" i="190" s="1"/>
  <c r="L17" i="161"/>
  <c r="M17" i="161" s="1"/>
  <c r="L16" i="161"/>
  <c r="M16" i="161" s="1"/>
  <c r="L15" i="161"/>
  <c r="M15" i="161" s="1"/>
  <c r="L13" i="161"/>
  <c r="M13" i="161" s="1"/>
  <c r="J13" i="161"/>
  <c r="L12" i="161"/>
  <c r="M12" i="161" s="1"/>
  <c r="L10" i="161"/>
  <c r="M10" i="161" s="1"/>
  <c r="L7" i="161"/>
  <c r="M7" i="161" s="1"/>
  <c r="L6" i="161"/>
  <c r="M6" i="161" s="1"/>
  <c r="L4" i="161"/>
  <c r="M4" i="161" s="1"/>
  <c r="L18" i="160"/>
  <c r="M18" i="160" s="1"/>
  <c r="L17" i="160"/>
  <c r="M17" i="160" s="1"/>
  <c r="L16" i="160"/>
  <c r="M16" i="160" s="1"/>
  <c r="L15" i="160"/>
  <c r="M15" i="160" s="1"/>
  <c r="L14" i="160"/>
  <c r="M14" i="160" s="1"/>
  <c r="L13" i="160"/>
  <c r="M13" i="160" s="1"/>
  <c r="J13" i="160"/>
  <c r="L12" i="160"/>
  <c r="M12" i="160" s="1"/>
  <c r="L11" i="160"/>
  <c r="M11" i="160" s="1"/>
  <c r="L10" i="160"/>
  <c r="M10" i="160" s="1"/>
  <c r="L9" i="160"/>
  <c r="M9" i="160" s="1"/>
  <c r="L8" i="160"/>
  <c r="M8" i="160" s="1"/>
  <c r="L7" i="160"/>
  <c r="M7" i="160" s="1"/>
  <c r="L6" i="160"/>
  <c r="M6" i="160" s="1"/>
  <c r="L5" i="160"/>
  <c r="M5" i="160" s="1"/>
  <c r="L4" i="160"/>
  <c r="M4" i="160" s="1"/>
  <c r="L17" i="189"/>
  <c r="M17" i="189" s="1"/>
  <c r="L16" i="189"/>
  <c r="M16" i="189" s="1"/>
  <c r="L13" i="189"/>
  <c r="M13" i="189" s="1"/>
  <c r="J13" i="189"/>
  <c r="L9" i="189"/>
  <c r="M9" i="189" s="1"/>
  <c r="L7" i="189"/>
  <c r="M7" i="189" s="1"/>
  <c r="L17" i="156"/>
  <c r="M17" i="156" s="1"/>
  <c r="L14" i="156"/>
  <c r="M14" i="156" s="1"/>
  <c r="L13" i="156"/>
  <c r="M13" i="156" s="1"/>
  <c r="J13" i="156"/>
  <c r="L9" i="156"/>
  <c r="M9" i="156" s="1"/>
  <c r="L7" i="156"/>
  <c r="M7" i="156" s="1"/>
  <c r="L18" i="159"/>
  <c r="M18" i="159" s="1"/>
  <c r="L17" i="159"/>
  <c r="M17" i="159" s="1"/>
  <c r="L16" i="159"/>
  <c r="M16" i="159" s="1"/>
  <c r="L15" i="159"/>
  <c r="M15" i="159" s="1"/>
  <c r="L14" i="159"/>
  <c r="M14" i="159" s="1"/>
  <c r="L13" i="159"/>
  <c r="M13" i="159" s="1"/>
  <c r="J13" i="159"/>
  <c r="L12" i="159"/>
  <c r="M12" i="159" s="1"/>
  <c r="L11" i="159"/>
  <c r="M11" i="159" s="1"/>
  <c r="L10" i="159"/>
  <c r="M10" i="159" s="1"/>
  <c r="L9" i="159"/>
  <c r="M9" i="159" s="1"/>
  <c r="L8" i="159"/>
  <c r="M8" i="159" s="1"/>
  <c r="L7" i="159"/>
  <c r="M7" i="159" s="1"/>
  <c r="L6" i="159"/>
  <c r="M6" i="159" s="1"/>
  <c r="L5" i="159"/>
  <c r="M5" i="159" s="1"/>
  <c r="L4" i="159"/>
  <c r="M4" i="159" s="1"/>
  <c r="L18" i="181"/>
  <c r="M18" i="181" s="1"/>
  <c r="L17" i="181"/>
  <c r="M17" i="181" s="1"/>
  <c r="L14" i="181"/>
  <c r="M14" i="181" s="1"/>
  <c r="L13" i="181"/>
  <c r="M13" i="181" s="1"/>
  <c r="J13" i="181"/>
  <c r="L10" i="181"/>
  <c r="M10" i="181" s="1"/>
  <c r="L8" i="181"/>
  <c r="M8" i="181" s="1"/>
  <c r="L7" i="181"/>
  <c r="M7" i="181" s="1"/>
  <c r="L4" i="181"/>
  <c r="M4" i="181" s="1"/>
  <c r="L17" i="152"/>
  <c r="M17" i="152" s="1"/>
  <c r="L13" i="152"/>
  <c r="M13" i="152" s="1"/>
  <c r="J13" i="152"/>
  <c r="L12" i="152"/>
  <c r="M12" i="152" s="1"/>
  <c r="L11" i="152"/>
  <c r="M11" i="152" s="1"/>
  <c r="L10" i="152"/>
  <c r="M10" i="152" s="1"/>
  <c r="L9" i="152"/>
  <c r="M9" i="152" s="1"/>
  <c r="L8" i="152"/>
  <c r="M8" i="152" s="1"/>
  <c r="L7" i="152"/>
  <c r="M7" i="152" s="1"/>
  <c r="L6" i="152"/>
  <c r="M6" i="152" s="1"/>
  <c r="L5" i="152"/>
  <c r="M5" i="152" s="1"/>
  <c r="L4" i="152"/>
  <c r="M4" i="152" s="1"/>
  <c r="L18" i="153"/>
  <c r="M18" i="153" s="1"/>
  <c r="L17" i="153"/>
  <c r="M17" i="153" s="1"/>
  <c r="L16" i="153"/>
  <c r="M16" i="153" s="1"/>
  <c r="L15" i="153"/>
  <c r="M15" i="153" s="1"/>
  <c r="L14" i="153"/>
  <c r="M14" i="153" s="1"/>
  <c r="L13" i="153"/>
  <c r="M13" i="153" s="1"/>
  <c r="J13" i="153"/>
  <c r="L12" i="153"/>
  <c r="M12" i="153" s="1"/>
  <c r="L10" i="153"/>
  <c r="M10" i="153" s="1"/>
  <c r="L9" i="153"/>
  <c r="M9" i="153" s="1"/>
  <c r="L8" i="153"/>
  <c r="M8" i="153" s="1"/>
  <c r="L7" i="153"/>
  <c r="M7" i="153" s="1"/>
  <c r="L6" i="153"/>
  <c r="M6" i="153" s="1"/>
  <c r="L4" i="153"/>
  <c r="M4" i="153" s="1"/>
  <c r="M17" i="151"/>
  <c r="M16" i="151"/>
  <c r="J13" i="151"/>
  <c r="M9" i="151"/>
  <c r="M8" i="151"/>
  <c r="M7" i="151"/>
  <c r="L18" i="154"/>
  <c r="M18" i="154" s="1"/>
  <c r="L17" i="154"/>
  <c r="M17" i="154" s="1"/>
  <c r="L16" i="154"/>
  <c r="M16" i="154" s="1"/>
  <c r="L15" i="154"/>
  <c r="M15" i="154" s="1"/>
  <c r="L14" i="154"/>
  <c r="M14" i="154" s="1"/>
  <c r="L13" i="154"/>
  <c r="M13" i="154" s="1"/>
  <c r="J13" i="154"/>
  <c r="L12" i="154"/>
  <c r="M12" i="154" s="1"/>
  <c r="L11" i="154"/>
  <c r="M11" i="154" s="1"/>
  <c r="L10" i="154"/>
  <c r="M10" i="154" s="1"/>
  <c r="L9" i="154"/>
  <c r="M9" i="154" s="1"/>
  <c r="L8" i="154"/>
  <c r="M8" i="154" s="1"/>
  <c r="L7" i="154"/>
  <c r="M7" i="154" s="1"/>
  <c r="L6" i="154"/>
  <c r="M6" i="154" s="1"/>
  <c r="L5" i="154"/>
  <c r="M5" i="154" s="1"/>
  <c r="L4" i="154"/>
  <c r="M4" i="154" s="1"/>
  <c r="L18" i="150"/>
  <c r="M18" i="150" s="1"/>
  <c r="L17" i="150"/>
  <c r="M17" i="150" s="1"/>
  <c r="L16" i="150"/>
  <c r="M16" i="150" s="1"/>
  <c r="L15" i="150"/>
  <c r="M15" i="150" s="1"/>
  <c r="L14" i="150"/>
  <c r="M14" i="150" s="1"/>
  <c r="L13" i="150"/>
  <c r="M13" i="150" s="1"/>
  <c r="J13" i="150"/>
  <c r="L12" i="150"/>
  <c r="M12" i="150" s="1"/>
  <c r="L11" i="150"/>
  <c r="M11" i="150" s="1"/>
  <c r="L10" i="150"/>
  <c r="M10" i="150" s="1"/>
  <c r="L9" i="150"/>
  <c r="M9" i="150" s="1"/>
  <c r="L8" i="150"/>
  <c r="M8" i="150" s="1"/>
  <c r="L7" i="150"/>
  <c r="M7" i="150" s="1"/>
  <c r="L6" i="150"/>
  <c r="M6" i="150" s="1"/>
  <c r="L5" i="150"/>
  <c r="M5" i="150" s="1"/>
  <c r="M4" i="150"/>
  <c r="J13" i="163"/>
  <c r="N12" i="162" l="1"/>
  <c r="K18" i="162"/>
  <c r="N30" i="162"/>
  <c r="N29" i="162"/>
  <c r="N28" i="162"/>
  <c r="L18" i="163"/>
  <c r="L17" i="163"/>
  <c r="L16" i="163"/>
  <c r="L15" i="163"/>
  <c r="L14" i="163"/>
  <c r="L13" i="163"/>
  <c r="L12" i="163"/>
  <c r="L11" i="163"/>
  <c r="M11" i="163" s="1"/>
  <c r="L10" i="163"/>
  <c r="L9" i="163"/>
  <c r="M9" i="163" s="1"/>
  <c r="L8" i="163"/>
  <c r="L7" i="163"/>
  <c r="L6" i="163"/>
  <c r="L5" i="163"/>
  <c r="L4" i="163"/>
  <c r="L10" i="162" l="1"/>
  <c r="O10" i="162" s="1"/>
  <c r="M6" i="163"/>
  <c r="L5" i="162"/>
  <c r="O5" i="162" s="1"/>
  <c r="M12" i="163"/>
  <c r="L11" i="162"/>
  <c r="O11" i="162" s="1"/>
  <c r="M18" i="163"/>
  <c r="L17" i="162"/>
  <c r="O17" i="162" s="1"/>
  <c r="M8" i="163"/>
  <c r="L7" i="162"/>
  <c r="O7" i="162" s="1"/>
  <c r="M14" i="163"/>
  <c r="L13" i="162"/>
  <c r="O13" i="162" s="1"/>
  <c r="M15" i="163"/>
  <c r="L14" i="162"/>
  <c r="O14" i="162" s="1"/>
  <c r="M4" i="163"/>
  <c r="L3" i="162"/>
  <c r="M10" i="163"/>
  <c r="L9" i="162"/>
  <c r="O9" i="162" s="1"/>
  <c r="M16" i="163"/>
  <c r="L15" i="162"/>
  <c r="O15" i="162" s="1"/>
  <c r="M5" i="163"/>
  <c r="L4" i="162"/>
  <c r="O4" i="162" s="1"/>
  <c r="M17" i="163"/>
  <c r="L16" i="162"/>
  <c r="O16" i="162" s="1"/>
  <c r="M7" i="163"/>
  <c r="L6" i="162"/>
  <c r="O6" i="162" s="1"/>
  <c r="M13" i="163"/>
  <c r="L12" i="162"/>
  <c r="O12" i="162" s="1"/>
  <c r="L8" i="162"/>
  <c r="O8" i="162" s="1"/>
  <c r="I18" i="162"/>
  <c r="O3" i="162" l="1"/>
  <c r="O18" i="162" s="1"/>
  <c r="Q32" i="162" s="1"/>
  <c r="M3" i="162"/>
  <c r="M5" i="162"/>
  <c r="M9" i="162"/>
  <c r="M17" i="162"/>
  <c r="M16" i="162" l="1"/>
  <c r="M15" i="162"/>
  <c r="M12" i="162"/>
  <c r="M11" i="162"/>
  <c r="M13" i="162"/>
  <c r="M7" i="162"/>
  <c r="N18" i="162"/>
  <c r="M4" i="162"/>
  <c r="M10" i="162"/>
  <c r="M8" i="162"/>
  <c r="M6" i="162"/>
  <c r="M14" i="162"/>
  <c r="Q31" i="162" l="1"/>
  <c r="Q34" i="162" s="1"/>
  <c r="M18" i="16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K10" authorId="0" shapeId="0" xr:uid="{5FF6587F-E240-47B5-A87F-B20DDDF3CDDD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06 cedidos ao CERES 27/09/2023</t>
        </r>
      </text>
    </comment>
    <comment ref="K11" authorId="0" shapeId="0" xr:uid="{186E7B83-72BC-4641-8E07-73E8B0577973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+2 cedidos pela FAED 30/06/2023
+3 cedidos pelo CEO 30/06/2023
+32 aditivo Reitoria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K11" authorId="0" shapeId="0" xr:uid="{58F43529-6BDC-4B63-ACA8-71757F873B1E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- 05 cedidos ao CEART 07/02/2023
-01 cedido ao CAV outubro de 2022
-07 cedido ao CERES  em outubro de 2022
-12 cedidos ao CCT 20/04/2023
-3  cedidos a Reitoria 30/06/2023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K6" authorId="0" shapeId="0" xr:uid="{9A00D606-6A8D-4F66-858E-712585BC7BBA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+16 cedidos pela ESAG 19/10/2022
+5 cedidos pelo CEPLAN 23/08/2023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K10" authorId="0" shapeId="0" xr:uid="{55632A2F-93E2-4F3F-8568-49A639994AF3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+6 cedidos pela Reitoria 27/09/2023</t>
        </r>
      </text>
    </comment>
    <comment ref="K11" authorId="0" shapeId="0" xr:uid="{A80D9908-0552-494F-8F14-15936268EBC6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+7 cedidos pelo CEO outubro de 2022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K4" authorId="0" shapeId="0" xr:uid="{73CC02F8-7219-4DDA-94A3-09BBCB47FF61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+2 cedidos pelo CEAD 05/05/2023</t>
        </r>
      </text>
    </comment>
    <comment ref="K6" authorId="0" shapeId="0" xr:uid="{4888E894-E494-4575-953D-6D8A8B76019C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+9 cedidos pelo CEFID 13/04/2023</t>
        </r>
      </text>
    </comment>
    <comment ref="K9" authorId="0" shapeId="0" xr:uid="{67A8827E-6AEE-41F2-831A-C0E18136D56D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+2 cedidos pelo CEPLAN 20/04/2023</t>
        </r>
      </text>
    </comment>
    <comment ref="K10" authorId="0" shapeId="0" xr:uid="{0630D8A0-D853-4DA1-8F58-1EB9CE399DC2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+8 cedidos pelo CEPLAN 20/04/2023</t>
        </r>
      </text>
    </comment>
    <comment ref="K11" authorId="0" shapeId="0" xr:uid="{64C15D5D-B60A-4562-91F8-F8579C69EAEE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+1 cedido pelo CEO outubro de 2022</t>
        </r>
      </text>
    </comment>
    <comment ref="K12" authorId="0" shapeId="0" xr:uid="{EB297836-8C2A-4D47-9D51-C482036081FA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+01 adicionado por meio de aditivo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K6" authorId="0" shapeId="0" xr:uid="{3F373324-E406-4A36-A74C-80FD86CFAE31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-16 cedidos ao CESFI 19/10/2022</t>
        </r>
      </text>
    </comment>
    <comment ref="K9" authorId="0" shapeId="0" xr:uid="{55CBC80B-28C4-4B66-BF34-2A4532F3F1EF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+02 cedidos pela FAED 06/03/2023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K4" authorId="0" shapeId="0" xr:uid="{075B7F84-BECA-4EE5-B30D-A1666874DFF4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-2 cedidos ao CAV 05/05/2023</t>
        </r>
      </text>
    </comment>
    <comment ref="K11" authorId="0" shapeId="0" xr:uid="{324F10A8-EB1B-4066-90CE-516A8E9EF295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-04 cedidos ao CEART  07/02/2023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K11" authorId="0" shapeId="0" xr:uid="{55D216FC-53B3-4D0D-B764-9D333B042E3B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+05 cedidos pelo CEO 07/02/2023
+04 cedidos pelo CEAD 07/02/2023</t>
        </r>
      </text>
    </comment>
    <comment ref="K15" authorId="0" shapeId="0" xr:uid="{67D3336D-DFF5-419C-B05A-9EC2D0738A33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02 adicionado por aditivo CEART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K9" authorId="0" shapeId="0" xr:uid="{13314C6C-6DBE-4297-B2E4-AAF4517988D2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-02 cedidos a ESAG 06/03/2023</t>
        </r>
      </text>
    </comment>
    <comment ref="K11" authorId="0" shapeId="0" xr:uid="{4734F00A-DE33-4D6B-B89D-3A659F52C4B4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-2 cedidos a Reitoria 30/06/2023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K6" authorId="0" shapeId="0" xr:uid="{96F61E17-5C9F-44DF-A472-EA1FE29FFDDA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-9 cedidos ao CAV 13/04/2023
-15 cedidos ao CEAVI 20/04/2023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K11" authorId="0" shapeId="0" xr:uid="{9A3F05FC-6780-4520-B7BE-64E629F42B2C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+12 cedidos pelo CEO 20/04/2023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K6" authorId="0" shapeId="0" xr:uid="{CAEDD202-785A-46C4-99C4-BE4EF6449937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+15 cedidos pelo CEFID 20/04/2023</t>
        </r>
      </text>
    </comment>
    <comment ref="K11" authorId="0" shapeId="0" xr:uid="{C76913B0-AC25-4533-9374-AF7BBC5C1169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+20 aditivo CEAVI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CAMILA DE ALMEIDA LUCA</author>
    <author>PAULO EDISON DE LIMA</author>
  </authors>
  <commentList>
    <comment ref="K6" authorId="0" shapeId="0" xr:uid="{06ADF398-2914-4B44-B2E2-EF8A147D887B}">
      <text>
        <r>
          <rPr>
            <b/>
            <sz val="9"/>
            <color indexed="81"/>
            <rFont val="Segoe UI"/>
            <charset val="1"/>
          </rPr>
          <t>CAMILA DE ALMEIDA LUCA:</t>
        </r>
        <r>
          <rPr>
            <sz val="9"/>
            <color indexed="81"/>
            <rFont val="Segoe UI"/>
            <charset val="1"/>
          </rPr>
          <t xml:space="preserve">
Cedido 05 unid ao CESFI em 23.08.23</t>
        </r>
      </text>
    </comment>
    <comment ref="K9" authorId="1" shapeId="0" xr:uid="{16E28CAE-1EB1-42E6-9A3F-89ECAC5E89E6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-02 cedidos ao CAV 20/04/2023</t>
        </r>
      </text>
    </comment>
    <comment ref="K10" authorId="1" shapeId="0" xr:uid="{68839AA2-D8D9-4B55-82E4-CDF3A4CA944A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-8 cedidos ao CAV 20/04/2023</t>
        </r>
      </text>
    </comment>
  </commentList>
</comments>
</file>

<file path=xl/sharedStrings.xml><?xml version="1.0" encoding="utf-8"?>
<sst xmlns="http://schemas.openxmlformats.org/spreadsheetml/2006/main" count="1988" uniqueCount="245">
  <si>
    <t>Saldo / Automático</t>
  </si>
  <si>
    <t>...../...../......</t>
  </si>
  <si>
    <t>ALERTA</t>
  </si>
  <si>
    <t>Item</t>
  </si>
  <si>
    <t>Lote</t>
  </si>
  <si>
    <t>Qtde Registrada</t>
  </si>
  <si>
    <t>Quantidade Utilizada</t>
  </si>
  <si>
    <t>SALDO</t>
  </si>
  <si>
    <t>Valor Total Registrado</t>
  </si>
  <si>
    <t>Valor Total Utilizado</t>
  </si>
  <si>
    <t>Valor Utilizado</t>
  </si>
  <si>
    <t>% Aditivos</t>
  </si>
  <si>
    <t>% Utilizado</t>
  </si>
  <si>
    <t>Especificação</t>
  </si>
  <si>
    <t>Grupo-Classe</t>
  </si>
  <si>
    <t>Código NUC</t>
  </si>
  <si>
    <t>Empresa</t>
  </si>
  <si>
    <t>Preço  Unitário</t>
  </si>
  <si>
    <t xml:space="preserve"> AF/OS nº  xxxx/2022 Qtde. DT</t>
  </si>
  <si>
    <t xml:space="preserve">Valor Total da Ata </t>
  </si>
  <si>
    <t>PROCESSO: PE 1017/2022/UDESC</t>
  </si>
  <si>
    <t>OBJETO: EQUIPAMENTOS DE INFORMÁTICA</t>
  </si>
  <si>
    <t>VIGÊNCIA DA ATA: 30/09/2022 até 30/09/2023</t>
  </si>
  <si>
    <t>CENTRO PARTICIPANTE: Reitoria</t>
  </si>
  <si>
    <t>DELL COMPUTADORES DO BRASIL LTDA, CNPJ 72.381.189/0010-01</t>
  </si>
  <si>
    <t>ATHENAS AUTOMAÇÃO LTDA, CNPJ 01.425.676/0005-13</t>
  </si>
  <si>
    <t>CEK INFORMATICA EIRELI ME, CNPJ 00.949.640/0001-42</t>
  </si>
  <si>
    <t>MICROTECNICA INFORMATICA LTDA, CNPJ 01.590.728/0009-30</t>
  </si>
  <si>
    <t>MWV WEB SITE COMÉRCIO DE PRODUTOS ELETROELETRÔNICOS LTDA ME, CNPJ 10.513.136/0001-59</t>
  </si>
  <si>
    <t>COMP1 INFORMÁTICA LTDA, CNPJ 17.299.299/0001-20</t>
  </si>
  <si>
    <t>ESFERA PRESTACAO DE SERVICOS E COMERCIO LTDA ME, CNPJ 05.328.910/0001-11</t>
  </si>
  <si>
    <t>PRATIKA SOLUCOES LTDA, CNPJ 41.387.558/0001-59</t>
  </si>
  <si>
    <r>
      <t xml:space="preserve">Microcomputador Básico Completo - </t>
    </r>
    <r>
      <rPr>
        <sz val="8"/>
        <rFont val="Arial"/>
        <family val="2"/>
      </rPr>
      <t xml:space="preserve">CONFORME TERMO DE REFERÊNCIA </t>
    </r>
  </si>
  <si>
    <r>
      <t xml:space="preserve">Microcomputador Básico Sem Monitor - </t>
    </r>
    <r>
      <rPr>
        <sz val="8"/>
        <rFont val="Arial"/>
        <family val="2"/>
      </rPr>
      <t xml:space="preserve">CONFORME TERMO DE REFERÊNCIA </t>
    </r>
  </si>
  <si>
    <r>
      <t xml:space="preserve">Microcomputador Avançado Completo - </t>
    </r>
    <r>
      <rPr>
        <sz val="8"/>
        <rFont val="Arial"/>
        <family val="2"/>
      </rPr>
      <t>CONFORME TERMO DE REFERÊNCIA</t>
    </r>
    <r>
      <rPr>
        <b/>
        <sz val="8"/>
        <rFont val="Arial"/>
        <family val="2"/>
      </rPr>
      <t xml:space="preserve"> </t>
    </r>
  </si>
  <si>
    <r>
      <t xml:space="preserve">Microcomputador Avançado Sem Monitor - </t>
    </r>
    <r>
      <rPr>
        <sz val="8"/>
        <rFont val="Arial"/>
        <family val="2"/>
      </rPr>
      <t xml:space="preserve">CONFORME TERMO DE REFERÊNCIA </t>
    </r>
  </si>
  <si>
    <r>
      <t xml:space="preserve">Notebook Básico - </t>
    </r>
    <r>
      <rPr>
        <sz val="8"/>
        <rFont val="Arial"/>
        <family val="2"/>
      </rPr>
      <t xml:space="preserve">CONFORME TERMO DE REFERÊNCIA  </t>
    </r>
  </si>
  <si>
    <r>
      <t xml:space="preserve">Notebook Avançado - </t>
    </r>
    <r>
      <rPr>
        <sz val="8"/>
        <rFont val="Arial"/>
        <family val="2"/>
      </rPr>
      <t xml:space="preserve">CONFORME TERMO DE REFERÊNCIA </t>
    </r>
  </si>
  <si>
    <r>
      <t xml:space="preserve">Tablet - </t>
    </r>
    <r>
      <rPr>
        <sz val="8"/>
        <rFont val="Arial"/>
        <family val="2"/>
      </rPr>
      <t>CONFORME TERMO DE REFERÊNCIA</t>
    </r>
    <r>
      <rPr>
        <b/>
        <sz val="8"/>
        <rFont val="Arial"/>
        <family val="2"/>
      </rPr>
      <t xml:space="preserve">  </t>
    </r>
  </si>
  <si>
    <r>
      <t>Monitor 27'' -</t>
    </r>
    <r>
      <rPr>
        <sz val="8"/>
        <rFont val="Arial"/>
        <family val="2"/>
      </rPr>
      <t xml:space="preserve"> CONFORME TERMO DE REFERÊNCIA  </t>
    </r>
  </si>
  <si>
    <r>
      <t xml:space="preserve">Monitor 4K </t>
    </r>
    <r>
      <rPr>
        <sz val="8"/>
        <rFont val="Arial"/>
        <family val="2"/>
      </rPr>
      <t>(CEART)</t>
    </r>
  </si>
  <si>
    <r>
      <t>Estação de Trabalho "</t>
    </r>
    <r>
      <rPr>
        <b/>
        <i/>
        <sz val="8"/>
        <rFont val="Arial"/>
        <family val="2"/>
      </rPr>
      <t>WorkStation</t>
    </r>
    <r>
      <rPr>
        <b/>
        <sz val="8"/>
        <rFont val="Arial"/>
        <family val="2"/>
      </rPr>
      <t xml:space="preserve">" </t>
    </r>
    <r>
      <rPr>
        <sz val="8"/>
        <rFont val="Arial"/>
        <family val="2"/>
      </rPr>
      <t>(CESFI)</t>
    </r>
  </si>
  <si>
    <r>
      <t xml:space="preserve">Monitor 23'' </t>
    </r>
    <r>
      <rPr>
        <sz val="8"/>
        <rFont val="Arial"/>
        <family val="2"/>
      </rPr>
      <t>(ESAG)</t>
    </r>
  </si>
  <si>
    <r>
      <t xml:space="preserve">Scanner </t>
    </r>
    <r>
      <rPr>
        <sz val="8"/>
        <rFont val="Arial"/>
        <family val="2"/>
      </rPr>
      <t>(CCT)</t>
    </r>
  </si>
  <si>
    <r>
      <t xml:space="preserve">Scanner </t>
    </r>
    <r>
      <rPr>
        <sz val="8"/>
        <rFont val="Arial"/>
        <family val="2"/>
      </rPr>
      <t>(CEAVI)</t>
    </r>
  </si>
  <si>
    <r>
      <t>Scanner</t>
    </r>
    <r>
      <rPr>
        <sz val="8"/>
        <rFont val="Arial"/>
        <family val="2"/>
      </rPr>
      <t xml:space="preserve"> (FAED)</t>
    </r>
  </si>
  <si>
    <t>Mesa Digitalizadora</t>
  </si>
  <si>
    <t>Marca</t>
  </si>
  <si>
    <t>Modelo</t>
  </si>
  <si>
    <t>Dell</t>
  </si>
  <si>
    <t>Lenovo</t>
  </si>
  <si>
    <t>Samsung</t>
  </si>
  <si>
    <t>DELL</t>
  </si>
  <si>
    <t>LG</t>
  </si>
  <si>
    <t>LG 24 24bl550j</t>
  </si>
  <si>
    <t>EPSON</t>
  </si>
  <si>
    <t>FUJITSU</t>
  </si>
  <si>
    <t>Wacom</t>
  </si>
  <si>
    <t>Optiplex 5000 SFF + Monitor C2423H</t>
  </si>
  <si>
    <t>Optiplex 5000 SFF</t>
  </si>
  <si>
    <t>K14 Gen1 AMD</t>
  </si>
  <si>
    <t>S7 FE</t>
  </si>
  <si>
    <t>P2722H</t>
  </si>
  <si>
    <t>27UL650-W</t>
  </si>
  <si>
    <t>T7820</t>
  </si>
  <si>
    <t>ES200</t>
  </si>
  <si>
    <t>DS-1630</t>
  </si>
  <si>
    <t>SV600</t>
  </si>
  <si>
    <t>PTH660</t>
  </si>
  <si>
    <t>13-01</t>
  </si>
  <si>
    <t xml:space="preserve">13 1 </t>
  </si>
  <si>
    <t>13 01</t>
  </si>
  <si>
    <t>004723-320</t>
  </si>
  <si>
    <t>004723-321</t>
  </si>
  <si>
    <t>041815-035</t>
  </si>
  <si>
    <t>041815-036</t>
  </si>
  <si>
    <t>116645-001</t>
  </si>
  <si>
    <t>004669-053</t>
  </si>
  <si>
    <t>004723-372</t>
  </si>
  <si>
    <t>00468 5 001</t>
  </si>
  <si>
    <t>00464 2 001</t>
  </si>
  <si>
    <t>Detalhamento</t>
  </si>
  <si>
    <t>449052.35</t>
  </si>
  <si>
    <t>449052 35</t>
  </si>
  <si>
    <t>CENTRO PARTICIPANTE: CAV</t>
  </si>
  <si>
    <t>CENTRO PARTICIPANTE: ESAG</t>
  </si>
  <si>
    <t>CENTRO PARTICIPANTE: CEAD</t>
  </si>
  <si>
    <t>CENTRO PARTICIPANTE: CEART</t>
  </si>
  <si>
    <t>CENTRO PARTICIPANTE: FAED</t>
  </si>
  <si>
    <t>CENTRO PARTICIPANTE: CEFID</t>
  </si>
  <si>
    <t>CENTRO PARTICIPANTE: CCT</t>
  </si>
  <si>
    <t>CENTRO PARTICIPANTE: CEAVI</t>
  </si>
  <si>
    <t>CENTRO PARTICIPANTE: CEPLAN</t>
  </si>
  <si>
    <t>CENTRO PARTICIPANTE: CEO</t>
  </si>
  <si>
    <t>CENTRO PARTICIPANTE: CESFI</t>
  </si>
  <si>
    <t>CENTRO PARTICIPANTE: CERES</t>
  </si>
  <si>
    <t>OBS: Adesão a ATA item 01 - quantidade 89 unidades - Orgão Prefeitura de Goiania -SGPe 947/2023</t>
  </si>
  <si>
    <t>Quantidade aditivo</t>
  </si>
  <si>
    <t>Valor total por item</t>
  </si>
  <si>
    <t>% Aditivo</t>
  </si>
  <si>
    <t>VALOR TOTAL</t>
  </si>
  <si>
    <t>ADITIVO CAV</t>
  </si>
  <si>
    <t>OBS: Adesão a ATA item 01 - quant. 50 unid e item 03 - quant. 08 unid - Orgão SSP Estado AMAZONAS -SGPe 8443/2023</t>
  </si>
  <si>
    <t>AF nº 2072/2022 Qtde. DT</t>
  </si>
  <si>
    <t>AF nº 2077/2022 Qtde. DT</t>
  </si>
  <si>
    <t xml:space="preserve"> AF nº  2078/2022 Qtde. DT</t>
  </si>
  <si>
    <t>Contrato nº 2079/2022 Qtde. DT</t>
  </si>
  <si>
    <t xml:space="preserve"> AF/OS nº  2049/2022 Qtde. DT</t>
  </si>
  <si>
    <t xml:space="preserve"> AF/OS nº  2053/2022 Qtde. DT</t>
  </si>
  <si>
    <t xml:space="preserve"> Contrato nº  2081/2022 Qtde. DT</t>
  </si>
  <si>
    <t xml:space="preserve"> AF/OS nº  2313/2022 Qtde. DT</t>
  </si>
  <si>
    <t xml:space="preserve"> AF/OS nº  2360/2022 Qtde. DT</t>
  </si>
  <si>
    <t xml:space="preserve"> AF/OS nº  2393/2022 Qtde. DT</t>
  </si>
  <si>
    <t xml:space="preserve"> AF/OS nº  2401/2022 Qtde. DT</t>
  </si>
  <si>
    <t xml:space="preserve"> AF/OS nº  2431/2022 PRAPEG DOUGLAS</t>
  </si>
  <si>
    <t xml:space="preserve"> AF/OS nº  2432/2022 PAEX DOUGLAS</t>
  </si>
  <si>
    <t xml:space="preserve"> AF/OS nº  2433/2022 PAEX DOUGLAS</t>
  </si>
  <si>
    <t xml:space="preserve"> AF/OS nº  2434/2022 PAEX Luiz Claudio</t>
  </si>
  <si>
    <t xml:space="preserve"> AF/OS nº  2435/2022 PAEX ARIVANE</t>
  </si>
  <si>
    <t xml:space="preserve"> AF/OS nº  2536/2022 NUDHA</t>
  </si>
  <si>
    <t xml:space="preserve"> AF/OS nº  2437/2022 NUDHA</t>
  </si>
  <si>
    <t xml:space="preserve"> AF/OS nº  2438/2022 NUDHA</t>
  </si>
  <si>
    <t xml:space="preserve"> AF/OS nº  2439/2022 FATIMA</t>
  </si>
  <si>
    <t xml:space="preserve"> AF/OS nº  2440/2022 FATIMA</t>
  </si>
  <si>
    <t xml:space="preserve"> AF/OS nº  2441/2022 FATIMA</t>
  </si>
  <si>
    <t xml:space="preserve"> AF/OS nº  2442/2022 FATIMA</t>
  </si>
  <si>
    <t xml:space="preserve"> AF/OS nº  2443/2022 DAD</t>
  </si>
  <si>
    <t xml:space="preserve"> AF/OS nº  2444/2022 DAD</t>
  </si>
  <si>
    <t xml:space="preserve"> AF/OS nº  2445/2022 DAD</t>
  </si>
  <si>
    <t xml:space="preserve"> AF/OS nº  2446/2022 DAD</t>
  </si>
  <si>
    <t xml:space="preserve"> AF/OS nº  2065/2022 Qtde. DT</t>
  </si>
  <si>
    <t xml:space="preserve"> AF/OS nº  2483/2022 Qtde. DT</t>
  </si>
  <si>
    <t xml:space="preserve"> AF/OS nº  2485/2022 Qtde. DT</t>
  </si>
  <si>
    <t xml:space="preserve"> AF/OS nº  2486/2022 Qtde. DT</t>
  </si>
  <si>
    <t xml:space="preserve"> AF/OS nº  2042/2022 </t>
  </si>
  <si>
    <t xml:space="preserve"> AF/OS nº  2043/2022 </t>
  </si>
  <si>
    <t xml:space="preserve"> AF/OS nº  2044/2022 </t>
  </si>
  <si>
    <t xml:space="preserve"> AF/OS nº  2045/2022 </t>
  </si>
  <si>
    <t xml:space="preserve"> AF/OS nº  2046/2022 </t>
  </si>
  <si>
    <t xml:space="preserve"> AF/OS nº  2270/2022 </t>
  </si>
  <si>
    <t xml:space="preserve"> AF/OS nº  2502/2022 </t>
  </si>
  <si>
    <t>21/10/2022.</t>
  </si>
  <si>
    <t xml:space="preserve"> AF/OS nº  2035/2022 Qtde. DT</t>
  </si>
  <si>
    <t xml:space="preserve"> AF/OS nº  2036/2022 Qtde. DT</t>
  </si>
  <si>
    <t xml:space="preserve"> AF/OS nº  2037/2022 Qtde. DT</t>
  </si>
  <si>
    <t xml:space="preserve"> AF/OS nº  2038/2022 Qtde. DT</t>
  </si>
  <si>
    <t xml:space="preserve"> AF/OS nº  2039/2022 Qtde. DT</t>
  </si>
  <si>
    <t xml:space="preserve"> AF/OS nº  2090/2022 Qtde. DT</t>
  </si>
  <si>
    <t xml:space="preserve"> AF/OS nº  2092/2022 Qtde. DT</t>
  </si>
  <si>
    <t xml:space="preserve"> AF/OS nº  2094/2022 Qtde. DT</t>
  </si>
  <si>
    <t xml:space="preserve"> AF/OS nº  2007/2022 Qtde. DT</t>
  </si>
  <si>
    <t xml:space="preserve"> AF/OS nº  2009/2022 Qtde. DT</t>
  </si>
  <si>
    <t xml:space="preserve"> AF/OS nº  2023/2022 Qtde. DT</t>
  </si>
  <si>
    <t xml:space="preserve"> AF/OS nº  2073/2022 Qtde. DT</t>
  </si>
  <si>
    <t xml:space="preserve"> AF/OS nº  2074/2022 Qtde. DT</t>
  </si>
  <si>
    <t xml:space="preserve"> AF/OS nº  2075/2022 Qtde. DT</t>
  </si>
  <si>
    <t xml:space="preserve"> AF 2076/2022 DENF+Kici</t>
  </si>
  <si>
    <t xml:space="preserve"> AF/OS nº  2082/2022 DENF</t>
  </si>
  <si>
    <t xml:space="preserve"> AF 2080/2022 DAD</t>
  </si>
  <si>
    <t xml:space="preserve"> AF 2127/2022 - DENF, Georgia, Darlene, Elisandra</t>
  </si>
  <si>
    <t xml:space="preserve"> AF/OS nº  1847/2022 Qtde. DT</t>
  </si>
  <si>
    <t xml:space="preserve"> AF/OS nº  1848/2022 Qtde. DT</t>
  </si>
  <si>
    <t xml:space="preserve"> AF/OS nº  1850/2022 Qtde. DT</t>
  </si>
  <si>
    <t xml:space="preserve"> AF/OS nº  1853/2022 Qtde. DT</t>
  </si>
  <si>
    <t xml:space="preserve"> AF/OS nº 2026/2022 Qtde. DT</t>
  </si>
  <si>
    <t xml:space="preserve"> AF/OS nº  188/2022 Qtde. DT</t>
  </si>
  <si>
    <t xml:space="preserve"> AF/OS nº  1887/2022 Qtde. DT</t>
  </si>
  <si>
    <t xml:space="preserve"> AF/OS nº  1886/2022 Qtde. DT</t>
  </si>
  <si>
    <t xml:space="preserve"> AF/OS nº  1885/2022 Qtde. DT</t>
  </si>
  <si>
    <t xml:space="preserve"> AF/OS nº  2204/2022 Qtde. DT</t>
  </si>
  <si>
    <t xml:space="preserve"> AF/OS nº  2328/2022 Qtde. DT</t>
  </si>
  <si>
    <t xml:space="preserve"> AF/OS nº  315/2023 Qtde. DT</t>
  </si>
  <si>
    <t xml:space="preserve"> AF/OS nº  1949/2022 Qtde. DT</t>
  </si>
  <si>
    <t xml:space="preserve"> AF/OS nº  1950/2022 Qtde. DT</t>
  </si>
  <si>
    <t xml:space="preserve"> AF/OS nº  1951/2022 Qtde. DT</t>
  </si>
  <si>
    <t xml:space="preserve"> AF/OS nº  1952/2022 Qtde. DT</t>
  </si>
  <si>
    <t xml:space="preserve"> AF/OS nº  1955/2022 Qtde. DT</t>
  </si>
  <si>
    <t xml:space="preserve"> AF/OS nº  1956/2022 Qtde. DT</t>
  </si>
  <si>
    <t xml:space="preserve"> AF/OS nº  2001/2022 Qtde. DT</t>
  </si>
  <si>
    <t xml:space="preserve"> AF/OS nº  2002/2022 Qtde. DT</t>
  </si>
  <si>
    <t xml:space="preserve"> AF/OS nº  2100/2022 Qtde. DT</t>
  </si>
  <si>
    <t xml:space="preserve"> AF/OS nº  2415/2022 Qtde. DT</t>
  </si>
  <si>
    <t xml:space="preserve"> AF/OS nº  2416/2022 Qtde. DT</t>
  </si>
  <si>
    <t>OBS: Adesão a ATA item 08 - quant. 36 unidades - Orgão SSP Estado AMAZONAS -SGPe 8443/2023</t>
  </si>
  <si>
    <t>OBS: Adesão a ATA item 03 - quantidade 281 unidades - Orgão Prefeitura de Goiania -SGPe 947/2023</t>
  </si>
  <si>
    <t>OBS: Adesão a ATA item 01 - quantidade 28 unidades - Orgão Prefeitura de São Cristovão SE -SGPe 10555/2023</t>
  </si>
  <si>
    <t>OBS: Adesão a ATA item 01 - quant. 50 uni. - Orgão FUNDAÇÃO HOSPITALAR Alfredo da Matta - Amazonas  -SGPe 11118/2023</t>
  </si>
  <si>
    <t xml:space="preserve">OBS: Adesão a ATA item 03 - quantidade 362 unidades  e item 04 - quantidade 27 unidades - Orgão GOINFRA Goiania - GO-SGPe 11672/2023 </t>
  </si>
  <si>
    <t>OBS: Adesão a ATA item 03 - quantidade 15 unidades - Prefeirura MARACANAU - CE - SGPe 12992/2023</t>
  </si>
  <si>
    <t>OBS: Adesão a ATA item 01 - quantidade 15 unidades - Prefeitura PAI PEDRO - MG - SGPe 12996/2023</t>
  </si>
  <si>
    <t>OBS: Adesão a ATA item 01 - quantidade 52 unidades e item 3 - quantidade 24 unidades - Orgão FUNEC - MG - SGPe 12987/2023</t>
  </si>
  <si>
    <t>OBS: Adesão a ATA item 03 - quantidade 10 unidades - MP AC - SGPe 15825/2023</t>
  </si>
  <si>
    <t>ADITIVO CEAVI</t>
  </si>
  <si>
    <t xml:space="preserve">VALOR TOTAL </t>
  </si>
  <si>
    <t>ADITIVO CEART</t>
  </si>
  <si>
    <t>OBS: Adesão a ATA item 3 - quantidade 80 unidades e item 8 - quantitativo 80 unidades - Orgão Prefeitura de Rio Branco - SGPe 16231/2023</t>
  </si>
  <si>
    <t>OBS: Adesão a ATA item 3 - quantidade 180 unidades e item 8 - quantitativo 80 unidades - Orgão Prefeitura de Rio Branco - SGPe 16231/2023</t>
  </si>
  <si>
    <t>OBS: item 08 disponivel 528 para CARONA</t>
  </si>
  <si>
    <t>OBS: Adesão a ATA item 03 - quantidade 05 unidades - Orgão Prefeitura de Viçosa MG -SGPe 25004/2023</t>
  </si>
  <si>
    <t>OBS: Adesão a ATA item 01 - quantidade 30 unidades - Orgão Jardim Botanicao de Brasilia -SGPe 26317/2023</t>
  </si>
  <si>
    <t>OBS: Adesão a ATA item 01 - quantidade 44 unidades e item 3 - quantidade 56 unidades - Orgão DETRAN AMAPÁ - SGPe 28845/2023</t>
  </si>
  <si>
    <t>OBS: Adesão a ATA item 03 - quantidade 100 unidades - SEINFRA - GOÍAS  -SGPe 29926/2023</t>
  </si>
  <si>
    <t>ADITIVO REITORIA</t>
  </si>
  <si>
    <t>% Aditivo Total</t>
  </si>
  <si>
    <t>% Aditivo do item</t>
  </si>
  <si>
    <t>OBS: Adesão a ATA item 06 - quantidade 13 unidades - Orgão UNIVERSIDADE DE PERNANBUCO - SGPe 33496/2023</t>
  </si>
  <si>
    <t>OBS: Adesão a ATA item 03 - quantidade 136 unidades - Orgão UNIVERSIDADE DO ESTADO DO AMAZONAS - SGPe 31398/2023</t>
  </si>
  <si>
    <t>OBS: Adesão a ATA item 03 - quantidade 07 unidades - Orgão ENA SC - SGPe ENA 539/2023</t>
  </si>
  <si>
    <r>
      <t xml:space="preserve">OBS: </t>
    </r>
    <r>
      <rPr>
        <b/>
        <sz val="11"/>
        <rFont val="Calibri"/>
        <family val="2"/>
        <scheme val="minor"/>
      </rPr>
      <t>item 01 NÃO disponivel</t>
    </r>
    <r>
      <rPr>
        <sz val="11"/>
        <rFont val="Calibri"/>
        <family val="2"/>
        <scheme val="minor"/>
      </rPr>
      <t xml:space="preserve">  e item 03 disponivel 199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para CARONA</t>
    </r>
  </si>
  <si>
    <t xml:space="preserve"> AF/OS nº  626/2023 Qtde. DT</t>
  </si>
  <si>
    <t xml:space="preserve"> AF/OS nº  864/2023 Qtde. DT</t>
  </si>
  <si>
    <t xml:space="preserve"> AF/OS nº  707/2023 Qtde. DT</t>
  </si>
  <si>
    <t xml:space="preserve"> AF/OS nº  918/2023 Qtde. DT</t>
  </si>
  <si>
    <t xml:space="preserve"> AF/OS nº  1815/2023 Qtde. DT</t>
  </si>
  <si>
    <t xml:space="preserve"> AF/OS nº 1993/2023 Qtde. DT</t>
  </si>
  <si>
    <t xml:space="preserve"> AF/OS nº  2061/2022 Qtde. DT</t>
  </si>
  <si>
    <t xml:space="preserve"> AF/OS nº  2062/2022 Qtde. DT</t>
  </si>
  <si>
    <t xml:space="preserve"> AF/OS nº  2063/2022 Qtde. DT</t>
  </si>
  <si>
    <t xml:space="preserve"> AF/OS nº  2064/2022 Qtde. DT</t>
  </si>
  <si>
    <t>Contrato 2062/2022 não foi efetivado, retornando quantitativo para a ata</t>
  </si>
  <si>
    <t>Contrato nº 761/2023 Qtde. DT</t>
  </si>
  <si>
    <t>AF nº 1310/2023 Qtde. DT</t>
  </si>
  <si>
    <t>Contrato nº 1606/2023 Qtde. DT</t>
  </si>
  <si>
    <t xml:space="preserve"> AF nº 1772/2023 Qtde. DT</t>
  </si>
  <si>
    <t xml:space="preserve"> AF nº 2272/2023 Qtde. DT</t>
  </si>
  <si>
    <t xml:space="preserve"> AF/OS nº  374/2023 DAD</t>
  </si>
  <si>
    <t>04/05/202</t>
  </si>
  <si>
    <t xml:space="preserve"> AF/OS nº  2279/2023 Qtde. DT</t>
  </si>
  <si>
    <t xml:space="preserve"> AF/OS nº  2193/2023 Qtde. DT</t>
  </si>
  <si>
    <t xml:space="preserve"> AF/OS nº 2195/2023 Qtde. DT</t>
  </si>
  <si>
    <t xml:space="preserve"> AF/OS nº  2273/2023 Qtde. DT</t>
  </si>
  <si>
    <t xml:space="preserve"> AF/OS nº  1828/2023</t>
  </si>
  <si>
    <t xml:space="preserve"> AF/OS nº  1130 - ATHENAS</t>
  </si>
  <si>
    <t xml:space="preserve"> AF/OS nº 1131/23 DELL</t>
  </si>
  <si>
    <t xml:space="preserve"> AF/OS nº  1132/23  CEK</t>
  </si>
  <si>
    <t xml:space="preserve"> AF/OS nº  1333/2023 Microtécnica</t>
  </si>
  <si>
    <t xml:space="preserve"> AF/OS nº  1329/2023 William</t>
  </si>
  <si>
    <t xml:space="preserve"> AF/OS nº  1804/2023 DENF Silvana Santos Zonat.</t>
  </si>
  <si>
    <t xml:space="preserve"> AF/OS nº  1910/2023  Neudi Qualifica</t>
  </si>
  <si>
    <t xml:space="preserve"> AF/OS nº  1915/2023  Neudi monitor</t>
  </si>
  <si>
    <t xml:space="preserve"> AF/OS nº  2005/2023 PAEX -Tablet</t>
  </si>
  <si>
    <t xml:space="preserve"> AF/OS nº  2008/2023 PAEX-NOTEBOOK</t>
  </si>
  <si>
    <t>Resumo Atualizado em 16/10/2023</t>
  </si>
  <si>
    <t xml:space="preserve"> AF/OS nº  1914/2023 Qtde. DT</t>
  </si>
  <si>
    <t xml:space="preserve"> AF/OS nº  2296/2023 Qtde. 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</si>
</sst>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2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_-* #,##0_-;\-* #,##0_-;_-* &quot;-&quot;??_-;_-@_-"/>
    <numFmt numFmtId="170" formatCode="&quot;R$&quot;\ #,##0.00"/>
    <numFmt numFmtId="171" formatCode="0.0%"/>
    <numFmt numFmtId="174" formatCode="_-&quot;R$&quot;\ * #,##0.00_-;\-&quot;R$&quot;\ * #,##0.00_-;_-&quot;R$&quot;\ * &quot;-&quot;??_-;_-@_-"/>
    <numFmt numFmtId="175" formatCode="_-* #,##0.00_-;\-* #,##0.00_-;_-* &quot;-&quot;??_-;_-@_-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2"/>
      <color rgb="FF00B050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11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1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26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65">
    <xf numFmtId="0" fontId="0" fillId="0" borderId="0"/>
    <xf numFmtId="0" fontId="3" fillId="0" borderId="0"/>
    <xf numFmtId="164" fontId="3" fillId="0" borderId="0" applyFill="0" applyBorder="0" applyAlignment="0" applyProtection="0"/>
    <xf numFmtId="165" fontId="3" fillId="0" borderId="0" applyFill="0" applyBorder="0" applyAlignment="0" applyProtection="0"/>
    <xf numFmtId="0" fontId="4" fillId="0" borderId="0" applyNumberFormat="0" applyFill="0" applyBorder="0" applyAlignment="0" applyProtection="0"/>
    <xf numFmtId="167" fontId="6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9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9" fontId="9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175" fontId="3" fillId="0" borderId="0" applyFill="0" applyBorder="0" applyAlignment="0" applyProtection="0"/>
    <xf numFmtId="175" fontId="3" fillId="0" borderId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ill="0" applyBorder="0" applyAlignment="0" applyProtection="0"/>
    <xf numFmtId="175" fontId="3" fillId="0" borderId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ill="0" applyBorder="0" applyAlignment="0" applyProtection="0"/>
    <xf numFmtId="175" fontId="3" fillId="0" borderId="0" applyFill="0" applyBorder="0" applyAlignment="0" applyProtection="0"/>
    <xf numFmtId="175" fontId="3" fillId="0" borderId="0" applyFill="0" applyBorder="0" applyAlignment="0" applyProtection="0"/>
    <xf numFmtId="175" fontId="3" fillId="0" borderId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ill="0" applyBorder="0" applyAlignment="0" applyProtection="0"/>
    <xf numFmtId="175" fontId="3" fillId="0" borderId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ill="0" applyBorder="0" applyAlignment="0" applyProtection="0"/>
    <xf numFmtId="175" fontId="3" fillId="0" borderId="0" applyFill="0" applyBorder="0" applyAlignment="0" applyProtection="0"/>
    <xf numFmtId="175" fontId="3" fillId="0" borderId="0" applyFill="0" applyBorder="0" applyAlignment="0" applyProtection="0"/>
    <xf numFmtId="175" fontId="3" fillId="0" borderId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ill="0" applyBorder="0" applyAlignment="0" applyProtection="0"/>
    <xf numFmtId="175" fontId="3" fillId="0" borderId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ill="0" applyBorder="0" applyAlignment="0" applyProtection="0"/>
    <xf numFmtId="175" fontId="3" fillId="0" borderId="0" applyFill="0" applyBorder="0" applyAlignment="0" applyProtection="0"/>
    <xf numFmtId="175" fontId="3" fillId="0" borderId="0" applyFill="0" applyBorder="0" applyAlignment="0" applyProtection="0"/>
    <xf numFmtId="175" fontId="3" fillId="0" borderId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ill="0" applyBorder="0" applyAlignment="0" applyProtection="0"/>
    <xf numFmtId="175" fontId="3" fillId="0" borderId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ill="0" applyBorder="0" applyAlignment="0" applyProtection="0"/>
    <xf numFmtId="175" fontId="3" fillId="0" borderId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ill="0" applyBorder="0" applyAlignment="0" applyProtection="0"/>
    <xf numFmtId="175" fontId="3" fillId="0" borderId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ill="0" applyBorder="0" applyAlignment="0" applyProtection="0"/>
    <xf numFmtId="175" fontId="3" fillId="0" borderId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ill="0" applyBorder="0" applyAlignment="0" applyProtection="0"/>
    <xf numFmtId="175" fontId="3" fillId="0" borderId="0" applyFill="0" applyBorder="0" applyAlignment="0" applyProtection="0"/>
    <xf numFmtId="175" fontId="3" fillId="0" borderId="0" applyFill="0" applyBorder="0" applyAlignment="0" applyProtection="0"/>
    <xf numFmtId="175" fontId="3" fillId="0" borderId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ill="0" applyBorder="0" applyAlignment="0" applyProtection="0"/>
    <xf numFmtId="175" fontId="3" fillId="0" borderId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ill="0" applyBorder="0" applyAlignment="0" applyProtection="0"/>
    <xf numFmtId="175" fontId="3" fillId="0" borderId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ill="0" applyBorder="0" applyAlignment="0" applyProtection="0"/>
    <xf numFmtId="175" fontId="3" fillId="0" borderId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ill="0" applyBorder="0" applyAlignment="0" applyProtection="0"/>
    <xf numFmtId="175" fontId="3" fillId="0" borderId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ill="0" applyBorder="0" applyAlignment="0" applyProtection="0"/>
    <xf numFmtId="175" fontId="3" fillId="0" borderId="0" applyFill="0" applyBorder="0" applyAlignment="0" applyProtection="0"/>
    <xf numFmtId="175" fontId="3" fillId="0" borderId="0" applyFill="0" applyBorder="0" applyAlignment="0" applyProtection="0"/>
    <xf numFmtId="175" fontId="3" fillId="0" borderId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ill="0" applyBorder="0" applyAlignment="0" applyProtection="0"/>
    <xf numFmtId="175" fontId="3" fillId="0" borderId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ill="0" applyBorder="0" applyAlignment="0" applyProtection="0"/>
    <xf numFmtId="175" fontId="3" fillId="0" borderId="0" applyFill="0" applyBorder="0" applyAlignment="0" applyProtection="0"/>
    <xf numFmtId="175" fontId="3" fillId="0" borderId="0" applyFill="0" applyBorder="0" applyAlignment="0" applyProtection="0"/>
    <xf numFmtId="175" fontId="3" fillId="0" borderId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ill="0" applyBorder="0" applyAlignment="0" applyProtection="0"/>
    <xf numFmtId="175" fontId="3" fillId="0" borderId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ill="0" applyBorder="0" applyAlignment="0" applyProtection="0"/>
    <xf numFmtId="175" fontId="3" fillId="0" borderId="0" applyFill="0" applyBorder="0" applyAlignment="0" applyProtection="0"/>
    <xf numFmtId="175" fontId="3" fillId="0" borderId="0" applyFill="0" applyBorder="0" applyAlignment="0" applyProtection="0"/>
    <xf numFmtId="175" fontId="3" fillId="0" borderId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ill="0" applyBorder="0" applyAlignment="0" applyProtection="0"/>
    <xf numFmtId="175" fontId="3" fillId="0" borderId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ill="0" applyBorder="0" applyAlignment="0" applyProtection="0"/>
    <xf numFmtId="175" fontId="3" fillId="0" borderId="0" applyFill="0" applyBorder="0" applyAlignment="0" applyProtection="0"/>
    <xf numFmtId="175" fontId="3" fillId="0" borderId="0" applyFont="0" applyFill="0" applyBorder="0" applyAlignment="0" applyProtection="0"/>
  </cellStyleXfs>
  <cellXfs count="242">
    <xf numFmtId="0" fontId="0" fillId="0" borderId="0" xfId="0"/>
    <xf numFmtId="0" fontId="5" fillId="0" borderId="0" xfId="1" applyFont="1" applyFill="1" applyAlignment="1">
      <alignment horizontal="center" vertical="center" wrapText="1"/>
    </xf>
    <xf numFmtId="0" fontId="5" fillId="0" borderId="0" xfId="1" applyFont="1" applyAlignment="1">
      <alignment wrapText="1"/>
    </xf>
    <xf numFmtId="0" fontId="5" fillId="0" borderId="0" xfId="1" applyFont="1" applyFill="1" applyAlignment="1">
      <alignment vertical="center" wrapText="1"/>
    </xf>
    <xf numFmtId="3" fontId="5" fillId="0" borderId="0" xfId="1" applyNumberFormat="1" applyFont="1" applyAlignment="1" applyProtection="1">
      <alignment wrapText="1"/>
      <protection locked="0"/>
    </xf>
    <xf numFmtId="1" fontId="5" fillId="0" borderId="0" xfId="1" applyNumberFormat="1" applyFont="1" applyFill="1" applyAlignment="1" applyProtection="1">
      <alignment horizontal="center" wrapText="1"/>
      <protection locked="0"/>
    </xf>
    <xf numFmtId="0" fontId="5" fillId="0" borderId="0" xfId="1" applyFont="1" applyFill="1" applyAlignment="1">
      <alignment wrapText="1"/>
    </xf>
    <xf numFmtId="3" fontId="5" fillId="0" borderId="0" xfId="1" applyNumberFormat="1" applyFont="1" applyFill="1" applyAlignment="1" applyProtection="1">
      <alignment wrapText="1"/>
      <protection locked="0"/>
    </xf>
    <xf numFmtId="3" fontId="5" fillId="9" borderId="1" xfId="1" applyNumberFormat="1" applyFont="1" applyFill="1" applyBorder="1" applyAlignment="1" applyProtection="1">
      <alignment horizontal="center" vertical="center" wrapText="1"/>
      <protection locked="0"/>
    </xf>
    <xf numFmtId="44" fontId="5" fillId="8" borderId="1" xfId="1" applyNumberFormat="1" applyFont="1" applyFill="1" applyBorder="1" applyAlignment="1">
      <alignment vertical="center" wrapText="1"/>
    </xf>
    <xf numFmtId="44" fontId="5" fillId="8" borderId="1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1" fontId="5" fillId="2" borderId="1" xfId="1" applyNumberFormat="1" applyFont="1" applyFill="1" applyBorder="1" applyAlignment="1" applyProtection="1">
      <alignment horizontal="center" vertical="center" wrapText="1"/>
    </xf>
    <xf numFmtId="166" fontId="5" fillId="2" borderId="1" xfId="1" applyNumberFormat="1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5" fillId="4" borderId="1" xfId="0" applyNumberFormat="1" applyFont="1" applyFill="1" applyBorder="1" applyAlignment="1">
      <alignment horizontal="center" vertical="center" wrapText="1"/>
    </xf>
    <xf numFmtId="3" fontId="5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5" fillId="0" borderId="0" xfId="1" applyNumberFormat="1" applyFont="1" applyFill="1" applyAlignment="1">
      <alignment horizontal="center" vertical="center" wrapText="1"/>
    </xf>
    <xf numFmtId="166" fontId="5" fillId="0" borderId="0" xfId="0" applyNumberFormat="1" applyFont="1" applyFill="1" applyAlignment="1">
      <alignment horizontal="center" vertical="center" wrapText="1"/>
    </xf>
    <xf numFmtId="0" fontId="5" fillId="11" borderId="1" xfId="1" applyFont="1" applyFill="1" applyBorder="1" applyAlignment="1">
      <alignment wrapText="1"/>
    </xf>
    <xf numFmtId="0" fontId="8" fillId="7" borderId="8" xfId="1" applyFont="1" applyFill="1" applyBorder="1" applyAlignment="1" applyProtection="1">
      <alignment horizontal="left" wrapText="1"/>
      <protection locked="0"/>
    </xf>
    <xf numFmtId="0" fontId="8" fillId="7" borderId="15" xfId="1" applyFont="1" applyFill="1" applyBorder="1" applyAlignment="1" applyProtection="1">
      <alignment horizontal="left" wrapText="1"/>
      <protection locked="0"/>
    </xf>
    <xf numFmtId="168" fontId="8" fillId="7" borderId="2" xfId="1" applyNumberFormat="1" applyFont="1" applyFill="1" applyBorder="1" applyAlignment="1" applyProtection="1">
      <alignment horizontal="right" wrapText="1"/>
      <protection locked="0"/>
    </xf>
    <xf numFmtId="0" fontId="8" fillId="7" borderId="10" xfId="1" applyFont="1" applyFill="1" applyBorder="1" applyAlignment="1" applyProtection="1">
      <alignment horizontal="left" wrapText="1"/>
      <protection locked="0"/>
    </xf>
    <xf numFmtId="0" fontId="8" fillId="7" borderId="0" xfId="1" applyFont="1" applyFill="1" applyBorder="1" applyAlignment="1" applyProtection="1">
      <alignment horizontal="left" wrapText="1"/>
      <protection locked="0"/>
    </xf>
    <xf numFmtId="168" fontId="8" fillId="7" borderId="7" xfId="1" applyNumberFormat="1" applyFont="1" applyFill="1" applyBorder="1" applyAlignment="1" applyProtection="1">
      <alignment horizontal="right" wrapText="1"/>
      <protection locked="0"/>
    </xf>
    <xf numFmtId="9" fontId="8" fillId="7" borderId="7" xfId="17" applyFont="1" applyFill="1" applyBorder="1" applyAlignment="1">
      <alignment horizontal="right" wrapText="1"/>
    </xf>
    <xf numFmtId="0" fontId="8" fillId="7" borderId="12" xfId="1" applyFont="1" applyFill="1" applyBorder="1" applyAlignment="1" applyProtection="1">
      <alignment horizontal="left" wrapText="1"/>
      <protection locked="0"/>
    </xf>
    <xf numFmtId="0" fontId="8" fillId="7" borderId="14" xfId="1" applyFont="1" applyFill="1" applyBorder="1" applyAlignment="1" applyProtection="1">
      <alignment horizontal="left" wrapText="1"/>
      <protection locked="0"/>
    </xf>
    <xf numFmtId="9" fontId="8" fillId="7" borderId="3" xfId="12" applyFont="1" applyFill="1" applyBorder="1" applyAlignment="1" applyProtection="1">
      <alignment horizontal="right" wrapText="1"/>
      <protection locked="0"/>
    </xf>
    <xf numFmtId="0" fontId="10" fillId="12" borderId="1" xfId="0" applyFont="1" applyFill="1" applyBorder="1" applyAlignment="1" applyProtection="1">
      <alignment horizontal="center" vertical="center" wrapText="1"/>
    </xf>
    <xf numFmtId="0" fontId="11" fillId="12" borderId="1" xfId="0" applyFont="1" applyFill="1" applyBorder="1" applyAlignment="1">
      <alignment horizontal="center" vertical="center" wrapText="1"/>
    </xf>
    <xf numFmtId="44" fontId="10" fillId="12" borderId="1" xfId="13" applyFont="1" applyFill="1" applyBorder="1" applyAlignment="1" applyProtection="1">
      <alignment horizontal="center" vertical="center" wrapText="1"/>
    </xf>
    <xf numFmtId="44" fontId="5" fillId="0" borderId="0" xfId="13" applyFont="1" applyFill="1" applyAlignment="1">
      <alignment horizontal="center" vertical="center" wrapText="1"/>
    </xf>
    <xf numFmtId="0" fontId="5" fillId="6" borderId="1" xfId="1" applyFont="1" applyFill="1" applyBorder="1" applyAlignment="1" applyProtection="1">
      <alignment horizontal="center" vertical="center" wrapText="1"/>
    </xf>
    <xf numFmtId="166" fontId="5" fillId="6" borderId="1" xfId="1" applyNumberFormat="1" applyFont="1" applyFill="1" applyBorder="1" applyAlignment="1">
      <alignment horizontal="center" vertical="center" wrapText="1"/>
    </xf>
    <xf numFmtId="168" fontId="5" fillId="6" borderId="1" xfId="3" applyNumberFormat="1" applyFont="1" applyFill="1" applyBorder="1" applyAlignment="1" applyProtection="1">
      <alignment horizontal="center" vertical="center" wrapText="1"/>
    </xf>
    <xf numFmtId="44" fontId="5" fillId="0" borderId="0" xfId="1" applyNumberFormat="1" applyFont="1" applyFill="1" applyAlignment="1">
      <alignment wrapText="1"/>
    </xf>
    <xf numFmtId="169" fontId="5" fillId="6" borderId="1" xfId="27" applyNumberFormat="1" applyFont="1" applyFill="1" applyBorder="1" applyAlignment="1" applyProtection="1">
      <alignment vertical="center" wrapText="1"/>
      <protection locked="0"/>
    </xf>
    <xf numFmtId="169" fontId="5" fillId="7" borderId="1" xfId="27" applyNumberFormat="1" applyFont="1" applyFill="1" applyBorder="1" applyAlignment="1">
      <alignment vertical="center" wrapText="1"/>
    </xf>
    <xf numFmtId="169" fontId="5" fillId="0" borderId="0" xfId="27" applyNumberFormat="1" applyFont="1" applyFill="1" applyAlignment="1">
      <alignment wrapText="1"/>
    </xf>
    <xf numFmtId="169" fontId="8" fillId="7" borderId="15" xfId="27" applyNumberFormat="1" applyFont="1" applyFill="1" applyBorder="1" applyAlignment="1" applyProtection="1">
      <alignment wrapText="1"/>
      <protection locked="0"/>
    </xf>
    <xf numFmtId="169" fontId="8" fillId="7" borderId="0" xfId="27" applyNumberFormat="1" applyFont="1" applyFill="1" applyBorder="1" applyAlignment="1" applyProtection="1">
      <alignment wrapText="1"/>
      <protection locked="0"/>
    </xf>
    <xf numFmtId="169" fontId="8" fillId="7" borderId="14" xfId="27" applyNumberFormat="1" applyFont="1" applyFill="1" applyBorder="1" applyAlignment="1" applyProtection="1">
      <alignment wrapText="1"/>
      <protection locked="0"/>
    </xf>
    <xf numFmtId="169" fontId="5" fillId="0" borderId="0" xfId="27" applyNumberFormat="1" applyFont="1" applyAlignment="1">
      <alignment wrapText="1"/>
    </xf>
    <xf numFmtId="169" fontId="5" fillId="0" borderId="0" xfId="1" applyNumberFormat="1" applyFont="1" applyFill="1" applyAlignment="1">
      <alignment wrapText="1"/>
    </xf>
    <xf numFmtId="44" fontId="5" fillId="0" borderId="0" xfId="1" applyNumberFormat="1" applyFont="1" applyFill="1" applyAlignment="1">
      <alignment horizontal="center" vertical="center" wrapText="1"/>
    </xf>
    <xf numFmtId="166" fontId="5" fillId="0" borderId="0" xfId="1" applyNumberFormat="1" applyFont="1" applyFill="1" applyAlignment="1">
      <alignment wrapText="1"/>
    </xf>
    <xf numFmtId="3" fontId="0" fillId="10" borderId="1" xfId="0" applyNumberFormat="1" applyFill="1" applyBorder="1" applyAlignment="1">
      <alignment horizontal="center" vertical="center"/>
    </xf>
    <xf numFmtId="3" fontId="2" fillId="10" borderId="1" xfId="0" applyNumberFormat="1" applyFont="1" applyFill="1" applyBorder="1" applyAlignment="1" applyProtection="1">
      <alignment horizontal="center" vertical="center"/>
    </xf>
    <xf numFmtId="0" fontId="8" fillId="7" borderId="6" xfId="1" applyFont="1" applyFill="1" applyBorder="1" applyAlignment="1" applyProtection="1">
      <alignment wrapText="1"/>
      <protection locked="0"/>
    </xf>
    <xf numFmtId="0" fontId="13" fillId="7" borderId="8" xfId="1" applyFont="1" applyFill="1" applyBorder="1" applyAlignment="1">
      <alignment vertical="center" wrapText="1"/>
    </xf>
    <xf numFmtId="0" fontId="13" fillId="7" borderId="10" xfId="1" applyFont="1" applyFill="1" applyBorder="1" applyAlignment="1">
      <alignment vertical="center" wrapText="1"/>
    </xf>
    <xf numFmtId="0" fontId="13" fillId="7" borderId="12" xfId="1" applyFont="1" applyFill="1" applyBorder="1" applyAlignment="1">
      <alignment vertical="center" wrapText="1"/>
    </xf>
    <xf numFmtId="0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11" borderId="1" xfId="1" applyFont="1" applyFill="1" applyBorder="1" applyAlignment="1">
      <alignment wrapText="1"/>
    </xf>
    <xf numFmtId="0" fontId="5" fillId="11" borderId="1" xfId="1" applyFont="1" applyFill="1" applyBorder="1" applyAlignment="1">
      <alignment horizontal="center" wrapText="1"/>
    </xf>
    <xf numFmtId="0" fontId="5" fillId="13" borderId="5" xfId="0" applyNumberFormat="1" applyFont="1" applyFill="1" applyBorder="1" applyAlignment="1">
      <alignment horizontal="left" vertical="center" wrapText="1"/>
    </xf>
    <xf numFmtId="0" fontId="14" fillId="11" borderId="18" xfId="0" applyFont="1" applyFill="1" applyBorder="1" applyAlignment="1">
      <alignment horizontal="center" vertical="center"/>
    </xf>
    <xf numFmtId="0" fontId="14" fillId="14" borderId="18" xfId="0" applyFont="1" applyFill="1" applyBorder="1" applyAlignment="1">
      <alignment horizontal="center" vertical="center"/>
    </xf>
    <xf numFmtId="0" fontId="14" fillId="14" borderId="16" xfId="0" applyFont="1" applyFill="1" applyBorder="1" applyAlignment="1">
      <alignment horizontal="center" vertical="center"/>
    </xf>
    <xf numFmtId="0" fontId="14" fillId="11" borderId="1" xfId="0" applyFont="1" applyFill="1" applyBorder="1" applyAlignment="1">
      <alignment horizontal="center" vertical="center"/>
    </xf>
    <xf numFmtId="0" fontId="14" fillId="14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11" borderId="1" xfId="0" applyFont="1" applyFill="1" applyBorder="1" applyAlignment="1">
      <alignment horizontal="center" vertical="center" wrapText="1"/>
    </xf>
    <xf numFmtId="0" fontId="14" fillId="14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14" borderId="19" xfId="0" applyFont="1" applyFill="1" applyBorder="1" applyAlignment="1">
      <alignment horizontal="center" vertical="center"/>
    </xf>
    <xf numFmtId="0" fontId="14" fillId="11" borderId="20" xfId="0" applyFont="1" applyFill="1" applyBorder="1" applyAlignment="1">
      <alignment horizontal="center" vertical="center"/>
    </xf>
    <xf numFmtId="0" fontId="14" fillId="14" borderId="4" xfId="0" applyFont="1" applyFill="1" applyBorder="1" applyAlignment="1">
      <alignment horizontal="center" vertical="center"/>
    </xf>
    <xf numFmtId="0" fontId="14" fillId="11" borderId="21" xfId="0" applyFont="1" applyFill="1" applyBorder="1" applyAlignment="1">
      <alignment horizontal="center" vertical="center" wrapText="1"/>
    </xf>
    <xf numFmtId="0" fontId="14" fillId="14" borderId="21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wrapText="1"/>
    </xf>
    <xf numFmtId="0" fontId="14" fillId="11" borderId="6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11" borderId="18" xfId="0" applyFont="1" applyFill="1" applyBorder="1" applyAlignment="1">
      <alignment horizontal="center" vertical="center" wrapText="1"/>
    </xf>
    <xf numFmtId="0" fontId="14" fillId="14" borderId="18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14" fillId="14" borderId="2" xfId="0" applyFont="1" applyFill="1" applyBorder="1" applyAlignment="1">
      <alignment horizontal="center" vertical="center"/>
    </xf>
    <xf numFmtId="0" fontId="15" fillId="11" borderId="18" xfId="0" applyFont="1" applyFill="1" applyBorder="1" applyAlignment="1">
      <alignment horizontal="center" vertical="center" wrapText="1"/>
    </xf>
    <xf numFmtId="0" fontId="15" fillId="14" borderId="18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11" borderId="1" xfId="0" applyFont="1" applyFill="1" applyBorder="1" applyAlignment="1">
      <alignment horizontal="center" vertical="center" wrapText="1"/>
    </xf>
    <xf numFmtId="0" fontId="15" fillId="14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14" borderId="2" xfId="0" applyFont="1" applyFill="1" applyBorder="1" applyAlignment="1">
      <alignment horizontal="center" vertical="center" wrapText="1"/>
    </xf>
    <xf numFmtId="170" fontId="15" fillId="11" borderId="6" xfId="0" applyNumberFormat="1" applyFont="1" applyFill="1" applyBorder="1" applyAlignment="1">
      <alignment horizontal="center" vertical="center"/>
    </xf>
    <xf numFmtId="170" fontId="15" fillId="14" borderId="6" xfId="0" applyNumberFormat="1" applyFont="1" applyFill="1" applyBorder="1" applyAlignment="1">
      <alignment horizontal="center" vertical="center"/>
    </xf>
    <xf numFmtId="0" fontId="15" fillId="11" borderId="6" xfId="0" applyNumberFormat="1" applyFont="1" applyFill="1" applyBorder="1" applyAlignment="1">
      <alignment horizontal="center" vertical="center"/>
    </xf>
    <xf numFmtId="0" fontId="11" fillId="10" borderId="1" xfId="1" applyFont="1" applyFill="1" applyBorder="1" applyAlignment="1">
      <alignment wrapText="1"/>
    </xf>
    <xf numFmtId="0" fontId="11" fillId="15" borderId="1" xfId="1" applyFont="1" applyFill="1" applyBorder="1" applyAlignment="1">
      <alignment vertical="center" wrapText="1"/>
    </xf>
    <xf numFmtId="0" fontId="5" fillId="0" borderId="1" xfId="1" applyFont="1" applyBorder="1" applyAlignment="1">
      <alignment wrapText="1"/>
    </xf>
    <xf numFmtId="0" fontId="5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center" wrapText="1"/>
    </xf>
    <xf numFmtId="0" fontId="5" fillId="15" borderId="1" xfId="1" applyFont="1" applyFill="1" applyBorder="1" applyAlignment="1">
      <alignment wrapText="1"/>
    </xf>
    <xf numFmtId="170" fontId="5" fillId="15" borderId="1" xfId="1" applyNumberFormat="1" applyFont="1" applyFill="1" applyBorder="1" applyAlignment="1">
      <alignment wrapText="1"/>
    </xf>
    <xf numFmtId="10" fontId="5" fillId="15" borderId="1" xfId="17" applyNumberFormat="1" applyFont="1" applyFill="1" applyBorder="1" applyAlignment="1">
      <alignment wrapText="1"/>
    </xf>
    <xf numFmtId="0" fontId="11" fillId="15" borderId="1" xfId="1" applyFont="1" applyFill="1" applyBorder="1" applyAlignment="1">
      <alignment horizontal="center" vertical="center" wrapText="1"/>
    </xf>
    <xf numFmtId="0" fontId="5" fillId="11" borderId="1" xfId="1" applyFont="1" applyFill="1" applyBorder="1" applyAlignment="1">
      <alignment wrapText="1"/>
    </xf>
    <xf numFmtId="1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10" borderId="1" xfId="1" applyFont="1" applyFill="1" applyBorder="1" applyAlignment="1">
      <alignment horizontal="center" wrapText="1"/>
    </xf>
    <xf numFmtId="0" fontId="5" fillId="11" borderId="1" xfId="1" applyFont="1" applyFill="1" applyBorder="1" applyAlignment="1">
      <alignment wrapText="1"/>
    </xf>
    <xf numFmtId="1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11" borderId="1" xfId="1" applyFont="1" applyFill="1" applyBorder="1" applyAlignment="1">
      <alignment horizontal="center" vertical="center" wrapText="1"/>
    </xf>
    <xf numFmtId="1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10" borderId="1" xfId="1" applyFont="1" applyFill="1" applyBorder="1" applyAlignment="1">
      <alignment horizontal="center" vertical="center" wrapText="1"/>
    </xf>
    <xf numFmtId="0" fontId="5" fillId="11" borderId="1" xfId="1" applyFont="1" applyFill="1" applyBorder="1" applyAlignment="1">
      <alignment wrapText="1"/>
    </xf>
    <xf numFmtId="0" fontId="5" fillId="11" borderId="1" xfId="1" applyFont="1" applyFill="1" applyBorder="1" applyAlignment="1">
      <alignment horizontal="center" wrapText="1"/>
    </xf>
    <xf numFmtId="1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10" borderId="1" xfId="1" applyFont="1" applyFill="1" applyBorder="1" applyAlignment="1">
      <alignment horizontal="center" vertical="center" wrapText="1"/>
    </xf>
    <xf numFmtId="0" fontId="5" fillId="10" borderId="1" xfId="1" applyFont="1" applyFill="1" applyBorder="1" applyAlignment="1">
      <alignment horizontal="center" wrapText="1"/>
    </xf>
    <xf numFmtId="0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11" borderId="1" xfId="1" applyFont="1" applyFill="1" applyBorder="1" applyAlignment="1">
      <alignment wrapText="1"/>
    </xf>
    <xf numFmtId="0" fontId="5" fillId="11" borderId="1" xfId="1" applyFont="1" applyFill="1" applyBorder="1" applyAlignment="1">
      <alignment horizontal="center" wrapText="1"/>
    </xf>
    <xf numFmtId="0" fontId="5" fillId="10" borderId="1" xfId="1" applyFont="1" applyFill="1" applyBorder="1" applyAlignment="1">
      <alignment wrapText="1"/>
    </xf>
    <xf numFmtId="1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" applyFont="1" applyFill="1" applyBorder="1" applyAlignment="1">
      <alignment wrapText="1"/>
    </xf>
    <xf numFmtId="0" fontId="5" fillId="11" borderId="1" xfId="1" applyFont="1" applyFill="1" applyBorder="1" applyAlignment="1">
      <alignment wrapText="1"/>
    </xf>
    <xf numFmtId="0" fontId="5" fillId="11" borderId="1" xfId="1" applyFont="1" applyFill="1" applyBorder="1" applyAlignment="1">
      <alignment horizontal="center" wrapText="1"/>
    </xf>
    <xf numFmtId="1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11" borderId="1" xfId="1" applyFont="1" applyFill="1" applyBorder="1" applyAlignment="1">
      <alignment horizontal="center" vertical="center" wrapText="1"/>
    </xf>
    <xf numFmtId="0" fontId="5" fillId="11" borderId="1" xfId="1" applyFont="1" applyFill="1" applyBorder="1" applyAlignment="1">
      <alignment vertical="center" wrapText="1"/>
    </xf>
    <xf numFmtId="0" fontId="5" fillId="11" borderId="1" xfId="1" applyFont="1" applyFill="1" applyBorder="1" applyAlignment="1">
      <alignment wrapText="1"/>
    </xf>
    <xf numFmtId="1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11" borderId="1" xfId="1" applyFont="1" applyFill="1" applyBorder="1" applyAlignment="1">
      <alignment wrapText="1"/>
    </xf>
    <xf numFmtId="1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10" borderId="1" xfId="1" applyFont="1" applyFill="1" applyBorder="1" applyAlignment="1">
      <alignment horizontal="center" vertical="center" wrapText="1"/>
    </xf>
    <xf numFmtId="0" fontId="5" fillId="11" borderId="1" xfId="1" applyFont="1" applyFill="1" applyBorder="1" applyAlignment="1">
      <alignment wrapText="1"/>
    </xf>
    <xf numFmtId="0" fontId="5" fillId="11" borderId="1" xfId="1" applyFont="1" applyFill="1" applyBorder="1" applyAlignment="1">
      <alignment horizontal="center" wrapText="1"/>
    </xf>
    <xf numFmtId="1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11" borderId="1" xfId="1" applyFont="1" applyFill="1" applyBorder="1" applyAlignment="1">
      <alignment horizontal="center" vertical="center" wrapText="1"/>
    </xf>
    <xf numFmtId="0" fontId="5" fillId="11" borderId="1" xfId="1" applyFont="1" applyFill="1" applyBorder="1" applyAlignment="1">
      <alignment wrapText="1"/>
    </xf>
    <xf numFmtId="0" fontId="5" fillId="11" borderId="1" xfId="1" applyFont="1" applyFill="1" applyBorder="1" applyAlignment="1">
      <alignment horizontal="center" wrapText="1"/>
    </xf>
    <xf numFmtId="1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10" borderId="1" xfId="1" applyFont="1" applyFill="1" applyBorder="1" applyAlignment="1">
      <alignment horizontal="center" vertical="center" wrapText="1"/>
    </xf>
    <xf numFmtId="0" fontId="5" fillId="11" borderId="1" xfId="1" applyFont="1" applyFill="1" applyBorder="1" applyAlignment="1">
      <alignment wrapText="1"/>
    </xf>
    <xf numFmtId="0" fontId="5" fillId="11" borderId="1" xfId="1" applyFont="1" applyFill="1" applyBorder="1" applyAlignment="1">
      <alignment horizontal="center" wrapText="1"/>
    </xf>
    <xf numFmtId="0" fontId="5" fillId="10" borderId="1" xfId="1" applyFont="1" applyFill="1" applyBorder="1" applyAlignment="1">
      <alignment horizontal="center" vertical="center" wrapText="1"/>
    </xf>
    <xf numFmtId="1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11" borderId="1" xfId="1" applyFont="1" applyFill="1" applyBorder="1" applyAlignment="1">
      <alignment wrapText="1"/>
    </xf>
    <xf numFmtId="0" fontId="5" fillId="11" borderId="1" xfId="1" applyFont="1" applyFill="1" applyBorder="1" applyAlignment="1">
      <alignment horizontal="center" wrapText="1"/>
    </xf>
    <xf numFmtId="0" fontId="5" fillId="10" borderId="1" xfId="1" applyFont="1" applyFill="1" applyBorder="1" applyAlignment="1">
      <alignment horizontal="center" vertical="center" wrapText="1"/>
    </xf>
    <xf numFmtId="1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10" fillId="10" borderId="1" xfId="1" applyNumberFormat="1" applyFont="1" applyFill="1" applyBorder="1" applyAlignment="1">
      <alignment horizontal="center" vertical="center" wrapText="1"/>
    </xf>
    <xf numFmtId="170" fontId="5" fillId="11" borderId="1" xfId="1" applyNumberFormat="1" applyFont="1" applyFill="1" applyBorder="1" applyAlignment="1">
      <alignment wrapText="1"/>
    </xf>
    <xf numFmtId="10" fontId="5" fillId="11" borderId="1" xfId="17" applyNumberFormat="1" applyFont="1" applyFill="1" applyBorder="1" applyAlignment="1">
      <alignment wrapText="1"/>
    </xf>
    <xf numFmtId="0" fontId="5" fillId="16" borderId="1" xfId="1" applyFont="1" applyFill="1" applyBorder="1" applyAlignment="1">
      <alignment wrapText="1"/>
    </xf>
    <xf numFmtId="0" fontId="11" fillId="16" borderId="1" xfId="1" applyFont="1" applyFill="1" applyBorder="1" applyAlignment="1">
      <alignment horizontal="center" vertical="center" wrapText="1"/>
    </xf>
    <xf numFmtId="171" fontId="5" fillId="0" borderId="1" xfId="17" applyNumberFormat="1" applyFont="1" applyFill="1" applyBorder="1" applyAlignment="1">
      <alignment wrapText="1"/>
    </xf>
    <xf numFmtId="44" fontId="5" fillId="15" borderId="1" xfId="13" applyFont="1" applyFill="1" applyBorder="1" applyAlignment="1">
      <alignment wrapText="1"/>
    </xf>
    <xf numFmtId="44" fontId="5" fillId="6" borderId="1" xfId="13" applyFont="1" applyFill="1" applyBorder="1" applyAlignment="1">
      <alignment wrapText="1"/>
    </xf>
    <xf numFmtId="171" fontId="5" fillId="15" borderId="1" xfId="17" applyNumberFormat="1" applyFont="1" applyFill="1" applyBorder="1" applyAlignment="1">
      <alignment wrapText="1"/>
    </xf>
    <xf numFmtId="10" fontId="5" fillId="0" borderId="1" xfId="17" applyNumberFormat="1" applyFont="1" applyFill="1" applyBorder="1" applyAlignment="1">
      <alignment wrapText="1"/>
    </xf>
    <xf numFmtId="10" fontId="5" fillId="6" borderId="1" xfId="17" applyNumberFormat="1" applyFont="1" applyFill="1" applyBorder="1" applyAlignment="1">
      <alignment wrapText="1"/>
    </xf>
    <xf numFmtId="44" fontId="5" fillId="0" borderId="1" xfId="13" applyFont="1" applyFill="1" applyBorder="1" applyAlignment="1">
      <alignment wrapText="1"/>
    </xf>
    <xf numFmtId="0" fontId="5" fillId="11" borderId="1" xfId="1" applyFont="1" applyFill="1" applyBorder="1" applyAlignment="1">
      <alignment wrapText="1"/>
    </xf>
    <xf numFmtId="0" fontId="5" fillId="11" borderId="1" xfId="1" applyFont="1" applyFill="1" applyBorder="1" applyAlignment="1">
      <alignment horizontal="center" wrapText="1"/>
    </xf>
    <xf numFmtId="0" fontId="5" fillId="10" borderId="1" xfId="1" applyFont="1" applyFill="1" applyBorder="1" applyAlignment="1">
      <alignment horizontal="center" vertical="center" wrapText="1"/>
    </xf>
    <xf numFmtId="1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11" borderId="1" xfId="1" applyFont="1" applyFill="1" applyBorder="1" applyAlignment="1">
      <alignment wrapText="1"/>
    </xf>
    <xf numFmtId="1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10" borderId="1" xfId="1" applyFont="1" applyFill="1" applyBorder="1" applyAlignment="1">
      <alignment horizontal="center" vertical="center" wrapText="1"/>
    </xf>
    <xf numFmtId="0" fontId="5" fillId="11" borderId="1" xfId="1" applyFont="1" applyFill="1" applyBorder="1" applyAlignment="1">
      <alignment wrapText="1"/>
    </xf>
    <xf numFmtId="0" fontId="5" fillId="11" borderId="1" xfId="1" applyFont="1" applyFill="1" applyBorder="1" applyAlignment="1">
      <alignment horizontal="center" wrapText="1"/>
    </xf>
    <xf numFmtId="1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10" borderId="1" xfId="1" applyFont="1" applyFill="1" applyBorder="1" applyAlignment="1">
      <alignment horizontal="center" vertical="center" wrapText="1"/>
    </xf>
    <xf numFmtId="0" fontId="5" fillId="11" borderId="1" xfId="1" applyFont="1" applyFill="1" applyBorder="1" applyAlignment="1">
      <alignment wrapText="1"/>
    </xf>
    <xf numFmtId="1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10" borderId="1" xfId="1" applyFont="1" applyFill="1" applyBorder="1" applyAlignment="1">
      <alignment horizontal="center" vertical="center" wrapText="1"/>
    </xf>
    <xf numFmtId="0" fontId="5" fillId="11" borderId="1" xfId="1" applyFont="1" applyFill="1" applyBorder="1" applyAlignment="1">
      <alignment wrapText="1"/>
    </xf>
    <xf numFmtId="1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7" borderId="1" xfId="1" applyFont="1" applyFill="1" applyBorder="1" applyAlignment="1">
      <alignment horizontal="center" vertical="center" wrapText="1"/>
    </xf>
    <xf numFmtId="0" fontId="5" fillId="11" borderId="1" xfId="1" applyFont="1" applyFill="1" applyBorder="1" applyAlignment="1">
      <alignment wrapText="1"/>
    </xf>
    <xf numFmtId="1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10" borderId="1" xfId="1" applyFont="1" applyFill="1" applyBorder="1" applyAlignment="1">
      <alignment horizontal="center" vertical="center" wrapText="1"/>
    </xf>
    <xf numFmtId="4" fontId="5" fillId="15" borderId="1" xfId="1" applyNumberFormat="1" applyFont="1" applyFill="1" applyBorder="1" applyAlignment="1">
      <alignment wrapText="1"/>
    </xf>
    <xf numFmtId="0" fontId="5" fillId="11" borderId="1" xfId="1" applyFont="1" applyFill="1" applyBorder="1" applyAlignment="1">
      <alignment wrapText="1"/>
    </xf>
    <xf numFmtId="0" fontId="5" fillId="11" borderId="1" xfId="1" applyFont="1" applyFill="1" applyBorder="1" applyAlignment="1">
      <alignment horizontal="center" wrapText="1"/>
    </xf>
    <xf numFmtId="3" fontId="1" fillId="10" borderId="1" xfId="0" applyNumberFormat="1" applyFont="1" applyFill="1" applyBorder="1" applyAlignment="1" applyProtection="1">
      <alignment horizontal="center" vertical="center"/>
    </xf>
    <xf numFmtId="1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10" borderId="1" xfId="1" applyFont="1" applyFill="1" applyBorder="1" applyAlignment="1">
      <alignment horizontal="center" wrapText="1"/>
    </xf>
    <xf numFmtId="170" fontId="5" fillId="11" borderId="1" xfId="1" applyNumberFormat="1" applyFont="1" applyFill="1" applyBorder="1" applyAlignment="1">
      <alignment wrapText="1"/>
    </xf>
    <xf numFmtId="14" fontId="11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11" borderId="1" xfId="1" applyFont="1" applyFill="1" applyBorder="1" applyAlignment="1">
      <alignment wrapText="1"/>
    </xf>
    <xf numFmtId="1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10" borderId="1" xfId="1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11" borderId="1" xfId="1" applyFont="1" applyFill="1" applyBorder="1" applyAlignment="1">
      <alignment wrapText="1"/>
    </xf>
    <xf numFmtId="0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11" borderId="1" xfId="1" applyFont="1" applyFill="1" applyBorder="1" applyAlignment="1">
      <alignment wrapText="1"/>
    </xf>
    <xf numFmtId="0" fontId="5" fillId="11" borderId="1" xfId="1" applyFont="1" applyFill="1" applyBorder="1" applyAlignment="1">
      <alignment horizontal="center" vertical="center" wrapText="1"/>
    </xf>
    <xf numFmtId="0" fontId="5" fillId="11" borderId="1" xfId="1" applyFont="1" applyFill="1" applyBorder="1" applyAlignment="1">
      <alignment wrapText="1"/>
    </xf>
    <xf numFmtId="0" fontId="5" fillId="10" borderId="1" xfId="1" applyFont="1" applyFill="1" applyBorder="1" applyAlignment="1">
      <alignment horizontal="center" vertical="center" wrapText="1"/>
    </xf>
    <xf numFmtId="1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11" borderId="1" xfId="1" applyFont="1" applyFill="1" applyBorder="1" applyAlignment="1">
      <alignment horizontal="center" vertical="center" wrapText="1"/>
    </xf>
    <xf numFmtId="0" fontId="5" fillId="11" borderId="1" xfId="1" applyFont="1" applyFill="1" applyBorder="1" applyAlignment="1">
      <alignment wrapText="1"/>
    </xf>
    <xf numFmtId="0" fontId="5" fillId="11" borderId="1" xfId="1" applyFont="1" applyFill="1" applyBorder="1" applyAlignment="1">
      <alignment horizontal="center" vertical="center" wrapText="1"/>
    </xf>
    <xf numFmtId="1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10" borderId="1" xfId="1" applyFont="1" applyFill="1" applyBorder="1" applyAlignment="1">
      <alignment horizontal="center" vertical="center" wrapText="1"/>
    </xf>
    <xf numFmtId="0" fontId="5" fillId="11" borderId="1" xfId="1" applyFont="1" applyFill="1" applyBorder="1" applyAlignment="1">
      <alignment wrapText="1"/>
    </xf>
    <xf numFmtId="0" fontId="5" fillId="10" borderId="1" xfId="1" applyFont="1" applyFill="1" applyBorder="1" applyAlignment="1">
      <alignment wrapText="1"/>
    </xf>
    <xf numFmtId="1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0" fontId="5" fillId="11" borderId="1" xfId="1" applyFont="1" applyFill="1" applyBorder="1" applyAlignment="1">
      <alignment wrapText="1"/>
    </xf>
    <xf numFmtId="1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11" fillId="5" borderId="1" xfId="1" applyNumberFormat="1" applyFont="1" applyFill="1" applyBorder="1" applyAlignment="1" applyProtection="1">
      <alignment horizontal="center" vertical="center" wrapText="1"/>
      <protection locked="0"/>
    </xf>
    <xf numFmtId="3" fontId="5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13" borderId="1" xfId="0" applyNumberFormat="1" applyFont="1" applyFill="1" applyBorder="1" applyAlignment="1">
      <alignment horizontal="left" vertical="center" wrapText="1"/>
    </xf>
    <xf numFmtId="0" fontId="5" fillId="13" borderId="4" xfId="0" applyNumberFormat="1" applyFont="1" applyFill="1" applyBorder="1" applyAlignment="1">
      <alignment horizontal="left" vertical="center" wrapText="1"/>
    </xf>
    <xf numFmtId="0" fontId="5" fillId="13" borderId="5" xfId="0" applyNumberFormat="1" applyFont="1" applyFill="1" applyBorder="1" applyAlignment="1">
      <alignment horizontal="left" vertical="center" wrapText="1"/>
    </xf>
    <xf numFmtId="0" fontId="5" fillId="13" borderId="6" xfId="0" applyNumberFormat="1" applyFont="1" applyFill="1" applyBorder="1" applyAlignment="1">
      <alignment horizontal="left" vertical="center" wrapText="1"/>
    </xf>
    <xf numFmtId="0" fontId="14" fillId="14" borderId="2" xfId="0" applyFont="1" applyFill="1" applyBorder="1" applyAlignment="1">
      <alignment horizontal="center" vertical="center"/>
    </xf>
    <xf numFmtId="0" fontId="14" fillId="14" borderId="7" xfId="0" applyFont="1" applyFill="1" applyBorder="1" applyAlignment="1">
      <alignment horizontal="center" vertical="center"/>
    </xf>
    <xf numFmtId="0" fontId="14" fillId="14" borderId="3" xfId="0" applyFont="1" applyFill="1" applyBorder="1" applyAlignment="1">
      <alignment horizontal="center" vertical="center"/>
    </xf>
    <xf numFmtId="0" fontId="14" fillId="14" borderId="2" xfId="0" applyFont="1" applyFill="1" applyBorder="1" applyAlignment="1">
      <alignment horizontal="center" vertical="center" wrapText="1"/>
    </xf>
    <xf numFmtId="0" fontId="14" fillId="14" borderId="7" xfId="0" applyFont="1" applyFill="1" applyBorder="1" applyAlignment="1">
      <alignment horizontal="center" vertical="center" wrapText="1"/>
    </xf>
    <xf numFmtId="0" fontId="14" fillId="14" borderId="3" xfId="0" applyFont="1" applyFill="1" applyBorder="1" applyAlignment="1">
      <alignment horizontal="center" vertical="center" wrapText="1"/>
    </xf>
    <xf numFmtId="0" fontId="14" fillId="11" borderId="16" xfId="0" applyFont="1" applyFill="1" applyBorder="1" applyAlignment="1">
      <alignment horizontal="center" vertical="center"/>
    </xf>
    <xf numFmtId="0" fontId="14" fillId="14" borderId="16" xfId="0" applyFont="1" applyFill="1" applyBorder="1" applyAlignment="1">
      <alignment horizontal="center" vertical="center"/>
    </xf>
    <xf numFmtId="0" fontId="14" fillId="14" borderId="17" xfId="0" applyFont="1" applyFill="1" applyBorder="1" applyAlignment="1">
      <alignment horizontal="center" vertical="center"/>
    </xf>
    <xf numFmtId="0" fontId="14" fillId="11" borderId="2" xfId="0" applyFont="1" applyFill="1" applyBorder="1" applyAlignment="1">
      <alignment horizontal="center" vertical="center" wrapText="1"/>
    </xf>
    <xf numFmtId="0" fontId="14" fillId="11" borderId="3" xfId="0" applyFont="1" applyFill="1" applyBorder="1" applyAlignment="1">
      <alignment horizontal="center" vertical="center" wrapText="1"/>
    </xf>
    <xf numFmtId="3" fontId="5" fillId="17" borderId="1" xfId="1" applyNumberFormat="1" applyFont="1" applyFill="1" applyBorder="1" applyAlignment="1" applyProtection="1">
      <alignment horizontal="center" vertical="center" wrapText="1"/>
      <protection locked="0"/>
    </xf>
    <xf numFmtId="3" fontId="5" fillId="5" borderId="2" xfId="1" applyNumberFormat="1" applyFont="1" applyFill="1" applyBorder="1" applyAlignment="1" applyProtection="1">
      <alignment horizontal="center" vertical="center" wrapText="1"/>
      <protection locked="0"/>
    </xf>
    <xf numFmtId="3" fontId="5" fillId="5" borderId="3" xfId="1" applyNumberFormat="1" applyFont="1" applyFill="1" applyBorder="1" applyAlignment="1" applyProtection="1">
      <alignment horizontal="center" vertical="center" wrapText="1"/>
      <protection locked="0"/>
    </xf>
    <xf numFmtId="0" fontId="11" fillId="10" borderId="12" xfId="1" applyFont="1" applyFill="1" applyBorder="1" applyAlignment="1">
      <alignment horizontal="center" vertical="center"/>
    </xf>
    <xf numFmtId="0" fontId="11" fillId="10" borderId="14" xfId="1" applyFont="1" applyFill="1" applyBorder="1" applyAlignment="1">
      <alignment horizontal="center" vertical="center"/>
    </xf>
    <xf numFmtId="0" fontId="8" fillId="7" borderId="4" xfId="1" applyFont="1" applyFill="1" applyBorder="1" applyAlignment="1" applyProtection="1">
      <alignment horizontal="left" wrapText="1"/>
      <protection locked="0"/>
    </xf>
    <xf numFmtId="0" fontId="8" fillId="7" borderId="5" xfId="1" applyFont="1" applyFill="1" applyBorder="1" applyAlignment="1" applyProtection="1">
      <alignment horizontal="left" wrapText="1"/>
      <protection locked="0"/>
    </xf>
    <xf numFmtId="0" fontId="8" fillId="7" borderId="15" xfId="1" applyFont="1" applyFill="1" applyBorder="1" applyAlignment="1">
      <alignment horizontal="center" vertical="center" wrapText="1"/>
    </xf>
    <xf numFmtId="0" fontId="8" fillId="7" borderId="9" xfId="1" applyFont="1" applyFill="1" applyBorder="1" applyAlignment="1">
      <alignment horizontal="center" vertical="center" wrapText="1"/>
    </xf>
    <xf numFmtId="0" fontId="8" fillId="7" borderId="0" xfId="1" applyFont="1" applyFill="1" applyBorder="1" applyAlignment="1">
      <alignment horizontal="center" vertical="center" wrapText="1"/>
    </xf>
    <xf numFmtId="0" fontId="8" fillId="7" borderId="11" xfId="1" applyFont="1" applyFill="1" applyBorder="1" applyAlignment="1">
      <alignment horizontal="center" vertical="center" wrapText="1"/>
    </xf>
    <xf numFmtId="0" fontId="8" fillId="7" borderId="14" xfId="1" applyFont="1" applyFill="1" applyBorder="1" applyAlignment="1">
      <alignment horizontal="center" vertical="center" wrapText="1"/>
    </xf>
    <xf numFmtId="0" fontId="8" fillId="7" borderId="13" xfId="1" applyFont="1" applyFill="1" applyBorder="1" applyAlignment="1">
      <alignment horizontal="center" vertical="center" wrapText="1"/>
    </xf>
    <xf numFmtId="0" fontId="11" fillId="10" borderId="1" xfId="1" applyFont="1" applyFill="1" applyBorder="1" applyAlignment="1">
      <alignment horizontal="center" vertical="center" wrapText="1"/>
    </xf>
    <xf numFmtId="0" fontId="5" fillId="13" borderId="12" xfId="0" applyNumberFormat="1" applyFont="1" applyFill="1" applyBorder="1" applyAlignment="1">
      <alignment horizontal="center" vertical="center" wrapText="1"/>
    </xf>
    <xf numFmtId="0" fontId="5" fillId="13" borderId="14" xfId="0" applyNumberFormat="1" applyFont="1" applyFill="1" applyBorder="1" applyAlignment="1">
      <alignment horizontal="center" vertical="center" wrapText="1"/>
    </xf>
    <xf numFmtId="0" fontId="5" fillId="13" borderId="13" xfId="0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0" fontId="5" fillId="11" borderId="1" xfId="1" applyFont="1" applyFill="1" applyBorder="1" applyAlignment="1">
      <alignment wrapText="1"/>
    </xf>
    <xf numFmtId="0" fontId="5" fillId="11" borderId="1" xfId="1" applyFont="1" applyFill="1" applyBorder="1" applyAlignment="1">
      <alignment horizontal="center" wrapText="1"/>
    </xf>
  </cellXfs>
  <cellStyles count="665">
    <cellStyle name="Moeda" xfId="13" builtinId="4"/>
    <cellStyle name="Moeda 10" xfId="108" xr:uid="{00000000-0005-0000-0000-000092000000}"/>
    <cellStyle name="Moeda 11" xfId="201" xr:uid="{00000000-0005-0000-0000-0000EF000000}"/>
    <cellStyle name="Moeda 12" xfId="295" xr:uid="{00000000-0005-0000-0000-00004D010000}"/>
    <cellStyle name="Moeda 13" xfId="389" xr:uid="{00000000-0005-0000-0000-0000AB010000}"/>
    <cellStyle name="Moeda 14" xfId="483" xr:uid="{00000000-0005-0000-0000-000009020000}"/>
    <cellStyle name="Moeda 15" xfId="577" xr:uid="{00000000-0005-0000-0000-000067020000}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Moeda 3 10" xfId="386" xr:uid="{00000000-0005-0000-0000-000003000000}"/>
    <cellStyle name="Moeda 3 11" xfId="480" xr:uid="{00000000-0005-0000-0000-000003000000}"/>
    <cellStyle name="Moeda 3 12" xfId="574" xr:uid="{00000000-0005-0000-0000-000003000000}"/>
    <cellStyle name="Moeda 3 2" xfId="20" xr:uid="{00000000-0005-0000-0000-000004000000}"/>
    <cellStyle name="Moeda 3 2 10" xfId="489" xr:uid="{00000000-0005-0000-0000-000004000000}"/>
    <cellStyle name="Moeda 3 2 11" xfId="583" xr:uid="{00000000-0005-0000-0000-000004000000}"/>
    <cellStyle name="Moeda 3 2 2" xfId="39" xr:uid="{00000000-0005-0000-0000-000004000000}"/>
    <cellStyle name="Moeda 3 2 2 2" xfId="132" xr:uid="{00000000-0005-0000-0000-000005000000}"/>
    <cellStyle name="Moeda 3 2 2 3" xfId="226" xr:uid="{00000000-0005-0000-0000-000004000000}"/>
    <cellStyle name="Moeda 3 2 2 4" xfId="320" xr:uid="{00000000-0005-0000-0000-000004000000}"/>
    <cellStyle name="Moeda 3 2 2 5" xfId="414" xr:uid="{00000000-0005-0000-0000-000005000000}"/>
    <cellStyle name="Moeda 3 2 2 6" xfId="508" xr:uid="{00000000-0005-0000-0000-000004000000}"/>
    <cellStyle name="Moeda 3 2 2 7" xfId="601" xr:uid="{00000000-0005-0000-0000-000004000000}"/>
    <cellStyle name="Moeda 3 2 3" xfId="58" xr:uid="{00000000-0005-0000-0000-000004000000}"/>
    <cellStyle name="Moeda 3 2 3 2" xfId="151" xr:uid="{00000000-0005-0000-0000-000006000000}"/>
    <cellStyle name="Moeda 3 2 3 3" xfId="245" xr:uid="{00000000-0005-0000-0000-000004000000}"/>
    <cellStyle name="Moeda 3 2 3 4" xfId="339" xr:uid="{00000000-0005-0000-0000-000004000000}"/>
    <cellStyle name="Moeda 3 2 3 5" xfId="433" xr:uid="{00000000-0005-0000-0000-000006000000}"/>
    <cellStyle name="Moeda 3 2 3 6" xfId="527" xr:uid="{00000000-0005-0000-0000-000004000000}"/>
    <cellStyle name="Moeda 3 2 3 7" xfId="620" xr:uid="{00000000-0005-0000-0000-000004000000}"/>
    <cellStyle name="Moeda 3 2 4" xfId="77" xr:uid="{00000000-0005-0000-0000-000004000000}"/>
    <cellStyle name="Moeda 3 2 4 2" xfId="170" xr:uid="{00000000-0005-0000-0000-000007000000}"/>
    <cellStyle name="Moeda 3 2 4 3" xfId="264" xr:uid="{00000000-0005-0000-0000-000004000000}"/>
    <cellStyle name="Moeda 3 2 4 4" xfId="358" xr:uid="{00000000-0005-0000-0000-000004000000}"/>
    <cellStyle name="Moeda 3 2 4 5" xfId="452" xr:uid="{00000000-0005-0000-0000-000007000000}"/>
    <cellStyle name="Moeda 3 2 4 6" xfId="546" xr:uid="{00000000-0005-0000-0000-000004000000}"/>
    <cellStyle name="Moeda 3 2 4 7" xfId="639" xr:uid="{00000000-0005-0000-0000-000004000000}"/>
    <cellStyle name="Moeda 3 2 5" xfId="95" xr:uid="{00000000-0005-0000-0000-000004000000}"/>
    <cellStyle name="Moeda 3 2 5 2" xfId="188" xr:uid="{00000000-0005-0000-0000-000008000000}"/>
    <cellStyle name="Moeda 3 2 5 3" xfId="282" xr:uid="{00000000-0005-0000-0000-000004000000}"/>
    <cellStyle name="Moeda 3 2 5 4" xfId="376" xr:uid="{00000000-0005-0000-0000-000004000000}"/>
    <cellStyle name="Moeda 3 2 5 5" xfId="470" xr:uid="{00000000-0005-0000-0000-000008000000}"/>
    <cellStyle name="Moeda 3 2 5 6" xfId="564" xr:uid="{00000000-0005-0000-0000-000004000000}"/>
    <cellStyle name="Moeda 3 2 5 7" xfId="657" xr:uid="{00000000-0005-0000-0000-000004000000}"/>
    <cellStyle name="Moeda 3 2 6" xfId="114" xr:uid="{00000000-0005-0000-0000-000004000000}"/>
    <cellStyle name="Moeda 3 2 7" xfId="207" xr:uid="{00000000-0005-0000-0000-000004000000}"/>
    <cellStyle name="Moeda 3 2 8" xfId="301" xr:uid="{00000000-0005-0000-0000-000004000000}"/>
    <cellStyle name="Moeda 3 2 9" xfId="395" xr:uid="{00000000-0005-0000-0000-000004000000}"/>
    <cellStyle name="Moeda 3 3" xfId="30" xr:uid="{00000000-0005-0000-0000-000003000000}"/>
    <cellStyle name="Moeda 3 3 2" xfId="123" xr:uid="{00000000-0005-0000-0000-000009000000}"/>
    <cellStyle name="Moeda 3 3 3" xfId="217" xr:uid="{00000000-0005-0000-0000-000003000000}"/>
    <cellStyle name="Moeda 3 3 4" xfId="311" xr:uid="{00000000-0005-0000-0000-000003000000}"/>
    <cellStyle name="Moeda 3 3 5" xfId="405" xr:uid="{00000000-0005-0000-0000-000009000000}"/>
    <cellStyle name="Moeda 3 3 6" xfId="499" xr:uid="{00000000-0005-0000-0000-000003000000}"/>
    <cellStyle name="Moeda 3 3 7" xfId="592" xr:uid="{00000000-0005-0000-0000-000003000000}"/>
    <cellStyle name="Moeda 3 4" xfId="49" xr:uid="{00000000-0005-0000-0000-000003000000}"/>
    <cellStyle name="Moeda 3 4 2" xfId="142" xr:uid="{00000000-0005-0000-0000-00000A000000}"/>
    <cellStyle name="Moeda 3 4 3" xfId="236" xr:uid="{00000000-0005-0000-0000-000003000000}"/>
    <cellStyle name="Moeda 3 4 4" xfId="330" xr:uid="{00000000-0005-0000-0000-000003000000}"/>
    <cellStyle name="Moeda 3 4 5" xfId="424" xr:uid="{00000000-0005-0000-0000-00000A000000}"/>
    <cellStyle name="Moeda 3 4 6" xfId="518" xr:uid="{00000000-0005-0000-0000-000003000000}"/>
    <cellStyle name="Moeda 3 4 7" xfId="611" xr:uid="{00000000-0005-0000-0000-000003000000}"/>
    <cellStyle name="Moeda 3 5" xfId="68" xr:uid="{00000000-0005-0000-0000-000003000000}"/>
    <cellStyle name="Moeda 3 5 2" xfId="161" xr:uid="{00000000-0005-0000-0000-00000B000000}"/>
    <cellStyle name="Moeda 3 5 3" xfId="255" xr:uid="{00000000-0005-0000-0000-000003000000}"/>
    <cellStyle name="Moeda 3 5 4" xfId="349" xr:uid="{00000000-0005-0000-0000-000003000000}"/>
    <cellStyle name="Moeda 3 5 5" xfId="443" xr:uid="{00000000-0005-0000-0000-00000B000000}"/>
    <cellStyle name="Moeda 3 5 6" xfId="537" xr:uid="{00000000-0005-0000-0000-000003000000}"/>
    <cellStyle name="Moeda 3 5 7" xfId="630" xr:uid="{00000000-0005-0000-0000-000003000000}"/>
    <cellStyle name="Moeda 3 6" xfId="86" xr:uid="{00000000-0005-0000-0000-000003000000}"/>
    <cellStyle name="Moeda 3 6 2" xfId="179" xr:uid="{00000000-0005-0000-0000-00000C000000}"/>
    <cellStyle name="Moeda 3 6 3" xfId="273" xr:uid="{00000000-0005-0000-0000-000003000000}"/>
    <cellStyle name="Moeda 3 6 4" xfId="367" xr:uid="{00000000-0005-0000-0000-000003000000}"/>
    <cellStyle name="Moeda 3 6 5" xfId="461" xr:uid="{00000000-0005-0000-0000-00000C000000}"/>
    <cellStyle name="Moeda 3 6 6" xfId="555" xr:uid="{00000000-0005-0000-0000-000003000000}"/>
    <cellStyle name="Moeda 3 6 7" xfId="648" xr:uid="{00000000-0005-0000-0000-000003000000}"/>
    <cellStyle name="Moeda 3 7" xfId="105" xr:uid="{00000000-0005-0000-0000-000003000000}"/>
    <cellStyle name="Moeda 3 8" xfId="198" xr:uid="{00000000-0005-0000-0000-000003000000}"/>
    <cellStyle name="Moeda 3 9" xfId="292" xr:uid="{00000000-0005-0000-0000-000003000000}"/>
    <cellStyle name="Moeda 4" xfId="14" xr:uid="{00000000-0005-0000-0000-000005000000}"/>
    <cellStyle name="Moeda 4 10" xfId="390" xr:uid="{00000000-0005-0000-0000-00000D000000}"/>
    <cellStyle name="Moeda 4 11" xfId="484" xr:uid="{00000000-0005-0000-0000-000005000000}"/>
    <cellStyle name="Moeda 4 12" xfId="578" xr:uid="{00000000-0005-0000-0000-000005000000}"/>
    <cellStyle name="Moeda 4 2" xfId="24" xr:uid="{00000000-0005-0000-0000-000006000000}"/>
    <cellStyle name="Moeda 4 2 10" xfId="493" xr:uid="{00000000-0005-0000-0000-000006000000}"/>
    <cellStyle name="Moeda 4 2 11" xfId="587" xr:uid="{00000000-0005-0000-0000-000006000000}"/>
    <cellStyle name="Moeda 4 2 2" xfId="43" xr:uid="{00000000-0005-0000-0000-000006000000}"/>
    <cellStyle name="Moeda 4 2 2 2" xfId="136" xr:uid="{00000000-0005-0000-0000-00000F000000}"/>
    <cellStyle name="Moeda 4 2 2 3" xfId="230" xr:uid="{00000000-0005-0000-0000-000006000000}"/>
    <cellStyle name="Moeda 4 2 2 4" xfId="324" xr:uid="{00000000-0005-0000-0000-000006000000}"/>
    <cellStyle name="Moeda 4 2 2 5" xfId="418" xr:uid="{00000000-0005-0000-0000-00000F000000}"/>
    <cellStyle name="Moeda 4 2 2 6" xfId="512" xr:uid="{00000000-0005-0000-0000-000006000000}"/>
    <cellStyle name="Moeda 4 2 2 7" xfId="605" xr:uid="{00000000-0005-0000-0000-000006000000}"/>
    <cellStyle name="Moeda 4 2 3" xfId="62" xr:uid="{00000000-0005-0000-0000-000006000000}"/>
    <cellStyle name="Moeda 4 2 3 2" xfId="155" xr:uid="{00000000-0005-0000-0000-000010000000}"/>
    <cellStyle name="Moeda 4 2 3 3" xfId="249" xr:uid="{00000000-0005-0000-0000-000006000000}"/>
    <cellStyle name="Moeda 4 2 3 4" xfId="343" xr:uid="{00000000-0005-0000-0000-000006000000}"/>
    <cellStyle name="Moeda 4 2 3 5" xfId="437" xr:uid="{00000000-0005-0000-0000-000010000000}"/>
    <cellStyle name="Moeda 4 2 3 6" xfId="531" xr:uid="{00000000-0005-0000-0000-000006000000}"/>
    <cellStyle name="Moeda 4 2 3 7" xfId="624" xr:uid="{00000000-0005-0000-0000-000006000000}"/>
    <cellStyle name="Moeda 4 2 4" xfId="81" xr:uid="{00000000-0005-0000-0000-000006000000}"/>
    <cellStyle name="Moeda 4 2 4 2" xfId="174" xr:uid="{00000000-0005-0000-0000-000011000000}"/>
    <cellStyle name="Moeda 4 2 4 3" xfId="268" xr:uid="{00000000-0005-0000-0000-000006000000}"/>
    <cellStyle name="Moeda 4 2 4 4" xfId="362" xr:uid="{00000000-0005-0000-0000-000006000000}"/>
    <cellStyle name="Moeda 4 2 4 5" xfId="456" xr:uid="{00000000-0005-0000-0000-000011000000}"/>
    <cellStyle name="Moeda 4 2 4 6" xfId="550" xr:uid="{00000000-0005-0000-0000-000006000000}"/>
    <cellStyle name="Moeda 4 2 4 7" xfId="643" xr:uid="{00000000-0005-0000-0000-000006000000}"/>
    <cellStyle name="Moeda 4 2 5" xfId="99" xr:uid="{00000000-0005-0000-0000-000006000000}"/>
    <cellStyle name="Moeda 4 2 5 2" xfId="192" xr:uid="{00000000-0005-0000-0000-000012000000}"/>
    <cellStyle name="Moeda 4 2 5 3" xfId="286" xr:uid="{00000000-0005-0000-0000-000006000000}"/>
    <cellStyle name="Moeda 4 2 5 4" xfId="380" xr:uid="{00000000-0005-0000-0000-000006000000}"/>
    <cellStyle name="Moeda 4 2 5 5" xfId="474" xr:uid="{00000000-0005-0000-0000-000012000000}"/>
    <cellStyle name="Moeda 4 2 5 6" xfId="568" xr:uid="{00000000-0005-0000-0000-000006000000}"/>
    <cellStyle name="Moeda 4 2 5 7" xfId="661" xr:uid="{00000000-0005-0000-0000-000006000000}"/>
    <cellStyle name="Moeda 4 2 6" xfId="118" xr:uid="{00000000-0005-0000-0000-00000E000000}"/>
    <cellStyle name="Moeda 4 2 7" xfId="211" xr:uid="{00000000-0005-0000-0000-000006000000}"/>
    <cellStyle name="Moeda 4 2 8" xfId="305" xr:uid="{00000000-0005-0000-0000-000006000000}"/>
    <cellStyle name="Moeda 4 2 9" xfId="399" xr:uid="{00000000-0005-0000-0000-00000E000000}"/>
    <cellStyle name="Moeda 4 3" xfId="34" xr:uid="{00000000-0005-0000-0000-000005000000}"/>
    <cellStyle name="Moeda 4 3 2" xfId="127" xr:uid="{00000000-0005-0000-0000-000013000000}"/>
    <cellStyle name="Moeda 4 3 3" xfId="221" xr:uid="{00000000-0005-0000-0000-000005000000}"/>
    <cellStyle name="Moeda 4 3 4" xfId="315" xr:uid="{00000000-0005-0000-0000-000005000000}"/>
    <cellStyle name="Moeda 4 3 5" xfId="409" xr:uid="{00000000-0005-0000-0000-000013000000}"/>
    <cellStyle name="Moeda 4 3 6" xfId="503" xr:uid="{00000000-0005-0000-0000-000005000000}"/>
    <cellStyle name="Moeda 4 3 7" xfId="596" xr:uid="{00000000-0005-0000-0000-000005000000}"/>
    <cellStyle name="Moeda 4 4" xfId="53" xr:uid="{00000000-0005-0000-0000-000005000000}"/>
    <cellStyle name="Moeda 4 4 2" xfId="146" xr:uid="{00000000-0005-0000-0000-000014000000}"/>
    <cellStyle name="Moeda 4 4 3" xfId="240" xr:uid="{00000000-0005-0000-0000-000005000000}"/>
    <cellStyle name="Moeda 4 4 4" xfId="334" xr:uid="{00000000-0005-0000-0000-000005000000}"/>
    <cellStyle name="Moeda 4 4 5" xfId="428" xr:uid="{00000000-0005-0000-0000-000014000000}"/>
    <cellStyle name="Moeda 4 4 6" xfId="522" xr:uid="{00000000-0005-0000-0000-000005000000}"/>
    <cellStyle name="Moeda 4 4 7" xfId="615" xr:uid="{00000000-0005-0000-0000-000005000000}"/>
    <cellStyle name="Moeda 4 5" xfId="72" xr:uid="{00000000-0005-0000-0000-000005000000}"/>
    <cellStyle name="Moeda 4 5 2" xfId="165" xr:uid="{00000000-0005-0000-0000-000015000000}"/>
    <cellStyle name="Moeda 4 5 3" xfId="259" xr:uid="{00000000-0005-0000-0000-000005000000}"/>
    <cellStyle name="Moeda 4 5 4" xfId="353" xr:uid="{00000000-0005-0000-0000-000005000000}"/>
    <cellStyle name="Moeda 4 5 5" xfId="447" xr:uid="{00000000-0005-0000-0000-000015000000}"/>
    <cellStyle name="Moeda 4 5 6" xfId="541" xr:uid="{00000000-0005-0000-0000-000005000000}"/>
    <cellStyle name="Moeda 4 5 7" xfId="634" xr:uid="{00000000-0005-0000-0000-000005000000}"/>
    <cellStyle name="Moeda 4 6" xfId="90" xr:uid="{00000000-0005-0000-0000-000005000000}"/>
    <cellStyle name="Moeda 4 6 2" xfId="183" xr:uid="{00000000-0005-0000-0000-000016000000}"/>
    <cellStyle name="Moeda 4 6 3" xfId="277" xr:uid="{00000000-0005-0000-0000-000005000000}"/>
    <cellStyle name="Moeda 4 6 4" xfId="371" xr:uid="{00000000-0005-0000-0000-000005000000}"/>
    <cellStyle name="Moeda 4 6 5" xfId="465" xr:uid="{00000000-0005-0000-0000-000016000000}"/>
    <cellStyle name="Moeda 4 6 6" xfId="559" xr:uid="{00000000-0005-0000-0000-000005000000}"/>
    <cellStyle name="Moeda 4 6 7" xfId="652" xr:uid="{00000000-0005-0000-0000-000005000000}"/>
    <cellStyle name="Moeda 4 7" xfId="109" xr:uid="{00000000-0005-0000-0000-00000D000000}"/>
    <cellStyle name="Moeda 4 8" xfId="202" xr:uid="{00000000-0005-0000-0000-000005000000}"/>
    <cellStyle name="Moeda 4 9" xfId="296" xr:uid="{00000000-0005-0000-0000-000005000000}"/>
    <cellStyle name="Moeda 5" xfId="23" xr:uid="{00000000-0005-0000-0000-000007000000}"/>
    <cellStyle name="Moeda 5 10" xfId="492" xr:uid="{00000000-0005-0000-0000-000007000000}"/>
    <cellStyle name="Moeda 5 11" xfId="586" xr:uid="{00000000-0005-0000-0000-000007000000}"/>
    <cellStyle name="Moeda 5 2" xfId="42" xr:uid="{00000000-0005-0000-0000-000007000000}"/>
    <cellStyle name="Moeda 5 2 2" xfId="135" xr:uid="{00000000-0005-0000-0000-000018000000}"/>
    <cellStyle name="Moeda 5 2 3" xfId="229" xr:uid="{00000000-0005-0000-0000-000007000000}"/>
    <cellStyle name="Moeda 5 2 4" xfId="323" xr:uid="{00000000-0005-0000-0000-000007000000}"/>
    <cellStyle name="Moeda 5 2 5" xfId="417" xr:uid="{00000000-0005-0000-0000-000018000000}"/>
    <cellStyle name="Moeda 5 2 6" xfId="511" xr:uid="{00000000-0005-0000-0000-000007000000}"/>
    <cellStyle name="Moeda 5 2 7" xfId="604" xr:uid="{00000000-0005-0000-0000-000007000000}"/>
    <cellStyle name="Moeda 5 3" xfId="61" xr:uid="{00000000-0005-0000-0000-000007000000}"/>
    <cellStyle name="Moeda 5 3 2" xfId="154" xr:uid="{00000000-0005-0000-0000-000019000000}"/>
    <cellStyle name="Moeda 5 3 3" xfId="248" xr:uid="{00000000-0005-0000-0000-000007000000}"/>
    <cellStyle name="Moeda 5 3 4" xfId="342" xr:uid="{00000000-0005-0000-0000-000007000000}"/>
    <cellStyle name="Moeda 5 3 5" xfId="436" xr:uid="{00000000-0005-0000-0000-000019000000}"/>
    <cellStyle name="Moeda 5 3 6" xfId="530" xr:uid="{00000000-0005-0000-0000-000007000000}"/>
    <cellStyle name="Moeda 5 3 7" xfId="623" xr:uid="{00000000-0005-0000-0000-000007000000}"/>
    <cellStyle name="Moeda 5 4" xfId="80" xr:uid="{00000000-0005-0000-0000-000007000000}"/>
    <cellStyle name="Moeda 5 4 2" xfId="173" xr:uid="{00000000-0005-0000-0000-00001A000000}"/>
    <cellStyle name="Moeda 5 4 3" xfId="267" xr:uid="{00000000-0005-0000-0000-000007000000}"/>
    <cellStyle name="Moeda 5 4 4" xfId="361" xr:uid="{00000000-0005-0000-0000-000007000000}"/>
    <cellStyle name="Moeda 5 4 5" xfId="455" xr:uid="{00000000-0005-0000-0000-00001A000000}"/>
    <cellStyle name="Moeda 5 4 6" xfId="549" xr:uid="{00000000-0005-0000-0000-000007000000}"/>
    <cellStyle name="Moeda 5 4 7" xfId="642" xr:uid="{00000000-0005-0000-0000-000007000000}"/>
    <cellStyle name="Moeda 5 5" xfId="98" xr:uid="{00000000-0005-0000-0000-000007000000}"/>
    <cellStyle name="Moeda 5 5 2" xfId="191" xr:uid="{00000000-0005-0000-0000-00001B000000}"/>
    <cellStyle name="Moeda 5 5 3" xfId="285" xr:uid="{00000000-0005-0000-0000-000007000000}"/>
    <cellStyle name="Moeda 5 5 4" xfId="379" xr:uid="{00000000-0005-0000-0000-000007000000}"/>
    <cellStyle name="Moeda 5 5 5" xfId="473" xr:uid="{00000000-0005-0000-0000-00001B000000}"/>
    <cellStyle name="Moeda 5 5 6" xfId="567" xr:uid="{00000000-0005-0000-0000-000007000000}"/>
    <cellStyle name="Moeda 5 5 7" xfId="660" xr:uid="{00000000-0005-0000-0000-000007000000}"/>
    <cellStyle name="Moeda 5 6" xfId="117" xr:uid="{00000000-0005-0000-0000-000017000000}"/>
    <cellStyle name="Moeda 5 7" xfId="210" xr:uid="{00000000-0005-0000-0000-000007000000}"/>
    <cellStyle name="Moeda 5 8" xfId="304" xr:uid="{00000000-0005-0000-0000-000007000000}"/>
    <cellStyle name="Moeda 5 9" xfId="398" xr:uid="{00000000-0005-0000-0000-000017000000}"/>
    <cellStyle name="Moeda 6" xfId="33" xr:uid="{00000000-0005-0000-0000-000047000000}"/>
    <cellStyle name="Moeda 6 2" xfId="126" xr:uid="{00000000-0005-0000-0000-00001C000000}"/>
    <cellStyle name="Moeda 6 3" xfId="220" xr:uid="{00000000-0005-0000-0000-000047000000}"/>
    <cellStyle name="Moeda 6 4" xfId="314" xr:uid="{00000000-0005-0000-0000-000047000000}"/>
    <cellStyle name="Moeda 6 5" xfId="408" xr:uid="{00000000-0005-0000-0000-00001C000000}"/>
    <cellStyle name="Moeda 6 6" xfId="502" xr:uid="{00000000-0005-0000-0000-000047000000}"/>
    <cellStyle name="Moeda 6 7" xfId="595" xr:uid="{00000000-0005-0000-0000-000047000000}"/>
    <cellStyle name="Moeda 7" xfId="52" xr:uid="{00000000-0005-0000-0000-00005A000000}"/>
    <cellStyle name="Moeda 7 2" xfId="145" xr:uid="{00000000-0005-0000-0000-00001D000000}"/>
    <cellStyle name="Moeda 7 3" xfId="239" xr:uid="{00000000-0005-0000-0000-00005A000000}"/>
    <cellStyle name="Moeda 7 4" xfId="333" xr:uid="{00000000-0005-0000-0000-00005A000000}"/>
    <cellStyle name="Moeda 7 5" xfId="427" xr:uid="{00000000-0005-0000-0000-00001D000000}"/>
    <cellStyle name="Moeda 7 6" xfId="521" xr:uid="{00000000-0005-0000-0000-00005A000000}"/>
    <cellStyle name="Moeda 7 7" xfId="614" xr:uid="{00000000-0005-0000-0000-00005A000000}"/>
    <cellStyle name="Moeda 8" xfId="71" xr:uid="{00000000-0005-0000-0000-00006D000000}"/>
    <cellStyle name="Moeda 8 2" xfId="164" xr:uid="{00000000-0005-0000-0000-00001E000000}"/>
    <cellStyle name="Moeda 8 3" xfId="258" xr:uid="{00000000-0005-0000-0000-00006D000000}"/>
    <cellStyle name="Moeda 8 4" xfId="352" xr:uid="{00000000-0005-0000-0000-00006D000000}"/>
    <cellStyle name="Moeda 8 5" xfId="446" xr:uid="{00000000-0005-0000-0000-00001E000000}"/>
    <cellStyle name="Moeda 8 6" xfId="540" xr:uid="{00000000-0005-0000-0000-00006D000000}"/>
    <cellStyle name="Moeda 8 7" xfId="633" xr:uid="{00000000-0005-0000-0000-00006D000000}"/>
    <cellStyle name="Moeda 9" xfId="89" xr:uid="{00000000-0005-0000-0000-00007F000000}"/>
    <cellStyle name="Moeda 9 2" xfId="182" xr:uid="{00000000-0005-0000-0000-00001F000000}"/>
    <cellStyle name="Moeda 9 3" xfId="276" xr:uid="{00000000-0005-0000-0000-00007F000000}"/>
    <cellStyle name="Moeda 9 4" xfId="370" xr:uid="{00000000-0005-0000-0000-00007F000000}"/>
    <cellStyle name="Moeda 9 5" xfId="464" xr:uid="{00000000-0005-0000-0000-00001F000000}"/>
    <cellStyle name="Moeda 9 6" xfId="558" xr:uid="{00000000-0005-0000-0000-00007F000000}"/>
    <cellStyle name="Moeda 9 7" xfId="651" xr:uid="{00000000-0005-0000-0000-00007F000000}"/>
    <cellStyle name="Normal" xfId="0" builtinId="0"/>
    <cellStyle name="Normal 2" xfId="1" xr:uid="{00000000-0005-0000-0000-000009000000}"/>
    <cellStyle name="Porcentagem" xfId="17" builtinId="5"/>
    <cellStyle name="Porcentagem 2" xfId="12" xr:uid="{00000000-0005-0000-0000-00000B000000}"/>
    <cellStyle name="Separador de milhares 2" xfId="2" xr:uid="{00000000-0005-0000-0000-00000C000000}"/>
    <cellStyle name="Separador de milhares 2 2" xfId="7" xr:uid="{00000000-0005-0000-0000-00000D000000}"/>
    <cellStyle name="Separador de milhares 2 2 10" xfId="197" xr:uid="{00000000-0005-0000-0000-00000D000000}"/>
    <cellStyle name="Separador de milhares 2 2 11" xfId="291" xr:uid="{00000000-0005-0000-0000-00000D000000}"/>
    <cellStyle name="Separador de milhares 2 2 12" xfId="385" xr:uid="{00000000-0005-0000-0000-000025000000}"/>
    <cellStyle name="Separador de milhares 2 2 13" xfId="479" xr:uid="{00000000-0005-0000-0000-00000D000000}"/>
    <cellStyle name="Separador de milhares 2 2 14" xfId="573" xr:uid="{00000000-0005-0000-0000-00000D000000}"/>
    <cellStyle name="Separador de milhares 2 2 2" xfId="11" xr:uid="{00000000-0005-0000-0000-00000E000000}"/>
    <cellStyle name="Separador de milhares 2 2 2 10" xfId="388" xr:uid="{00000000-0005-0000-0000-000026000000}"/>
    <cellStyle name="Separador de milhares 2 2 2 11" xfId="482" xr:uid="{00000000-0005-0000-0000-00000E000000}"/>
    <cellStyle name="Separador de milhares 2 2 2 12" xfId="576" xr:uid="{00000000-0005-0000-0000-00000E000000}"/>
    <cellStyle name="Separador de milhares 2 2 2 2" xfId="22" xr:uid="{00000000-0005-0000-0000-00000F000000}"/>
    <cellStyle name="Separador de milhares 2 2 2 2 10" xfId="491" xr:uid="{00000000-0005-0000-0000-00000F000000}"/>
    <cellStyle name="Separador de milhares 2 2 2 2 11" xfId="585" xr:uid="{00000000-0005-0000-0000-00000F000000}"/>
    <cellStyle name="Separador de milhares 2 2 2 2 2" xfId="41" xr:uid="{00000000-0005-0000-0000-00000E000000}"/>
    <cellStyle name="Separador de milhares 2 2 2 2 2 2" xfId="134" xr:uid="{00000000-0005-0000-0000-000027000000}"/>
    <cellStyle name="Separador de milhares 2 2 2 2 2 3" xfId="228" xr:uid="{00000000-0005-0000-0000-00000E000000}"/>
    <cellStyle name="Separador de milhares 2 2 2 2 2 4" xfId="322" xr:uid="{00000000-0005-0000-0000-00000E000000}"/>
    <cellStyle name="Separador de milhares 2 2 2 2 2 5" xfId="416" xr:uid="{00000000-0005-0000-0000-000028000000}"/>
    <cellStyle name="Separador de milhares 2 2 2 2 2 6" xfId="510" xr:uid="{00000000-0005-0000-0000-00000E000000}"/>
    <cellStyle name="Separador de milhares 2 2 2 2 2 7" xfId="603" xr:uid="{00000000-0005-0000-0000-00000E000000}"/>
    <cellStyle name="Separador de milhares 2 2 2 2 3" xfId="60" xr:uid="{00000000-0005-0000-0000-00000F000000}"/>
    <cellStyle name="Separador de milhares 2 2 2 2 3 2" xfId="153" xr:uid="{00000000-0005-0000-0000-000028000000}"/>
    <cellStyle name="Separador de milhares 2 2 2 2 3 3" xfId="247" xr:uid="{00000000-0005-0000-0000-00000F000000}"/>
    <cellStyle name="Separador de milhares 2 2 2 2 3 4" xfId="341" xr:uid="{00000000-0005-0000-0000-00000F000000}"/>
    <cellStyle name="Separador de milhares 2 2 2 2 3 5" xfId="435" xr:uid="{00000000-0005-0000-0000-000029000000}"/>
    <cellStyle name="Separador de milhares 2 2 2 2 3 6" xfId="529" xr:uid="{00000000-0005-0000-0000-00000F000000}"/>
    <cellStyle name="Separador de milhares 2 2 2 2 3 7" xfId="622" xr:uid="{00000000-0005-0000-0000-00000F000000}"/>
    <cellStyle name="Separador de milhares 2 2 2 2 4" xfId="79" xr:uid="{00000000-0005-0000-0000-00000F000000}"/>
    <cellStyle name="Separador de milhares 2 2 2 2 4 2" xfId="172" xr:uid="{00000000-0005-0000-0000-000029000000}"/>
    <cellStyle name="Separador de milhares 2 2 2 2 4 3" xfId="266" xr:uid="{00000000-0005-0000-0000-00000F000000}"/>
    <cellStyle name="Separador de milhares 2 2 2 2 4 4" xfId="360" xr:uid="{00000000-0005-0000-0000-00000F000000}"/>
    <cellStyle name="Separador de milhares 2 2 2 2 4 5" xfId="454" xr:uid="{00000000-0005-0000-0000-00002A000000}"/>
    <cellStyle name="Separador de milhares 2 2 2 2 4 6" xfId="548" xr:uid="{00000000-0005-0000-0000-00000F000000}"/>
    <cellStyle name="Separador de milhares 2 2 2 2 4 7" xfId="641" xr:uid="{00000000-0005-0000-0000-00000F000000}"/>
    <cellStyle name="Separador de milhares 2 2 2 2 5" xfId="97" xr:uid="{00000000-0005-0000-0000-00000F000000}"/>
    <cellStyle name="Separador de milhares 2 2 2 2 5 2" xfId="190" xr:uid="{00000000-0005-0000-0000-00002A000000}"/>
    <cellStyle name="Separador de milhares 2 2 2 2 5 3" xfId="284" xr:uid="{00000000-0005-0000-0000-00000F000000}"/>
    <cellStyle name="Separador de milhares 2 2 2 2 5 4" xfId="378" xr:uid="{00000000-0005-0000-0000-00000F000000}"/>
    <cellStyle name="Separador de milhares 2 2 2 2 5 5" xfId="472" xr:uid="{00000000-0005-0000-0000-00002B000000}"/>
    <cellStyle name="Separador de milhares 2 2 2 2 5 6" xfId="566" xr:uid="{00000000-0005-0000-0000-00000F000000}"/>
    <cellStyle name="Separador de milhares 2 2 2 2 5 7" xfId="659" xr:uid="{00000000-0005-0000-0000-00000F000000}"/>
    <cellStyle name="Separador de milhares 2 2 2 2 6" xfId="116" xr:uid="{00000000-0005-0000-0000-000026000000}"/>
    <cellStyle name="Separador de milhares 2 2 2 2 7" xfId="209" xr:uid="{00000000-0005-0000-0000-00000F000000}"/>
    <cellStyle name="Separador de milhares 2 2 2 2 8" xfId="303" xr:uid="{00000000-0005-0000-0000-00000F000000}"/>
    <cellStyle name="Separador de milhares 2 2 2 2 9" xfId="397" xr:uid="{00000000-0005-0000-0000-000027000000}"/>
    <cellStyle name="Separador de milhares 2 2 2 3" xfId="32" xr:uid="{00000000-0005-0000-0000-00000D000000}"/>
    <cellStyle name="Separador de milhares 2 2 2 3 2" xfId="125" xr:uid="{00000000-0005-0000-0000-00002B000000}"/>
    <cellStyle name="Separador de milhares 2 2 2 3 3" xfId="219" xr:uid="{00000000-0005-0000-0000-00000D000000}"/>
    <cellStyle name="Separador de milhares 2 2 2 3 4" xfId="313" xr:uid="{00000000-0005-0000-0000-00000D000000}"/>
    <cellStyle name="Separador de milhares 2 2 2 3 5" xfId="407" xr:uid="{00000000-0005-0000-0000-00002C000000}"/>
    <cellStyle name="Separador de milhares 2 2 2 3 6" xfId="501" xr:uid="{00000000-0005-0000-0000-00000D000000}"/>
    <cellStyle name="Separador de milhares 2 2 2 3 7" xfId="594" xr:uid="{00000000-0005-0000-0000-00000D000000}"/>
    <cellStyle name="Separador de milhares 2 2 2 4" xfId="51" xr:uid="{00000000-0005-0000-0000-00000E000000}"/>
    <cellStyle name="Separador de milhares 2 2 2 4 2" xfId="144" xr:uid="{00000000-0005-0000-0000-00002C000000}"/>
    <cellStyle name="Separador de milhares 2 2 2 4 3" xfId="238" xr:uid="{00000000-0005-0000-0000-00000E000000}"/>
    <cellStyle name="Separador de milhares 2 2 2 4 4" xfId="332" xr:uid="{00000000-0005-0000-0000-00000E000000}"/>
    <cellStyle name="Separador de milhares 2 2 2 4 5" xfId="426" xr:uid="{00000000-0005-0000-0000-00002D000000}"/>
    <cellStyle name="Separador de milhares 2 2 2 4 6" xfId="520" xr:uid="{00000000-0005-0000-0000-00000E000000}"/>
    <cellStyle name="Separador de milhares 2 2 2 4 7" xfId="613" xr:uid="{00000000-0005-0000-0000-00000E000000}"/>
    <cellStyle name="Separador de milhares 2 2 2 5" xfId="70" xr:uid="{00000000-0005-0000-0000-00000E000000}"/>
    <cellStyle name="Separador de milhares 2 2 2 5 2" xfId="163" xr:uid="{00000000-0005-0000-0000-00002D000000}"/>
    <cellStyle name="Separador de milhares 2 2 2 5 3" xfId="257" xr:uid="{00000000-0005-0000-0000-00000E000000}"/>
    <cellStyle name="Separador de milhares 2 2 2 5 4" xfId="351" xr:uid="{00000000-0005-0000-0000-00000E000000}"/>
    <cellStyle name="Separador de milhares 2 2 2 5 5" xfId="445" xr:uid="{00000000-0005-0000-0000-00002E000000}"/>
    <cellStyle name="Separador de milhares 2 2 2 5 6" xfId="539" xr:uid="{00000000-0005-0000-0000-00000E000000}"/>
    <cellStyle name="Separador de milhares 2 2 2 5 7" xfId="632" xr:uid="{00000000-0005-0000-0000-00000E000000}"/>
    <cellStyle name="Separador de milhares 2 2 2 6" xfId="88" xr:uid="{00000000-0005-0000-0000-00000E000000}"/>
    <cellStyle name="Separador de milhares 2 2 2 6 2" xfId="181" xr:uid="{00000000-0005-0000-0000-00002E000000}"/>
    <cellStyle name="Separador de milhares 2 2 2 6 3" xfId="275" xr:uid="{00000000-0005-0000-0000-00000E000000}"/>
    <cellStyle name="Separador de milhares 2 2 2 6 4" xfId="369" xr:uid="{00000000-0005-0000-0000-00000E000000}"/>
    <cellStyle name="Separador de milhares 2 2 2 6 5" xfId="463" xr:uid="{00000000-0005-0000-0000-00002F000000}"/>
    <cellStyle name="Separador de milhares 2 2 2 6 6" xfId="557" xr:uid="{00000000-0005-0000-0000-00000E000000}"/>
    <cellStyle name="Separador de milhares 2 2 2 6 7" xfId="650" xr:uid="{00000000-0005-0000-0000-00000E000000}"/>
    <cellStyle name="Separador de milhares 2 2 2 7" xfId="107" xr:uid="{00000000-0005-0000-0000-000025000000}"/>
    <cellStyle name="Separador de milhares 2 2 2 8" xfId="200" xr:uid="{00000000-0005-0000-0000-00000E000000}"/>
    <cellStyle name="Separador de milhares 2 2 2 9" xfId="294" xr:uid="{00000000-0005-0000-0000-00000E000000}"/>
    <cellStyle name="Separador de milhares 2 2 3" xfId="16" xr:uid="{00000000-0005-0000-0000-000010000000}"/>
    <cellStyle name="Separador de milhares 2 2 3 10" xfId="392" xr:uid="{00000000-0005-0000-0000-000030000000}"/>
    <cellStyle name="Separador de milhares 2 2 3 11" xfId="486" xr:uid="{00000000-0005-0000-0000-000010000000}"/>
    <cellStyle name="Separador de milhares 2 2 3 12" xfId="580" xr:uid="{00000000-0005-0000-0000-000010000000}"/>
    <cellStyle name="Separador de milhares 2 2 3 2" xfId="26" xr:uid="{00000000-0005-0000-0000-000011000000}"/>
    <cellStyle name="Separador de milhares 2 2 3 2 10" xfId="495" xr:uid="{00000000-0005-0000-0000-000011000000}"/>
    <cellStyle name="Separador de milhares 2 2 3 2 11" xfId="589" xr:uid="{00000000-0005-0000-0000-000011000000}"/>
    <cellStyle name="Separador de milhares 2 2 3 2 2" xfId="45" xr:uid="{00000000-0005-0000-0000-000010000000}"/>
    <cellStyle name="Separador de milhares 2 2 3 2 2 2" xfId="138" xr:uid="{00000000-0005-0000-0000-000031000000}"/>
    <cellStyle name="Separador de milhares 2 2 3 2 2 3" xfId="232" xr:uid="{00000000-0005-0000-0000-000010000000}"/>
    <cellStyle name="Separador de milhares 2 2 3 2 2 4" xfId="326" xr:uid="{00000000-0005-0000-0000-000010000000}"/>
    <cellStyle name="Separador de milhares 2 2 3 2 2 5" xfId="420" xr:uid="{00000000-0005-0000-0000-000032000000}"/>
    <cellStyle name="Separador de milhares 2 2 3 2 2 6" xfId="514" xr:uid="{00000000-0005-0000-0000-000010000000}"/>
    <cellStyle name="Separador de milhares 2 2 3 2 2 7" xfId="607" xr:uid="{00000000-0005-0000-0000-000010000000}"/>
    <cellStyle name="Separador de milhares 2 2 3 2 3" xfId="64" xr:uid="{00000000-0005-0000-0000-000011000000}"/>
    <cellStyle name="Separador de milhares 2 2 3 2 3 2" xfId="157" xr:uid="{00000000-0005-0000-0000-000032000000}"/>
    <cellStyle name="Separador de milhares 2 2 3 2 3 3" xfId="251" xr:uid="{00000000-0005-0000-0000-000011000000}"/>
    <cellStyle name="Separador de milhares 2 2 3 2 3 4" xfId="345" xr:uid="{00000000-0005-0000-0000-000011000000}"/>
    <cellStyle name="Separador de milhares 2 2 3 2 3 5" xfId="439" xr:uid="{00000000-0005-0000-0000-000033000000}"/>
    <cellStyle name="Separador de milhares 2 2 3 2 3 6" xfId="533" xr:uid="{00000000-0005-0000-0000-000011000000}"/>
    <cellStyle name="Separador de milhares 2 2 3 2 3 7" xfId="626" xr:uid="{00000000-0005-0000-0000-000011000000}"/>
    <cellStyle name="Separador de milhares 2 2 3 2 4" xfId="83" xr:uid="{00000000-0005-0000-0000-000011000000}"/>
    <cellStyle name="Separador de milhares 2 2 3 2 4 2" xfId="176" xr:uid="{00000000-0005-0000-0000-000033000000}"/>
    <cellStyle name="Separador de milhares 2 2 3 2 4 3" xfId="270" xr:uid="{00000000-0005-0000-0000-000011000000}"/>
    <cellStyle name="Separador de milhares 2 2 3 2 4 4" xfId="364" xr:uid="{00000000-0005-0000-0000-000011000000}"/>
    <cellStyle name="Separador de milhares 2 2 3 2 4 5" xfId="458" xr:uid="{00000000-0005-0000-0000-000034000000}"/>
    <cellStyle name="Separador de milhares 2 2 3 2 4 6" xfId="552" xr:uid="{00000000-0005-0000-0000-000011000000}"/>
    <cellStyle name="Separador de milhares 2 2 3 2 4 7" xfId="645" xr:uid="{00000000-0005-0000-0000-000011000000}"/>
    <cellStyle name="Separador de milhares 2 2 3 2 5" xfId="101" xr:uid="{00000000-0005-0000-0000-000011000000}"/>
    <cellStyle name="Separador de milhares 2 2 3 2 5 2" xfId="194" xr:uid="{00000000-0005-0000-0000-000034000000}"/>
    <cellStyle name="Separador de milhares 2 2 3 2 5 3" xfId="288" xr:uid="{00000000-0005-0000-0000-000011000000}"/>
    <cellStyle name="Separador de milhares 2 2 3 2 5 4" xfId="382" xr:uid="{00000000-0005-0000-0000-000011000000}"/>
    <cellStyle name="Separador de milhares 2 2 3 2 5 5" xfId="476" xr:uid="{00000000-0005-0000-0000-000035000000}"/>
    <cellStyle name="Separador de milhares 2 2 3 2 5 6" xfId="570" xr:uid="{00000000-0005-0000-0000-000011000000}"/>
    <cellStyle name="Separador de milhares 2 2 3 2 5 7" xfId="663" xr:uid="{00000000-0005-0000-0000-000011000000}"/>
    <cellStyle name="Separador de milhares 2 2 3 2 6" xfId="120" xr:uid="{00000000-0005-0000-0000-000030000000}"/>
    <cellStyle name="Separador de milhares 2 2 3 2 7" xfId="213" xr:uid="{00000000-0005-0000-0000-000011000000}"/>
    <cellStyle name="Separador de milhares 2 2 3 2 8" xfId="307" xr:uid="{00000000-0005-0000-0000-000011000000}"/>
    <cellStyle name="Separador de milhares 2 2 3 2 9" xfId="401" xr:uid="{00000000-0005-0000-0000-000031000000}"/>
    <cellStyle name="Separador de milhares 2 2 3 3" xfId="36" xr:uid="{00000000-0005-0000-0000-00000F000000}"/>
    <cellStyle name="Separador de milhares 2 2 3 3 2" xfId="129" xr:uid="{00000000-0005-0000-0000-000035000000}"/>
    <cellStyle name="Separador de milhares 2 2 3 3 3" xfId="223" xr:uid="{00000000-0005-0000-0000-00000F000000}"/>
    <cellStyle name="Separador de milhares 2 2 3 3 4" xfId="317" xr:uid="{00000000-0005-0000-0000-00000F000000}"/>
    <cellStyle name="Separador de milhares 2 2 3 3 5" xfId="411" xr:uid="{00000000-0005-0000-0000-000036000000}"/>
    <cellStyle name="Separador de milhares 2 2 3 3 6" xfId="505" xr:uid="{00000000-0005-0000-0000-00000F000000}"/>
    <cellStyle name="Separador de milhares 2 2 3 3 7" xfId="598" xr:uid="{00000000-0005-0000-0000-00000F000000}"/>
    <cellStyle name="Separador de milhares 2 2 3 4" xfId="55" xr:uid="{00000000-0005-0000-0000-000010000000}"/>
    <cellStyle name="Separador de milhares 2 2 3 4 2" xfId="148" xr:uid="{00000000-0005-0000-0000-000036000000}"/>
    <cellStyle name="Separador de milhares 2 2 3 4 3" xfId="242" xr:uid="{00000000-0005-0000-0000-000010000000}"/>
    <cellStyle name="Separador de milhares 2 2 3 4 4" xfId="336" xr:uid="{00000000-0005-0000-0000-000010000000}"/>
    <cellStyle name="Separador de milhares 2 2 3 4 5" xfId="430" xr:uid="{00000000-0005-0000-0000-000037000000}"/>
    <cellStyle name="Separador de milhares 2 2 3 4 6" xfId="524" xr:uid="{00000000-0005-0000-0000-000010000000}"/>
    <cellStyle name="Separador de milhares 2 2 3 4 7" xfId="617" xr:uid="{00000000-0005-0000-0000-000010000000}"/>
    <cellStyle name="Separador de milhares 2 2 3 5" xfId="74" xr:uid="{00000000-0005-0000-0000-000010000000}"/>
    <cellStyle name="Separador de milhares 2 2 3 5 2" xfId="167" xr:uid="{00000000-0005-0000-0000-000037000000}"/>
    <cellStyle name="Separador de milhares 2 2 3 5 3" xfId="261" xr:uid="{00000000-0005-0000-0000-000010000000}"/>
    <cellStyle name="Separador de milhares 2 2 3 5 4" xfId="355" xr:uid="{00000000-0005-0000-0000-000010000000}"/>
    <cellStyle name="Separador de milhares 2 2 3 5 5" xfId="449" xr:uid="{00000000-0005-0000-0000-000038000000}"/>
    <cellStyle name="Separador de milhares 2 2 3 5 6" xfId="543" xr:uid="{00000000-0005-0000-0000-000010000000}"/>
    <cellStyle name="Separador de milhares 2 2 3 5 7" xfId="636" xr:uid="{00000000-0005-0000-0000-000010000000}"/>
    <cellStyle name="Separador de milhares 2 2 3 6" xfId="92" xr:uid="{00000000-0005-0000-0000-000010000000}"/>
    <cellStyle name="Separador de milhares 2 2 3 6 2" xfId="185" xr:uid="{00000000-0005-0000-0000-000038000000}"/>
    <cellStyle name="Separador de milhares 2 2 3 6 3" xfId="279" xr:uid="{00000000-0005-0000-0000-000010000000}"/>
    <cellStyle name="Separador de milhares 2 2 3 6 4" xfId="373" xr:uid="{00000000-0005-0000-0000-000010000000}"/>
    <cellStyle name="Separador de milhares 2 2 3 6 5" xfId="467" xr:uid="{00000000-0005-0000-0000-000039000000}"/>
    <cellStyle name="Separador de milhares 2 2 3 6 6" xfId="561" xr:uid="{00000000-0005-0000-0000-000010000000}"/>
    <cellStyle name="Separador de milhares 2 2 3 6 7" xfId="654" xr:uid="{00000000-0005-0000-0000-000010000000}"/>
    <cellStyle name="Separador de milhares 2 2 3 7" xfId="111" xr:uid="{00000000-0005-0000-0000-00002F000000}"/>
    <cellStyle name="Separador de milhares 2 2 3 8" xfId="204" xr:uid="{00000000-0005-0000-0000-000010000000}"/>
    <cellStyle name="Separador de milhares 2 2 3 9" xfId="298" xr:uid="{00000000-0005-0000-0000-000010000000}"/>
    <cellStyle name="Separador de milhares 2 2 4" xfId="19" xr:uid="{00000000-0005-0000-0000-000012000000}"/>
    <cellStyle name="Separador de milhares 2 2 4 10" xfId="488" xr:uid="{00000000-0005-0000-0000-000012000000}"/>
    <cellStyle name="Separador de milhares 2 2 4 11" xfId="582" xr:uid="{00000000-0005-0000-0000-000012000000}"/>
    <cellStyle name="Separador de milhares 2 2 4 2" xfId="38" xr:uid="{00000000-0005-0000-0000-000011000000}"/>
    <cellStyle name="Separador de milhares 2 2 4 2 2" xfId="131" xr:uid="{00000000-0005-0000-0000-00003A000000}"/>
    <cellStyle name="Separador de milhares 2 2 4 2 3" xfId="225" xr:uid="{00000000-0005-0000-0000-000011000000}"/>
    <cellStyle name="Separador de milhares 2 2 4 2 4" xfId="319" xr:uid="{00000000-0005-0000-0000-000011000000}"/>
    <cellStyle name="Separador de milhares 2 2 4 2 5" xfId="413" xr:uid="{00000000-0005-0000-0000-00003B000000}"/>
    <cellStyle name="Separador de milhares 2 2 4 2 6" xfId="507" xr:uid="{00000000-0005-0000-0000-000011000000}"/>
    <cellStyle name="Separador de milhares 2 2 4 2 7" xfId="600" xr:uid="{00000000-0005-0000-0000-000011000000}"/>
    <cellStyle name="Separador de milhares 2 2 4 3" xfId="57" xr:uid="{00000000-0005-0000-0000-000012000000}"/>
    <cellStyle name="Separador de milhares 2 2 4 3 2" xfId="150" xr:uid="{00000000-0005-0000-0000-00003B000000}"/>
    <cellStyle name="Separador de milhares 2 2 4 3 3" xfId="244" xr:uid="{00000000-0005-0000-0000-000012000000}"/>
    <cellStyle name="Separador de milhares 2 2 4 3 4" xfId="338" xr:uid="{00000000-0005-0000-0000-000012000000}"/>
    <cellStyle name="Separador de milhares 2 2 4 3 5" xfId="432" xr:uid="{00000000-0005-0000-0000-00003C000000}"/>
    <cellStyle name="Separador de milhares 2 2 4 3 6" xfId="526" xr:uid="{00000000-0005-0000-0000-000012000000}"/>
    <cellStyle name="Separador de milhares 2 2 4 3 7" xfId="619" xr:uid="{00000000-0005-0000-0000-000012000000}"/>
    <cellStyle name="Separador de milhares 2 2 4 4" xfId="76" xr:uid="{00000000-0005-0000-0000-000012000000}"/>
    <cellStyle name="Separador de milhares 2 2 4 4 2" xfId="169" xr:uid="{00000000-0005-0000-0000-00003C000000}"/>
    <cellStyle name="Separador de milhares 2 2 4 4 3" xfId="263" xr:uid="{00000000-0005-0000-0000-000012000000}"/>
    <cellStyle name="Separador de milhares 2 2 4 4 4" xfId="357" xr:uid="{00000000-0005-0000-0000-000012000000}"/>
    <cellStyle name="Separador de milhares 2 2 4 4 5" xfId="451" xr:uid="{00000000-0005-0000-0000-00003D000000}"/>
    <cellStyle name="Separador de milhares 2 2 4 4 6" xfId="545" xr:uid="{00000000-0005-0000-0000-000012000000}"/>
    <cellStyle name="Separador de milhares 2 2 4 4 7" xfId="638" xr:uid="{00000000-0005-0000-0000-000012000000}"/>
    <cellStyle name="Separador de milhares 2 2 4 5" xfId="94" xr:uid="{00000000-0005-0000-0000-000012000000}"/>
    <cellStyle name="Separador de milhares 2 2 4 5 2" xfId="187" xr:uid="{00000000-0005-0000-0000-00003D000000}"/>
    <cellStyle name="Separador de milhares 2 2 4 5 3" xfId="281" xr:uid="{00000000-0005-0000-0000-000012000000}"/>
    <cellStyle name="Separador de milhares 2 2 4 5 4" xfId="375" xr:uid="{00000000-0005-0000-0000-000012000000}"/>
    <cellStyle name="Separador de milhares 2 2 4 5 5" xfId="469" xr:uid="{00000000-0005-0000-0000-00003E000000}"/>
    <cellStyle name="Separador de milhares 2 2 4 5 6" xfId="563" xr:uid="{00000000-0005-0000-0000-000012000000}"/>
    <cellStyle name="Separador de milhares 2 2 4 5 7" xfId="656" xr:uid="{00000000-0005-0000-0000-000012000000}"/>
    <cellStyle name="Separador de milhares 2 2 4 6" xfId="113" xr:uid="{00000000-0005-0000-0000-000039000000}"/>
    <cellStyle name="Separador de milhares 2 2 4 7" xfId="206" xr:uid="{00000000-0005-0000-0000-000012000000}"/>
    <cellStyle name="Separador de milhares 2 2 4 8" xfId="300" xr:uid="{00000000-0005-0000-0000-000012000000}"/>
    <cellStyle name="Separador de milhares 2 2 4 9" xfId="394" xr:uid="{00000000-0005-0000-0000-00003A000000}"/>
    <cellStyle name="Separador de milhares 2 2 5" xfId="29" xr:uid="{00000000-0005-0000-0000-00000C000000}"/>
    <cellStyle name="Separador de milhares 2 2 5 2" xfId="122" xr:uid="{00000000-0005-0000-0000-00003E000000}"/>
    <cellStyle name="Separador de milhares 2 2 5 3" xfId="216" xr:uid="{00000000-0005-0000-0000-00000C000000}"/>
    <cellStyle name="Separador de milhares 2 2 5 4" xfId="310" xr:uid="{00000000-0005-0000-0000-00000C000000}"/>
    <cellStyle name="Separador de milhares 2 2 5 5" xfId="404" xr:uid="{00000000-0005-0000-0000-00003F000000}"/>
    <cellStyle name="Separador de milhares 2 2 5 6" xfId="498" xr:uid="{00000000-0005-0000-0000-00000C000000}"/>
    <cellStyle name="Separador de milhares 2 2 5 7" xfId="591" xr:uid="{00000000-0005-0000-0000-00000C000000}"/>
    <cellStyle name="Separador de milhares 2 2 6" xfId="48" xr:uid="{00000000-0005-0000-0000-00000D000000}"/>
    <cellStyle name="Separador de milhares 2 2 6 2" xfId="141" xr:uid="{00000000-0005-0000-0000-00003F000000}"/>
    <cellStyle name="Separador de milhares 2 2 6 3" xfId="235" xr:uid="{00000000-0005-0000-0000-00000D000000}"/>
    <cellStyle name="Separador de milhares 2 2 6 4" xfId="329" xr:uid="{00000000-0005-0000-0000-00000D000000}"/>
    <cellStyle name="Separador de milhares 2 2 6 5" xfId="423" xr:uid="{00000000-0005-0000-0000-000040000000}"/>
    <cellStyle name="Separador de milhares 2 2 6 6" xfId="517" xr:uid="{00000000-0005-0000-0000-00000D000000}"/>
    <cellStyle name="Separador de milhares 2 2 6 7" xfId="610" xr:uid="{00000000-0005-0000-0000-00000D000000}"/>
    <cellStyle name="Separador de milhares 2 2 7" xfId="67" xr:uid="{00000000-0005-0000-0000-00000D000000}"/>
    <cellStyle name="Separador de milhares 2 2 7 2" xfId="160" xr:uid="{00000000-0005-0000-0000-000040000000}"/>
    <cellStyle name="Separador de milhares 2 2 7 3" xfId="254" xr:uid="{00000000-0005-0000-0000-00000D000000}"/>
    <cellStyle name="Separador de milhares 2 2 7 4" xfId="348" xr:uid="{00000000-0005-0000-0000-00000D000000}"/>
    <cellStyle name="Separador de milhares 2 2 7 5" xfId="442" xr:uid="{00000000-0005-0000-0000-000041000000}"/>
    <cellStyle name="Separador de milhares 2 2 7 6" xfId="536" xr:uid="{00000000-0005-0000-0000-00000D000000}"/>
    <cellStyle name="Separador de milhares 2 2 7 7" xfId="629" xr:uid="{00000000-0005-0000-0000-00000D000000}"/>
    <cellStyle name="Separador de milhares 2 2 8" xfId="85" xr:uid="{00000000-0005-0000-0000-00000D000000}"/>
    <cellStyle name="Separador de milhares 2 2 8 2" xfId="178" xr:uid="{00000000-0005-0000-0000-000041000000}"/>
    <cellStyle name="Separador de milhares 2 2 8 3" xfId="272" xr:uid="{00000000-0005-0000-0000-00000D000000}"/>
    <cellStyle name="Separador de milhares 2 2 8 4" xfId="366" xr:uid="{00000000-0005-0000-0000-00000D000000}"/>
    <cellStyle name="Separador de milhares 2 2 8 5" xfId="460" xr:uid="{00000000-0005-0000-0000-000042000000}"/>
    <cellStyle name="Separador de milhares 2 2 8 6" xfId="554" xr:uid="{00000000-0005-0000-0000-00000D000000}"/>
    <cellStyle name="Separador de milhares 2 2 8 7" xfId="647" xr:uid="{00000000-0005-0000-0000-00000D000000}"/>
    <cellStyle name="Separador de milhares 2 2 9" xfId="104" xr:uid="{00000000-0005-0000-0000-000024000000}"/>
    <cellStyle name="Separador de milhares 2 3" xfId="6" xr:uid="{00000000-0005-0000-0000-000013000000}"/>
    <cellStyle name="Separador de milhares 2 3 10" xfId="196" xr:uid="{00000000-0005-0000-0000-000013000000}"/>
    <cellStyle name="Separador de milhares 2 3 11" xfId="290" xr:uid="{00000000-0005-0000-0000-000013000000}"/>
    <cellStyle name="Separador de milhares 2 3 12" xfId="384" xr:uid="{00000000-0005-0000-0000-000043000000}"/>
    <cellStyle name="Separador de milhares 2 3 13" xfId="478" xr:uid="{00000000-0005-0000-0000-000013000000}"/>
    <cellStyle name="Separador de milhares 2 3 14" xfId="572" xr:uid="{00000000-0005-0000-0000-000013000000}"/>
    <cellStyle name="Separador de milhares 2 3 2" xfId="10" xr:uid="{00000000-0005-0000-0000-000014000000}"/>
    <cellStyle name="Separador de milhares 2 3 2 10" xfId="387" xr:uid="{00000000-0005-0000-0000-000044000000}"/>
    <cellStyle name="Separador de milhares 2 3 2 11" xfId="481" xr:uid="{00000000-0005-0000-0000-000014000000}"/>
    <cellStyle name="Separador de milhares 2 3 2 12" xfId="575" xr:uid="{00000000-0005-0000-0000-000014000000}"/>
    <cellStyle name="Separador de milhares 2 3 2 2" xfId="21" xr:uid="{00000000-0005-0000-0000-000015000000}"/>
    <cellStyle name="Separador de milhares 2 3 2 2 10" xfId="490" xr:uid="{00000000-0005-0000-0000-000015000000}"/>
    <cellStyle name="Separador de milhares 2 3 2 2 11" xfId="584" xr:uid="{00000000-0005-0000-0000-000015000000}"/>
    <cellStyle name="Separador de milhares 2 3 2 2 2" xfId="40" xr:uid="{00000000-0005-0000-0000-000014000000}"/>
    <cellStyle name="Separador de milhares 2 3 2 2 2 2" xfId="133" xr:uid="{00000000-0005-0000-0000-000045000000}"/>
    <cellStyle name="Separador de milhares 2 3 2 2 2 3" xfId="227" xr:uid="{00000000-0005-0000-0000-000014000000}"/>
    <cellStyle name="Separador de milhares 2 3 2 2 2 4" xfId="321" xr:uid="{00000000-0005-0000-0000-000014000000}"/>
    <cellStyle name="Separador de milhares 2 3 2 2 2 5" xfId="415" xr:uid="{00000000-0005-0000-0000-000046000000}"/>
    <cellStyle name="Separador de milhares 2 3 2 2 2 6" xfId="509" xr:uid="{00000000-0005-0000-0000-000014000000}"/>
    <cellStyle name="Separador de milhares 2 3 2 2 2 7" xfId="602" xr:uid="{00000000-0005-0000-0000-000014000000}"/>
    <cellStyle name="Separador de milhares 2 3 2 2 3" xfId="59" xr:uid="{00000000-0005-0000-0000-000015000000}"/>
    <cellStyle name="Separador de milhares 2 3 2 2 3 2" xfId="152" xr:uid="{00000000-0005-0000-0000-000046000000}"/>
    <cellStyle name="Separador de milhares 2 3 2 2 3 3" xfId="246" xr:uid="{00000000-0005-0000-0000-000015000000}"/>
    <cellStyle name="Separador de milhares 2 3 2 2 3 4" xfId="340" xr:uid="{00000000-0005-0000-0000-000015000000}"/>
    <cellStyle name="Separador de milhares 2 3 2 2 3 5" xfId="434" xr:uid="{00000000-0005-0000-0000-000047000000}"/>
    <cellStyle name="Separador de milhares 2 3 2 2 3 6" xfId="528" xr:uid="{00000000-0005-0000-0000-000015000000}"/>
    <cellStyle name="Separador de milhares 2 3 2 2 3 7" xfId="621" xr:uid="{00000000-0005-0000-0000-000015000000}"/>
    <cellStyle name="Separador de milhares 2 3 2 2 4" xfId="78" xr:uid="{00000000-0005-0000-0000-000015000000}"/>
    <cellStyle name="Separador de milhares 2 3 2 2 4 2" xfId="171" xr:uid="{00000000-0005-0000-0000-000047000000}"/>
    <cellStyle name="Separador de milhares 2 3 2 2 4 3" xfId="265" xr:uid="{00000000-0005-0000-0000-000015000000}"/>
    <cellStyle name="Separador de milhares 2 3 2 2 4 4" xfId="359" xr:uid="{00000000-0005-0000-0000-000015000000}"/>
    <cellStyle name="Separador de milhares 2 3 2 2 4 5" xfId="453" xr:uid="{00000000-0005-0000-0000-000048000000}"/>
    <cellStyle name="Separador de milhares 2 3 2 2 4 6" xfId="547" xr:uid="{00000000-0005-0000-0000-000015000000}"/>
    <cellStyle name="Separador de milhares 2 3 2 2 4 7" xfId="640" xr:uid="{00000000-0005-0000-0000-000015000000}"/>
    <cellStyle name="Separador de milhares 2 3 2 2 5" xfId="96" xr:uid="{00000000-0005-0000-0000-000015000000}"/>
    <cellStyle name="Separador de milhares 2 3 2 2 5 2" xfId="189" xr:uid="{00000000-0005-0000-0000-000048000000}"/>
    <cellStyle name="Separador de milhares 2 3 2 2 5 3" xfId="283" xr:uid="{00000000-0005-0000-0000-000015000000}"/>
    <cellStyle name="Separador de milhares 2 3 2 2 5 4" xfId="377" xr:uid="{00000000-0005-0000-0000-000015000000}"/>
    <cellStyle name="Separador de milhares 2 3 2 2 5 5" xfId="471" xr:uid="{00000000-0005-0000-0000-000049000000}"/>
    <cellStyle name="Separador de milhares 2 3 2 2 5 6" xfId="565" xr:uid="{00000000-0005-0000-0000-000015000000}"/>
    <cellStyle name="Separador de milhares 2 3 2 2 5 7" xfId="658" xr:uid="{00000000-0005-0000-0000-000015000000}"/>
    <cellStyle name="Separador de milhares 2 3 2 2 6" xfId="115" xr:uid="{00000000-0005-0000-0000-000044000000}"/>
    <cellStyle name="Separador de milhares 2 3 2 2 7" xfId="208" xr:uid="{00000000-0005-0000-0000-000015000000}"/>
    <cellStyle name="Separador de milhares 2 3 2 2 8" xfId="302" xr:uid="{00000000-0005-0000-0000-000015000000}"/>
    <cellStyle name="Separador de milhares 2 3 2 2 9" xfId="396" xr:uid="{00000000-0005-0000-0000-000045000000}"/>
    <cellStyle name="Separador de milhares 2 3 2 3" xfId="31" xr:uid="{00000000-0005-0000-0000-000013000000}"/>
    <cellStyle name="Separador de milhares 2 3 2 3 2" xfId="124" xr:uid="{00000000-0005-0000-0000-000049000000}"/>
    <cellStyle name="Separador de milhares 2 3 2 3 3" xfId="218" xr:uid="{00000000-0005-0000-0000-000013000000}"/>
    <cellStyle name="Separador de milhares 2 3 2 3 4" xfId="312" xr:uid="{00000000-0005-0000-0000-000013000000}"/>
    <cellStyle name="Separador de milhares 2 3 2 3 5" xfId="406" xr:uid="{00000000-0005-0000-0000-00004A000000}"/>
    <cellStyle name="Separador de milhares 2 3 2 3 6" xfId="500" xr:uid="{00000000-0005-0000-0000-000013000000}"/>
    <cellStyle name="Separador de milhares 2 3 2 3 7" xfId="593" xr:uid="{00000000-0005-0000-0000-000013000000}"/>
    <cellStyle name="Separador de milhares 2 3 2 4" xfId="50" xr:uid="{00000000-0005-0000-0000-000014000000}"/>
    <cellStyle name="Separador de milhares 2 3 2 4 2" xfId="143" xr:uid="{00000000-0005-0000-0000-00004A000000}"/>
    <cellStyle name="Separador de milhares 2 3 2 4 3" xfId="237" xr:uid="{00000000-0005-0000-0000-000014000000}"/>
    <cellStyle name="Separador de milhares 2 3 2 4 4" xfId="331" xr:uid="{00000000-0005-0000-0000-000014000000}"/>
    <cellStyle name="Separador de milhares 2 3 2 4 5" xfId="425" xr:uid="{00000000-0005-0000-0000-00004B000000}"/>
    <cellStyle name="Separador de milhares 2 3 2 4 6" xfId="519" xr:uid="{00000000-0005-0000-0000-000014000000}"/>
    <cellStyle name="Separador de milhares 2 3 2 4 7" xfId="612" xr:uid="{00000000-0005-0000-0000-000014000000}"/>
    <cellStyle name="Separador de milhares 2 3 2 5" xfId="69" xr:uid="{00000000-0005-0000-0000-000014000000}"/>
    <cellStyle name="Separador de milhares 2 3 2 5 2" xfId="162" xr:uid="{00000000-0005-0000-0000-00004B000000}"/>
    <cellStyle name="Separador de milhares 2 3 2 5 3" xfId="256" xr:uid="{00000000-0005-0000-0000-000014000000}"/>
    <cellStyle name="Separador de milhares 2 3 2 5 4" xfId="350" xr:uid="{00000000-0005-0000-0000-000014000000}"/>
    <cellStyle name="Separador de milhares 2 3 2 5 5" xfId="444" xr:uid="{00000000-0005-0000-0000-00004C000000}"/>
    <cellStyle name="Separador de milhares 2 3 2 5 6" xfId="538" xr:uid="{00000000-0005-0000-0000-000014000000}"/>
    <cellStyle name="Separador de milhares 2 3 2 5 7" xfId="631" xr:uid="{00000000-0005-0000-0000-000014000000}"/>
    <cellStyle name="Separador de milhares 2 3 2 6" xfId="87" xr:uid="{00000000-0005-0000-0000-000014000000}"/>
    <cellStyle name="Separador de milhares 2 3 2 6 2" xfId="180" xr:uid="{00000000-0005-0000-0000-00004C000000}"/>
    <cellStyle name="Separador de milhares 2 3 2 6 3" xfId="274" xr:uid="{00000000-0005-0000-0000-000014000000}"/>
    <cellStyle name="Separador de milhares 2 3 2 6 4" xfId="368" xr:uid="{00000000-0005-0000-0000-000014000000}"/>
    <cellStyle name="Separador de milhares 2 3 2 6 5" xfId="462" xr:uid="{00000000-0005-0000-0000-00004D000000}"/>
    <cellStyle name="Separador de milhares 2 3 2 6 6" xfId="556" xr:uid="{00000000-0005-0000-0000-000014000000}"/>
    <cellStyle name="Separador de milhares 2 3 2 6 7" xfId="649" xr:uid="{00000000-0005-0000-0000-000014000000}"/>
    <cellStyle name="Separador de milhares 2 3 2 7" xfId="106" xr:uid="{00000000-0005-0000-0000-000043000000}"/>
    <cellStyle name="Separador de milhares 2 3 2 8" xfId="199" xr:uid="{00000000-0005-0000-0000-000014000000}"/>
    <cellStyle name="Separador de milhares 2 3 2 9" xfId="293" xr:uid="{00000000-0005-0000-0000-000014000000}"/>
    <cellStyle name="Separador de milhares 2 3 3" xfId="15" xr:uid="{00000000-0005-0000-0000-000016000000}"/>
    <cellStyle name="Separador de milhares 2 3 3 10" xfId="391" xr:uid="{00000000-0005-0000-0000-00004E000000}"/>
    <cellStyle name="Separador de milhares 2 3 3 11" xfId="485" xr:uid="{00000000-0005-0000-0000-000016000000}"/>
    <cellStyle name="Separador de milhares 2 3 3 12" xfId="579" xr:uid="{00000000-0005-0000-0000-000016000000}"/>
    <cellStyle name="Separador de milhares 2 3 3 2" xfId="25" xr:uid="{00000000-0005-0000-0000-000017000000}"/>
    <cellStyle name="Separador de milhares 2 3 3 2 10" xfId="494" xr:uid="{00000000-0005-0000-0000-000017000000}"/>
    <cellStyle name="Separador de milhares 2 3 3 2 11" xfId="588" xr:uid="{00000000-0005-0000-0000-000017000000}"/>
    <cellStyle name="Separador de milhares 2 3 3 2 2" xfId="44" xr:uid="{00000000-0005-0000-0000-000016000000}"/>
    <cellStyle name="Separador de milhares 2 3 3 2 2 2" xfId="137" xr:uid="{00000000-0005-0000-0000-00004F000000}"/>
    <cellStyle name="Separador de milhares 2 3 3 2 2 3" xfId="231" xr:uid="{00000000-0005-0000-0000-000016000000}"/>
    <cellStyle name="Separador de milhares 2 3 3 2 2 4" xfId="325" xr:uid="{00000000-0005-0000-0000-000016000000}"/>
    <cellStyle name="Separador de milhares 2 3 3 2 2 5" xfId="419" xr:uid="{00000000-0005-0000-0000-000050000000}"/>
    <cellStyle name="Separador de milhares 2 3 3 2 2 6" xfId="513" xr:uid="{00000000-0005-0000-0000-000016000000}"/>
    <cellStyle name="Separador de milhares 2 3 3 2 2 7" xfId="606" xr:uid="{00000000-0005-0000-0000-000016000000}"/>
    <cellStyle name="Separador de milhares 2 3 3 2 3" xfId="63" xr:uid="{00000000-0005-0000-0000-000017000000}"/>
    <cellStyle name="Separador de milhares 2 3 3 2 3 2" xfId="156" xr:uid="{00000000-0005-0000-0000-000050000000}"/>
    <cellStyle name="Separador de milhares 2 3 3 2 3 3" xfId="250" xr:uid="{00000000-0005-0000-0000-000017000000}"/>
    <cellStyle name="Separador de milhares 2 3 3 2 3 4" xfId="344" xr:uid="{00000000-0005-0000-0000-000017000000}"/>
    <cellStyle name="Separador de milhares 2 3 3 2 3 5" xfId="438" xr:uid="{00000000-0005-0000-0000-000051000000}"/>
    <cellStyle name="Separador de milhares 2 3 3 2 3 6" xfId="532" xr:uid="{00000000-0005-0000-0000-000017000000}"/>
    <cellStyle name="Separador de milhares 2 3 3 2 3 7" xfId="625" xr:uid="{00000000-0005-0000-0000-000017000000}"/>
    <cellStyle name="Separador de milhares 2 3 3 2 4" xfId="82" xr:uid="{00000000-0005-0000-0000-000017000000}"/>
    <cellStyle name="Separador de milhares 2 3 3 2 4 2" xfId="175" xr:uid="{00000000-0005-0000-0000-000051000000}"/>
    <cellStyle name="Separador de milhares 2 3 3 2 4 3" xfId="269" xr:uid="{00000000-0005-0000-0000-000017000000}"/>
    <cellStyle name="Separador de milhares 2 3 3 2 4 4" xfId="363" xr:uid="{00000000-0005-0000-0000-000017000000}"/>
    <cellStyle name="Separador de milhares 2 3 3 2 4 5" xfId="457" xr:uid="{00000000-0005-0000-0000-000052000000}"/>
    <cellStyle name="Separador de milhares 2 3 3 2 4 6" xfId="551" xr:uid="{00000000-0005-0000-0000-000017000000}"/>
    <cellStyle name="Separador de milhares 2 3 3 2 4 7" xfId="644" xr:uid="{00000000-0005-0000-0000-000017000000}"/>
    <cellStyle name="Separador de milhares 2 3 3 2 5" xfId="100" xr:uid="{00000000-0005-0000-0000-000017000000}"/>
    <cellStyle name="Separador de milhares 2 3 3 2 5 2" xfId="193" xr:uid="{00000000-0005-0000-0000-000052000000}"/>
    <cellStyle name="Separador de milhares 2 3 3 2 5 3" xfId="287" xr:uid="{00000000-0005-0000-0000-000017000000}"/>
    <cellStyle name="Separador de milhares 2 3 3 2 5 4" xfId="381" xr:uid="{00000000-0005-0000-0000-000017000000}"/>
    <cellStyle name="Separador de milhares 2 3 3 2 5 5" xfId="475" xr:uid="{00000000-0005-0000-0000-000053000000}"/>
    <cellStyle name="Separador de milhares 2 3 3 2 5 6" xfId="569" xr:uid="{00000000-0005-0000-0000-000017000000}"/>
    <cellStyle name="Separador de milhares 2 3 3 2 5 7" xfId="662" xr:uid="{00000000-0005-0000-0000-000017000000}"/>
    <cellStyle name="Separador de milhares 2 3 3 2 6" xfId="119" xr:uid="{00000000-0005-0000-0000-00004E000000}"/>
    <cellStyle name="Separador de milhares 2 3 3 2 7" xfId="212" xr:uid="{00000000-0005-0000-0000-000017000000}"/>
    <cellStyle name="Separador de milhares 2 3 3 2 8" xfId="306" xr:uid="{00000000-0005-0000-0000-000017000000}"/>
    <cellStyle name="Separador de milhares 2 3 3 2 9" xfId="400" xr:uid="{00000000-0005-0000-0000-00004F000000}"/>
    <cellStyle name="Separador de milhares 2 3 3 3" xfId="35" xr:uid="{00000000-0005-0000-0000-000015000000}"/>
    <cellStyle name="Separador de milhares 2 3 3 3 2" xfId="128" xr:uid="{00000000-0005-0000-0000-000053000000}"/>
    <cellStyle name="Separador de milhares 2 3 3 3 3" xfId="222" xr:uid="{00000000-0005-0000-0000-000015000000}"/>
    <cellStyle name="Separador de milhares 2 3 3 3 4" xfId="316" xr:uid="{00000000-0005-0000-0000-000015000000}"/>
    <cellStyle name="Separador de milhares 2 3 3 3 5" xfId="410" xr:uid="{00000000-0005-0000-0000-000054000000}"/>
    <cellStyle name="Separador de milhares 2 3 3 3 6" xfId="504" xr:uid="{00000000-0005-0000-0000-000015000000}"/>
    <cellStyle name="Separador de milhares 2 3 3 3 7" xfId="597" xr:uid="{00000000-0005-0000-0000-000015000000}"/>
    <cellStyle name="Separador de milhares 2 3 3 4" xfId="54" xr:uid="{00000000-0005-0000-0000-000016000000}"/>
    <cellStyle name="Separador de milhares 2 3 3 4 2" xfId="147" xr:uid="{00000000-0005-0000-0000-000054000000}"/>
    <cellStyle name="Separador de milhares 2 3 3 4 3" xfId="241" xr:uid="{00000000-0005-0000-0000-000016000000}"/>
    <cellStyle name="Separador de milhares 2 3 3 4 4" xfId="335" xr:uid="{00000000-0005-0000-0000-000016000000}"/>
    <cellStyle name="Separador de milhares 2 3 3 4 5" xfId="429" xr:uid="{00000000-0005-0000-0000-000055000000}"/>
    <cellStyle name="Separador de milhares 2 3 3 4 6" xfId="523" xr:uid="{00000000-0005-0000-0000-000016000000}"/>
    <cellStyle name="Separador de milhares 2 3 3 4 7" xfId="616" xr:uid="{00000000-0005-0000-0000-000016000000}"/>
    <cellStyle name="Separador de milhares 2 3 3 5" xfId="73" xr:uid="{00000000-0005-0000-0000-000016000000}"/>
    <cellStyle name="Separador de milhares 2 3 3 5 2" xfId="166" xr:uid="{00000000-0005-0000-0000-000055000000}"/>
    <cellStyle name="Separador de milhares 2 3 3 5 3" xfId="260" xr:uid="{00000000-0005-0000-0000-000016000000}"/>
    <cellStyle name="Separador de milhares 2 3 3 5 4" xfId="354" xr:uid="{00000000-0005-0000-0000-000016000000}"/>
    <cellStyle name="Separador de milhares 2 3 3 5 5" xfId="448" xr:uid="{00000000-0005-0000-0000-000056000000}"/>
    <cellStyle name="Separador de milhares 2 3 3 5 6" xfId="542" xr:uid="{00000000-0005-0000-0000-000016000000}"/>
    <cellStyle name="Separador de milhares 2 3 3 5 7" xfId="635" xr:uid="{00000000-0005-0000-0000-000016000000}"/>
    <cellStyle name="Separador de milhares 2 3 3 6" xfId="91" xr:uid="{00000000-0005-0000-0000-000016000000}"/>
    <cellStyle name="Separador de milhares 2 3 3 6 2" xfId="184" xr:uid="{00000000-0005-0000-0000-000056000000}"/>
    <cellStyle name="Separador de milhares 2 3 3 6 3" xfId="278" xr:uid="{00000000-0005-0000-0000-000016000000}"/>
    <cellStyle name="Separador de milhares 2 3 3 6 4" xfId="372" xr:uid="{00000000-0005-0000-0000-000016000000}"/>
    <cellStyle name="Separador de milhares 2 3 3 6 5" xfId="466" xr:uid="{00000000-0005-0000-0000-000057000000}"/>
    <cellStyle name="Separador de milhares 2 3 3 6 6" xfId="560" xr:uid="{00000000-0005-0000-0000-000016000000}"/>
    <cellStyle name="Separador de milhares 2 3 3 6 7" xfId="653" xr:uid="{00000000-0005-0000-0000-000016000000}"/>
    <cellStyle name="Separador de milhares 2 3 3 7" xfId="110" xr:uid="{00000000-0005-0000-0000-00004D000000}"/>
    <cellStyle name="Separador de milhares 2 3 3 8" xfId="203" xr:uid="{00000000-0005-0000-0000-000016000000}"/>
    <cellStyle name="Separador de milhares 2 3 3 9" xfId="297" xr:uid="{00000000-0005-0000-0000-000016000000}"/>
    <cellStyle name="Separador de milhares 2 3 4" xfId="18" xr:uid="{00000000-0005-0000-0000-000018000000}"/>
    <cellStyle name="Separador de milhares 2 3 4 10" xfId="487" xr:uid="{00000000-0005-0000-0000-000018000000}"/>
    <cellStyle name="Separador de milhares 2 3 4 11" xfId="581" xr:uid="{00000000-0005-0000-0000-000018000000}"/>
    <cellStyle name="Separador de milhares 2 3 4 2" xfId="37" xr:uid="{00000000-0005-0000-0000-000017000000}"/>
    <cellStyle name="Separador de milhares 2 3 4 2 2" xfId="130" xr:uid="{00000000-0005-0000-0000-000058000000}"/>
    <cellStyle name="Separador de milhares 2 3 4 2 3" xfId="224" xr:uid="{00000000-0005-0000-0000-000017000000}"/>
    <cellStyle name="Separador de milhares 2 3 4 2 4" xfId="318" xr:uid="{00000000-0005-0000-0000-000017000000}"/>
    <cellStyle name="Separador de milhares 2 3 4 2 5" xfId="412" xr:uid="{00000000-0005-0000-0000-000059000000}"/>
    <cellStyle name="Separador de milhares 2 3 4 2 6" xfId="506" xr:uid="{00000000-0005-0000-0000-000017000000}"/>
    <cellStyle name="Separador de milhares 2 3 4 2 7" xfId="599" xr:uid="{00000000-0005-0000-0000-000017000000}"/>
    <cellStyle name="Separador de milhares 2 3 4 3" xfId="56" xr:uid="{00000000-0005-0000-0000-000018000000}"/>
    <cellStyle name="Separador de milhares 2 3 4 3 2" xfId="149" xr:uid="{00000000-0005-0000-0000-000059000000}"/>
    <cellStyle name="Separador de milhares 2 3 4 3 3" xfId="243" xr:uid="{00000000-0005-0000-0000-000018000000}"/>
    <cellStyle name="Separador de milhares 2 3 4 3 4" xfId="337" xr:uid="{00000000-0005-0000-0000-000018000000}"/>
    <cellStyle name="Separador de milhares 2 3 4 3 5" xfId="431" xr:uid="{00000000-0005-0000-0000-00005A000000}"/>
    <cellStyle name="Separador de milhares 2 3 4 3 6" xfId="525" xr:uid="{00000000-0005-0000-0000-000018000000}"/>
    <cellStyle name="Separador de milhares 2 3 4 3 7" xfId="618" xr:uid="{00000000-0005-0000-0000-000018000000}"/>
    <cellStyle name="Separador de milhares 2 3 4 4" xfId="75" xr:uid="{00000000-0005-0000-0000-000018000000}"/>
    <cellStyle name="Separador de milhares 2 3 4 4 2" xfId="168" xr:uid="{00000000-0005-0000-0000-00005A000000}"/>
    <cellStyle name="Separador de milhares 2 3 4 4 3" xfId="262" xr:uid="{00000000-0005-0000-0000-000018000000}"/>
    <cellStyle name="Separador de milhares 2 3 4 4 4" xfId="356" xr:uid="{00000000-0005-0000-0000-000018000000}"/>
    <cellStyle name="Separador de milhares 2 3 4 4 5" xfId="450" xr:uid="{00000000-0005-0000-0000-00005B000000}"/>
    <cellStyle name="Separador de milhares 2 3 4 4 6" xfId="544" xr:uid="{00000000-0005-0000-0000-000018000000}"/>
    <cellStyle name="Separador de milhares 2 3 4 4 7" xfId="637" xr:uid="{00000000-0005-0000-0000-000018000000}"/>
    <cellStyle name="Separador de milhares 2 3 4 5" xfId="93" xr:uid="{00000000-0005-0000-0000-000018000000}"/>
    <cellStyle name="Separador de milhares 2 3 4 5 2" xfId="186" xr:uid="{00000000-0005-0000-0000-00005B000000}"/>
    <cellStyle name="Separador de milhares 2 3 4 5 3" xfId="280" xr:uid="{00000000-0005-0000-0000-000018000000}"/>
    <cellStyle name="Separador de milhares 2 3 4 5 4" xfId="374" xr:uid="{00000000-0005-0000-0000-000018000000}"/>
    <cellStyle name="Separador de milhares 2 3 4 5 5" xfId="468" xr:uid="{00000000-0005-0000-0000-00005C000000}"/>
    <cellStyle name="Separador de milhares 2 3 4 5 6" xfId="562" xr:uid="{00000000-0005-0000-0000-000018000000}"/>
    <cellStyle name="Separador de milhares 2 3 4 5 7" xfId="655" xr:uid="{00000000-0005-0000-0000-000018000000}"/>
    <cellStyle name="Separador de milhares 2 3 4 6" xfId="112" xr:uid="{00000000-0005-0000-0000-000057000000}"/>
    <cellStyle name="Separador de milhares 2 3 4 7" xfId="205" xr:uid="{00000000-0005-0000-0000-000018000000}"/>
    <cellStyle name="Separador de milhares 2 3 4 8" xfId="299" xr:uid="{00000000-0005-0000-0000-000018000000}"/>
    <cellStyle name="Separador de milhares 2 3 4 9" xfId="393" xr:uid="{00000000-0005-0000-0000-000058000000}"/>
    <cellStyle name="Separador de milhares 2 3 5" xfId="28" xr:uid="{00000000-0005-0000-0000-000012000000}"/>
    <cellStyle name="Separador de milhares 2 3 5 2" xfId="121" xr:uid="{00000000-0005-0000-0000-00005C000000}"/>
    <cellStyle name="Separador de milhares 2 3 5 3" xfId="215" xr:uid="{00000000-0005-0000-0000-000012000000}"/>
    <cellStyle name="Separador de milhares 2 3 5 4" xfId="309" xr:uid="{00000000-0005-0000-0000-000012000000}"/>
    <cellStyle name="Separador de milhares 2 3 5 5" xfId="403" xr:uid="{00000000-0005-0000-0000-00005D000000}"/>
    <cellStyle name="Separador de milhares 2 3 5 6" xfId="497" xr:uid="{00000000-0005-0000-0000-000012000000}"/>
    <cellStyle name="Separador de milhares 2 3 5 7" xfId="590" xr:uid="{00000000-0005-0000-0000-000012000000}"/>
    <cellStyle name="Separador de milhares 2 3 6" xfId="47" xr:uid="{00000000-0005-0000-0000-000013000000}"/>
    <cellStyle name="Separador de milhares 2 3 6 2" xfId="140" xr:uid="{00000000-0005-0000-0000-00005D000000}"/>
    <cellStyle name="Separador de milhares 2 3 6 3" xfId="234" xr:uid="{00000000-0005-0000-0000-000013000000}"/>
    <cellStyle name="Separador de milhares 2 3 6 4" xfId="328" xr:uid="{00000000-0005-0000-0000-000013000000}"/>
    <cellStyle name="Separador de milhares 2 3 6 5" xfId="422" xr:uid="{00000000-0005-0000-0000-00005E000000}"/>
    <cellStyle name="Separador de milhares 2 3 6 6" xfId="516" xr:uid="{00000000-0005-0000-0000-000013000000}"/>
    <cellStyle name="Separador de milhares 2 3 6 7" xfId="609" xr:uid="{00000000-0005-0000-0000-000013000000}"/>
    <cellStyle name="Separador de milhares 2 3 7" xfId="66" xr:uid="{00000000-0005-0000-0000-000013000000}"/>
    <cellStyle name="Separador de milhares 2 3 7 2" xfId="159" xr:uid="{00000000-0005-0000-0000-00005E000000}"/>
    <cellStyle name="Separador de milhares 2 3 7 3" xfId="253" xr:uid="{00000000-0005-0000-0000-000013000000}"/>
    <cellStyle name="Separador de milhares 2 3 7 4" xfId="347" xr:uid="{00000000-0005-0000-0000-000013000000}"/>
    <cellStyle name="Separador de milhares 2 3 7 5" xfId="441" xr:uid="{00000000-0005-0000-0000-00005F000000}"/>
    <cellStyle name="Separador de milhares 2 3 7 6" xfId="535" xr:uid="{00000000-0005-0000-0000-000013000000}"/>
    <cellStyle name="Separador de milhares 2 3 7 7" xfId="628" xr:uid="{00000000-0005-0000-0000-000013000000}"/>
    <cellStyle name="Separador de milhares 2 3 8" xfId="84" xr:uid="{00000000-0005-0000-0000-000013000000}"/>
    <cellStyle name="Separador de milhares 2 3 8 2" xfId="177" xr:uid="{00000000-0005-0000-0000-00005F000000}"/>
    <cellStyle name="Separador de milhares 2 3 8 3" xfId="271" xr:uid="{00000000-0005-0000-0000-000013000000}"/>
    <cellStyle name="Separador de milhares 2 3 8 4" xfId="365" xr:uid="{00000000-0005-0000-0000-000013000000}"/>
    <cellStyle name="Separador de milhares 2 3 8 5" xfId="459" xr:uid="{00000000-0005-0000-0000-000060000000}"/>
    <cellStyle name="Separador de milhares 2 3 8 6" xfId="553" xr:uid="{00000000-0005-0000-0000-000013000000}"/>
    <cellStyle name="Separador de milhares 2 3 8 7" xfId="646" xr:uid="{00000000-0005-0000-0000-000013000000}"/>
    <cellStyle name="Separador de milhares 2 3 9" xfId="103" xr:uid="{00000000-0005-0000-0000-000042000000}"/>
    <cellStyle name="Separador de milhares 3" xfId="3" xr:uid="{00000000-0005-0000-0000-000019000000}"/>
    <cellStyle name="Título 5" xfId="4" xr:uid="{00000000-0005-0000-0000-00001A000000}"/>
    <cellStyle name="Vírgula" xfId="27" builtinId="3"/>
    <cellStyle name="Vírgula 2" xfId="46" xr:uid="{00000000-0005-0000-0000-000059000000}"/>
    <cellStyle name="Vírgula 2 2" xfId="139" xr:uid="{00000000-0005-0000-0000-000062000000}"/>
    <cellStyle name="Vírgula 2 3" xfId="233" xr:uid="{00000000-0005-0000-0000-000059000000}"/>
    <cellStyle name="Vírgula 2 4" xfId="327" xr:uid="{00000000-0005-0000-0000-000059000000}"/>
    <cellStyle name="Vírgula 2 5" xfId="421" xr:uid="{00000000-0005-0000-0000-000064000000}"/>
    <cellStyle name="Vírgula 2 6" xfId="515" xr:uid="{00000000-0005-0000-0000-000059000000}"/>
    <cellStyle name="Vírgula 2 7" xfId="608" xr:uid="{00000000-0005-0000-0000-000059000000}"/>
    <cellStyle name="Vírgula 3" xfId="65" xr:uid="{00000000-0005-0000-0000-00006C000000}"/>
    <cellStyle name="Vírgula 3 2" xfId="158" xr:uid="{00000000-0005-0000-0000-000063000000}"/>
    <cellStyle name="Vírgula 3 3" xfId="252" xr:uid="{00000000-0005-0000-0000-00006C000000}"/>
    <cellStyle name="Vírgula 3 4" xfId="346" xr:uid="{00000000-0005-0000-0000-00006C000000}"/>
    <cellStyle name="Vírgula 3 5" xfId="440" xr:uid="{00000000-0005-0000-0000-000065000000}"/>
    <cellStyle name="Vírgula 3 6" xfId="534" xr:uid="{00000000-0005-0000-0000-00006C000000}"/>
    <cellStyle name="Vírgula 3 7" xfId="627" xr:uid="{00000000-0005-0000-0000-00006C000000}"/>
    <cellStyle name="Vírgula 4" xfId="102" xr:uid="{00000000-0005-0000-0000-000091000000}"/>
    <cellStyle name="Vírgula 4 2" xfId="195" xr:uid="{00000000-0005-0000-0000-000064000000}"/>
    <cellStyle name="Vírgula 4 3" xfId="289" xr:uid="{00000000-0005-0000-0000-000091000000}"/>
    <cellStyle name="Vírgula 4 4" xfId="383" xr:uid="{00000000-0005-0000-0000-000091000000}"/>
    <cellStyle name="Vírgula 4 5" xfId="477" xr:uid="{00000000-0005-0000-0000-000066000000}"/>
    <cellStyle name="Vírgula 4 6" xfId="571" xr:uid="{00000000-0005-0000-0000-000091000000}"/>
    <cellStyle name="Vírgula 4 7" xfId="664" xr:uid="{00000000-0005-0000-0000-000091000000}"/>
    <cellStyle name="Vírgula 5" xfId="214" xr:uid="{00000000-0005-0000-0000-000049010000}"/>
    <cellStyle name="Vírgula 6" xfId="308" xr:uid="{00000000-0005-0000-0000-0000A7010000}"/>
    <cellStyle name="Vírgula 7" xfId="402" xr:uid="{00000000-0005-0000-0000-000005020000}"/>
    <cellStyle name="Vírgula 8" xfId="496" xr:uid="{00000000-0005-0000-0000-000063020000}"/>
  </cellStyles>
  <dxfs count="0"/>
  <tableStyles count="1" defaultTableStyle="TableStyleMedium9" defaultPivotStyle="PivotStyleLight16">
    <tableStyle name="Invisible" pivot="0" table="0" count="0" xr9:uid="{791D3CAB-C158-479C-AFC9-BB5369CEB5E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38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BA1EC16C-F60D-4B85-B2ED-F81C0F661325}"/>
            </a:ext>
          </a:extLst>
        </xdr:cNvPr>
        <xdr:cNvSpPr>
          <a:spLocks noChangeArrowheads="1"/>
        </xdr:cNvSpPr>
      </xdr:nvSpPr>
      <xdr:spPr bwMode="auto">
        <a:xfrm>
          <a:off x="29813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B269AB02-201B-460F-91E6-6D9E5C510276}"/>
            </a:ext>
          </a:extLst>
        </xdr:cNvPr>
        <xdr:cNvSpPr>
          <a:spLocks noChangeArrowheads="1"/>
        </xdr:cNvSpPr>
      </xdr:nvSpPr>
      <xdr:spPr bwMode="auto">
        <a:xfrm>
          <a:off x="29813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67866C4A-905D-4ED1-9575-808FA9072033}"/>
            </a:ext>
          </a:extLst>
        </xdr:cNvPr>
        <xdr:cNvSpPr>
          <a:spLocks noChangeArrowheads="1"/>
        </xdr:cNvSpPr>
      </xdr:nvSpPr>
      <xdr:spPr bwMode="auto">
        <a:xfrm>
          <a:off x="29813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8"/>
  <sheetViews>
    <sheetView topLeftCell="E1" zoomScale="80" zoomScaleNormal="80" workbookViewId="0">
      <selection activeCell="X26" sqref="X26"/>
    </sheetView>
  </sheetViews>
  <sheetFormatPr defaultColWidth="9.7109375" defaultRowHeight="15" x14ac:dyDescent="0.2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7" customWidth="1"/>
    <col min="5" max="5" width="25" style="17" customWidth="1"/>
    <col min="6" max="6" width="19.7109375" style="1" customWidth="1"/>
    <col min="7" max="7" width="12.28515625" style="1" customWidth="1"/>
    <col min="8" max="8" width="14.85546875" style="1" customWidth="1"/>
    <col min="9" max="9" width="13.7109375" style="1" customWidth="1"/>
    <col min="10" max="10" width="12.7109375" style="33" bestFit="1" customWidth="1"/>
    <col min="11" max="11" width="13.28515625" style="5" customWidth="1"/>
    <col min="12" max="12" width="13.28515625" style="18" customWidth="1"/>
    <col min="13" max="13" width="12.5703125" style="4" customWidth="1"/>
    <col min="14" max="28" width="13.7109375" style="2" customWidth="1"/>
    <col min="29" max="16384" width="9.7109375" style="2"/>
  </cols>
  <sheetData>
    <row r="1" spans="1:28" ht="34.5" customHeight="1" x14ac:dyDescent="0.25">
      <c r="A1" s="208" t="s">
        <v>20</v>
      </c>
      <c r="B1" s="209"/>
      <c r="C1" s="209"/>
      <c r="D1" s="210"/>
      <c r="E1" s="57"/>
      <c r="F1" s="208" t="s">
        <v>21</v>
      </c>
      <c r="G1" s="209"/>
      <c r="H1" s="209"/>
      <c r="I1" s="209"/>
      <c r="J1" s="210"/>
      <c r="K1" s="208" t="s">
        <v>22</v>
      </c>
      <c r="L1" s="209"/>
      <c r="M1" s="210"/>
      <c r="N1" s="206" t="s">
        <v>103</v>
      </c>
      <c r="O1" s="206" t="s">
        <v>104</v>
      </c>
      <c r="P1" s="206" t="s">
        <v>105</v>
      </c>
      <c r="Q1" s="206" t="s">
        <v>106</v>
      </c>
      <c r="R1" s="206" t="s">
        <v>221</v>
      </c>
      <c r="S1" s="206" t="s">
        <v>222</v>
      </c>
      <c r="T1" s="206" t="s">
        <v>223</v>
      </c>
      <c r="U1" s="205" t="s">
        <v>224</v>
      </c>
      <c r="V1" s="206" t="s">
        <v>18</v>
      </c>
      <c r="W1" s="206" t="s">
        <v>18</v>
      </c>
      <c r="X1" s="206" t="s">
        <v>18</v>
      </c>
      <c r="Y1" s="206" t="s">
        <v>18</v>
      </c>
      <c r="Z1" s="206" t="s">
        <v>18</v>
      </c>
      <c r="AA1" s="206" t="s">
        <v>18</v>
      </c>
      <c r="AB1" s="206" t="s">
        <v>18</v>
      </c>
    </row>
    <row r="2" spans="1:28" ht="34.5" customHeight="1" x14ac:dyDescent="0.25">
      <c r="A2" s="207" t="s">
        <v>23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6"/>
      <c r="O2" s="206"/>
      <c r="P2" s="206"/>
      <c r="Q2" s="206"/>
      <c r="R2" s="206"/>
      <c r="S2" s="206"/>
      <c r="T2" s="206"/>
      <c r="U2" s="205"/>
      <c r="V2" s="206"/>
      <c r="W2" s="206"/>
      <c r="X2" s="206"/>
      <c r="Y2" s="206"/>
      <c r="Z2" s="206"/>
      <c r="AA2" s="206"/>
      <c r="AB2" s="206"/>
    </row>
    <row r="3" spans="1:28" s="3" customFormat="1" ht="30" x14ac:dyDescent="0.2">
      <c r="A3" s="30" t="s">
        <v>4</v>
      </c>
      <c r="B3" s="30" t="s">
        <v>16</v>
      </c>
      <c r="C3" s="30" t="s">
        <v>3</v>
      </c>
      <c r="D3" s="30" t="s">
        <v>13</v>
      </c>
      <c r="E3" s="30" t="s">
        <v>47</v>
      </c>
      <c r="F3" s="31" t="s">
        <v>48</v>
      </c>
      <c r="G3" s="31" t="s">
        <v>14</v>
      </c>
      <c r="H3" s="31" t="s">
        <v>15</v>
      </c>
      <c r="I3" s="31" t="s">
        <v>81</v>
      </c>
      <c r="J3" s="32" t="s">
        <v>17</v>
      </c>
      <c r="K3" s="12" t="s">
        <v>5</v>
      </c>
      <c r="L3" s="13" t="s">
        <v>0</v>
      </c>
      <c r="M3" s="11" t="s">
        <v>2</v>
      </c>
      <c r="N3" s="99">
        <v>44858</v>
      </c>
      <c r="O3" s="99">
        <v>44858</v>
      </c>
      <c r="P3" s="99">
        <v>44858</v>
      </c>
      <c r="Q3" s="99">
        <v>44858</v>
      </c>
      <c r="R3" s="179">
        <v>45107</v>
      </c>
      <c r="S3" s="179">
        <v>45133</v>
      </c>
      <c r="T3" s="179">
        <v>45153</v>
      </c>
      <c r="U3" s="182">
        <v>45196</v>
      </c>
      <c r="V3" s="14" t="s">
        <v>1</v>
      </c>
      <c r="W3" s="14" t="s">
        <v>1</v>
      </c>
      <c r="X3" s="14" t="s">
        <v>1</v>
      </c>
      <c r="Y3" s="14" t="s">
        <v>1</v>
      </c>
      <c r="Z3" s="14" t="s">
        <v>1</v>
      </c>
      <c r="AA3" s="14" t="s">
        <v>1</v>
      </c>
      <c r="AB3" s="14" t="s">
        <v>1</v>
      </c>
    </row>
    <row r="4" spans="1:28" ht="23.25" customHeight="1" x14ac:dyDescent="0.25">
      <c r="A4" s="217">
        <v>1</v>
      </c>
      <c r="B4" s="220" t="s">
        <v>24</v>
      </c>
      <c r="C4" s="61">
        <v>1</v>
      </c>
      <c r="D4" s="64" t="s">
        <v>32</v>
      </c>
      <c r="E4" s="70" t="s">
        <v>49</v>
      </c>
      <c r="F4" s="75" t="s">
        <v>58</v>
      </c>
      <c r="G4" s="79" t="s">
        <v>69</v>
      </c>
      <c r="H4" s="79" t="s">
        <v>72</v>
      </c>
      <c r="I4" s="79" t="s">
        <v>82</v>
      </c>
      <c r="J4" s="86">
        <v>6585</v>
      </c>
      <c r="K4" s="49">
        <v>36</v>
      </c>
      <c r="L4" s="15">
        <f>K4-(SUM(N4:AB4))</f>
        <v>0</v>
      </c>
      <c r="M4" s="16" t="str">
        <f t="shared" ref="M4:M18" si="0">IF(L4&lt;0,"ATENÇÃO","OK")</f>
        <v>OK</v>
      </c>
      <c r="N4" s="98"/>
      <c r="O4" s="98"/>
      <c r="P4" s="98"/>
      <c r="Q4" s="100">
        <v>12</v>
      </c>
      <c r="R4" s="181"/>
      <c r="S4" s="180">
        <v>24</v>
      </c>
      <c r="T4" s="176"/>
      <c r="U4" s="176"/>
      <c r="V4" s="19"/>
      <c r="W4" s="19"/>
      <c r="X4" s="19"/>
      <c r="Y4" s="19"/>
      <c r="Z4" s="19"/>
      <c r="AA4" s="19"/>
      <c r="AB4" s="19"/>
    </row>
    <row r="5" spans="1:28" ht="26.25" customHeight="1" x14ac:dyDescent="0.25">
      <c r="A5" s="217"/>
      <c r="B5" s="221"/>
      <c r="C5" s="61">
        <v>2</v>
      </c>
      <c r="D5" s="64" t="s">
        <v>33</v>
      </c>
      <c r="E5" s="70" t="s">
        <v>49</v>
      </c>
      <c r="F5" s="75" t="s">
        <v>59</v>
      </c>
      <c r="G5" s="79" t="s">
        <v>69</v>
      </c>
      <c r="H5" s="79" t="s">
        <v>72</v>
      </c>
      <c r="I5" s="79" t="s">
        <v>82</v>
      </c>
      <c r="J5" s="86">
        <v>4469.28</v>
      </c>
      <c r="K5" s="49"/>
      <c r="L5" s="15">
        <f t="shared" ref="L5:L18" si="1">K5-(SUM(N5:AB5))</f>
        <v>0</v>
      </c>
      <c r="M5" s="16" t="str">
        <f t="shared" si="0"/>
        <v>OK</v>
      </c>
      <c r="N5" s="98"/>
      <c r="O5" s="98"/>
      <c r="P5" s="98"/>
      <c r="Q5" s="98"/>
      <c r="R5" s="181"/>
      <c r="S5" s="177"/>
      <c r="T5" s="176"/>
      <c r="U5" s="176"/>
      <c r="V5" s="19"/>
      <c r="W5" s="19"/>
      <c r="X5" s="19"/>
      <c r="Y5" s="19"/>
      <c r="Z5" s="19"/>
      <c r="AA5" s="19"/>
      <c r="AB5" s="19"/>
    </row>
    <row r="6" spans="1:28" ht="24" customHeight="1" x14ac:dyDescent="0.25">
      <c r="A6" s="218">
        <v>2</v>
      </c>
      <c r="B6" s="214" t="s">
        <v>24</v>
      </c>
      <c r="C6" s="62">
        <v>3</v>
      </c>
      <c r="D6" s="65" t="s">
        <v>34</v>
      </c>
      <c r="E6" s="71" t="s">
        <v>49</v>
      </c>
      <c r="F6" s="76" t="s">
        <v>58</v>
      </c>
      <c r="G6" s="80" t="s">
        <v>69</v>
      </c>
      <c r="H6" s="80" t="s">
        <v>73</v>
      </c>
      <c r="I6" s="80" t="s">
        <v>82</v>
      </c>
      <c r="J6" s="87">
        <v>8446.5300000000007</v>
      </c>
      <c r="K6" s="49">
        <v>36</v>
      </c>
      <c r="L6" s="15">
        <f t="shared" si="1"/>
        <v>0</v>
      </c>
      <c r="M6" s="16" t="str">
        <f t="shared" si="0"/>
        <v>OK</v>
      </c>
      <c r="N6" s="98"/>
      <c r="O6" s="98"/>
      <c r="P6" s="98"/>
      <c r="Q6" s="100">
        <v>24</v>
      </c>
      <c r="R6" s="181"/>
      <c r="S6" s="180">
        <v>12</v>
      </c>
      <c r="T6" s="181"/>
      <c r="U6" s="176"/>
      <c r="V6" s="19"/>
      <c r="W6" s="19"/>
      <c r="X6" s="19"/>
      <c r="Y6" s="19"/>
      <c r="Z6" s="19"/>
      <c r="AA6" s="19"/>
      <c r="AB6" s="19"/>
    </row>
    <row r="7" spans="1:28" ht="24" customHeight="1" x14ac:dyDescent="0.25">
      <c r="A7" s="219"/>
      <c r="B7" s="216"/>
      <c r="C7" s="62">
        <v>4</v>
      </c>
      <c r="D7" s="65" t="s">
        <v>35</v>
      </c>
      <c r="E7" s="71" t="s">
        <v>49</v>
      </c>
      <c r="F7" s="76" t="s">
        <v>59</v>
      </c>
      <c r="G7" s="80" t="s">
        <v>69</v>
      </c>
      <c r="H7" s="80" t="s">
        <v>73</v>
      </c>
      <c r="I7" s="80" t="s">
        <v>82</v>
      </c>
      <c r="J7" s="87">
        <v>6812.9</v>
      </c>
      <c r="K7" s="49"/>
      <c r="L7" s="15">
        <f t="shared" si="1"/>
        <v>0</v>
      </c>
      <c r="M7" s="16" t="str">
        <f t="shared" si="0"/>
        <v>OK</v>
      </c>
      <c r="N7" s="98"/>
      <c r="O7" s="98"/>
      <c r="P7" s="98"/>
      <c r="Q7" s="98"/>
      <c r="R7" s="176"/>
      <c r="S7" s="176"/>
      <c r="T7" s="176"/>
      <c r="U7" s="176"/>
      <c r="V7" s="19"/>
      <c r="W7" s="19"/>
      <c r="X7" s="19"/>
      <c r="Y7" s="19"/>
      <c r="Z7" s="19"/>
      <c r="AA7" s="19"/>
      <c r="AB7" s="19"/>
    </row>
    <row r="8" spans="1:28" ht="19.5" customHeight="1" x14ac:dyDescent="0.25">
      <c r="A8" s="58">
        <v>3</v>
      </c>
      <c r="B8" s="64" t="s">
        <v>25</v>
      </c>
      <c r="C8" s="61">
        <v>5</v>
      </c>
      <c r="D8" s="64" t="s">
        <v>36</v>
      </c>
      <c r="E8" s="70" t="s">
        <v>50</v>
      </c>
      <c r="F8" s="75" t="s">
        <v>60</v>
      </c>
      <c r="G8" s="79" t="s">
        <v>69</v>
      </c>
      <c r="H8" s="79" t="s">
        <v>74</v>
      </c>
      <c r="I8" s="79" t="s">
        <v>82</v>
      </c>
      <c r="J8" s="86">
        <v>6035</v>
      </c>
      <c r="K8" s="49">
        <v>36</v>
      </c>
      <c r="L8" s="15">
        <f t="shared" si="1"/>
        <v>24</v>
      </c>
      <c r="M8" s="16" t="str">
        <f t="shared" si="0"/>
        <v>OK</v>
      </c>
      <c r="N8" s="98"/>
      <c r="O8" s="98"/>
      <c r="P8" s="100">
        <v>12</v>
      </c>
      <c r="Q8" s="98"/>
      <c r="R8" s="176"/>
      <c r="S8" s="176"/>
      <c r="T8" s="176"/>
      <c r="U8" s="176"/>
      <c r="V8" s="19"/>
      <c r="W8" s="19"/>
      <c r="X8" s="19"/>
      <c r="Y8" s="19"/>
      <c r="Z8" s="19"/>
      <c r="AA8" s="19"/>
      <c r="AB8" s="19"/>
    </row>
    <row r="9" spans="1:28" ht="21.75" customHeight="1" x14ac:dyDescent="0.25">
      <c r="A9" s="59">
        <v>4</v>
      </c>
      <c r="B9" s="65" t="s">
        <v>25</v>
      </c>
      <c r="C9" s="62">
        <v>6</v>
      </c>
      <c r="D9" s="65" t="s">
        <v>37</v>
      </c>
      <c r="E9" s="71" t="s">
        <v>50</v>
      </c>
      <c r="F9" s="76" t="s">
        <v>60</v>
      </c>
      <c r="G9" s="80" t="s">
        <v>69</v>
      </c>
      <c r="H9" s="80" t="s">
        <v>75</v>
      </c>
      <c r="I9" s="80" t="s">
        <v>82</v>
      </c>
      <c r="J9" s="87">
        <v>7900</v>
      </c>
      <c r="K9" s="49">
        <v>36</v>
      </c>
      <c r="L9" s="15">
        <f t="shared" si="1"/>
        <v>24</v>
      </c>
      <c r="M9" s="16" t="str">
        <f t="shared" si="0"/>
        <v>OK</v>
      </c>
      <c r="N9" s="98"/>
      <c r="O9" s="98"/>
      <c r="P9" s="100">
        <v>12</v>
      </c>
      <c r="Q9" s="98"/>
      <c r="R9" s="176"/>
      <c r="S9" s="176"/>
      <c r="T9" s="176"/>
      <c r="U9" s="176"/>
      <c r="V9" s="19"/>
      <c r="W9" s="19"/>
      <c r="X9" s="19"/>
      <c r="Y9" s="19"/>
      <c r="Z9" s="19"/>
      <c r="AA9" s="19"/>
      <c r="AB9" s="19"/>
    </row>
    <row r="10" spans="1:28" ht="20.25" customHeight="1" x14ac:dyDescent="0.25">
      <c r="A10" s="58">
        <v>5</v>
      </c>
      <c r="B10" s="66" t="s">
        <v>26</v>
      </c>
      <c r="C10" s="61">
        <v>7</v>
      </c>
      <c r="D10" s="66" t="s">
        <v>38</v>
      </c>
      <c r="E10" s="72" t="s">
        <v>51</v>
      </c>
      <c r="F10" s="77" t="s">
        <v>61</v>
      </c>
      <c r="G10" s="81" t="s">
        <v>69</v>
      </c>
      <c r="H10" s="81" t="s">
        <v>76</v>
      </c>
      <c r="I10" s="81" t="s">
        <v>82</v>
      </c>
      <c r="J10" s="86">
        <v>3604.02</v>
      </c>
      <c r="K10" s="49">
        <f>12-6</f>
        <v>6</v>
      </c>
      <c r="L10" s="15">
        <f t="shared" si="1"/>
        <v>0</v>
      </c>
      <c r="M10" s="16" t="str">
        <f t="shared" si="0"/>
        <v>OK</v>
      </c>
      <c r="N10" s="98"/>
      <c r="O10" s="100">
        <v>6</v>
      </c>
      <c r="P10" s="98"/>
      <c r="Q10" s="98"/>
      <c r="R10" s="176"/>
      <c r="S10" s="176"/>
      <c r="T10" s="176"/>
      <c r="U10" s="176"/>
      <c r="V10" s="19"/>
      <c r="W10" s="19"/>
      <c r="X10" s="19"/>
      <c r="Y10" s="19"/>
      <c r="Z10" s="19"/>
      <c r="AA10" s="19"/>
      <c r="AB10" s="19"/>
    </row>
    <row r="11" spans="1:28" ht="22.5" x14ac:dyDescent="0.25">
      <c r="A11" s="60">
        <v>6</v>
      </c>
      <c r="B11" s="65" t="s">
        <v>27</v>
      </c>
      <c r="C11" s="62">
        <v>8</v>
      </c>
      <c r="D11" s="65" t="s">
        <v>39</v>
      </c>
      <c r="E11" s="71" t="s">
        <v>52</v>
      </c>
      <c r="F11" s="76" t="s">
        <v>62</v>
      </c>
      <c r="G11" s="80" t="s">
        <v>69</v>
      </c>
      <c r="H11" s="80" t="s">
        <v>77</v>
      </c>
      <c r="I11" s="80" t="s">
        <v>82</v>
      </c>
      <c r="J11" s="87">
        <v>2129.86</v>
      </c>
      <c r="K11" s="49">
        <f>64+2+3+32</f>
        <v>101</v>
      </c>
      <c r="L11" s="15">
        <f t="shared" si="1"/>
        <v>0</v>
      </c>
      <c r="M11" s="16" t="str">
        <f t="shared" si="0"/>
        <v>OK</v>
      </c>
      <c r="N11" s="100">
        <v>64</v>
      </c>
      <c r="O11" s="98"/>
      <c r="P11" s="98"/>
      <c r="Q11" s="98"/>
      <c r="R11" s="180">
        <v>5</v>
      </c>
      <c r="S11" s="176"/>
      <c r="T11" s="180">
        <v>16</v>
      </c>
      <c r="U11" s="180">
        <v>16</v>
      </c>
      <c r="V11" s="19"/>
      <c r="W11" s="19"/>
      <c r="X11" s="19"/>
      <c r="Y11" s="19"/>
      <c r="Z11" s="19"/>
      <c r="AA11" s="19"/>
      <c r="AB11" s="19"/>
    </row>
    <row r="12" spans="1:28" ht="33.75" x14ac:dyDescent="0.25">
      <c r="A12" s="61">
        <v>7</v>
      </c>
      <c r="B12" s="64" t="s">
        <v>28</v>
      </c>
      <c r="C12" s="61">
        <v>9</v>
      </c>
      <c r="D12" s="64" t="s">
        <v>40</v>
      </c>
      <c r="E12" s="73" t="s">
        <v>53</v>
      </c>
      <c r="F12" s="64" t="s">
        <v>63</v>
      </c>
      <c r="G12" s="82" t="s">
        <v>69</v>
      </c>
      <c r="H12" s="82" t="s">
        <v>77</v>
      </c>
      <c r="I12" s="82" t="s">
        <v>82</v>
      </c>
      <c r="J12" s="86">
        <v>2679.89</v>
      </c>
      <c r="K12" s="49"/>
      <c r="L12" s="15">
        <f t="shared" si="1"/>
        <v>0</v>
      </c>
      <c r="M12" s="16" t="str">
        <f t="shared" si="0"/>
        <v>OK</v>
      </c>
      <c r="N12" s="98"/>
      <c r="O12" s="98"/>
      <c r="P12" s="98"/>
      <c r="Q12" s="98"/>
      <c r="R12" s="176"/>
      <c r="S12" s="176"/>
      <c r="T12" s="176"/>
      <c r="U12" s="176"/>
      <c r="V12" s="19"/>
      <c r="W12" s="19"/>
      <c r="X12" s="19"/>
      <c r="Y12" s="19"/>
      <c r="Z12" s="19"/>
      <c r="AA12" s="19"/>
      <c r="AB12" s="19"/>
    </row>
    <row r="13" spans="1:28" ht="22.5" customHeight="1" x14ac:dyDescent="0.25">
      <c r="A13" s="62">
        <v>10</v>
      </c>
      <c r="B13" s="65" t="s">
        <v>29</v>
      </c>
      <c r="C13" s="67">
        <v>12</v>
      </c>
      <c r="D13" s="65" t="s">
        <v>41</v>
      </c>
      <c r="E13" s="65" t="s">
        <v>52</v>
      </c>
      <c r="F13" s="65" t="s">
        <v>64</v>
      </c>
      <c r="G13" s="83" t="s">
        <v>69</v>
      </c>
      <c r="H13" s="83" t="s">
        <v>78</v>
      </c>
      <c r="I13" s="83" t="s">
        <v>82</v>
      </c>
      <c r="J13" s="87">
        <f>61900</f>
        <v>61900</v>
      </c>
      <c r="K13" s="49"/>
      <c r="L13" s="15">
        <f t="shared" si="1"/>
        <v>0</v>
      </c>
      <c r="M13" s="16" t="str">
        <f t="shared" si="0"/>
        <v>OK</v>
      </c>
      <c r="N13" s="98"/>
      <c r="O13" s="98"/>
      <c r="P13" s="98"/>
      <c r="Q13" s="98"/>
      <c r="R13" s="176"/>
      <c r="S13" s="176"/>
      <c r="T13" s="176"/>
      <c r="U13" s="176"/>
      <c r="V13" s="19"/>
      <c r="W13" s="19"/>
      <c r="X13" s="19"/>
      <c r="Y13" s="19"/>
      <c r="Z13" s="19"/>
      <c r="AA13" s="19"/>
      <c r="AB13" s="19"/>
    </row>
    <row r="14" spans="1:28" ht="33.75" x14ac:dyDescent="0.25">
      <c r="A14" s="63">
        <v>11</v>
      </c>
      <c r="B14" s="66" t="s">
        <v>30</v>
      </c>
      <c r="C14" s="68">
        <v>13</v>
      </c>
      <c r="D14" s="74" t="s">
        <v>42</v>
      </c>
      <c r="E14" s="74" t="s">
        <v>54</v>
      </c>
      <c r="F14" s="74" t="s">
        <v>54</v>
      </c>
      <c r="G14" s="84" t="s">
        <v>70</v>
      </c>
      <c r="H14" s="82" t="s">
        <v>77</v>
      </c>
      <c r="I14" s="84" t="s">
        <v>82</v>
      </c>
      <c r="J14" s="86">
        <v>1414</v>
      </c>
      <c r="K14" s="49"/>
      <c r="L14" s="15">
        <f t="shared" si="1"/>
        <v>0</v>
      </c>
      <c r="M14" s="16" t="str">
        <f t="shared" si="0"/>
        <v>OK</v>
      </c>
      <c r="N14" s="98"/>
      <c r="O14" s="98"/>
      <c r="P14" s="98"/>
      <c r="Q14" s="98"/>
      <c r="R14" s="176"/>
      <c r="S14" s="176"/>
      <c r="T14" s="176"/>
      <c r="U14" s="176"/>
      <c r="V14" s="19"/>
      <c r="W14" s="19"/>
      <c r="X14" s="19"/>
      <c r="Y14" s="19"/>
      <c r="Z14" s="19"/>
      <c r="AA14" s="19"/>
      <c r="AB14" s="19"/>
    </row>
    <row r="15" spans="1:28" x14ac:dyDescent="0.25">
      <c r="A15" s="211">
        <v>12</v>
      </c>
      <c r="B15" s="214" t="s">
        <v>31</v>
      </c>
      <c r="C15" s="69">
        <v>14</v>
      </c>
      <c r="D15" s="62" t="s">
        <v>43</v>
      </c>
      <c r="E15" s="62" t="s">
        <v>55</v>
      </c>
      <c r="F15" s="62" t="s">
        <v>65</v>
      </c>
      <c r="G15" s="83" t="s">
        <v>69</v>
      </c>
      <c r="H15" s="83" t="s">
        <v>79</v>
      </c>
      <c r="I15" s="83" t="s">
        <v>83</v>
      </c>
      <c r="J15" s="87">
        <v>1949.25</v>
      </c>
      <c r="K15" s="49"/>
      <c r="L15" s="15">
        <f t="shared" si="1"/>
        <v>0</v>
      </c>
      <c r="M15" s="16" t="str">
        <f t="shared" si="0"/>
        <v>OK</v>
      </c>
      <c r="N15" s="98"/>
      <c r="O15" s="98"/>
      <c r="P15" s="98"/>
      <c r="Q15" s="98"/>
      <c r="R15" s="176"/>
      <c r="S15" s="176"/>
      <c r="T15" s="176"/>
      <c r="U15" s="176"/>
      <c r="V15" s="19"/>
      <c r="W15" s="19"/>
      <c r="X15" s="19"/>
      <c r="Y15" s="19"/>
      <c r="Z15" s="19"/>
      <c r="AA15" s="19"/>
      <c r="AB15" s="19"/>
    </row>
    <row r="16" spans="1:28" x14ac:dyDescent="0.25">
      <c r="A16" s="212"/>
      <c r="B16" s="215"/>
      <c r="C16" s="69">
        <v>15</v>
      </c>
      <c r="D16" s="62" t="s">
        <v>44</v>
      </c>
      <c r="E16" s="62" t="s">
        <v>55</v>
      </c>
      <c r="F16" s="62" t="s">
        <v>66</v>
      </c>
      <c r="G16" s="83" t="s">
        <v>69</v>
      </c>
      <c r="H16" s="83" t="s">
        <v>79</v>
      </c>
      <c r="I16" s="83" t="s">
        <v>83</v>
      </c>
      <c r="J16" s="87">
        <v>2767.63</v>
      </c>
      <c r="K16" s="49"/>
      <c r="L16" s="15">
        <f t="shared" si="1"/>
        <v>0</v>
      </c>
      <c r="M16" s="16" t="str">
        <f t="shared" si="0"/>
        <v>OK</v>
      </c>
      <c r="N16" s="98"/>
      <c r="O16" s="98"/>
      <c r="P16" s="98"/>
      <c r="Q16" s="98"/>
      <c r="R16" s="176"/>
      <c r="S16" s="176"/>
      <c r="T16" s="176"/>
      <c r="U16" s="176"/>
      <c r="V16" s="19"/>
      <c r="W16" s="19"/>
      <c r="X16" s="19"/>
      <c r="Y16" s="19"/>
      <c r="Z16" s="19"/>
      <c r="AA16" s="19"/>
      <c r="AB16" s="19"/>
    </row>
    <row r="17" spans="1:28" x14ac:dyDescent="0.25">
      <c r="A17" s="213"/>
      <c r="B17" s="216"/>
      <c r="C17" s="69">
        <v>16</v>
      </c>
      <c r="D17" s="62" t="s">
        <v>45</v>
      </c>
      <c r="E17" s="78" t="s">
        <v>56</v>
      </c>
      <c r="F17" s="78" t="s">
        <v>67</v>
      </c>
      <c r="G17" s="85" t="s">
        <v>69</v>
      </c>
      <c r="H17" s="83" t="s">
        <v>79</v>
      </c>
      <c r="I17" s="85" t="s">
        <v>83</v>
      </c>
      <c r="J17" s="87">
        <v>5743.59</v>
      </c>
      <c r="K17" s="48"/>
      <c r="L17" s="15">
        <f t="shared" si="1"/>
        <v>0</v>
      </c>
      <c r="M17" s="16" t="str">
        <f t="shared" si="0"/>
        <v>OK</v>
      </c>
      <c r="N17" s="98"/>
      <c r="O17" s="98"/>
      <c r="P17" s="98"/>
      <c r="Q17" s="98"/>
      <c r="R17" s="176"/>
      <c r="S17" s="176"/>
      <c r="T17" s="176"/>
      <c r="U17" s="176"/>
      <c r="V17" s="19"/>
      <c r="W17" s="19"/>
      <c r="X17" s="19"/>
      <c r="Y17" s="19"/>
      <c r="Z17" s="19"/>
      <c r="AA17" s="19"/>
      <c r="AB17" s="19"/>
    </row>
    <row r="18" spans="1:28" ht="33.75" x14ac:dyDescent="0.25">
      <c r="A18" s="62">
        <v>14</v>
      </c>
      <c r="B18" s="65" t="s">
        <v>28</v>
      </c>
      <c r="C18" s="62">
        <v>19</v>
      </c>
      <c r="D18" s="65" t="s">
        <v>46</v>
      </c>
      <c r="E18" s="65" t="s">
        <v>57</v>
      </c>
      <c r="F18" s="65" t="s">
        <v>68</v>
      </c>
      <c r="G18" s="83" t="s">
        <v>71</v>
      </c>
      <c r="H18" s="83" t="s">
        <v>80</v>
      </c>
      <c r="I18" s="83" t="s">
        <v>83</v>
      </c>
      <c r="J18" s="87">
        <v>3099.33</v>
      </c>
      <c r="K18" s="48">
        <v>2</v>
      </c>
      <c r="L18" s="15">
        <f t="shared" si="1"/>
        <v>2</v>
      </c>
      <c r="M18" s="16" t="str">
        <f t="shared" si="0"/>
        <v>OK</v>
      </c>
      <c r="N18" s="98"/>
      <c r="O18" s="98"/>
      <c r="P18" s="98"/>
      <c r="Q18" s="98"/>
      <c r="R18" s="177"/>
      <c r="S18" s="176"/>
      <c r="T18" s="176"/>
      <c r="U18" s="176"/>
      <c r="V18" s="19"/>
      <c r="W18" s="19"/>
      <c r="X18" s="19"/>
      <c r="Y18" s="19"/>
      <c r="Z18" s="19"/>
      <c r="AA18" s="19"/>
      <c r="AB18" s="19"/>
    </row>
  </sheetData>
  <mergeCells count="25">
    <mergeCell ref="R1:R2"/>
    <mergeCell ref="S1:S2"/>
    <mergeCell ref="T1:T2"/>
    <mergeCell ref="A15:A17"/>
    <mergeCell ref="B15:B17"/>
    <mergeCell ref="A4:A5"/>
    <mergeCell ref="A6:A7"/>
    <mergeCell ref="B4:B5"/>
    <mergeCell ref="B6:B7"/>
    <mergeCell ref="U1:U2"/>
    <mergeCell ref="AB1:AB2"/>
    <mergeCell ref="Z1:Z2"/>
    <mergeCell ref="A2:M2"/>
    <mergeCell ref="X1:X2"/>
    <mergeCell ref="Y1:Y2"/>
    <mergeCell ref="V1:V2"/>
    <mergeCell ref="A1:D1"/>
    <mergeCell ref="W1:W2"/>
    <mergeCell ref="K1:M1"/>
    <mergeCell ref="P1:P2"/>
    <mergeCell ref="N1:N2"/>
    <mergeCell ref="Q1:Q2"/>
    <mergeCell ref="O1:O2"/>
    <mergeCell ref="AA1:AA2"/>
    <mergeCell ref="F1:J1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FAA45-D65F-46AE-9C0D-6A45D550833B}">
  <dimension ref="A1:AB18"/>
  <sheetViews>
    <sheetView topLeftCell="F1" zoomScale="80" zoomScaleNormal="80" workbookViewId="0">
      <selection activeCell="M29" sqref="M29"/>
    </sheetView>
  </sheetViews>
  <sheetFormatPr defaultColWidth="9.7109375" defaultRowHeight="15" x14ac:dyDescent="0.2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7" customWidth="1"/>
    <col min="5" max="5" width="25" style="17" customWidth="1"/>
    <col min="6" max="6" width="19.7109375" style="1" customWidth="1"/>
    <col min="7" max="7" width="12.28515625" style="1" customWidth="1"/>
    <col min="8" max="8" width="14.85546875" style="1" customWidth="1"/>
    <col min="9" max="9" width="13.7109375" style="1" customWidth="1"/>
    <col min="10" max="10" width="12.7109375" style="33" bestFit="1" customWidth="1"/>
    <col min="11" max="11" width="13.28515625" style="5" customWidth="1"/>
    <col min="12" max="12" width="13.28515625" style="18" customWidth="1"/>
    <col min="13" max="13" width="12.5703125" style="4" customWidth="1"/>
    <col min="14" max="28" width="13.7109375" style="2" customWidth="1"/>
    <col min="29" max="16384" width="9.7109375" style="2"/>
  </cols>
  <sheetData>
    <row r="1" spans="1:28" ht="34.5" customHeight="1" x14ac:dyDescent="0.25">
      <c r="A1" s="208" t="s">
        <v>20</v>
      </c>
      <c r="B1" s="209"/>
      <c r="C1" s="209"/>
      <c r="D1" s="210"/>
      <c r="E1" s="57"/>
      <c r="F1" s="208" t="s">
        <v>21</v>
      </c>
      <c r="G1" s="209"/>
      <c r="H1" s="209"/>
      <c r="I1" s="209"/>
      <c r="J1" s="210"/>
      <c r="K1" s="208" t="s">
        <v>22</v>
      </c>
      <c r="L1" s="209"/>
      <c r="M1" s="210"/>
      <c r="N1" s="206" t="s">
        <v>156</v>
      </c>
      <c r="O1" s="206" t="s">
        <v>157</v>
      </c>
      <c r="P1" s="206" t="s">
        <v>158</v>
      </c>
      <c r="Q1" s="206" t="s">
        <v>159</v>
      </c>
      <c r="R1" s="206" t="s">
        <v>232</v>
      </c>
      <c r="S1" s="206" t="s">
        <v>233</v>
      </c>
      <c r="T1" s="206" t="s">
        <v>234</v>
      </c>
      <c r="U1" s="206" t="s">
        <v>235</v>
      </c>
      <c r="V1" s="206" t="s">
        <v>236</v>
      </c>
      <c r="W1" s="206" t="s">
        <v>237</v>
      </c>
      <c r="X1" s="206" t="s">
        <v>238</v>
      </c>
      <c r="Y1" s="206" t="s">
        <v>239</v>
      </c>
      <c r="Z1" s="206" t="s">
        <v>240</v>
      </c>
      <c r="AA1" s="206" t="s">
        <v>241</v>
      </c>
      <c r="AB1" s="206" t="s">
        <v>18</v>
      </c>
    </row>
    <row r="2" spans="1:28" ht="34.5" customHeight="1" x14ac:dyDescent="0.25">
      <c r="A2" s="207" t="s">
        <v>93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  <c r="AB2" s="206"/>
    </row>
    <row r="3" spans="1:28" s="3" customFormat="1" ht="30" x14ac:dyDescent="0.2">
      <c r="A3" s="30" t="s">
        <v>4</v>
      </c>
      <c r="B3" s="30" t="s">
        <v>16</v>
      </c>
      <c r="C3" s="30" t="s">
        <v>3</v>
      </c>
      <c r="D3" s="30" t="s">
        <v>13</v>
      </c>
      <c r="E3" s="30" t="s">
        <v>47</v>
      </c>
      <c r="F3" s="31" t="s">
        <v>48</v>
      </c>
      <c r="G3" s="31" t="s">
        <v>14</v>
      </c>
      <c r="H3" s="31" t="s">
        <v>15</v>
      </c>
      <c r="I3" s="31" t="s">
        <v>81</v>
      </c>
      <c r="J3" s="32" t="s">
        <v>17</v>
      </c>
      <c r="K3" s="12" t="s">
        <v>5</v>
      </c>
      <c r="L3" s="13" t="s">
        <v>0</v>
      </c>
      <c r="M3" s="11" t="s">
        <v>2</v>
      </c>
      <c r="N3" s="129">
        <v>44858</v>
      </c>
      <c r="O3" s="129">
        <v>44858</v>
      </c>
      <c r="P3" s="129">
        <v>44858</v>
      </c>
      <c r="Q3" s="129">
        <v>44862</v>
      </c>
      <c r="R3" s="204">
        <v>45075</v>
      </c>
      <c r="S3" s="204">
        <v>45075</v>
      </c>
      <c r="T3" s="204">
        <v>45075</v>
      </c>
      <c r="U3" s="204">
        <v>45075</v>
      </c>
      <c r="V3" s="204">
        <v>45113</v>
      </c>
      <c r="W3" s="204">
        <v>45154</v>
      </c>
      <c r="X3" s="204">
        <v>45166</v>
      </c>
      <c r="Y3" s="204">
        <v>45167</v>
      </c>
      <c r="Z3" s="204">
        <v>45174</v>
      </c>
      <c r="AA3" s="204">
        <v>45174</v>
      </c>
      <c r="AB3" s="54" t="s">
        <v>1</v>
      </c>
    </row>
    <row r="4" spans="1:28" ht="23.25" customHeight="1" x14ac:dyDescent="0.25">
      <c r="A4" s="217">
        <v>1</v>
      </c>
      <c r="B4" s="220" t="s">
        <v>24</v>
      </c>
      <c r="C4" s="61">
        <v>1</v>
      </c>
      <c r="D4" s="64" t="s">
        <v>32</v>
      </c>
      <c r="E4" s="70" t="s">
        <v>49</v>
      </c>
      <c r="F4" s="75" t="s">
        <v>58</v>
      </c>
      <c r="G4" s="79" t="s">
        <v>69</v>
      </c>
      <c r="H4" s="79" t="s">
        <v>72</v>
      </c>
      <c r="I4" s="79" t="s">
        <v>82</v>
      </c>
      <c r="J4" s="86">
        <v>6585</v>
      </c>
      <c r="K4" s="49">
        <v>16</v>
      </c>
      <c r="L4" s="15">
        <f>K4-(SUM(N4:AB4))</f>
        <v>11</v>
      </c>
      <c r="M4" s="16" t="str">
        <f t="shared" ref="M4:M18" si="0">IF(L4&lt;0,"ATENÇÃO","OK")</f>
        <v>OK</v>
      </c>
      <c r="N4" s="127"/>
      <c r="O4" s="127">
        <v>1</v>
      </c>
      <c r="P4" s="127"/>
      <c r="Q4" s="127"/>
      <c r="R4" s="203"/>
      <c r="S4" s="203">
        <v>4</v>
      </c>
      <c r="T4" s="203"/>
      <c r="U4" s="203"/>
      <c r="V4" s="203"/>
      <c r="W4" s="203"/>
      <c r="X4" s="203"/>
      <c r="Y4" s="203"/>
      <c r="Z4" s="203"/>
      <c r="AA4" s="203"/>
      <c r="AB4" s="55"/>
    </row>
    <row r="5" spans="1:28" ht="26.25" customHeight="1" x14ac:dyDescent="0.25">
      <c r="A5" s="217"/>
      <c r="B5" s="221"/>
      <c r="C5" s="61">
        <v>2</v>
      </c>
      <c r="D5" s="64" t="s">
        <v>33</v>
      </c>
      <c r="E5" s="70" t="s">
        <v>49</v>
      </c>
      <c r="F5" s="75" t="s">
        <v>59</v>
      </c>
      <c r="G5" s="79" t="s">
        <v>69</v>
      </c>
      <c r="H5" s="79" t="s">
        <v>72</v>
      </c>
      <c r="I5" s="79" t="s">
        <v>82</v>
      </c>
      <c r="J5" s="86">
        <v>4469.28</v>
      </c>
      <c r="K5" s="49">
        <v>0</v>
      </c>
      <c r="L5" s="15">
        <f t="shared" ref="L5:L18" si="1">K5-(SUM(N5:AB5))</f>
        <v>0</v>
      </c>
      <c r="M5" s="16" t="str">
        <f t="shared" si="0"/>
        <v>OK</v>
      </c>
      <c r="N5" s="127"/>
      <c r="O5" s="127"/>
      <c r="P5" s="127"/>
      <c r="Q5" s="127"/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55"/>
    </row>
    <row r="6" spans="1:28" ht="24" customHeight="1" x14ac:dyDescent="0.25">
      <c r="A6" s="218">
        <v>2</v>
      </c>
      <c r="B6" s="214" t="s">
        <v>24</v>
      </c>
      <c r="C6" s="62">
        <v>3</v>
      </c>
      <c r="D6" s="65" t="s">
        <v>34</v>
      </c>
      <c r="E6" s="71" t="s">
        <v>49</v>
      </c>
      <c r="F6" s="76" t="s">
        <v>58</v>
      </c>
      <c r="G6" s="80" t="s">
        <v>69</v>
      </c>
      <c r="H6" s="80" t="s">
        <v>73</v>
      </c>
      <c r="I6" s="80" t="s">
        <v>82</v>
      </c>
      <c r="J6" s="87">
        <v>8446.5300000000007</v>
      </c>
      <c r="K6" s="49">
        <v>21</v>
      </c>
      <c r="L6" s="15">
        <f t="shared" si="1"/>
        <v>4</v>
      </c>
      <c r="M6" s="16" t="str">
        <f t="shared" si="0"/>
        <v>OK</v>
      </c>
      <c r="N6" s="127"/>
      <c r="O6" s="127">
        <v>11</v>
      </c>
      <c r="P6" s="127"/>
      <c r="Q6" s="127"/>
      <c r="R6" s="203"/>
      <c r="S6" s="203">
        <v>5</v>
      </c>
      <c r="T6" s="203"/>
      <c r="U6" s="203"/>
      <c r="V6" s="203"/>
      <c r="W6" s="203"/>
      <c r="X6" s="203">
        <v>1</v>
      </c>
      <c r="Y6" s="203"/>
      <c r="Z6" s="203"/>
      <c r="AA6" s="203"/>
      <c r="AB6" s="55"/>
    </row>
    <row r="7" spans="1:28" ht="24" customHeight="1" x14ac:dyDescent="0.25">
      <c r="A7" s="219"/>
      <c r="B7" s="216"/>
      <c r="C7" s="62">
        <v>4</v>
      </c>
      <c r="D7" s="65" t="s">
        <v>35</v>
      </c>
      <c r="E7" s="71" t="s">
        <v>49</v>
      </c>
      <c r="F7" s="76" t="s">
        <v>59</v>
      </c>
      <c r="G7" s="80" t="s">
        <v>69</v>
      </c>
      <c r="H7" s="80" t="s">
        <v>73</v>
      </c>
      <c r="I7" s="80" t="s">
        <v>82</v>
      </c>
      <c r="J7" s="87">
        <v>6812.9</v>
      </c>
      <c r="K7" s="49">
        <v>0</v>
      </c>
      <c r="L7" s="15">
        <f t="shared" si="1"/>
        <v>0</v>
      </c>
      <c r="M7" s="16" t="str">
        <f t="shared" si="0"/>
        <v>OK</v>
      </c>
      <c r="N7" s="127"/>
      <c r="O7" s="127"/>
      <c r="P7" s="127"/>
      <c r="Q7" s="127"/>
      <c r="R7" s="203"/>
      <c r="S7" s="203"/>
      <c r="T7" s="203"/>
      <c r="U7" s="203"/>
      <c r="V7" s="203"/>
      <c r="W7" s="203"/>
      <c r="X7" s="203"/>
      <c r="Y7" s="203"/>
      <c r="Z7" s="203"/>
      <c r="AA7" s="203"/>
      <c r="AB7" s="55"/>
    </row>
    <row r="8" spans="1:28" ht="19.5" customHeight="1" x14ac:dyDescent="0.25">
      <c r="A8" s="58">
        <v>3</v>
      </c>
      <c r="B8" s="64" t="s">
        <v>25</v>
      </c>
      <c r="C8" s="61">
        <v>5</v>
      </c>
      <c r="D8" s="64" t="s">
        <v>36</v>
      </c>
      <c r="E8" s="70" t="s">
        <v>50</v>
      </c>
      <c r="F8" s="75" t="s">
        <v>60</v>
      </c>
      <c r="G8" s="79" t="s">
        <v>69</v>
      </c>
      <c r="H8" s="79" t="s">
        <v>74</v>
      </c>
      <c r="I8" s="79" t="s">
        <v>82</v>
      </c>
      <c r="J8" s="86">
        <v>6035</v>
      </c>
      <c r="K8" s="49">
        <v>13</v>
      </c>
      <c r="L8" s="15">
        <f t="shared" si="1"/>
        <v>7</v>
      </c>
      <c r="M8" s="16" t="str">
        <f t="shared" si="0"/>
        <v>OK</v>
      </c>
      <c r="N8" s="127"/>
      <c r="O8" s="127"/>
      <c r="P8" s="127"/>
      <c r="Q8" s="127">
        <v>2</v>
      </c>
      <c r="R8" s="203">
        <v>2</v>
      </c>
      <c r="S8" s="203"/>
      <c r="T8" s="203"/>
      <c r="U8" s="203"/>
      <c r="V8" s="203"/>
      <c r="W8" s="203"/>
      <c r="X8" s="203"/>
      <c r="Y8" s="203"/>
      <c r="Z8" s="203"/>
      <c r="AA8" s="203">
        <v>2</v>
      </c>
      <c r="AB8" s="55"/>
    </row>
    <row r="9" spans="1:28" ht="21.75" customHeight="1" x14ac:dyDescent="0.25">
      <c r="A9" s="59">
        <v>4</v>
      </c>
      <c r="B9" s="65" t="s">
        <v>25</v>
      </c>
      <c r="C9" s="62">
        <v>6</v>
      </c>
      <c r="D9" s="65" t="s">
        <v>37</v>
      </c>
      <c r="E9" s="71" t="s">
        <v>50</v>
      </c>
      <c r="F9" s="76" t="s">
        <v>60</v>
      </c>
      <c r="G9" s="80" t="s">
        <v>69</v>
      </c>
      <c r="H9" s="80" t="s">
        <v>75</v>
      </c>
      <c r="I9" s="80" t="s">
        <v>82</v>
      </c>
      <c r="J9" s="87">
        <v>7900</v>
      </c>
      <c r="K9" s="49">
        <v>35</v>
      </c>
      <c r="L9" s="15">
        <f t="shared" si="1"/>
        <v>2</v>
      </c>
      <c r="M9" s="16" t="str">
        <f t="shared" si="0"/>
        <v>OK</v>
      </c>
      <c r="N9" s="127"/>
      <c r="O9" s="127"/>
      <c r="P9" s="127"/>
      <c r="Q9" s="127">
        <v>17</v>
      </c>
      <c r="R9" s="203">
        <v>14</v>
      </c>
      <c r="S9" s="203"/>
      <c r="T9" s="203"/>
      <c r="U9" s="203"/>
      <c r="V9" s="203"/>
      <c r="W9" s="203"/>
      <c r="X9" s="203"/>
      <c r="Y9" s="203"/>
      <c r="Z9" s="203"/>
      <c r="AA9" s="203">
        <v>2</v>
      </c>
      <c r="AB9" s="55"/>
    </row>
    <row r="10" spans="1:28" ht="20.25" customHeight="1" x14ac:dyDescent="0.25">
      <c r="A10" s="58">
        <v>5</v>
      </c>
      <c r="B10" s="66" t="s">
        <v>26</v>
      </c>
      <c r="C10" s="61">
        <v>7</v>
      </c>
      <c r="D10" s="66" t="s">
        <v>38</v>
      </c>
      <c r="E10" s="72" t="s">
        <v>51</v>
      </c>
      <c r="F10" s="77" t="s">
        <v>61</v>
      </c>
      <c r="G10" s="81" t="s">
        <v>69</v>
      </c>
      <c r="H10" s="81" t="s">
        <v>76</v>
      </c>
      <c r="I10" s="81" t="s">
        <v>82</v>
      </c>
      <c r="J10" s="86">
        <v>3604.02</v>
      </c>
      <c r="K10" s="49">
        <v>19</v>
      </c>
      <c r="L10" s="15">
        <f t="shared" si="1"/>
        <v>1</v>
      </c>
      <c r="M10" s="16" t="str">
        <f t="shared" si="0"/>
        <v>OK</v>
      </c>
      <c r="N10" s="130">
        <v>6</v>
      </c>
      <c r="O10" s="127"/>
      <c r="P10" s="127"/>
      <c r="Q10" s="127"/>
      <c r="R10" s="203"/>
      <c r="S10" s="203"/>
      <c r="T10" s="203">
        <v>5</v>
      </c>
      <c r="U10" s="203"/>
      <c r="V10" s="203"/>
      <c r="W10" s="203">
        <v>2</v>
      </c>
      <c r="X10" s="203"/>
      <c r="Y10" s="203"/>
      <c r="Z10" s="203">
        <v>5</v>
      </c>
      <c r="AA10" s="203"/>
      <c r="AB10" s="55"/>
    </row>
    <row r="11" spans="1:28" ht="22.5" x14ac:dyDescent="0.25">
      <c r="A11" s="60">
        <v>6</v>
      </c>
      <c r="B11" s="65" t="s">
        <v>27</v>
      </c>
      <c r="C11" s="62">
        <v>8</v>
      </c>
      <c r="D11" s="65" t="s">
        <v>39</v>
      </c>
      <c r="E11" s="71" t="s">
        <v>52</v>
      </c>
      <c r="F11" s="76" t="s">
        <v>62</v>
      </c>
      <c r="G11" s="80" t="s">
        <v>69</v>
      </c>
      <c r="H11" s="80" t="s">
        <v>77</v>
      </c>
      <c r="I11" s="80" t="s">
        <v>82</v>
      </c>
      <c r="J11" s="87">
        <v>2129.86</v>
      </c>
      <c r="K11" s="49">
        <f>40-5-1-7-12-3</f>
        <v>12</v>
      </c>
      <c r="L11" s="15">
        <f t="shared" si="1"/>
        <v>-3</v>
      </c>
      <c r="M11" s="16" t="str">
        <f t="shared" si="0"/>
        <v>ATENÇÃO</v>
      </c>
      <c r="N11" s="127"/>
      <c r="O11" s="127"/>
      <c r="P11" s="127">
        <v>10</v>
      </c>
      <c r="Q11" s="127"/>
      <c r="R11" s="203"/>
      <c r="S11" s="203"/>
      <c r="T11" s="203"/>
      <c r="U11" s="203">
        <v>2</v>
      </c>
      <c r="V11" s="203">
        <v>2</v>
      </c>
      <c r="W11" s="203"/>
      <c r="X11" s="202"/>
      <c r="Y11" s="203">
        <v>1</v>
      </c>
      <c r="Z11" s="203"/>
      <c r="AA11" s="203"/>
      <c r="AB11" s="55"/>
    </row>
    <row r="12" spans="1:28" ht="33.75" x14ac:dyDescent="0.25">
      <c r="A12" s="61">
        <v>7</v>
      </c>
      <c r="B12" s="64" t="s">
        <v>28</v>
      </c>
      <c r="C12" s="61">
        <v>9</v>
      </c>
      <c r="D12" s="64" t="s">
        <v>40</v>
      </c>
      <c r="E12" s="73" t="s">
        <v>53</v>
      </c>
      <c r="F12" s="64" t="s">
        <v>63</v>
      </c>
      <c r="G12" s="82" t="s">
        <v>69</v>
      </c>
      <c r="H12" s="82" t="s">
        <v>77</v>
      </c>
      <c r="I12" s="82" t="s">
        <v>82</v>
      </c>
      <c r="J12" s="86">
        <v>2679.89</v>
      </c>
      <c r="K12" s="49">
        <v>0</v>
      </c>
      <c r="L12" s="15">
        <f t="shared" si="1"/>
        <v>0</v>
      </c>
      <c r="M12" s="16" t="str">
        <f t="shared" si="0"/>
        <v>OK</v>
      </c>
      <c r="N12" s="127"/>
      <c r="O12" s="127"/>
      <c r="P12" s="127"/>
      <c r="Q12" s="127"/>
      <c r="R12" s="203"/>
      <c r="S12" s="203"/>
      <c r="T12" s="203"/>
      <c r="U12" s="203"/>
      <c r="V12" s="203"/>
      <c r="W12" s="203"/>
      <c r="X12" s="203"/>
      <c r="Y12" s="203"/>
      <c r="Z12" s="203"/>
      <c r="AA12" s="203"/>
      <c r="AB12" s="55"/>
    </row>
    <row r="13" spans="1:28" ht="22.5" customHeight="1" x14ac:dyDescent="0.25">
      <c r="A13" s="62">
        <v>10</v>
      </c>
      <c r="B13" s="65" t="s">
        <v>29</v>
      </c>
      <c r="C13" s="67">
        <v>12</v>
      </c>
      <c r="D13" s="65" t="s">
        <v>41</v>
      </c>
      <c r="E13" s="65" t="s">
        <v>52</v>
      </c>
      <c r="F13" s="65" t="s">
        <v>64</v>
      </c>
      <c r="G13" s="83" t="s">
        <v>69</v>
      </c>
      <c r="H13" s="83" t="s">
        <v>78</v>
      </c>
      <c r="I13" s="83" t="s">
        <v>82</v>
      </c>
      <c r="J13" s="87">
        <f>61900</f>
        <v>61900</v>
      </c>
      <c r="K13" s="49">
        <v>0</v>
      </c>
      <c r="L13" s="15">
        <f t="shared" si="1"/>
        <v>0</v>
      </c>
      <c r="M13" s="16" t="str">
        <f t="shared" si="0"/>
        <v>OK</v>
      </c>
      <c r="N13" s="127"/>
      <c r="O13" s="127"/>
      <c r="P13" s="127"/>
      <c r="Q13" s="127"/>
      <c r="R13" s="203"/>
      <c r="S13" s="203"/>
      <c r="T13" s="203"/>
      <c r="U13" s="203"/>
      <c r="V13" s="203"/>
      <c r="W13" s="203"/>
      <c r="X13" s="203"/>
      <c r="Y13" s="203"/>
      <c r="Z13" s="203"/>
      <c r="AA13" s="203"/>
      <c r="AB13" s="55"/>
    </row>
    <row r="14" spans="1:28" ht="33.75" x14ac:dyDescent="0.25">
      <c r="A14" s="63">
        <v>11</v>
      </c>
      <c r="B14" s="66" t="s">
        <v>30</v>
      </c>
      <c r="C14" s="68">
        <v>13</v>
      </c>
      <c r="D14" s="74" t="s">
        <v>42</v>
      </c>
      <c r="E14" s="74" t="s">
        <v>54</v>
      </c>
      <c r="F14" s="74" t="s">
        <v>54</v>
      </c>
      <c r="G14" s="84" t="s">
        <v>70</v>
      </c>
      <c r="H14" s="82" t="s">
        <v>77</v>
      </c>
      <c r="I14" s="84" t="s">
        <v>82</v>
      </c>
      <c r="J14" s="86">
        <v>1414</v>
      </c>
      <c r="K14" s="49">
        <v>0</v>
      </c>
      <c r="L14" s="15">
        <f t="shared" si="1"/>
        <v>0</v>
      </c>
      <c r="M14" s="16" t="str">
        <f t="shared" si="0"/>
        <v>OK</v>
      </c>
      <c r="N14" s="127"/>
      <c r="O14" s="127"/>
      <c r="P14" s="127"/>
      <c r="Q14" s="127"/>
      <c r="R14" s="203"/>
      <c r="S14" s="203"/>
      <c r="T14" s="203"/>
      <c r="U14" s="203"/>
      <c r="V14" s="203"/>
      <c r="W14" s="203"/>
      <c r="X14" s="203"/>
      <c r="Y14" s="203"/>
      <c r="Z14" s="203"/>
      <c r="AA14" s="203"/>
      <c r="AB14" s="55"/>
    </row>
    <row r="15" spans="1:28" x14ac:dyDescent="0.25">
      <c r="A15" s="211">
        <v>12</v>
      </c>
      <c r="B15" s="214" t="s">
        <v>31</v>
      </c>
      <c r="C15" s="69">
        <v>14</v>
      </c>
      <c r="D15" s="62" t="s">
        <v>43</v>
      </c>
      <c r="E15" s="62" t="s">
        <v>55</v>
      </c>
      <c r="F15" s="62" t="s">
        <v>65</v>
      </c>
      <c r="G15" s="83" t="s">
        <v>69</v>
      </c>
      <c r="H15" s="83" t="s">
        <v>79</v>
      </c>
      <c r="I15" s="83" t="s">
        <v>83</v>
      </c>
      <c r="J15" s="87">
        <v>1949.25</v>
      </c>
      <c r="K15" s="49">
        <v>0</v>
      </c>
      <c r="L15" s="15">
        <f t="shared" si="1"/>
        <v>0</v>
      </c>
      <c r="M15" s="16" t="str">
        <f t="shared" si="0"/>
        <v>OK</v>
      </c>
      <c r="N15" s="127"/>
      <c r="O15" s="127"/>
      <c r="P15" s="127"/>
      <c r="Q15" s="127"/>
      <c r="R15" s="203"/>
      <c r="S15" s="203"/>
      <c r="T15" s="203"/>
      <c r="U15" s="203"/>
      <c r="V15" s="203"/>
      <c r="W15" s="203"/>
      <c r="X15" s="203"/>
      <c r="Y15" s="203"/>
      <c r="Z15" s="203"/>
      <c r="AA15" s="203"/>
      <c r="AB15" s="55"/>
    </row>
    <row r="16" spans="1:28" x14ac:dyDescent="0.25">
      <c r="A16" s="212"/>
      <c r="B16" s="215"/>
      <c r="C16" s="69">
        <v>15</v>
      </c>
      <c r="D16" s="62" t="s">
        <v>44</v>
      </c>
      <c r="E16" s="62" t="s">
        <v>55</v>
      </c>
      <c r="F16" s="62" t="s">
        <v>66</v>
      </c>
      <c r="G16" s="83" t="s">
        <v>69</v>
      </c>
      <c r="H16" s="83" t="s">
        <v>79</v>
      </c>
      <c r="I16" s="83" t="s">
        <v>83</v>
      </c>
      <c r="J16" s="87">
        <v>2767.63</v>
      </c>
      <c r="K16" s="49">
        <v>0</v>
      </c>
      <c r="L16" s="15">
        <f t="shared" si="1"/>
        <v>0</v>
      </c>
      <c r="M16" s="16" t="str">
        <f t="shared" si="0"/>
        <v>OK</v>
      </c>
      <c r="N16" s="127"/>
      <c r="O16" s="127"/>
      <c r="P16" s="127"/>
      <c r="Q16" s="127"/>
      <c r="R16" s="203"/>
      <c r="S16" s="203"/>
      <c r="T16" s="203"/>
      <c r="U16" s="203"/>
      <c r="V16" s="203"/>
      <c r="W16" s="203"/>
      <c r="X16" s="203"/>
      <c r="Y16" s="203"/>
      <c r="Z16" s="203"/>
      <c r="AA16" s="203"/>
      <c r="AB16" s="55"/>
    </row>
    <row r="17" spans="1:28" x14ac:dyDescent="0.25">
      <c r="A17" s="213"/>
      <c r="B17" s="216"/>
      <c r="C17" s="69">
        <v>16</v>
      </c>
      <c r="D17" s="62" t="s">
        <v>45</v>
      </c>
      <c r="E17" s="78" t="s">
        <v>56</v>
      </c>
      <c r="F17" s="78" t="s">
        <v>67</v>
      </c>
      <c r="G17" s="85" t="s">
        <v>69</v>
      </c>
      <c r="H17" s="83" t="s">
        <v>79</v>
      </c>
      <c r="I17" s="85" t="s">
        <v>83</v>
      </c>
      <c r="J17" s="87">
        <v>5743.59</v>
      </c>
      <c r="K17" s="48">
        <v>0</v>
      </c>
      <c r="L17" s="15">
        <f t="shared" si="1"/>
        <v>0</v>
      </c>
      <c r="M17" s="16" t="str">
        <f t="shared" si="0"/>
        <v>OK</v>
      </c>
      <c r="N17" s="127"/>
      <c r="O17" s="127"/>
      <c r="P17" s="127"/>
      <c r="Q17" s="127"/>
      <c r="R17" s="203"/>
      <c r="S17" s="203"/>
      <c r="T17" s="203"/>
      <c r="U17" s="203"/>
      <c r="V17" s="203"/>
      <c r="W17" s="203"/>
      <c r="X17" s="203"/>
      <c r="Y17" s="203"/>
      <c r="Z17" s="203"/>
      <c r="AA17" s="203"/>
      <c r="AB17" s="55"/>
    </row>
    <row r="18" spans="1:28" ht="33.75" x14ac:dyDescent="0.25">
      <c r="A18" s="62">
        <v>14</v>
      </c>
      <c r="B18" s="65" t="s">
        <v>28</v>
      </c>
      <c r="C18" s="62">
        <v>19</v>
      </c>
      <c r="D18" s="65" t="s">
        <v>46</v>
      </c>
      <c r="E18" s="65" t="s">
        <v>57</v>
      </c>
      <c r="F18" s="65" t="s">
        <v>68</v>
      </c>
      <c r="G18" s="83" t="s">
        <v>71</v>
      </c>
      <c r="H18" s="83" t="s">
        <v>80</v>
      </c>
      <c r="I18" s="83" t="s">
        <v>83</v>
      </c>
      <c r="J18" s="87">
        <v>3099.33</v>
      </c>
      <c r="K18" s="48">
        <v>0</v>
      </c>
      <c r="L18" s="15">
        <f t="shared" si="1"/>
        <v>0</v>
      </c>
      <c r="M18" s="16" t="str">
        <f t="shared" si="0"/>
        <v>OK</v>
      </c>
      <c r="N18" s="127"/>
      <c r="O18" s="127"/>
      <c r="P18" s="127"/>
      <c r="Q18" s="128"/>
      <c r="R18" s="203"/>
      <c r="S18" s="203"/>
      <c r="T18" s="203"/>
      <c r="U18" s="203"/>
      <c r="V18" s="203"/>
      <c r="W18" s="203"/>
      <c r="X18" s="203"/>
      <c r="Y18" s="203"/>
      <c r="Z18" s="203"/>
      <c r="AA18" s="203"/>
      <c r="AB18" s="55"/>
    </row>
  </sheetData>
  <mergeCells count="25">
    <mergeCell ref="Q1:Q2"/>
    <mergeCell ref="A2:M2"/>
    <mergeCell ref="A1:D1"/>
    <mergeCell ref="F1:J1"/>
    <mergeCell ref="K1:M1"/>
    <mergeCell ref="P1:P2"/>
    <mergeCell ref="O1:O2"/>
    <mergeCell ref="N1:N2"/>
    <mergeCell ref="AB1:AB2"/>
    <mergeCell ref="X1:X2"/>
    <mergeCell ref="R1:R2"/>
    <mergeCell ref="S1:S2"/>
    <mergeCell ref="T1:T2"/>
    <mergeCell ref="U1:U2"/>
    <mergeCell ref="A4:A5"/>
    <mergeCell ref="B4:B5"/>
    <mergeCell ref="A6:A7"/>
    <mergeCell ref="B6:B7"/>
    <mergeCell ref="A15:A17"/>
    <mergeCell ref="B15:B17"/>
    <mergeCell ref="V1:V2"/>
    <mergeCell ref="W1:W2"/>
    <mergeCell ref="Y1:Y2"/>
    <mergeCell ref="Z1:Z2"/>
    <mergeCell ref="AA1:AA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B18"/>
  <sheetViews>
    <sheetView topLeftCell="C1" zoomScale="80" zoomScaleNormal="80" workbookViewId="0">
      <selection activeCell="O29" sqref="O29"/>
    </sheetView>
  </sheetViews>
  <sheetFormatPr defaultColWidth="9.7109375" defaultRowHeight="15" x14ac:dyDescent="0.2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7" customWidth="1"/>
    <col min="5" max="5" width="25" style="17" customWidth="1"/>
    <col min="6" max="6" width="19.7109375" style="1" customWidth="1"/>
    <col min="7" max="7" width="12.28515625" style="1" customWidth="1"/>
    <col min="8" max="8" width="14.85546875" style="1" customWidth="1"/>
    <col min="9" max="9" width="13.7109375" style="1" customWidth="1"/>
    <col min="10" max="10" width="12.7109375" style="33" bestFit="1" customWidth="1"/>
    <col min="11" max="11" width="13.28515625" style="5" customWidth="1"/>
    <col min="12" max="12" width="13.28515625" style="18" customWidth="1"/>
    <col min="13" max="13" width="12.5703125" style="4" customWidth="1"/>
    <col min="14" max="28" width="13.7109375" style="2" customWidth="1"/>
    <col min="29" max="16384" width="9.7109375" style="2"/>
  </cols>
  <sheetData>
    <row r="1" spans="1:28" ht="34.5" customHeight="1" x14ac:dyDescent="0.25">
      <c r="A1" s="208" t="s">
        <v>20</v>
      </c>
      <c r="B1" s="209"/>
      <c r="C1" s="209"/>
      <c r="D1" s="210"/>
      <c r="E1" s="57"/>
      <c r="F1" s="208" t="s">
        <v>21</v>
      </c>
      <c r="G1" s="209"/>
      <c r="H1" s="209"/>
      <c r="I1" s="209"/>
      <c r="J1" s="210"/>
      <c r="K1" s="208" t="s">
        <v>22</v>
      </c>
      <c r="L1" s="209"/>
      <c r="M1" s="210"/>
      <c r="N1" s="206" t="s">
        <v>160</v>
      </c>
      <c r="O1" s="206" t="s">
        <v>161</v>
      </c>
      <c r="P1" s="206" t="s">
        <v>162</v>
      </c>
      <c r="Q1" s="206" t="s">
        <v>163</v>
      </c>
      <c r="R1" s="206" t="s">
        <v>164</v>
      </c>
      <c r="S1" s="206" t="s">
        <v>214</v>
      </c>
      <c r="T1" s="206" t="s">
        <v>18</v>
      </c>
      <c r="U1" s="206" t="s">
        <v>18</v>
      </c>
      <c r="V1" s="206" t="s">
        <v>18</v>
      </c>
      <c r="W1" s="206" t="s">
        <v>18</v>
      </c>
      <c r="X1" s="206" t="s">
        <v>18</v>
      </c>
      <c r="Y1" s="206" t="s">
        <v>18</v>
      </c>
      <c r="Z1" s="206" t="s">
        <v>18</v>
      </c>
      <c r="AA1" s="206" t="s">
        <v>18</v>
      </c>
      <c r="AB1" s="206" t="s">
        <v>18</v>
      </c>
    </row>
    <row r="2" spans="1:28" ht="34.5" customHeight="1" x14ac:dyDescent="0.25">
      <c r="A2" s="207" t="s">
        <v>94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  <c r="AB2" s="206"/>
    </row>
    <row r="3" spans="1:28" s="3" customFormat="1" ht="30" x14ac:dyDescent="0.2">
      <c r="A3" s="30" t="s">
        <v>4</v>
      </c>
      <c r="B3" s="30" t="s">
        <v>16</v>
      </c>
      <c r="C3" s="30" t="s">
        <v>3</v>
      </c>
      <c r="D3" s="30" t="s">
        <v>13</v>
      </c>
      <c r="E3" s="30" t="s">
        <v>47</v>
      </c>
      <c r="F3" s="31" t="s">
        <v>48</v>
      </c>
      <c r="G3" s="31" t="s">
        <v>14</v>
      </c>
      <c r="H3" s="31" t="s">
        <v>15</v>
      </c>
      <c r="I3" s="31" t="s">
        <v>81</v>
      </c>
      <c r="J3" s="32" t="s">
        <v>17</v>
      </c>
      <c r="K3" s="12" t="s">
        <v>5</v>
      </c>
      <c r="L3" s="13" t="s">
        <v>0</v>
      </c>
      <c r="M3" s="11" t="s">
        <v>2</v>
      </c>
      <c r="N3" s="133">
        <v>44840</v>
      </c>
      <c r="O3" s="133">
        <v>44840</v>
      </c>
      <c r="P3" s="133">
        <v>44840</v>
      </c>
      <c r="Q3" s="133">
        <v>44840</v>
      </c>
      <c r="R3" s="133">
        <v>44854</v>
      </c>
      <c r="S3" s="160">
        <v>45174</v>
      </c>
      <c r="T3" s="54" t="s">
        <v>1</v>
      </c>
      <c r="U3" s="54" t="s">
        <v>1</v>
      </c>
      <c r="V3" s="54" t="s">
        <v>1</v>
      </c>
      <c r="W3" s="54" t="s">
        <v>1</v>
      </c>
      <c r="X3" s="54" t="s">
        <v>1</v>
      </c>
      <c r="Y3" s="54" t="s">
        <v>1</v>
      </c>
      <c r="Z3" s="54" t="s">
        <v>1</v>
      </c>
      <c r="AA3" s="54" t="s">
        <v>1</v>
      </c>
      <c r="AB3" s="54" t="s">
        <v>1</v>
      </c>
    </row>
    <row r="4" spans="1:28" ht="23.25" customHeight="1" x14ac:dyDescent="0.25">
      <c r="A4" s="217">
        <v>1</v>
      </c>
      <c r="B4" s="220" t="s">
        <v>24</v>
      </c>
      <c r="C4" s="61">
        <v>1</v>
      </c>
      <c r="D4" s="64" t="s">
        <v>32</v>
      </c>
      <c r="E4" s="70" t="s">
        <v>49</v>
      </c>
      <c r="F4" s="75" t="s">
        <v>58</v>
      </c>
      <c r="G4" s="79" t="s">
        <v>69</v>
      </c>
      <c r="H4" s="79" t="s">
        <v>72</v>
      </c>
      <c r="I4" s="79" t="s">
        <v>82</v>
      </c>
      <c r="J4" s="86">
        <v>6585</v>
      </c>
      <c r="K4" s="49"/>
      <c r="L4" s="15">
        <f>K4-(SUM(N4:AB4))</f>
        <v>0</v>
      </c>
      <c r="M4" s="16" t="str">
        <f t="shared" ref="M4:M18" si="0">IF(L4&lt;0,"ATENÇÃO","OK")</f>
        <v>OK</v>
      </c>
      <c r="N4" s="131"/>
      <c r="O4" s="131"/>
      <c r="P4" s="131"/>
      <c r="Q4" s="131"/>
      <c r="R4" s="131"/>
      <c r="S4" s="159"/>
      <c r="T4" s="55"/>
      <c r="U4" s="55"/>
      <c r="V4" s="55"/>
      <c r="W4" s="55"/>
      <c r="X4" s="55"/>
      <c r="Y4" s="55"/>
      <c r="Z4" s="55"/>
      <c r="AA4" s="55"/>
      <c r="AB4" s="55"/>
    </row>
    <row r="5" spans="1:28" ht="26.25" customHeight="1" x14ac:dyDescent="0.25">
      <c r="A5" s="217"/>
      <c r="B5" s="221"/>
      <c r="C5" s="61">
        <v>2</v>
      </c>
      <c r="D5" s="64" t="s">
        <v>33</v>
      </c>
      <c r="E5" s="70" t="s">
        <v>49</v>
      </c>
      <c r="F5" s="75" t="s">
        <v>59</v>
      </c>
      <c r="G5" s="79" t="s">
        <v>69</v>
      </c>
      <c r="H5" s="79" t="s">
        <v>72</v>
      </c>
      <c r="I5" s="79" t="s">
        <v>82</v>
      </c>
      <c r="J5" s="86">
        <v>4469.28</v>
      </c>
      <c r="K5" s="49"/>
      <c r="L5" s="15">
        <f t="shared" ref="L5:L18" si="1">K5-(SUM(N5:AB5))</f>
        <v>0</v>
      </c>
      <c r="M5" s="16" t="str">
        <f t="shared" si="0"/>
        <v>OK</v>
      </c>
      <c r="N5" s="131"/>
      <c r="O5" s="131"/>
      <c r="P5" s="131"/>
      <c r="Q5" s="131"/>
      <c r="R5" s="131"/>
      <c r="S5" s="159"/>
      <c r="T5" s="55"/>
      <c r="U5" s="55"/>
      <c r="V5" s="55"/>
      <c r="W5" s="55"/>
      <c r="X5" s="55"/>
      <c r="Y5" s="55"/>
      <c r="Z5" s="55"/>
      <c r="AA5" s="55"/>
      <c r="AB5" s="55"/>
    </row>
    <row r="6" spans="1:28" ht="24" customHeight="1" x14ac:dyDescent="0.25">
      <c r="A6" s="218">
        <v>2</v>
      </c>
      <c r="B6" s="214" t="s">
        <v>24</v>
      </c>
      <c r="C6" s="62">
        <v>3</v>
      </c>
      <c r="D6" s="65" t="s">
        <v>34</v>
      </c>
      <c r="E6" s="71" t="s">
        <v>49</v>
      </c>
      <c r="F6" s="76" t="s">
        <v>58</v>
      </c>
      <c r="G6" s="80" t="s">
        <v>69</v>
      </c>
      <c r="H6" s="80" t="s">
        <v>73</v>
      </c>
      <c r="I6" s="80" t="s">
        <v>82</v>
      </c>
      <c r="J6" s="87">
        <v>8446.5300000000007</v>
      </c>
      <c r="K6" s="49">
        <f>64+16+5</f>
        <v>85</v>
      </c>
      <c r="L6" s="15">
        <f t="shared" si="1"/>
        <v>0</v>
      </c>
      <c r="M6" s="16" t="str">
        <f t="shared" si="0"/>
        <v>OK</v>
      </c>
      <c r="N6" s="131"/>
      <c r="O6" s="131"/>
      <c r="P6" s="131"/>
      <c r="Q6" s="134">
        <v>64</v>
      </c>
      <c r="R6" s="134">
        <v>16</v>
      </c>
      <c r="S6" s="161">
        <v>5</v>
      </c>
      <c r="T6" s="55"/>
      <c r="U6" s="55"/>
      <c r="V6" s="55"/>
      <c r="W6" s="55"/>
      <c r="X6" s="55"/>
      <c r="Y6" s="55"/>
      <c r="Z6" s="55"/>
      <c r="AA6" s="55"/>
      <c r="AB6" s="55"/>
    </row>
    <row r="7" spans="1:28" ht="24" customHeight="1" x14ac:dyDescent="0.25">
      <c r="A7" s="219"/>
      <c r="B7" s="216"/>
      <c r="C7" s="62">
        <v>4</v>
      </c>
      <c r="D7" s="65" t="s">
        <v>35</v>
      </c>
      <c r="E7" s="71" t="s">
        <v>49</v>
      </c>
      <c r="F7" s="76" t="s">
        <v>59</v>
      </c>
      <c r="G7" s="80" t="s">
        <v>69</v>
      </c>
      <c r="H7" s="80" t="s">
        <v>73</v>
      </c>
      <c r="I7" s="80" t="s">
        <v>82</v>
      </c>
      <c r="J7" s="87">
        <v>6812.9</v>
      </c>
      <c r="K7" s="49"/>
      <c r="L7" s="15">
        <f t="shared" si="1"/>
        <v>0</v>
      </c>
      <c r="M7" s="16" t="str">
        <f t="shared" si="0"/>
        <v>OK</v>
      </c>
      <c r="N7" s="131"/>
      <c r="O7" s="131"/>
      <c r="P7" s="131"/>
      <c r="Q7" s="131"/>
      <c r="R7" s="131"/>
      <c r="S7" s="159"/>
      <c r="T7" s="55"/>
      <c r="U7" s="55"/>
      <c r="V7" s="55"/>
      <c r="W7" s="55"/>
      <c r="X7" s="55"/>
      <c r="Y7" s="55"/>
      <c r="Z7" s="55"/>
      <c r="AA7" s="55"/>
      <c r="AB7" s="55"/>
    </row>
    <row r="8" spans="1:28" ht="19.5" customHeight="1" x14ac:dyDescent="0.25">
      <c r="A8" s="58">
        <v>3</v>
      </c>
      <c r="B8" s="64" t="s">
        <v>25</v>
      </c>
      <c r="C8" s="61">
        <v>5</v>
      </c>
      <c r="D8" s="64" t="s">
        <v>36</v>
      </c>
      <c r="E8" s="70" t="s">
        <v>50</v>
      </c>
      <c r="F8" s="75" t="s">
        <v>60</v>
      </c>
      <c r="G8" s="79" t="s">
        <v>69</v>
      </c>
      <c r="H8" s="79" t="s">
        <v>74</v>
      </c>
      <c r="I8" s="79" t="s">
        <v>82</v>
      </c>
      <c r="J8" s="86">
        <v>6035</v>
      </c>
      <c r="K8" s="49"/>
      <c r="L8" s="15">
        <f t="shared" si="1"/>
        <v>0</v>
      </c>
      <c r="M8" s="16" t="str">
        <f t="shared" si="0"/>
        <v>OK</v>
      </c>
      <c r="N8" s="131"/>
      <c r="O8" s="131"/>
      <c r="P8" s="131"/>
      <c r="Q8" s="131"/>
      <c r="R8" s="131"/>
      <c r="S8" s="159"/>
      <c r="T8" s="55"/>
      <c r="U8" s="55"/>
      <c r="V8" s="55"/>
      <c r="W8" s="55"/>
      <c r="X8" s="55"/>
      <c r="Y8" s="55"/>
      <c r="Z8" s="55"/>
      <c r="AA8" s="55"/>
      <c r="AB8" s="55"/>
    </row>
    <row r="9" spans="1:28" ht="21.75" customHeight="1" x14ac:dyDescent="0.25">
      <c r="A9" s="59">
        <v>4</v>
      </c>
      <c r="B9" s="65" t="s">
        <v>25</v>
      </c>
      <c r="C9" s="62">
        <v>6</v>
      </c>
      <c r="D9" s="65" t="s">
        <v>37</v>
      </c>
      <c r="E9" s="71" t="s">
        <v>50</v>
      </c>
      <c r="F9" s="76" t="s">
        <v>60</v>
      </c>
      <c r="G9" s="80" t="s">
        <v>69</v>
      </c>
      <c r="H9" s="80" t="s">
        <v>75</v>
      </c>
      <c r="I9" s="80" t="s">
        <v>82</v>
      </c>
      <c r="J9" s="87">
        <v>7900</v>
      </c>
      <c r="K9" s="49">
        <v>4</v>
      </c>
      <c r="L9" s="15">
        <f t="shared" si="1"/>
        <v>0</v>
      </c>
      <c r="M9" s="16" t="str">
        <f t="shared" si="0"/>
        <v>OK</v>
      </c>
      <c r="N9" s="131"/>
      <c r="O9" s="131"/>
      <c r="P9" s="134">
        <v>4</v>
      </c>
      <c r="Q9" s="131"/>
      <c r="R9" s="131"/>
      <c r="S9" s="159"/>
      <c r="T9" s="55"/>
      <c r="U9" s="55"/>
      <c r="V9" s="55"/>
      <c r="W9" s="55"/>
      <c r="X9" s="55"/>
      <c r="Y9" s="55"/>
      <c r="Z9" s="55"/>
      <c r="AA9" s="55"/>
      <c r="AB9" s="55"/>
    </row>
    <row r="10" spans="1:28" ht="20.25" customHeight="1" x14ac:dyDescent="0.25">
      <c r="A10" s="58">
        <v>5</v>
      </c>
      <c r="B10" s="66" t="s">
        <v>26</v>
      </c>
      <c r="C10" s="61">
        <v>7</v>
      </c>
      <c r="D10" s="66" t="s">
        <v>38</v>
      </c>
      <c r="E10" s="72" t="s">
        <v>51</v>
      </c>
      <c r="F10" s="77" t="s">
        <v>61</v>
      </c>
      <c r="G10" s="81" t="s">
        <v>69</v>
      </c>
      <c r="H10" s="81" t="s">
        <v>76</v>
      </c>
      <c r="I10" s="81" t="s">
        <v>82</v>
      </c>
      <c r="J10" s="86">
        <v>3604.02</v>
      </c>
      <c r="K10" s="49"/>
      <c r="L10" s="15">
        <f t="shared" si="1"/>
        <v>0</v>
      </c>
      <c r="M10" s="16" t="str">
        <f t="shared" si="0"/>
        <v>OK</v>
      </c>
      <c r="N10" s="131"/>
      <c r="O10" s="131"/>
      <c r="P10" s="131"/>
      <c r="Q10" s="131"/>
      <c r="R10" s="131"/>
      <c r="S10" s="159"/>
      <c r="T10" s="55"/>
      <c r="U10" s="55"/>
      <c r="V10" s="55"/>
      <c r="W10" s="55"/>
      <c r="X10" s="55"/>
      <c r="Y10" s="55"/>
      <c r="Z10" s="55"/>
      <c r="AA10" s="55"/>
      <c r="AB10" s="55"/>
    </row>
    <row r="11" spans="1:28" ht="22.5" x14ac:dyDescent="0.25">
      <c r="A11" s="60">
        <v>6</v>
      </c>
      <c r="B11" s="65" t="s">
        <v>27</v>
      </c>
      <c r="C11" s="62">
        <v>8</v>
      </c>
      <c r="D11" s="65" t="s">
        <v>39</v>
      </c>
      <c r="E11" s="71" t="s">
        <v>52</v>
      </c>
      <c r="F11" s="76" t="s">
        <v>62</v>
      </c>
      <c r="G11" s="80" t="s">
        <v>69</v>
      </c>
      <c r="H11" s="80" t="s">
        <v>77</v>
      </c>
      <c r="I11" s="80" t="s">
        <v>82</v>
      </c>
      <c r="J11" s="87">
        <v>2129.86</v>
      </c>
      <c r="K11" s="49">
        <v>20</v>
      </c>
      <c r="L11" s="15">
        <f t="shared" si="1"/>
        <v>0</v>
      </c>
      <c r="M11" s="16" t="str">
        <f t="shared" si="0"/>
        <v>OK</v>
      </c>
      <c r="N11" s="131"/>
      <c r="O11" s="134">
        <v>20</v>
      </c>
      <c r="P11" s="131"/>
      <c r="Q11" s="131"/>
      <c r="R11" s="131"/>
      <c r="S11" s="159"/>
      <c r="T11" s="55"/>
      <c r="U11" s="55"/>
      <c r="V11" s="55"/>
      <c r="W11" s="55"/>
      <c r="X11" s="55"/>
      <c r="Y11" s="55"/>
      <c r="Z11" s="55"/>
      <c r="AA11" s="55"/>
      <c r="AB11" s="55"/>
    </row>
    <row r="12" spans="1:28" ht="33.75" x14ac:dyDescent="0.25">
      <c r="A12" s="61">
        <v>7</v>
      </c>
      <c r="B12" s="64" t="s">
        <v>28</v>
      </c>
      <c r="C12" s="61">
        <v>9</v>
      </c>
      <c r="D12" s="64" t="s">
        <v>40</v>
      </c>
      <c r="E12" s="73" t="s">
        <v>53</v>
      </c>
      <c r="F12" s="64" t="s">
        <v>63</v>
      </c>
      <c r="G12" s="82" t="s">
        <v>69</v>
      </c>
      <c r="H12" s="82" t="s">
        <v>77</v>
      </c>
      <c r="I12" s="82" t="s">
        <v>82</v>
      </c>
      <c r="J12" s="86">
        <v>2679.89</v>
      </c>
      <c r="K12" s="49"/>
      <c r="L12" s="15">
        <f t="shared" si="1"/>
        <v>0</v>
      </c>
      <c r="M12" s="16" t="str">
        <f t="shared" si="0"/>
        <v>OK</v>
      </c>
      <c r="N12" s="131"/>
      <c r="O12" s="131"/>
      <c r="P12" s="131"/>
      <c r="Q12" s="131"/>
      <c r="R12" s="131"/>
      <c r="S12" s="159"/>
      <c r="T12" s="55"/>
      <c r="U12" s="55"/>
      <c r="V12" s="55"/>
      <c r="W12" s="55"/>
      <c r="X12" s="55"/>
      <c r="Y12" s="55"/>
      <c r="Z12" s="55"/>
      <c r="AA12" s="55"/>
      <c r="AB12" s="55"/>
    </row>
    <row r="13" spans="1:28" ht="22.5" customHeight="1" x14ac:dyDescent="0.25">
      <c r="A13" s="62">
        <v>10</v>
      </c>
      <c r="B13" s="65" t="s">
        <v>29</v>
      </c>
      <c r="C13" s="67">
        <v>12</v>
      </c>
      <c r="D13" s="65" t="s">
        <v>41</v>
      </c>
      <c r="E13" s="65" t="s">
        <v>52</v>
      </c>
      <c r="F13" s="65" t="s">
        <v>64</v>
      </c>
      <c r="G13" s="83" t="s">
        <v>69</v>
      </c>
      <c r="H13" s="83" t="s">
        <v>78</v>
      </c>
      <c r="I13" s="83" t="s">
        <v>82</v>
      </c>
      <c r="J13" s="87">
        <f>61900</f>
        <v>61900</v>
      </c>
      <c r="K13" s="49">
        <v>1</v>
      </c>
      <c r="L13" s="15">
        <f t="shared" si="1"/>
        <v>0</v>
      </c>
      <c r="M13" s="16" t="str">
        <f t="shared" si="0"/>
        <v>OK</v>
      </c>
      <c r="N13" s="134">
        <v>1</v>
      </c>
      <c r="O13" s="131"/>
      <c r="P13" s="131"/>
      <c r="Q13" s="131"/>
      <c r="R13" s="131"/>
      <c r="S13" s="159"/>
      <c r="T13" s="55"/>
      <c r="U13" s="55"/>
      <c r="V13" s="55"/>
      <c r="W13" s="55"/>
      <c r="X13" s="55"/>
      <c r="Y13" s="55"/>
      <c r="Z13" s="55"/>
      <c r="AA13" s="55"/>
      <c r="AB13" s="55"/>
    </row>
    <row r="14" spans="1:28" ht="33.75" x14ac:dyDescent="0.25">
      <c r="A14" s="63">
        <v>11</v>
      </c>
      <c r="B14" s="66" t="s">
        <v>30</v>
      </c>
      <c r="C14" s="68">
        <v>13</v>
      </c>
      <c r="D14" s="74" t="s">
        <v>42</v>
      </c>
      <c r="E14" s="74" t="s">
        <v>54</v>
      </c>
      <c r="F14" s="74" t="s">
        <v>54</v>
      </c>
      <c r="G14" s="84" t="s">
        <v>70</v>
      </c>
      <c r="H14" s="82" t="s">
        <v>77</v>
      </c>
      <c r="I14" s="84" t="s">
        <v>82</v>
      </c>
      <c r="J14" s="86">
        <v>1414</v>
      </c>
      <c r="K14" s="49"/>
      <c r="L14" s="15">
        <f t="shared" si="1"/>
        <v>0</v>
      </c>
      <c r="M14" s="16" t="str">
        <f t="shared" si="0"/>
        <v>OK</v>
      </c>
      <c r="N14" s="131"/>
      <c r="O14" s="131"/>
      <c r="P14" s="131"/>
      <c r="Q14" s="131"/>
      <c r="R14" s="131"/>
      <c r="S14" s="159"/>
      <c r="T14" s="55"/>
      <c r="U14" s="55"/>
      <c r="V14" s="55"/>
      <c r="W14" s="55"/>
      <c r="X14" s="55"/>
      <c r="Y14" s="55"/>
      <c r="Z14" s="55"/>
      <c r="AA14" s="55"/>
      <c r="AB14" s="55"/>
    </row>
    <row r="15" spans="1:28" x14ac:dyDescent="0.25">
      <c r="A15" s="211">
        <v>12</v>
      </c>
      <c r="B15" s="214" t="s">
        <v>31</v>
      </c>
      <c r="C15" s="69">
        <v>14</v>
      </c>
      <c r="D15" s="62" t="s">
        <v>43</v>
      </c>
      <c r="E15" s="62" t="s">
        <v>55</v>
      </c>
      <c r="F15" s="62" t="s">
        <v>65</v>
      </c>
      <c r="G15" s="83" t="s">
        <v>69</v>
      </c>
      <c r="H15" s="83" t="s">
        <v>79</v>
      </c>
      <c r="I15" s="83" t="s">
        <v>83</v>
      </c>
      <c r="J15" s="87">
        <v>1949.25</v>
      </c>
      <c r="K15" s="49"/>
      <c r="L15" s="15">
        <f t="shared" si="1"/>
        <v>0</v>
      </c>
      <c r="M15" s="16" t="str">
        <f t="shared" si="0"/>
        <v>OK</v>
      </c>
      <c r="N15" s="131"/>
      <c r="O15" s="131"/>
      <c r="P15" s="131"/>
      <c r="Q15" s="131"/>
      <c r="R15" s="131"/>
      <c r="S15" s="159"/>
      <c r="T15" s="55"/>
      <c r="U15" s="55"/>
      <c r="V15" s="55"/>
      <c r="W15" s="55"/>
      <c r="X15" s="55"/>
      <c r="Y15" s="55"/>
      <c r="Z15" s="55"/>
      <c r="AA15" s="55"/>
      <c r="AB15" s="55"/>
    </row>
    <row r="16" spans="1:28" x14ac:dyDescent="0.25">
      <c r="A16" s="212"/>
      <c r="B16" s="215"/>
      <c r="C16" s="69">
        <v>15</v>
      </c>
      <c r="D16" s="62" t="s">
        <v>44</v>
      </c>
      <c r="E16" s="62" t="s">
        <v>55</v>
      </c>
      <c r="F16" s="62" t="s">
        <v>66</v>
      </c>
      <c r="G16" s="83" t="s">
        <v>69</v>
      </c>
      <c r="H16" s="83" t="s">
        <v>79</v>
      </c>
      <c r="I16" s="83" t="s">
        <v>83</v>
      </c>
      <c r="J16" s="87">
        <v>2767.63</v>
      </c>
      <c r="K16" s="49"/>
      <c r="L16" s="15">
        <f t="shared" si="1"/>
        <v>0</v>
      </c>
      <c r="M16" s="16" t="str">
        <f t="shared" si="0"/>
        <v>OK</v>
      </c>
      <c r="N16" s="131"/>
      <c r="O16" s="131"/>
      <c r="P16" s="131"/>
      <c r="Q16" s="131"/>
      <c r="R16" s="131"/>
      <c r="S16" s="159"/>
      <c r="T16" s="55"/>
      <c r="U16" s="55"/>
      <c r="V16" s="55"/>
      <c r="W16" s="55"/>
      <c r="X16" s="55"/>
      <c r="Y16" s="55"/>
      <c r="Z16" s="55"/>
      <c r="AA16" s="55"/>
      <c r="AB16" s="55"/>
    </row>
    <row r="17" spans="1:28" x14ac:dyDescent="0.25">
      <c r="A17" s="213"/>
      <c r="B17" s="216"/>
      <c r="C17" s="69">
        <v>16</v>
      </c>
      <c r="D17" s="62" t="s">
        <v>45</v>
      </c>
      <c r="E17" s="78" t="s">
        <v>56</v>
      </c>
      <c r="F17" s="78" t="s">
        <v>67</v>
      </c>
      <c r="G17" s="85" t="s">
        <v>69</v>
      </c>
      <c r="H17" s="83" t="s">
        <v>79</v>
      </c>
      <c r="I17" s="85" t="s">
        <v>83</v>
      </c>
      <c r="J17" s="87">
        <v>5743.59</v>
      </c>
      <c r="K17" s="48"/>
      <c r="L17" s="15">
        <f t="shared" si="1"/>
        <v>0</v>
      </c>
      <c r="M17" s="16" t="str">
        <f t="shared" si="0"/>
        <v>OK</v>
      </c>
      <c r="N17" s="131"/>
      <c r="O17" s="131"/>
      <c r="P17" s="131"/>
      <c r="Q17" s="131"/>
      <c r="R17" s="131"/>
      <c r="S17" s="159"/>
      <c r="T17" s="55"/>
      <c r="U17" s="55"/>
      <c r="V17" s="55"/>
      <c r="W17" s="55"/>
      <c r="X17" s="55"/>
      <c r="Y17" s="55"/>
      <c r="Z17" s="55"/>
      <c r="AA17" s="55"/>
      <c r="AB17" s="55"/>
    </row>
    <row r="18" spans="1:28" ht="33.75" x14ac:dyDescent="0.25">
      <c r="A18" s="62">
        <v>14</v>
      </c>
      <c r="B18" s="65" t="s">
        <v>28</v>
      </c>
      <c r="C18" s="62">
        <v>19</v>
      </c>
      <c r="D18" s="65" t="s">
        <v>46</v>
      </c>
      <c r="E18" s="65" t="s">
        <v>57</v>
      </c>
      <c r="F18" s="65" t="s">
        <v>68</v>
      </c>
      <c r="G18" s="83" t="s">
        <v>71</v>
      </c>
      <c r="H18" s="83" t="s">
        <v>80</v>
      </c>
      <c r="I18" s="83" t="s">
        <v>83</v>
      </c>
      <c r="J18" s="87">
        <v>3099.33</v>
      </c>
      <c r="K18" s="48"/>
      <c r="L18" s="15">
        <f t="shared" si="1"/>
        <v>0</v>
      </c>
      <c r="M18" s="16" t="str">
        <f t="shared" si="0"/>
        <v>OK</v>
      </c>
      <c r="N18" s="131"/>
      <c r="O18" s="131"/>
      <c r="P18" s="131"/>
      <c r="Q18" s="131"/>
      <c r="R18" s="132"/>
      <c r="S18" s="159"/>
      <c r="T18" s="56"/>
      <c r="U18" s="55"/>
      <c r="V18" s="55"/>
      <c r="W18" s="55"/>
      <c r="X18" s="55"/>
      <c r="Y18" s="55"/>
      <c r="Z18" s="55"/>
      <c r="AA18" s="55"/>
      <c r="AB18" s="55"/>
    </row>
  </sheetData>
  <mergeCells count="25">
    <mergeCell ref="A15:A17"/>
    <mergeCell ref="B15:B17"/>
    <mergeCell ref="F1:J1"/>
    <mergeCell ref="K1:M1"/>
    <mergeCell ref="P1:P2"/>
    <mergeCell ref="A4:A5"/>
    <mergeCell ref="B4:B5"/>
    <mergeCell ref="A6:A7"/>
    <mergeCell ref="B6:B7"/>
    <mergeCell ref="S1:S2"/>
    <mergeCell ref="AB1:AB2"/>
    <mergeCell ref="A2:M2"/>
    <mergeCell ref="AA1:AA2"/>
    <mergeCell ref="A1:D1"/>
    <mergeCell ref="Y1:Y2"/>
    <mergeCell ref="Z1:Z2"/>
    <mergeCell ref="T1:T2"/>
    <mergeCell ref="U1:U2"/>
    <mergeCell ref="V1:V2"/>
    <mergeCell ref="W1:W2"/>
    <mergeCell ref="X1:X2"/>
    <mergeCell ref="Q1:Q2"/>
    <mergeCell ref="R1:R2"/>
    <mergeCell ref="N1:N2"/>
    <mergeCell ref="O1:O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B18"/>
  <sheetViews>
    <sheetView topLeftCell="F1" zoomScale="80" zoomScaleNormal="80" workbookViewId="0">
      <selection activeCell="W32" sqref="W32"/>
    </sheetView>
  </sheetViews>
  <sheetFormatPr defaultColWidth="9.7109375" defaultRowHeight="15" x14ac:dyDescent="0.2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7" customWidth="1"/>
    <col min="5" max="5" width="25" style="17" customWidth="1"/>
    <col min="6" max="6" width="19.7109375" style="1" customWidth="1"/>
    <col min="7" max="7" width="12.28515625" style="1" customWidth="1"/>
    <col min="8" max="8" width="14.85546875" style="1" customWidth="1"/>
    <col min="9" max="9" width="13.7109375" style="1" customWidth="1"/>
    <col min="10" max="10" width="12.7109375" style="33" bestFit="1" customWidth="1"/>
    <col min="11" max="11" width="13.28515625" style="5" customWidth="1"/>
    <col min="12" max="12" width="13.28515625" style="18" customWidth="1"/>
    <col min="13" max="13" width="12.5703125" style="4" customWidth="1"/>
    <col min="14" max="28" width="13.7109375" style="2" customWidth="1"/>
    <col min="29" max="16384" width="9.7109375" style="2"/>
  </cols>
  <sheetData>
    <row r="1" spans="1:28" ht="34.5" customHeight="1" x14ac:dyDescent="0.25">
      <c r="A1" s="208" t="s">
        <v>20</v>
      </c>
      <c r="B1" s="209"/>
      <c r="C1" s="209"/>
      <c r="D1" s="210"/>
      <c r="E1" s="57"/>
      <c r="F1" s="208" t="s">
        <v>21</v>
      </c>
      <c r="G1" s="209"/>
      <c r="H1" s="209"/>
      <c r="I1" s="209"/>
      <c r="J1" s="210"/>
      <c r="K1" s="208" t="s">
        <v>22</v>
      </c>
      <c r="L1" s="209"/>
      <c r="M1" s="210"/>
      <c r="N1" s="206" t="s">
        <v>172</v>
      </c>
      <c r="O1" s="206" t="s">
        <v>173</v>
      </c>
      <c r="P1" s="206" t="s">
        <v>174</v>
      </c>
      <c r="Q1" s="206" t="s">
        <v>175</v>
      </c>
      <c r="R1" s="206" t="s">
        <v>176</v>
      </c>
      <c r="S1" s="206" t="s">
        <v>177</v>
      </c>
      <c r="T1" s="206" t="s">
        <v>178</v>
      </c>
      <c r="U1" s="206" t="s">
        <v>179</v>
      </c>
      <c r="V1" s="206" t="s">
        <v>180</v>
      </c>
      <c r="W1" s="206" t="s">
        <v>181</v>
      </c>
      <c r="X1" s="206" t="s">
        <v>182</v>
      </c>
      <c r="Y1" s="206" t="s">
        <v>227</v>
      </c>
      <c r="Z1" s="206" t="s">
        <v>18</v>
      </c>
      <c r="AA1" s="206" t="s">
        <v>18</v>
      </c>
      <c r="AB1" s="206" t="s">
        <v>18</v>
      </c>
    </row>
    <row r="2" spans="1:28" ht="34.5" customHeight="1" x14ac:dyDescent="0.25">
      <c r="A2" s="207" t="s">
        <v>95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  <c r="AB2" s="206"/>
    </row>
    <row r="3" spans="1:28" s="3" customFormat="1" ht="30" x14ac:dyDescent="0.2">
      <c r="A3" s="30" t="s">
        <v>4</v>
      </c>
      <c r="B3" s="30" t="s">
        <v>16</v>
      </c>
      <c r="C3" s="30" t="s">
        <v>3</v>
      </c>
      <c r="D3" s="30" t="s">
        <v>13</v>
      </c>
      <c r="E3" s="30" t="s">
        <v>47</v>
      </c>
      <c r="F3" s="31" t="s">
        <v>48</v>
      </c>
      <c r="G3" s="31" t="s">
        <v>14</v>
      </c>
      <c r="H3" s="31" t="s">
        <v>15</v>
      </c>
      <c r="I3" s="31" t="s">
        <v>81</v>
      </c>
      <c r="J3" s="32" t="s">
        <v>17</v>
      </c>
      <c r="K3" s="12" t="s">
        <v>5</v>
      </c>
      <c r="L3" s="13" t="s">
        <v>0</v>
      </c>
      <c r="M3" s="11" t="s">
        <v>2</v>
      </c>
      <c r="N3" s="142">
        <v>44845</v>
      </c>
      <c r="O3" s="142">
        <v>44845</v>
      </c>
      <c r="P3" s="142">
        <v>44845</v>
      </c>
      <c r="Q3" s="142">
        <v>44845</v>
      </c>
      <c r="R3" s="142">
        <v>44845</v>
      </c>
      <c r="S3" s="142">
        <v>44845</v>
      </c>
      <c r="T3" s="142">
        <v>44848</v>
      </c>
      <c r="U3" s="142">
        <v>44848</v>
      </c>
      <c r="V3" s="142">
        <v>44859</v>
      </c>
      <c r="W3" s="142">
        <v>44882</v>
      </c>
      <c r="X3" s="142">
        <v>44882</v>
      </c>
      <c r="Y3" s="193">
        <v>45196</v>
      </c>
      <c r="Z3" s="54" t="s">
        <v>1</v>
      </c>
      <c r="AA3" s="54" t="s">
        <v>1</v>
      </c>
      <c r="AB3" s="54" t="s">
        <v>1</v>
      </c>
    </row>
    <row r="4" spans="1:28" ht="23.25" customHeight="1" x14ac:dyDescent="0.25">
      <c r="A4" s="217">
        <v>1</v>
      </c>
      <c r="B4" s="220" t="s">
        <v>24</v>
      </c>
      <c r="C4" s="61">
        <v>1</v>
      </c>
      <c r="D4" s="64" t="s">
        <v>32</v>
      </c>
      <c r="E4" s="70" t="s">
        <v>49</v>
      </c>
      <c r="F4" s="75" t="s">
        <v>58</v>
      </c>
      <c r="G4" s="79" t="s">
        <v>69</v>
      </c>
      <c r="H4" s="79" t="s">
        <v>72</v>
      </c>
      <c r="I4" s="79" t="s">
        <v>82</v>
      </c>
      <c r="J4" s="86">
        <v>6585</v>
      </c>
      <c r="K4" s="49">
        <v>0</v>
      </c>
      <c r="L4" s="15">
        <f>K4-(SUM(N4:AB4))</f>
        <v>0</v>
      </c>
      <c r="M4" s="16" t="str">
        <f t="shared" ref="M4:M18" si="0">IF(L4&lt;0,"ATENÇÃO","OK")</f>
        <v>OK</v>
      </c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91"/>
      <c r="Z4" s="55"/>
      <c r="AA4" s="55"/>
      <c r="AB4" s="55"/>
    </row>
    <row r="5" spans="1:28" ht="26.25" customHeight="1" x14ac:dyDescent="0.25">
      <c r="A5" s="217"/>
      <c r="B5" s="221"/>
      <c r="C5" s="61">
        <v>2</v>
      </c>
      <c r="D5" s="64" t="s">
        <v>33</v>
      </c>
      <c r="E5" s="70" t="s">
        <v>49</v>
      </c>
      <c r="F5" s="75" t="s">
        <v>59</v>
      </c>
      <c r="G5" s="79" t="s">
        <v>69</v>
      </c>
      <c r="H5" s="79" t="s">
        <v>72</v>
      </c>
      <c r="I5" s="79" t="s">
        <v>82</v>
      </c>
      <c r="J5" s="86">
        <v>4469.28</v>
      </c>
      <c r="K5" s="49">
        <v>0</v>
      </c>
      <c r="L5" s="15">
        <f t="shared" ref="L5:L18" si="1">K5-(SUM(N5:AB5))</f>
        <v>0</v>
      </c>
      <c r="M5" s="16" t="str">
        <f t="shared" si="0"/>
        <v>OK</v>
      </c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91"/>
      <c r="Z5" s="55"/>
      <c r="AA5" s="55"/>
      <c r="AB5" s="55"/>
    </row>
    <row r="6" spans="1:28" ht="24" customHeight="1" x14ac:dyDescent="0.25">
      <c r="A6" s="218">
        <v>2</v>
      </c>
      <c r="B6" s="214" t="s">
        <v>24</v>
      </c>
      <c r="C6" s="62">
        <v>3</v>
      </c>
      <c r="D6" s="65" t="s">
        <v>34</v>
      </c>
      <c r="E6" s="71" t="s">
        <v>49</v>
      </c>
      <c r="F6" s="76" t="s">
        <v>58</v>
      </c>
      <c r="G6" s="80" t="s">
        <v>69</v>
      </c>
      <c r="H6" s="80" t="s">
        <v>73</v>
      </c>
      <c r="I6" s="80" t="s">
        <v>82</v>
      </c>
      <c r="J6" s="87">
        <v>8446.5300000000007</v>
      </c>
      <c r="K6" s="49">
        <v>27</v>
      </c>
      <c r="L6" s="15">
        <f t="shared" si="1"/>
        <v>20</v>
      </c>
      <c r="M6" s="16" t="str">
        <f t="shared" si="0"/>
        <v>OK</v>
      </c>
      <c r="N6" s="139"/>
      <c r="O6" s="139"/>
      <c r="P6" s="139"/>
      <c r="Q6" s="141">
        <v>5</v>
      </c>
      <c r="R6" s="139"/>
      <c r="S6" s="139"/>
      <c r="T6" s="139"/>
      <c r="U6" s="139"/>
      <c r="V6" s="141">
        <v>1</v>
      </c>
      <c r="W6" s="139"/>
      <c r="X6" s="141">
        <v>1</v>
      </c>
      <c r="Y6" s="194"/>
      <c r="Z6" s="55"/>
      <c r="AA6" s="55"/>
      <c r="AB6" s="55"/>
    </row>
    <row r="7" spans="1:28" ht="24" customHeight="1" x14ac:dyDescent="0.25">
      <c r="A7" s="219"/>
      <c r="B7" s="216"/>
      <c r="C7" s="62">
        <v>4</v>
      </c>
      <c r="D7" s="65" t="s">
        <v>35</v>
      </c>
      <c r="E7" s="71" t="s">
        <v>49</v>
      </c>
      <c r="F7" s="76" t="s">
        <v>59</v>
      </c>
      <c r="G7" s="80" t="s">
        <v>69</v>
      </c>
      <c r="H7" s="80" t="s">
        <v>73</v>
      </c>
      <c r="I7" s="80" t="s">
        <v>82</v>
      </c>
      <c r="J7" s="87">
        <v>6812.9</v>
      </c>
      <c r="K7" s="49">
        <v>1</v>
      </c>
      <c r="L7" s="15">
        <f t="shared" si="1"/>
        <v>0</v>
      </c>
      <c r="M7" s="16" t="str">
        <f t="shared" si="0"/>
        <v>OK</v>
      </c>
      <c r="N7" s="139"/>
      <c r="O7" s="139"/>
      <c r="P7" s="139"/>
      <c r="Q7" s="141">
        <v>1</v>
      </c>
      <c r="R7" s="139"/>
      <c r="S7" s="139"/>
      <c r="T7" s="139"/>
      <c r="U7" s="139"/>
      <c r="V7" s="139"/>
      <c r="W7" s="139"/>
      <c r="X7" s="139"/>
      <c r="Y7" s="191"/>
      <c r="Z7" s="55"/>
      <c r="AA7" s="55"/>
      <c r="AB7" s="55"/>
    </row>
    <row r="8" spans="1:28" ht="19.5" customHeight="1" x14ac:dyDescent="0.25">
      <c r="A8" s="58">
        <v>3</v>
      </c>
      <c r="B8" s="64" t="s">
        <v>25</v>
      </c>
      <c r="C8" s="61">
        <v>5</v>
      </c>
      <c r="D8" s="64" t="s">
        <v>36</v>
      </c>
      <c r="E8" s="70" t="s">
        <v>50</v>
      </c>
      <c r="F8" s="75" t="s">
        <v>60</v>
      </c>
      <c r="G8" s="79" t="s">
        <v>69</v>
      </c>
      <c r="H8" s="79" t="s">
        <v>74</v>
      </c>
      <c r="I8" s="79" t="s">
        <v>82</v>
      </c>
      <c r="J8" s="86">
        <v>6035</v>
      </c>
      <c r="K8" s="49">
        <v>0</v>
      </c>
      <c r="L8" s="15">
        <f t="shared" si="1"/>
        <v>0</v>
      </c>
      <c r="M8" s="16" t="str">
        <f t="shared" si="0"/>
        <v>OK</v>
      </c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91"/>
      <c r="Z8" s="55"/>
      <c r="AA8" s="55"/>
      <c r="AB8" s="55"/>
    </row>
    <row r="9" spans="1:28" ht="21.75" customHeight="1" x14ac:dyDescent="0.25">
      <c r="A9" s="59">
        <v>4</v>
      </c>
      <c r="B9" s="65" t="s">
        <v>25</v>
      </c>
      <c r="C9" s="62">
        <v>6</v>
      </c>
      <c r="D9" s="65" t="s">
        <v>37</v>
      </c>
      <c r="E9" s="71" t="s">
        <v>50</v>
      </c>
      <c r="F9" s="76" t="s">
        <v>60</v>
      </c>
      <c r="G9" s="80" t="s">
        <v>69</v>
      </c>
      <c r="H9" s="80" t="s">
        <v>75</v>
      </c>
      <c r="I9" s="80" t="s">
        <v>82</v>
      </c>
      <c r="J9" s="87">
        <v>7900</v>
      </c>
      <c r="K9" s="49">
        <v>7</v>
      </c>
      <c r="L9" s="15">
        <f t="shared" si="1"/>
        <v>1</v>
      </c>
      <c r="M9" s="16" t="str">
        <f t="shared" si="0"/>
        <v>OK</v>
      </c>
      <c r="N9" s="139"/>
      <c r="O9" s="141">
        <v>6</v>
      </c>
      <c r="P9" s="139"/>
      <c r="Q9" s="139"/>
      <c r="R9" s="139"/>
      <c r="S9" s="139"/>
      <c r="T9" s="139"/>
      <c r="U9" s="139"/>
      <c r="V9" s="139"/>
      <c r="W9" s="139"/>
      <c r="X9" s="139"/>
      <c r="Y9" s="191"/>
      <c r="Z9" s="55"/>
      <c r="AA9" s="55"/>
      <c r="AB9" s="55"/>
    </row>
    <row r="10" spans="1:28" ht="20.25" customHeight="1" x14ac:dyDescent="0.25">
      <c r="A10" s="58">
        <v>5</v>
      </c>
      <c r="B10" s="66" t="s">
        <v>26</v>
      </c>
      <c r="C10" s="61">
        <v>7</v>
      </c>
      <c r="D10" s="66" t="s">
        <v>38</v>
      </c>
      <c r="E10" s="72" t="s">
        <v>51</v>
      </c>
      <c r="F10" s="77" t="s">
        <v>61</v>
      </c>
      <c r="G10" s="81" t="s">
        <v>69</v>
      </c>
      <c r="H10" s="81" t="s">
        <v>76</v>
      </c>
      <c r="I10" s="81" t="s">
        <v>82</v>
      </c>
      <c r="J10" s="86">
        <v>3604.02</v>
      </c>
      <c r="K10" s="49">
        <f>5+6</f>
        <v>11</v>
      </c>
      <c r="L10" s="15">
        <f t="shared" si="1"/>
        <v>0</v>
      </c>
      <c r="M10" s="16" t="str">
        <f t="shared" si="0"/>
        <v>OK</v>
      </c>
      <c r="N10" s="139"/>
      <c r="O10" s="139"/>
      <c r="P10" s="141">
        <v>1</v>
      </c>
      <c r="Q10" s="139"/>
      <c r="R10" s="141">
        <v>1</v>
      </c>
      <c r="S10" s="141">
        <v>1</v>
      </c>
      <c r="T10" s="141">
        <v>1</v>
      </c>
      <c r="U10" s="141">
        <v>1</v>
      </c>
      <c r="V10" s="139"/>
      <c r="W10" s="139"/>
      <c r="X10" s="139"/>
      <c r="Y10" s="192">
        <v>6</v>
      </c>
      <c r="Z10" s="55"/>
      <c r="AA10" s="55"/>
      <c r="AB10" s="55"/>
    </row>
    <row r="11" spans="1:28" ht="22.5" x14ac:dyDescent="0.25">
      <c r="A11" s="60">
        <v>6</v>
      </c>
      <c r="B11" s="65" t="s">
        <v>27</v>
      </c>
      <c r="C11" s="62">
        <v>8</v>
      </c>
      <c r="D11" s="65" t="s">
        <v>39</v>
      </c>
      <c r="E11" s="71" t="s">
        <v>52</v>
      </c>
      <c r="F11" s="76" t="s">
        <v>62</v>
      </c>
      <c r="G11" s="80" t="s">
        <v>69</v>
      </c>
      <c r="H11" s="80" t="s">
        <v>77</v>
      </c>
      <c r="I11" s="80" t="s">
        <v>82</v>
      </c>
      <c r="J11" s="87">
        <v>2129.86</v>
      </c>
      <c r="K11" s="49">
        <f>16+7</f>
        <v>23</v>
      </c>
      <c r="L11" s="15">
        <f t="shared" si="1"/>
        <v>0</v>
      </c>
      <c r="M11" s="16" t="str">
        <f t="shared" si="0"/>
        <v>OK</v>
      </c>
      <c r="N11" s="141">
        <v>16</v>
      </c>
      <c r="O11" s="139"/>
      <c r="P11" s="139"/>
      <c r="Q11" s="139"/>
      <c r="R11" s="139"/>
      <c r="S11" s="139"/>
      <c r="T11" s="139"/>
      <c r="U11" s="139"/>
      <c r="V11" s="139"/>
      <c r="W11" s="141">
        <v>7</v>
      </c>
      <c r="X11" s="139"/>
      <c r="Y11" s="191"/>
      <c r="Z11" s="55"/>
      <c r="AA11" s="55"/>
      <c r="AB11" s="55"/>
    </row>
    <row r="12" spans="1:28" ht="33.75" x14ac:dyDescent="0.25">
      <c r="A12" s="61">
        <v>7</v>
      </c>
      <c r="B12" s="64" t="s">
        <v>28</v>
      </c>
      <c r="C12" s="61">
        <v>9</v>
      </c>
      <c r="D12" s="64" t="s">
        <v>40</v>
      </c>
      <c r="E12" s="73" t="s">
        <v>53</v>
      </c>
      <c r="F12" s="64" t="s">
        <v>63</v>
      </c>
      <c r="G12" s="82" t="s">
        <v>69</v>
      </c>
      <c r="H12" s="82" t="s">
        <v>77</v>
      </c>
      <c r="I12" s="82" t="s">
        <v>82</v>
      </c>
      <c r="J12" s="86">
        <v>2679.89</v>
      </c>
      <c r="K12" s="49">
        <v>0</v>
      </c>
      <c r="L12" s="15">
        <f t="shared" si="1"/>
        <v>0</v>
      </c>
      <c r="M12" s="16" t="str">
        <f t="shared" si="0"/>
        <v>OK</v>
      </c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91"/>
      <c r="Z12" s="55"/>
      <c r="AA12" s="55"/>
      <c r="AB12" s="55"/>
    </row>
    <row r="13" spans="1:28" ht="22.5" customHeight="1" x14ac:dyDescent="0.25">
      <c r="A13" s="62">
        <v>10</v>
      </c>
      <c r="B13" s="65" t="s">
        <v>29</v>
      </c>
      <c r="C13" s="67">
        <v>12</v>
      </c>
      <c r="D13" s="65" t="s">
        <v>41</v>
      </c>
      <c r="E13" s="65" t="s">
        <v>52</v>
      </c>
      <c r="F13" s="65" t="s">
        <v>64</v>
      </c>
      <c r="G13" s="83" t="s">
        <v>69</v>
      </c>
      <c r="H13" s="83" t="s">
        <v>78</v>
      </c>
      <c r="I13" s="83" t="s">
        <v>82</v>
      </c>
      <c r="J13" s="87">
        <f>61900</f>
        <v>61900</v>
      </c>
      <c r="K13" s="49">
        <v>0</v>
      </c>
      <c r="L13" s="15">
        <f t="shared" si="1"/>
        <v>0</v>
      </c>
      <c r="M13" s="16" t="str">
        <f t="shared" si="0"/>
        <v>OK</v>
      </c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91"/>
      <c r="Z13" s="55"/>
      <c r="AA13" s="55"/>
      <c r="AB13" s="55"/>
    </row>
    <row r="14" spans="1:28" ht="33.75" x14ac:dyDescent="0.25">
      <c r="A14" s="63">
        <v>11</v>
      </c>
      <c r="B14" s="66" t="s">
        <v>30</v>
      </c>
      <c r="C14" s="68">
        <v>13</v>
      </c>
      <c r="D14" s="74" t="s">
        <v>42</v>
      </c>
      <c r="E14" s="74" t="s">
        <v>54</v>
      </c>
      <c r="F14" s="74" t="s">
        <v>54</v>
      </c>
      <c r="G14" s="84" t="s">
        <v>70</v>
      </c>
      <c r="H14" s="82" t="s">
        <v>77</v>
      </c>
      <c r="I14" s="84" t="s">
        <v>82</v>
      </c>
      <c r="J14" s="86">
        <v>1414</v>
      </c>
      <c r="K14" s="49">
        <v>0</v>
      </c>
      <c r="L14" s="15">
        <f t="shared" si="1"/>
        <v>0</v>
      </c>
      <c r="M14" s="16" t="str">
        <f t="shared" si="0"/>
        <v>OK</v>
      </c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91"/>
      <c r="Z14" s="55"/>
      <c r="AA14" s="55"/>
      <c r="AB14" s="55"/>
    </row>
    <row r="15" spans="1:28" x14ac:dyDescent="0.25">
      <c r="A15" s="211">
        <v>12</v>
      </c>
      <c r="B15" s="214" t="s">
        <v>31</v>
      </c>
      <c r="C15" s="69">
        <v>14</v>
      </c>
      <c r="D15" s="62" t="s">
        <v>43</v>
      </c>
      <c r="E15" s="62" t="s">
        <v>55</v>
      </c>
      <c r="F15" s="62" t="s">
        <v>65</v>
      </c>
      <c r="G15" s="83" t="s">
        <v>69</v>
      </c>
      <c r="H15" s="83" t="s">
        <v>79</v>
      </c>
      <c r="I15" s="83" t="s">
        <v>83</v>
      </c>
      <c r="J15" s="87">
        <v>1949.25</v>
      </c>
      <c r="K15" s="49">
        <v>0</v>
      </c>
      <c r="L15" s="15">
        <f t="shared" si="1"/>
        <v>0</v>
      </c>
      <c r="M15" s="16" t="str">
        <f t="shared" si="0"/>
        <v>OK</v>
      </c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91"/>
      <c r="Z15" s="55"/>
      <c r="AA15" s="55"/>
      <c r="AB15" s="55"/>
    </row>
    <row r="16" spans="1:28" x14ac:dyDescent="0.25">
      <c r="A16" s="212"/>
      <c r="B16" s="215"/>
      <c r="C16" s="69">
        <v>15</v>
      </c>
      <c r="D16" s="62" t="s">
        <v>44</v>
      </c>
      <c r="E16" s="62" t="s">
        <v>55</v>
      </c>
      <c r="F16" s="62" t="s">
        <v>66</v>
      </c>
      <c r="G16" s="83" t="s">
        <v>69</v>
      </c>
      <c r="H16" s="83" t="s">
        <v>79</v>
      </c>
      <c r="I16" s="83" t="s">
        <v>83</v>
      </c>
      <c r="J16" s="87">
        <v>2767.63</v>
      </c>
      <c r="K16" s="49">
        <v>0</v>
      </c>
      <c r="L16" s="15">
        <f t="shared" si="1"/>
        <v>0</v>
      </c>
      <c r="M16" s="16" t="str">
        <f t="shared" si="0"/>
        <v>OK</v>
      </c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91"/>
      <c r="Z16" s="55"/>
      <c r="AA16" s="55"/>
      <c r="AB16" s="55"/>
    </row>
    <row r="17" spans="1:28" x14ac:dyDescent="0.25">
      <c r="A17" s="213"/>
      <c r="B17" s="216"/>
      <c r="C17" s="69">
        <v>16</v>
      </c>
      <c r="D17" s="62" t="s">
        <v>45</v>
      </c>
      <c r="E17" s="78" t="s">
        <v>56</v>
      </c>
      <c r="F17" s="78" t="s">
        <v>67</v>
      </c>
      <c r="G17" s="85" t="s">
        <v>69</v>
      </c>
      <c r="H17" s="83" t="s">
        <v>79</v>
      </c>
      <c r="I17" s="85" t="s">
        <v>83</v>
      </c>
      <c r="J17" s="87">
        <v>5743.59</v>
      </c>
      <c r="K17" s="48">
        <v>0</v>
      </c>
      <c r="L17" s="15">
        <f t="shared" si="1"/>
        <v>0</v>
      </c>
      <c r="M17" s="16" t="str">
        <f t="shared" si="0"/>
        <v>OK</v>
      </c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91"/>
      <c r="Z17" s="55"/>
      <c r="AA17" s="55"/>
      <c r="AB17" s="55"/>
    </row>
    <row r="18" spans="1:28" ht="33.75" x14ac:dyDescent="0.25">
      <c r="A18" s="62">
        <v>14</v>
      </c>
      <c r="B18" s="65" t="s">
        <v>28</v>
      </c>
      <c r="C18" s="62">
        <v>19</v>
      </c>
      <c r="D18" s="65" t="s">
        <v>46</v>
      </c>
      <c r="E18" s="65" t="s">
        <v>57</v>
      </c>
      <c r="F18" s="65" t="s">
        <v>68</v>
      </c>
      <c r="G18" s="83" t="s">
        <v>71</v>
      </c>
      <c r="H18" s="83" t="s">
        <v>80</v>
      </c>
      <c r="I18" s="83" t="s">
        <v>83</v>
      </c>
      <c r="J18" s="87">
        <v>3099.33</v>
      </c>
      <c r="K18" s="48">
        <v>0</v>
      </c>
      <c r="L18" s="15">
        <f t="shared" si="1"/>
        <v>0</v>
      </c>
      <c r="M18" s="16" t="str">
        <f t="shared" si="0"/>
        <v>OK</v>
      </c>
      <c r="N18" s="139"/>
      <c r="O18" s="139"/>
      <c r="P18" s="139"/>
      <c r="Q18" s="139"/>
      <c r="R18" s="140"/>
      <c r="S18" s="139"/>
      <c r="T18" s="140"/>
      <c r="U18" s="139"/>
      <c r="V18" s="139"/>
      <c r="W18" s="139"/>
      <c r="X18" s="139"/>
      <c r="Y18" s="191"/>
      <c r="Z18" s="55"/>
      <c r="AA18" s="55"/>
      <c r="AB18" s="55"/>
    </row>
  </sheetData>
  <mergeCells count="25">
    <mergeCell ref="A1:D1"/>
    <mergeCell ref="A15:A17"/>
    <mergeCell ref="B15:B17"/>
    <mergeCell ref="K1:M1"/>
    <mergeCell ref="AB1:AB2"/>
    <mergeCell ref="A2:M2"/>
    <mergeCell ref="A4:A5"/>
    <mergeCell ref="B4:B5"/>
    <mergeCell ref="A6:A7"/>
    <mergeCell ref="B6:B7"/>
    <mergeCell ref="AA1:AA2"/>
    <mergeCell ref="N1:N2"/>
    <mergeCell ref="P1:P2"/>
    <mergeCell ref="O1:O2"/>
    <mergeCell ref="Z1:Z2"/>
    <mergeCell ref="Y1:Y2"/>
    <mergeCell ref="F1:J1"/>
    <mergeCell ref="X1:X2"/>
    <mergeCell ref="V1:V2"/>
    <mergeCell ref="W1:W2"/>
    <mergeCell ref="Q1:Q2"/>
    <mergeCell ref="R1:R2"/>
    <mergeCell ref="S1:S2"/>
    <mergeCell ref="T1:T2"/>
    <mergeCell ref="U1:U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FF2EF-6E18-4D8A-A373-E923D59AE4D7}">
  <dimension ref="A1:AB18"/>
  <sheetViews>
    <sheetView zoomScale="80" zoomScaleNormal="80" workbookViewId="0">
      <selection activeCell="J29" sqref="J29"/>
    </sheetView>
  </sheetViews>
  <sheetFormatPr defaultColWidth="9.7109375" defaultRowHeight="15" x14ac:dyDescent="0.2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7" customWidth="1"/>
    <col min="5" max="5" width="25" style="17" customWidth="1"/>
    <col min="6" max="6" width="19.7109375" style="1" customWidth="1"/>
    <col min="7" max="7" width="12.28515625" style="1" customWidth="1"/>
    <col min="8" max="8" width="14.85546875" style="1" customWidth="1"/>
    <col min="9" max="9" width="13.7109375" style="1" customWidth="1"/>
    <col min="10" max="10" width="12.7109375" style="33" bestFit="1" customWidth="1"/>
    <col min="11" max="11" width="13.28515625" style="5" customWidth="1"/>
    <col min="12" max="12" width="13.28515625" style="18" customWidth="1"/>
    <col min="13" max="13" width="12.5703125" style="4" customWidth="1"/>
    <col min="14" max="28" width="13.7109375" style="2" customWidth="1"/>
    <col min="29" max="16384" width="9.7109375" style="2"/>
  </cols>
  <sheetData>
    <row r="1" spans="1:28" ht="34.5" customHeight="1" x14ac:dyDescent="0.25">
      <c r="A1" s="208" t="s">
        <v>20</v>
      </c>
      <c r="B1" s="209"/>
      <c r="C1" s="209"/>
      <c r="D1" s="210"/>
      <c r="E1" s="57"/>
      <c r="F1" s="208" t="s">
        <v>21</v>
      </c>
      <c r="G1" s="209"/>
      <c r="H1" s="209"/>
      <c r="I1" s="209"/>
      <c r="J1" s="210"/>
      <c r="K1" s="208" t="s">
        <v>22</v>
      </c>
      <c r="L1" s="209"/>
      <c r="M1" s="210"/>
      <c r="N1" s="206" t="s">
        <v>165</v>
      </c>
      <c r="O1" s="206" t="s">
        <v>166</v>
      </c>
      <c r="P1" s="206" t="s">
        <v>167</v>
      </c>
      <c r="Q1" s="206" t="s">
        <v>168</v>
      </c>
      <c r="R1" s="206" t="s">
        <v>169</v>
      </c>
      <c r="S1" s="206" t="s">
        <v>170</v>
      </c>
      <c r="T1" s="206" t="s">
        <v>171</v>
      </c>
      <c r="U1" s="206" t="s">
        <v>209</v>
      </c>
      <c r="V1" s="206" t="s">
        <v>210</v>
      </c>
      <c r="W1" s="206" t="s">
        <v>211</v>
      </c>
      <c r="X1" s="206" t="s">
        <v>212</v>
      </c>
      <c r="Y1" s="206" t="s">
        <v>213</v>
      </c>
      <c r="Z1" s="206" t="s">
        <v>18</v>
      </c>
      <c r="AA1" s="206" t="s">
        <v>18</v>
      </c>
      <c r="AB1" s="206" t="s">
        <v>18</v>
      </c>
    </row>
    <row r="2" spans="1:28" ht="34.5" customHeight="1" x14ac:dyDescent="0.25">
      <c r="A2" s="207" t="s">
        <v>84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  <c r="AB2" s="206"/>
    </row>
    <row r="3" spans="1:28" s="3" customFormat="1" ht="30" x14ac:dyDescent="0.2">
      <c r="A3" s="30" t="s">
        <v>4</v>
      </c>
      <c r="B3" s="30" t="s">
        <v>16</v>
      </c>
      <c r="C3" s="30" t="s">
        <v>3</v>
      </c>
      <c r="D3" s="30" t="s">
        <v>13</v>
      </c>
      <c r="E3" s="30" t="s">
        <v>47</v>
      </c>
      <c r="F3" s="31" t="s">
        <v>48</v>
      </c>
      <c r="G3" s="31" t="s">
        <v>14</v>
      </c>
      <c r="H3" s="31" t="s">
        <v>15</v>
      </c>
      <c r="I3" s="31" t="s">
        <v>81</v>
      </c>
      <c r="J3" s="32" t="s">
        <v>17</v>
      </c>
      <c r="K3" s="12" t="s">
        <v>5</v>
      </c>
      <c r="L3" s="13" t="s">
        <v>0</v>
      </c>
      <c r="M3" s="11" t="s">
        <v>2</v>
      </c>
      <c r="N3" s="138">
        <v>44844</v>
      </c>
      <c r="O3" s="138">
        <v>44844</v>
      </c>
      <c r="P3" s="138">
        <v>44844</v>
      </c>
      <c r="Q3" s="138">
        <v>44841</v>
      </c>
      <c r="R3" s="138">
        <v>44869</v>
      </c>
      <c r="S3" s="138">
        <v>44878</v>
      </c>
      <c r="T3" s="138">
        <v>44992</v>
      </c>
      <c r="U3" s="158">
        <v>45036</v>
      </c>
      <c r="V3" s="158">
        <v>45062</v>
      </c>
      <c r="W3" s="158">
        <v>45063</v>
      </c>
      <c r="X3" s="158">
        <v>45063</v>
      </c>
      <c r="Y3" s="158">
        <v>45159</v>
      </c>
      <c r="Z3" s="54" t="s">
        <v>1</v>
      </c>
      <c r="AA3" s="54" t="s">
        <v>1</v>
      </c>
      <c r="AB3" s="54" t="s">
        <v>1</v>
      </c>
    </row>
    <row r="4" spans="1:28" ht="23.25" customHeight="1" x14ac:dyDescent="0.25">
      <c r="A4" s="217">
        <v>1</v>
      </c>
      <c r="B4" s="220" t="s">
        <v>24</v>
      </c>
      <c r="C4" s="61">
        <v>1</v>
      </c>
      <c r="D4" s="64" t="s">
        <v>32</v>
      </c>
      <c r="E4" s="70" t="s">
        <v>49</v>
      </c>
      <c r="F4" s="75" t="s">
        <v>58</v>
      </c>
      <c r="G4" s="79" t="s">
        <v>69</v>
      </c>
      <c r="H4" s="79" t="s">
        <v>72</v>
      </c>
      <c r="I4" s="79" t="s">
        <v>82</v>
      </c>
      <c r="J4" s="86">
        <v>6585</v>
      </c>
      <c r="K4" s="49">
        <f>5+2</f>
        <v>7</v>
      </c>
      <c r="L4" s="15">
        <f>K4-(SUM(N4:AB4))</f>
        <v>0</v>
      </c>
      <c r="M4" s="16" t="str">
        <f t="shared" ref="M4:M18" si="0">IF(L4&lt;0,"ATENÇÃO","OK")</f>
        <v>OK</v>
      </c>
      <c r="N4" s="137">
        <v>5</v>
      </c>
      <c r="O4" s="135"/>
      <c r="P4" s="135"/>
      <c r="Q4" s="135"/>
      <c r="R4" s="135"/>
      <c r="S4" s="135"/>
      <c r="T4" s="135"/>
      <c r="U4" s="155"/>
      <c r="V4" s="157">
        <v>2</v>
      </c>
      <c r="W4" s="155"/>
      <c r="X4" s="155"/>
      <c r="Y4" s="155"/>
      <c r="Z4" s="55"/>
      <c r="AA4" s="55"/>
      <c r="AB4" s="55"/>
    </row>
    <row r="5" spans="1:28" ht="26.25" customHeight="1" x14ac:dyDescent="0.25">
      <c r="A5" s="217"/>
      <c r="B5" s="221"/>
      <c r="C5" s="61">
        <v>2</v>
      </c>
      <c r="D5" s="64" t="s">
        <v>33</v>
      </c>
      <c r="E5" s="70" t="s">
        <v>49</v>
      </c>
      <c r="F5" s="75" t="s">
        <v>59</v>
      </c>
      <c r="G5" s="79" t="s">
        <v>69</v>
      </c>
      <c r="H5" s="79" t="s">
        <v>72</v>
      </c>
      <c r="I5" s="79" t="s">
        <v>82</v>
      </c>
      <c r="J5" s="86">
        <v>4469.28</v>
      </c>
      <c r="K5" s="49">
        <v>2</v>
      </c>
      <c r="L5" s="15">
        <f t="shared" ref="L5:L18" si="1">K5-(SUM(N5:AB5))</f>
        <v>0</v>
      </c>
      <c r="M5" s="16" t="str">
        <f t="shared" si="0"/>
        <v>OK</v>
      </c>
      <c r="N5" s="137">
        <v>2</v>
      </c>
      <c r="O5" s="135"/>
      <c r="P5" s="135"/>
      <c r="Q5" s="135"/>
      <c r="R5" s="135"/>
      <c r="S5" s="135"/>
      <c r="T5" s="135"/>
      <c r="U5" s="155"/>
      <c r="V5" s="155"/>
      <c r="W5" s="155"/>
      <c r="X5" s="155"/>
      <c r="Y5" s="155"/>
      <c r="Z5" s="55"/>
      <c r="AA5" s="55"/>
      <c r="AB5" s="55"/>
    </row>
    <row r="6" spans="1:28" ht="24" customHeight="1" x14ac:dyDescent="0.25">
      <c r="A6" s="218">
        <v>2</v>
      </c>
      <c r="B6" s="214" t="s">
        <v>24</v>
      </c>
      <c r="C6" s="62">
        <v>3</v>
      </c>
      <c r="D6" s="65" t="s">
        <v>34</v>
      </c>
      <c r="E6" s="71" t="s">
        <v>49</v>
      </c>
      <c r="F6" s="76" t="s">
        <v>58</v>
      </c>
      <c r="G6" s="80" t="s">
        <v>69</v>
      </c>
      <c r="H6" s="80" t="s">
        <v>73</v>
      </c>
      <c r="I6" s="80" t="s">
        <v>82</v>
      </c>
      <c r="J6" s="87">
        <v>8446.5300000000007</v>
      </c>
      <c r="K6" s="49">
        <f>17+9</f>
        <v>26</v>
      </c>
      <c r="L6" s="15">
        <f t="shared" si="1"/>
        <v>2</v>
      </c>
      <c r="M6" s="16" t="str">
        <f t="shared" si="0"/>
        <v>OK</v>
      </c>
      <c r="N6" s="137">
        <v>12</v>
      </c>
      <c r="O6" s="135"/>
      <c r="P6" s="135"/>
      <c r="Q6" s="135"/>
      <c r="R6" s="135"/>
      <c r="S6" s="135"/>
      <c r="T6" s="135"/>
      <c r="U6" s="157">
        <v>5</v>
      </c>
      <c r="V6" s="157">
        <v>6</v>
      </c>
      <c r="W6" s="155"/>
      <c r="X6" s="155"/>
      <c r="Y6" s="157">
        <v>1</v>
      </c>
      <c r="Z6" s="55"/>
      <c r="AA6" s="55"/>
      <c r="AB6" s="55"/>
    </row>
    <row r="7" spans="1:28" ht="24" customHeight="1" x14ac:dyDescent="0.25">
      <c r="A7" s="219"/>
      <c r="B7" s="216"/>
      <c r="C7" s="62">
        <v>4</v>
      </c>
      <c r="D7" s="65" t="s">
        <v>35</v>
      </c>
      <c r="E7" s="71" t="s">
        <v>49</v>
      </c>
      <c r="F7" s="76" t="s">
        <v>59</v>
      </c>
      <c r="G7" s="80" t="s">
        <v>69</v>
      </c>
      <c r="H7" s="80" t="s">
        <v>73</v>
      </c>
      <c r="I7" s="80" t="s">
        <v>82</v>
      </c>
      <c r="J7" s="87">
        <v>6812.9</v>
      </c>
      <c r="K7" s="49">
        <v>2</v>
      </c>
      <c r="L7" s="15">
        <f t="shared" si="1"/>
        <v>0</v>
      </c>
      <c r="M7" s="16" t="str">
        <f t="shared" si="0"/>
        <v>OK</v>
      </c>
      <c r="N7" s="137">
        <v>2</v>
      </c>
      <c r="O7" s="135"/>
      <c r="P7" s="135"/>
      <c r="Q7" s="135"/>
      <c r="R7" s="135"/>
      <c r="S7" s="135"/>
      <c r="T7" s="135"/>
      <c r="U7" s="155"/>
      <c r="V7" s="155"/>
      <c r="W7" s="155"/>
      <c r="X7" s="155"/>
      <c r="Y7" s="155"/>
      <c r="Z7" s="55"/>
      <c r="AA7" s="55"/>
      <c r="AB7" s="55"/>
    </row>
    <row r="8" spans="1:28" ht="19.5" customHeight="1" x14ac:dyDescent="0.25">
      <c r="A8" s="58">
        <v>3</v>
      </c>
      <c r="B8" s="64" t="s">
        <v>25</v>
      </c>
      <c r="C8" s="61">
        <v>5</v>
      </c>
      <c r="D8" s="64" t="s">
        <v>36</v>
      </c>
      <c r="E8" s="70" t="s">
        <v>50</v>
      </c>
      <c r="F8" s="75" t="s">
        <v>60</v>
      </c>
      <c r="G8" s="79" t="s">
        <v>69</v>
      </c>
      <c r="H8" s="79" t="s">
        <v>74</v>
      </c>
      <c r="I8" s="79" t="s">
        <v>82</v>
      </c>
      <c r="J8" s="86">
        <v>6035</v>
      </c>
      <c r="K8" s="49">
        <v>0</v>
      </c>
      <c r="L8" s="15">
        <f t="shared" si="1"/>
        <v>0</v>
      </c>
      <c r="M8" s="16" t="str">
        <f t="shared" si="0"/>
        <v>OK</v>
      </c>
      <c r="N8" s="135"/>
      <c r="O8" s="135"/>
      <c r="P8" s="135"/>
      <c r="Q8" s="135"/>
      <c r="R8" s="135"/>
      <c r="S8" s="135"/>
      <c r="T8" s="135"/>
      <c r="U8" s="155"/>
      <c r="V8" s="155"/>
      <c r="W8" s="155"/>
      <c r="X8" s="155"/>
      <c r="Y8" s="155"/>
      <c r="Z8" s="55"/>
      <c r="AA8" s="55"/>
      <c r="AB8" s="55"/>
    </row>
    <row r="9" spans="1:28" ht="21.75" customHeight="1" x14ac:dyDescent="0.25">
      <c r="A9" s="59">
        <v>4</v>
      </c>
      <c r="B9" s="65" t="s">
        <v>25</v>
      </c>
      <c r="C9" s="62">
        <v>6</v>
      </c>
      <c r="D9" s="65" t="s">
        <v>37</v>
      </c>
      <c r="E9" s="71" t="s">
        <v>50</v>
      </c>
      <c r="F9" s="76" t="s">
        <v>60</v>
      </c>
      <c r="G9" s="80" t="s">
        <v>69</v>
      </c>
      <c r="H9" s="80" t="s">
        <v>75</v>
      </c>
      <c r="I9" s="80" t="s">
        <v>82</v>
      </c>
      <c r="J9" s="87">
        <v>7900</v>
      </c>
      <c r="K9" s="49">
        <f>7+2</f>
        <v>9</v>
      </c>
      <c r="L9" s="15">
        <f t="shared" si="1"/>
        <v>1</v>
      </c>
      <c r="M9" s="16" t="str">
        <f t="shared" si="0"/>
        <v>OK</v>
      </c>
      <c r="N9" s="135"/>
      <c r="O9" s="137">
        <v>1</v>
      </c>
      <c r="P9" s="135"/>
      <c r="Q9" s="135"/>
      <c r="R9" s="135"/>
      <c r="S9" s="135"/>
      <c r="T9" s="137">
        <v>6</v>
      </c>
      <c r="U9" s="155"/>
      <c r="V9" s="155"/>
      <c r="W9" s="155"/>
      <c r="X9" s="157">
        <v>1</v>
      </c>
      <c r="Y9" s="155"/>
      <c r="Z9" s="55"/>
      <c r="AA9" s="55"/>
      <c r="AB9" s="55"/>
    </row>
    <row r="10" spans="1:28" ht="20.25" customHeight="1" x14ac:dyDescent="0.25">
      <c r="A10" s="58">
        <v>5</v>
      </c>
      <c r="B10" s="66" t="s">
        <v>26</v>
      </c>
      <c r="C10" s="61">
        <v>7</v>
      </c>
      <c r="D10" s="66" t="s">
        <v>38</v>
      </c>
      <c r="E10" s="72" t="s">
        <v>51</v>
      </c>
      <c r="F10" s="77" t="s">
        <v>61</v>
      </c>
      <c r="G10" s="81" t="s">
        <v>69</v>
      </c>
      <c r="H10" s="81" t="s">
        <v>76</v>
      </c>
      <c r="I10" s="81" t="s">
        <v>82</v>
      </c>
      <c r="J10" s="86">
        <v>3604.02</v>
      </c>
      <c r="K10" s="49">
        <f>7+8</f>
        <v>15</v>
      </c>
      <c r="L10" s="15">
        <f t="shared" si="1"/>
        <v>1</v>
      </c>
      <c r="M10" s="16" t="str">
        <f t="shared" si="0"/>
        <v>OK</v>
      </c>
      <c r="N10" s="135"/>
      <c r="O10" s="135"/>
      <c r="P10" s="137">
        <v>7</v>
      </c>
      <c r="Q10" s="135"/>
      <c r="R10" s="135"/>
      <c r="S10" s="135"/>
      <c r="T10" s="135"/>
      <c r="U10" s="155"/>
      <c r="V10" s="155"/>
      <c r="W10" s="157">
        <v>7</v>
      </c>
      <c r="X10" s="155"/>
      <c r="Y10" s="155"/>
      <c r="Z10" s="55"/>
      <c r="AA10" s="55"/>
      <c r="AB10" s="55"/>
    </row>
    <row r="11" spans="1:28" ht="22.5" x14ac:dyDescent="0.25">
      <c r="A11" s="60">
        <v>6</v>
      </c>
      <c r="B11" s="65" t="s">
        <v>27</v>
      </c>
      <c r="C11" s="62">
        <v>8</v>
      </c>
      <c r="D11" s="65" t="s">
        <v>39</v>
      </c>
      <c r="E11" s="71" t="s">
        <v>52</v>
      </c>
      <c r="F11" s="76" t="s">
        <v>62</v>
      </c>
      <c r="G11" s="80" t="s">
        <v>69</v>
      </c>
      <c r="H11" s="80" t="s">
        <v>77</v>
      </c>
      <c r="I11" s="80" t="s">
        <v>82</v>
      </c>
      <c r="J11" s="87">
        <v>2129.86</v>
      </c>
      <c r="K11" s="49">
        <f>9+1</f>
        <v>10</v>
      </c>
      <c r="L11" s="15">
        <f t="shared" si="1"/>
        <v>0</v>
      </c>
      <c r="M11" s="16" t="str">
        <f t="shared" si="0"/>
        <v>OK</v>
      </c>
      <c r="N11" s="135"/>
      <c r="O11" s="135"/>
      <c r="P11" s="135"/>
      <c r="Q11" s="137">
        <v>9</v>
      </c>
      <c r="R11" s="137">
        <v>1</v>
      </c>
      <c r="S11" s="135"/>
      <c r="T11" s="135"/>
      <c r="U11" s="155"/>
      <c r="V11" s="155"/>
      <c r="W11" s="155"/>
      <c r="X11" s="155"/>
      <c r="Y11" s="155"/>
      <c r="Z11" s="55"/>
      <c r="AA11" s="55"/>
      <c r="AB11" s="55"/>
    </row>
    <row r="12" spans="1:28" ht="33.75" x14ac:dyDescent="0.25">
      <c r="A12" s="61">
        <v>7</v>
      </c>
      <c r="B12" s="64" t="s">
        <v>28</v>
      </c>
      <c r="C12" s="61">
        <v>9</v>
      </c>
      <c r="D12" s="64" t="s">
        <v>40</v>
      </c>
      <c r="E12" s="73" t="s">
        <v>53</v>
      </c>
      <c r="F12" s="64" t="s">
        <v>63</v>
      </c>
      <c r="G12" s="82" t="s">
        <v>69</v>
      </c>
      <c r="H12" s="82" t="s">
        <v>77</v>
      </c>
      <c r="I12" s="82" t="s">
        <v>82</v>
      </c>
      <c r="J12" s="86">
        <v>2679.89</v>
      </c>
      <c r="K12" s="49">
        <f>0+1</f>
        <v>1</v>
      </c>
      <c r="L12" s="15">
        <f t="shared" si="1"/>
        <v>0</v>
      </c>
      <c r="M12" s="16" t="str">
        <f t="shared" si="0"/>
        <v>OK</v>
      </c>
      <c r="N12" s="135"/>
      <c r="O12" s="135"/>
      <c r="P12" s="135"/>
      <c r="Q12" s="135"/>
      <c r="R12" s="135"/>
      <c r="S12" s="137">
        <v>1</v>
      </c>
      <c r="T12" s="135"/>
      <c r="U12" s="155"/>
      <c r="V12" s="155"/>
      <c r="W12" s="155"/>
      <c r="X12" s="155"/>
      <c r="Y12" s="155"/>
      <c r="Z12" s="55"/>
      <c r="AA12" s="55"/>
      <c r="AB12" s="55"/>
    </row>
    <row r="13" spans="1:28" ht="22.5" customHeight="1" x14ac:dyDescent="0.25">
      <c r="A13" s="62">
        <v>10</v>
      </c>
      <c r="B13" s="65" t="s">
        <v>29</v>
      </c>
      <c r="C13" s="67">
        <v>12</v>
      </c>
      <c r="D13" s="65" t="s">
        <v>41</v>
      </c>
      <c r="E13" s="65" t="s">
        <v>52</v>
      </c>
      <c r="F13" s="65" t="s">
        <v>64</v>
      </c>
      <c r="G13" s="83" t="s">
        <v>69</v>
      </c>
      <c r="H13" s="83" t="s">
        <v>78</v>
      </c>
      <c r="I13" s="83" t="s">
        <v>82</v>
      </c>
      <c r="J13" s="87">
        <f>61900</f>
        <v>61900</v>
      </c>
      <c r="K13" s="49">
        <v>0</v>
      </c>
      <c r="L13" s="15">
        <f t="shared" si="1"/>
        <v>0</v>
      </c>
      <c r="M13" s="16" t="str">
        <f t="shared" si="0"/>
        <v>OK</v>
      </c>
      <c r="N13" s="135"/>
      <c r="O13" s="135"/>
      <c r="P13" s="135"/>
      <c r="Q13" s="135"/>
      <c r="R13" s="135"/>
      <c r="S13" s="135"/>
      <c r="T13" s="135"/>
      <c r="U13" s="155"/>
      <c r="V13" s="155"/>
      <c r="W13" s="155"/>
      <c r="X13" s="155"/>
      <c r="Y13" s="155"/>
      <c r="Z13" s="55"/>
      <c r="AA13" s="55"/>
      <c r="AB13" s="55"/>
    </row>
    <row r="14" spans="1:28" ht="33.75" x14ac:dyDescent="0.25">
      <c r="A14" s="63">
        <v>11</v>
      </c>
      <c r="B14" s="66" t="s">
        <v>30</v>
      </c>
      <c r="C14" s="68">
        <v>13</v>
      </c>
      <c r="D14" s="74" t="s">
        <v>42</v>
      </c>
      <c r="E14" s="74" t="s">
        <v>54</v>
      </c>
      <c r="F14" s="74" t="s">
        <v>54</v>
      </c>
      <c r="G14" s="84" t="s">
        <v>70</v>
      </c>
      <c r="H14" s="82" t="s">
        <v>77</v>
      </c>
      <c r="I14" s="84" t="s">
        <v>82</v>
      </c>
      <c r="J14" s="86">
        <v>1414</v>
      </c>
      <c r="K14" s="49">
        <v>0</v>
      </c>
      <c r="L14" s="15">
        <f t="shared" si="1"/>
        <v>0</v>
      </c>
      <c r="M14" s="16" t="str">
        <f t="shared" si="0"/>
        <v>OK</v>
      </c>
      <c r="N14" s="135"/>
      <c r="O14" s="135"/>
      <c r="P14" s="135"/>
      <c r="Q14" s="135"/>
      <c r="R14" s="135"/>
      <c r="S14" s="135"/>
      <c r="T14" s="135"/>
      <c r="U14" s="155"/>
      <c r="V14" s="155"/>
      <c r="W14" s="155"/>
      <c r="X14" s="155"/>
      <c r="Y14" s="155"/>
      <c r="Z14" s="55"/>
      <c r="AA14" s="55"/>
      <c r="AB14" s="55"/>
    </row>
    <row r="15" spans="1:28" x14ac:dyDescent="0.25">
      <c r="A15" s="211">
        <v>12</v>
      </c>
      <c r="B15" s="214" t="s">
        <v>31</v>
      </c>
      <c r="C15" s="69">
        <v>14</v>
      </c>
      <c r="D15" s="62" t="s">
        <v>43</v>
      </c>
      <c r="E15" s="62" t="s">
        <v>55</v>
      </c>
      <c r="F15" s="62" t="s">
        <v>65</v>
      </c>
      <c r="G15" s="83" t="s">
        <v>69</v>
      </c>
      <c r="H15" s="83" t="s">
        <v>79</v>
      </c>
      <c r="I15" s="83" t="s">
        <v>83</v>
      </c>
      <c r="J15" s="87">
        <v>1949.25</v>
      </c>
      <c r="K15" s="49">
        <v>0</v>
      </c>
      <c r="L15" s="15">
        <f t="shared" si="1"/>
        <v>0</v>
      </c>
      <c r="M15" s="16" t="str">
        <f t="shared" si="0"/>
        <v>OK</v>
      </c>
      <c r="N15" s="135"/>
      <c r="O15" s="135"/>
      <c r="P15" s="135"/>
      <c r="Q15" s="135"/>
      <c r="R15" s="135"/>
      <c r="S15" s="135"/>
      <c r="T15" s="135"/>
      <c r="U15" s="155"/>
      <c r="V15" s="155"/>
      <c r="W15" s="155"/>
      <c r="X15" s="155"/>
      <c r="Y15" s="155"/>
      <c r="Z15" s="55"/>
      <c r="AA15" s="55"/>
      <c r="AB15" s="55"/>
    </row>
    <row r="16" spans="1:28" x14ac:dyDescent="0.25">
      <c r="A16" s="212"/>
      <c r="B16" s="215"/>
      <c r="C16" s="69">
        <v>15</v>
      </c>
      <c r="D16" s="62" t="s">
        <v>44</v>
      </c>
      <c r="E16" s="62" t="s">
        <v>55</v>
      </c>
      <c r="F16" s="62" t="s">
        <v>66</v>
      </c>
      <c r="G16" s="83" t="s">
        <v>69</v>
      </c>
      <c r="H16" s="83" t="s">
        <v>79</v>
      </c>
      <c r="I16" s="83" t="s">
        <v>83</v>
      </c>
      <c r="J16" s="87">
        <v>2767.63</v>
      </c>
      <c r="K16" s="49">
        <v>0</v>
      </c>
      <c r="L16" s="15">
        <f t="shared" si="1"/>
        <v>0</v>
      </c>
      <c r="M16" s="16" t="str">
        <f t="shared" si="0"/>
        <v>OK</v>
      </c>
      <c r="N16" s="135"/>
      <c r="O16" s="135"/>
      <c r="P16" s="135"/>
      <c r="Q16" s="135"/>
      <c r="R16" s="135"/>
      <c r="S16" s="135"/>
      <c r="T16" s="135"/>
      <c r="U16" s="155"/>
      <c r="V16" s="155"/>
      <c r="W16" s="155"/>
      <c r="X16" s="155"/>
      <c r="Y16" s="155"/>
      <c r="Z16" s="55"/>
      <c r="AA16" s="55"/>
      <c r="AB16" s="55"/>
    </row>
    <row r="17" spans="1:28" x14ac:dyDescent="0.25">
      <c r="A17" s="213"/>
      <c r="B17" s="216"/>
      <c r="C17" s="69">
        <v>16</v>
      </c>
      <c r="D17" s="62" t="s">
        <v>45</v>
      </c>
      <c r="E17" s="78" t="s">
        <v>56</v>
      </c>
      <c r="F17" s="78" t="s">
        <v>67</v>
      </c>
      <c r="G17" s="85" t="s">
        <v>69</v>
      </c>
      <c r="H17" s="83" t="s">
        <v>79</v>
      </c>
      <c r="I17" s="85" t="s">
        <v>83</v>
      </c>
      <c r="J17" s="87">
        <v>5743.59</v>
      </c>
      <c r="K17" s="48">
        <v>0</v>
      </c>
      <c r="L17" s="15">
        <f t="shared" si="1"/>
        <v>0</v>
      </c>
      <c r="M17" s="16" t="str">
        <f t="shared" si="0"/>
        <v>OK</v>
      </c>
      <c r="N17" s="135"/>
      <c r="O17" s="135"/>
      <c r="P17" s="135"/>
      <c r="Q17" s="135"/>
      <c r="R17" s="135"/>
      <c r="S17" s="135"/>
      <c r="T17" s="135"/>
      <c r="U17" s="155"/>
      <c r="V17" s="155"/>
      <c r="W17" s="155"/>
      <c r="X17" s="155"/>
      <c r="Y17" s="155"/>
      <c r="Z17" s="55"/>
      <c r="AA17" s="55"/>
      <c r="AB17" s="55"/>
    </row>
    <row r="18" spans="1:28" ht="33.75" x14ac:dyDescent="0.25">
      <c r="A18" s="62">
        <v>14</v>
      </c>
      <c r="B18" s="65" t="s">
        <v>28</v>
      </c>
      <c r="C18" s="62">
        <v>19</v>
      </c>
      <c r="D18" s="65" t="s">
        <v>46</v>
      </c>
      <c r="E18" s="65" t="s">
        <v>57</v>
      </c>
      <c r="F18" s="65" t="s">
        <v>68</v>
      </c>
      <c r="G18" s="83" t="s">
        <v>71</v>
      </c>
      <c r="H18" s="83" t="s">
        <v>80</v>
      </c>
      <c r="I18" s="83" t="s">
        <v>83</v>
      </c>
      <c r="J18" s="87">
        <v>3099.33</v>
      </c>
      <c r="K18" s="48">
        <v>0</v>
      </c>
      <c r="L18" s="15">
        <f t="shared" si="1"/>
        <v>0</v>
      </c>
      <c r="M18" s="16" t="str">
        <f t="shared" si="0"/>
        <v>OK</v>
      </c>
      <c r="N18" s="135"/>
      <c r="O18" s="135"/>
      <c r="P18" s="135"/>
      <c r="Q18" s="135"/>
      <c r="R18" s="135"/>
      <c r="S18" s="136"/>
      <c r="T18" s="135"/>
      <c r="U18" s="156"/>
      <c r="V18" s="155"/>
      <c r="W18" s="155"/>
      <c r="X18" s="155"/>
      <c r="Y18" s="155"/>
      <c r="Z18" s="55"/>
      <c r="AA18" s="55"/>
      <c r="AB18" s="55"/>
    </row>
  </sheetData>
  <mergeCells count="25">
    <mergeCell ref="P1:P2"/>
    <mergeCell ref="N1:N2"/>
    <mergeCell ref="O1:O2"/>
    <mergeCell ref="AB1:AB2"/>
    <mergeCell ref="Z1:Z2"/>
    <mergeCell ref="AA1:AA2"/>
    <mergeCell ref="U1:U2"/>
    <mergeCell ref="V1:V2"/>
    <mergeCell ref="W1:W2"/>
    <mergeCell ref="X1:X2"/>
    <mergeCell ref="Y1:Y2"/>
    <mergeCell ref="A6:A7"/>
    <mergeCell ref="B6:B7"/>
    <mergeCell ref="A15:A17"/>
    <mergeCell ref="B15:B17"/>
    <mergeCell ref="Q1:Q2"/>
    <mergeCell ref="S1:S2"/>
    <mergeCell ref="T1:T2"/>
    <mergeCell ref="R1:R2"/>
    <mergeCell ref="A4:A5"/>
    <mergeCell ref="B4:B5"/>
    <mergeCell ref="A2:M2"/>
    <mergeCell ref="A1:D1"/>
    <mergeCell ref="F1:J1"/>
    <mergeCell ref="K1:M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K144"/>
  <sheetViews>
    <sheetView tabSelected="1" topLeftCell="A19" zoomScale="84" zoomScaleNormal="84" workbookViewId="0">
      <selection activeCell="K37" sqref="K37"/>
    </sheetView>
  </sheetViews>
  <sheetFormatPr defaultColWidth="9.7109375" defaultRowHeight="15" x14ac:dyDescent="0.25"/>
  <cols>
    <col min="1" max="1" width="7.7109375" style="1" customWidth="1"/>
    <col min="2" max="2" width="31.42578125" style="1" customWidth="1"/>
    <col min="3" max="3" width="9.7109375" style="2"/>
    <col min="4" max="4" width="42.85546875" style="2" customWidth="1"/>
    <col min="5" max="5" width="8.5703125" style="1" customWidth="1"/>
    <col min="6" max="6" width="40.7109375" style="17" customWidth="1"/>
    <col min="7" max="7" width="30.42578125" style="1" customWidth="1"/>
    <col min="8" max="8" width="10.85546875" style="1" customWidth="1"/>
    <col min="9" max="9" width="11.5703125" style="1" bestFit="1" customWidth="1"/>
    <col min="10" max="10" width="11.5703125" style="1" customWidth="1"/>
    <col min="11" max="11" width="14" style="1" customWidth="1"/>
    <col min="12" max="12" width="12.7109375" style="1" bestFit="1" customWidth="1"/>
    <col min="13" max="13" width="13.28515625" style="18" customWidth="1"/>
    <col min="14" max="14" width="17.7109375" style="4" bestFit="1" customWidth="1"/>
    <col min="15" max="15" width="17.140625" style="44" customWidth="1"/>
    <col min="16" max="16" width="11.42578125" style="2" bestFit="1" customWidth="1"/>
    <col min="17" max="17" width="18.7109375" style="2" bestFit="1" customWidth="1"/>
    <col min="18" max="18" width="9.42578125" style="2" bestFit="1" customWidth="1"/>
    <col min="19" max="19" width="14.28515625" style="2" bestFit="1" customWidth="1"/>
    <col min="20" max="20" width="11.42578125" style="2" bestFit="1" customWidth="1"/>
    <col min="21" max="21" width="12" style="2" bestFit="1" customWidth="1"/>
    <col min="22" max="22" width="9.42578125" style="2" bestFit="1" customWidth="1"/>
    <col min="23" max="23" width="13" style="2" bestFit="1" customWidth="1"/>
    <col min="24" max="24" width="9.7109375" style="2"/>
    <col min="25" max="25" width="11" style="2" bestFit="1" customWidth="1"/>
    <col min="26" max="26" width="9" style="2" customWidth="1"/>
    <col min="27" max="27" width="13" style="2" bestFit="1" customWidth="1"/>
    <col min="28" max="28" width="12.28515625" style="2" customWidth="1"/>
    <col min="29" max="29" width="13" style="2" bestFit="1" customWidth="1"/>
    <col min="30" max="30" width="11.85546875" style="2" customWidth="1"/>
    <col min="31" max="31" width="9.7109375" style="2"/>
    <col min="32" max="32" width="14.28515625" style="2" bestFit="1" customWidth="1"/>
    <col min="33" max="33" width="10.85546875" style="2" customWidth="1"/>
    <col min="34" max="34" width="13" style="2" bestFit="1" customWidth="1"/>
    <col min="35" max="35" width="9.85546875" style="2" customWidth="1"/>
    <col min="36" max="36" width="9.7109375" style="2"/>
    <col min="37" max="37" width="14.28515625" style="2" bestFit="1" customWidth="1"/>
    <col min="38" max="16384" width="9.7109375" style="2"/>
  </cols>
  <sheetData>
    <row r="1" spans="1:37" ht="33" customHeight="1" x14ac:dyDescent="0.25">
      <c r="A1" s="237" t="str">
        <f>CAV!A1</f>
        <v>PROCESSO: PE 1017/2022/UDESC</v>
      </c>
      <c r="B1" s="237"/>
      <c r="C1" s="237"/>
      <c r="D1" s="237"/>
      <c r="E1" s="237"/>
      <c r="F1" s="238"/>
      <c r="G1" s="236" t="str">
        <f>CAV!F1</f>
        <v>OBJETO: EQUIPAMENTOS DE INFORMÁTICA</v>
      </c>
      <c r="H1" s="237"/>
      <c r="I1" s="237"/>
      <c r="J1" s="238"/>
      <c r="K1" s="236" t="str">
        <f>CAV!K1</f>
        <v>VIGÊNCIA DA ATA: 30/09/2022 até 30/09/2023</v>
      </c>
      <c r="L1" s="237"/>
      <c r="M1" s="237"/>
      <c r="N1" s="237"/>
      <c r="O1" s="237"/>
      <c r="P1" s="235" t="s">
        <v>101</v>
      </c>
      <c r="Q1" s="235"/>
      <c r="R1" s="235"/>
      <c r="S1" s="235"/>
      <c r="T1" s="225" t="s">
        <v>192</v>
      </c>
      <c r="U1" s="226"/>
      <c r="V1" s="226"/>
      <c r="W1" s="226"/>
      <c r="X1" s="225" t="s">
        <v>194</v>
      </c>
      <c r="Y1" s="226"/>
      <c r="Z1" s="226"/>
      <c r="AA1" s="226"/>
      <c r="AB1" s="225" t="s">
        <v>202</v>
      </c>
      <c r="AC1" s="226"/>
      <c r="AD1" s="226"/>
      <c r="AE1" s="226"/>
      <c r="AF1" s="226"/>
      <c r="AG1" s="225" t="s">
        <v>202</v>
      </c>
      <c r="AH1" s="226"/>
      <c r="AI1" s="226"/>
      <c r="AJ1" s="226"/>
      <c r="AK1" s="226"/>
    </row>
    <row r="2" spans="1:37" ht="45" customHeight="1" x14ac:dyDescent="0.25">
      <c r="A2" s="30" t="s">
        <v>4</v>
      </c>
      <c r="B2" s="30" t="s">
        <v>16</v>
      </c>
      <c r="C2" s="30" t="s">
        <v>3</v>
      </c>
      <c r="D2" s="30" t="s">
        <v>13</v>
      </c>
      <c r="E2" s="30" t="s">
        <v>47</v>
      </c>
      <c r="F2" s="31" t="s">
        <v>48</v>
      </c>
      <c r="G2" s="31" t="s">
        <v>14</v>
      </c>
      <c r="H2" s="31" t="s">
        <v>15</v>
      </c>
      <c r="I2" s="31" t="s">
        <v>81</v>
      </c>
      <c r="J2" s="32" t="s">
        <v>17</v>
      </c>
      <c r="K2" s="34" t="s">
        <v>5</v>
      </c>
      <c r="L2" s="35" t="s">
        <v>6</v>
      </c>
      <c r="M2" s="38" t="s">
        <v>7</v>
      </c>
      <c r="N2" s="36" t="s">
        <v>8</v>
      </c>
      <c r="O2" s="36" t="s">
        <v>9</v>
      </c>
      <c r="P2" s="97" t="s">
        <v>97</v>
      </c>
      <c r="Q2" s="90" t="s">
        <v>98</v>
      </c>
      <c r="R2" s="90" t="s">
        <v>99</v>
      </c>
      <c r="S2" s="90" t="s">
        <v>100</v>
      </c>
      <c r="T2" s="97" t="s">
        <v>97</v>
      </c>
      <c r="U2" s="90" t="s">
        <v>98</v>
      </c>
      <c r="V2" s="90" t="s">
        <v>99</v>
      </c>
      <c r="W2" s="97" t="s">
        <v>193</v>
      </c>
      <c r="X2" s="97" t="s">
        <v>97</v>
      </c>
      <c r="Y2" s="90" t="s">
        <v>98</v>
      </c>
      <c r="Z2" s="90" t="s">
        <v>99</v>
      </c>
      <c r="AA2" s="97" t="s">
        <v>193</v>
      </c>
      <c r="AB2" s="97" t="s">
        <v>97</v>
      </c>
      <c r="AC2" s="90" t="s">
        <v>98</v>
      </c>
      <c r="AD2" s="90" t="s">
        <v>204</v>
      </c>
      <c r="AE2" s="90" t="s">
        <v>203</v>
      </c>
      <c r="AF2" s="97" t="s">
        <v>193</v>
      </c>
      <c r="AG2" s="147" t="s">
        <v>97</v>
      </c>
      <c r="AH2" s="147" t="s">
        <v>98</v>
      </c>
      <c r="AI2" s="147" t="s">
        <v>204</v>
      </c>
      <c r="AJ2" s="147" t="s">
        <v>203</v>
      </c>
      <c r="AK2" s="147" t="s">
        <v>193</v>
      </c>
    </row>
    <row r="3" spans="1:37" ht="30" customHeight="1" x14ac:dyDescent="0.25">
      <c r="A3" s="217">
        <v>1</v>
      </c>
      <c r="B3" s="220" t="s">
        <v>24</v>
      </c>
      <c r="C3" s="61">
        <v>1</v>
      </c>
      <c r="D3" s="64" t="s">
        <v>32</v>
      </c>
      <c r="E3" s="70" t="s">
        <v>49</v>
      </c>
      <c r="F3" s="75" t="s">
        <v>58</v>
      </c>
      <c r="G3" s="79" t="s">
        <v>69</v>
      </c>
      <c r="H3" s="79" t="s">
        <v>72</v>
      </c>
      <c r="I3" s="79" t="s">
        <v>82</v>
      </c>
      <c r="J3" s="86">
        <v>6585</v>
      </c>
      <c r="K3" s="88">
        <f>SUM(Reitoria!K4,ESAG!K4,CEAD!K4,CEART!K4,FAED!K4,CEFID!K4,CCT!K4,CEAVI!K4,CEPLAN!K4,CEO!K4,CESFI!K4,CERES!K4,CAV!K4)</f>
        <v>179</v>
      </c>
      <c r="L3" s="8">
        <f>SUM((Reitoria!K4-Reitoria!L4),(ESAG!K4-ESAG!L4), (CEAD!K4-CEAD!L4),(CEART!K4-CEART!L4),(FAED!K4-FAED!L4), (CEFID!K4-CEFID!L4),(CCT!K4-CCT!L4),(CEAVI!K4-CEAVI!L4), (CEPLAN!K4-CEPLAN!L4), (CEO!K4-CEO!L4),(CESFI!K4-CESFI!L4), (CERES!K4-CERES!L4), (CAV!K4-CAV!L4))</f>
        <v>168</v>
      </c>
      <c r="M3" s="39">
        <f>K3-L3</f>
        <v>11</v>
      </c>
      <c r="N3" s="9">
        <f>K3*J3</f>
        <v>1178715</v>
      </c>
      <c r="O3" s="10">
        <f>J3*L3</f>
        <v>1106280</v>
      </c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</row>
    <row r="4" spans="1:37" ht="30" customHeight="1" x14ac:dyDescent="0.25">
      <c r="A4" s="217"/>
      <c r="B4" s="221"/>
      <c r="C4" s="61">
        <v>2</v>
      </c>
      <c r="D4" s="64" t="s">
        <v>33</v>
      </c>
      <c r="E4" s="70" t="s">
        <v>49</v>
      </c>
      <c r="F4" s="75" t="s">
        <v>59</v>
      </c>
      <c r="G4" s="79" t="s">
        <v>69</v>
      </c>
      <c r="H4" s="79" t="s">
        <v>72</v>
      </c>
      <c r="I4" s="79" t="s">
        <v>82</v>
      </c>
      <c r="J4" s="86">
        <v>4469.28</v>
      </c>
      <c r="K4" s="88">
        <f>SUM(Reitoria!K5,ESAG!K5,CEAD!K5,CEART!K5,FAED!K5,CEFID!K5,CCT!K5,CEAVI!K5,CEPLAN!K5,CEO!K5,CESFI!K5,CERES!K5,CAV!K5)</f>
        <v>7</v>
      </c>
      <c r="L4" s="8">
        <f>SUM((Reitoria!K5-Reitoria!L5),(ESAG!K5-ESAG!L5), (CEAD!K5-CEAD!L5),(CEART!K5-CEART!L5),(FAED!K5-FAED!L5), (CEFID!K5-CEFID!L5),(CCT!K5-CCT!L5),(CEAVI!K5-CEAVI!L5), (CEPLAN!K5-CEPLAN!L5), (CEO!K5-CEO!L5),(CESFI!K5-CESFI!L5), (CERES!K5-CERES!L5), (CAV!K5-CAV!L5))</f>
        <v>7</v>
      </c>
      <c r="M4" s="39">
        <f t="shared" ref="M4:M17" si="0">K4-L4</f>
        <v>0</v>
      </c>
      <c r="N4" s="9">
        <f t="shared" ref="N4:N17" si="1">K4*J4</f>
        <v>31284.959999999999</v>
      </c>
      <c r="O4" s="10">
        <f t="shared" ref="O4:O17" si="2">J4*L4</f>
        <v>31284.959999999999</v>
      </c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</row>
    <row r="5" spans="1:37" s="6" customFormat="1" ht="30" customHeight="1" x14ac:dyDescent="0.25">
      <c r="A5" s="218">
        <v>2</v>
      </c>
      <c r="B5" s="214" t="s">
        <v>24</v>
      </c>
      <c r="C5" s="62">
        <v>3</v>
      </c>
      <c r="D5" s="65" t="s">
        <v>34</v>
      </c>
      <c r="E5" s="71" t="s">
        <v>49</v>
      </c>
      <c r="F5" s="76" t="s">
        <v>58</v>
      </c>
      <c r="G5" s="80" t="s">
        <v>69</v>
      </c>
      <c r="H5" s="80" t="s">
        <v>73</v>
      </c>
      <c r="I5" s="80" t="s">
        <v>82</v>
      </c>
      <c r="J5" s="87">
        <v>8446.5300000000007</v>
      </c>
      <c r="K5" s="80">
        <f>SUM(Reitoria!K6,ESAG!K6,CEAD!K6,CEART!K6,FAED!K6,CEFID!K6,CCT!K6,CEAVI!K6,CEPLAN!K6,CEO!K6,CESFI!K6,CERES!K6,CAV!K6)</f>
        <v>724</v>
      </c>
      <c r="L5" s="8">
        <f>SUM((Reitoria!K6-Reitoria!L6),(ESAG!K6-ESAG!L6), (CEAD!K6-CEAD!L6),(CEART!K6-CEART!L6),(FAED!K6-FAED!L6), (CEFID!K6-CEFID!L6),(CCT!K6-CCT!L6),(CEAVI!K6-CEAVI!L6), (CEPLAN!K6-CEPLAN!L6), (CEO!K6-CEO!L6),(CESFI!K6-CESFI!L6), (CERES!K6-CERES!L6), (CAV!K6-CAV!L6))</f>
        <v>643</v>
      </c>
      <c r="M5" s="39">
        <f t="shared" si="0"/>
        <v>81</v>
      </c>
      <c r="N5" s="9">
        <f t="shared" si="1"/>
        <v>6115287.7200000007</v>
      </c>
      <c r="O5" s="10">
        <f t="shared" si="2"/>
        <v>5431118.79</v>
      </c>
      <c r="P5" s="92"/>
      <c r="Q5" s="92"/>
      <c r="R5" s="92"/>
      <c r="S5" s="92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</row>
    <row r="6" spans="1:37" s="6" customFormat="1" ht="30" customHeight="1" x14ac:dyDescent="0.25">
      <c r="A6" s="219"/>
      <c r="B6" s="216"/>
      <c r="C6" s="62">
        <v>4</v>
      </c>
      <c r="D6" s="65" t="s">
        <v>35</v>
      </c>
      <c r="E6" s="71" t="s">
        <v>49</v>
      </c>
      <c r="F6" s="76" t="s">
        <v>59</v>
      </c>
      <c r="G6" s="80" t="s">
        <v>69</v>
      </c>
      <c r="H6" s="80" t="s">
        <v>73</v>
      </c>
      <c r="I6" s="80" t="s">
        <v>82</v>
      </c>
      <c r="J6" s="87">
        <v>6812.9</v>
      </c>
      <c r="K6" s="80">
        <f>SUM(Reitoria!K7,ESAG!K7,CEAD!K7,CEART!K7,FAED!K7,CEFID!K7,CCT!K7,CEAVI!K7,CEPLAN!K7,CEO!K7,CESFI!K7,CERES!K7,CAV!K7)</f>
        <v>55</v>
      </c>
      <c r="L6" s="8">
        <f>SUM((Reitoria!K7-Reitoria!L7),(ESAG!K7-ESAG!L7), (CEAD!K7-CEAD!L7),(CEART!K7-CEART!L7),(FAED!K7-FAED!L7), (CEFID!K7-CEFID!L7),(CCT!K7-CCT!L7),(CEAVI!K7-CEAVI!L7), (CEPLAN!K7-CEPLAN!L7), (CEO!K7-CEO!L7),(CESFI!K7-CESFI!L7), (CERES!K7-CERES!L7), (CAV!K7-CAV!L7))</f>
        <v>55</v>
      </c>
      <c r="M6" s="39">
        <f t="shared" si="0"/>
        <v>0</v>
      </c>
      <c r="N6" s="9">
        <f t="shared" si="1"/>
        <v>374709.5</v>
      </c>
      <c r="O6" s="10">
        <f t="shared" si="2"/>
        <v>374709.5</v>
      </c>
      <c r="P6" s="92"/>
      <c r="Q6" s="92"/>
      <c r="R6" s="92"/>
      <c r="S6" s="92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</row>
    <row r="7" spans="1:37" s="6" customFormat="1" ht="30" customHeight="1" x14ac:dyDescent="0.25">
      <c r="A7" s="58">
        <v>3</v>
      </c>
      <c r="B7" s="64" t="s">
        <v>25</v>
      </c>
      <c r="C7" s="61">
        <v>5</v>
      </c>
      <c r="D7" s="64" t="s">
        <v>36</v>
      </c>
      <c r="E7" s="70" t="s">
        <v>50</v>
      </c>
      <c r="F7" s="75" t="s">
        <v>60</v>
      </c>
      <c r="G7" s="79" t="s">
        <v>69</v>
      </c>
      <c r="H7" s="79" t="s">
        <v>74</v>
      </c>
      <c r="I7" s="79" t="s">
        <v>82</v>
      </c>
      <c r="J7" s="86">
        <v>6035</v>
      </c>
      <c r="K7" s="79">
        <f>SUM(Reitoria!K8,ESAG!K8,CEAD!K8,CEART!K8,FAED!K8,CEFID!K8,CCT!K8,CEAVI!K8,CEPLAN!K8,CEO!K8,CESFI!K8,CERES!K8,CAV!K8)</f>
        <v>131</v>
      </c>
      <c r="L7" s="8">
        <f>SUM((Reitoria!K8-Reitoria!L8),(ESAG!K8-ESAG!L8), (CEAD!K8-CEAD!L8),(CEART!K8-CEART!L8),(FAED!K8-FAED!L8), (CEFID!K8-CEFID!L8),(CCT!K8-CCT!L8),(CEAVI!K8-CEAVI!L8), (CEPLAN!K8-CEPLAN!L8), (CEO!K8-CEO!L8),(CESFI!K8-CESFI!L8), (CERES!K8-CERES!L8), (CAV!K8-CAV!L8))</f>
        <v>82</v>
      </c>
      <c r="M7" s="39">
        <f t="shared" si="0"/>
        <v>49</v>
      </c>
      <c r="N7" s="9">
        <f t="shared" si="1"/>
        <v>790585</v>
      </c>
      <c r="O7" s="10">
        <f t="shared" si="2"/>
        <v>494870</v>
      </c>
      <c r="P7" s="92"/>
      <c r="Q7" s="92"/>
      <c r="R7" s="92"/>
      <c r="S7" s="92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</row>
    <row r="8" spans="1:37" s="6" customFormat="1" ht="30" customHeight="1" x14ac:dyDescent="0.25">
      <c r="A8" s="59">
        <v>4</v>
      </c>
      <c r="B8" s="65" t="s">
        <v>25</v>
      </c>
      <c r="C8" s="62">
        <v>6</v>
      </c>
      <c r="D8" s="65" t="s">
        <v>37</v>
      </c>
      <c r="E8" s="71" t="s">
        <v>50</v>
      </c>
      <c r="F8" s="76" t="s">
        <v>60</v>
      </c>
      <c r="G8" s="80" t="s">
        <v>69</v>
      </c>
      <c r="H8" s="80" t="s">
        <v>75</v>
      </c>
      <c r="I8" s="80" t="s">
        <v>82</v>
      </c>
      <c r="J8" s="87">
        <v>7900</v>
      </c>
      <c r="K8" s="80">
        <f>SUM(Reitoria!K9,ESAG!K9,CEAD!K9,CEART!K9,FAED!K9,CEFID!K9,CCT!K9,CEAVI!K9,CEPLAN!K9,CEO!K9,CESFI!K9,CERES!K9,CAV!K9)</f>
        <v>267</v>
      </c>
      <c r="L8" s="8">
        <f>SUM((Reitoria!K9-Reitoria!L9),(ESAG!K9-ESAG!L9), (CEAD!K9-CEAD!L9),(CEART!K9-CEART!L9),(FAED!K9-FAED!L9), (CEFID!K9-CEFID!L9),(CCT!K9-CCT!L9),(CEAVI!K9-CEAVI!L9), (CEPLAN!K9-CEPLAN!L9), (CEO!K9-CEO!L9),(CESFI!K9-CESFI!L9), (CERES!K9-CERES!L9), (CAV!K9-CAV!L9))</f>
        <v>224</v>
      </c>
      <c r="M8" s="39">
        <f t="shared" si="0"/>
        <v>43</v>
      </c>
      <c r="N8" s="9">
        <f t="shared" si="1"/>
        <v>2109300</v>
      </c>
      <c r="O8" s="10">
        <f t="shared" si="2"/>
        <v>1769600</v>
      </c>
      <c r="P8" s="92"/>
      <c r="Q8" s="92"/>
      <c r="R8" s="92"/>
      <c r="S8" s="92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</row>
    <row r="9" spans="1:37" s="6" customFormat="1" ht="30" customHeight="1" x14ac:dyDescent="0.25">
      <c r="A9" s="58">
        <v>5</v>
      </c>
      <c r="B9" s="66" t="s">
        <v>26</v>
      </c>
      <c r="C9" s="61">
        <v>7</v>
      </c>
      <c r="D9" s="66" t="s">
        <v>38</v>
      </c>
      <c r="E9" s="72" t="s">
        <v>51</v>
      </c>
      <c r="F9" s="77" t="s">
        <v>61</v>
      </c>
      <c r="G9" s="81" t="s">
        <v>69</v>
      </c>
      <c r="H9" s="81" t="s">
        <v>76</v>
      </c>
      <c r="I9" s="81" t="s">
        <v>82</v>
      </c>
      <c r="J9" s="86">
        <v>3604.02</v>
      </c>
      <c r="K9" s="81">
        <f>SUM(Reitoria!K10,ESAG!K10,CEAD!K10,CEART!K10,FAED!K10,CEFID!K10,CCT!K10,CEAVI!K10,CEPLAN!K10,CEO!K10,CESFI!K10,CERES!K10,CAV!K10)</f>
        <v>143</v>
      </c>
      <c r="L9" s="8">
        <f>SUM((Reitoria!K10-Reitoria!L10),(ESAG!K10-ESAG!L10), (CEAD!K10-CEAD!L10),(CEART!K10-CEART!L10),(FAED!K10-FAED!L10), (CEFID!K10-CEFID!L10),(CCT!K10-CCT!L10),(CEAVI!K10-CEAVI!L10), (CEPLAN!K10-CEPLAN!L10), (CEO!K10-CEO!L10),(CESFI!K10-CESFI!L10), (CERES!K10-CERES!L10), (CAV!K10-CAV!L10))</f>
        <v>139</v>
      </c>
      <c r="M9" s="39">
        <f t="shared" si="0"/>
        <v>4</v>
      </c>
      <c r="N9" s="9">
        <f t="shared" si="1"/>
        <v>515374.86</v>
      </c>
      <c r="O9" s="10">
        <f t="shared" si="2"/>
        <v>500958.77999999997</v>
      </c>
      <c r="P9" s="92"/>
      <c r="Q9" s="92"/>
      <c r="R9" s="92"/>
      <c r="S9" s="92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</row>
    <row r="10" spans="1:37" s="6" customFormat="1" ht="30" customHeight="1" x14ac:dyDescent="0.25">
      <c r="A10" s="60">
        <v>6</v>
      </c>
      <c r="B10" s="65" t="s">
        <v>27</v>
      </c>
      <c r="C10" s="62">
        <v>8</v>
      </c>
      <c r="D10" s="65" t="s">
        <v>39</v>
      </c>
      <c r="E10" s="71" t="s">
        <v>52</v>
      </c>
      <c r="F10" s="76" t="s">
        <v>62</v>
      </c>
      <c r="G10" s="80" t="s">
        <v>69</v>
      </c>
      <c r="H10" s="80" t="s">
        <v>77</v>
      </c>
      <c r="I10" s="80" t="s">
        <v>82</v>
      </c>
      <c r="J10" s="87">
        <v>2129.86</v>
      </c>
      <c r="K10" s="80">
        <f>SUM(Reitoria!K11,ESAG!K11,CEAD!K11,CEART!K11,FAED!K11,CEFID!K11,CCT!K11,CEAVI!K11,CEPLAN!K11,CEO!K11,CESFI!K11,CERES!K11,CAV!K11)</f>
        <v>437</v>
      </c>
      <c r="L10" s="8">
        <f>SUM((Reitoria!K11-Reitoria!L11),(ESAG!K11-ESAG!L11), (CEAD!K11-CEAD!L11),(CEART!K11-CEART!L11),(FAED!K11-FAED!L11), (CEFID!K11-CEFID!L11),(CCT!K11-CCT!L11),(CEAVI!K11-CEAVI!L11), (CEPLAN!K11-CEPLAN!L11), (CEO!K11-CEO!L11),(CESFI!K11-CESFI!L11), (CERES!K11-CERES!L11), (CAV!K11-CAV!L11))</f>
        <v>440</v>
      </c>
      <c r="M10" s="39">
        <f t="shared" si="0"/>
        <v>-3</v>
      </c>
      <c r="N10" s="9">
        <f t="shared" si="1"/>
        <v>930748.82000000007</v>
      </c>
      <c r="O10" s="10">
        <f t="shared" si="2"/>
        <v>937138.4</v>
      </c>
      <c r="P10" s="92"/>
      <c r="Q10" s="92"/>
      <c r="R10" s="92"/>
      <c r="S10" s="92"/>
      <c r="T10" s="94">
        <v>20</v>
      </c>
      <c r="U10" s="95">
        <f>J10*T10</f>
        <v>42597.200000000004</v>
      </c>
      <c r="V10" s="96">
        <v>5.1948051948051945E-2</v>
      </c>
      <c r="W10" s="175">
        <v>862593.3</v>
      </c>
      <c r="X10" s="139"/>
      <c r="Y10" s="144"/>
      <c r="Z10" s="145"/>
      <c r="AA10" s="144"/>
      <c r="AB10" s="94">
        <v>16</v>
      </c>
      <c r="AC10" s="149">
        <v>34077.760000000002</v>
      </c>
      <c r="AD10" s="96">
        <v>4.1558441558441558E-2</v>
      </c>
      <c r="AE10" s="96">
        <v>9.350649350649351E-2</v>
      </c>
      <c r="AF10" s="149">
        <v>896671.06</v>
      </c>
      <c r="AG10" s="146">
        <v>16</v>
      </c>
      <c r="AH10" s="150">
        <v>34077.760000000002</v>
      </c>
      <c r="AI10" s="153">
        <v>4.1558441558441558E-2</v>
      </c>
      <c r="AJ10" s="153">
        <v>0.13506493506493505</v>
      </c>
      <c r="AK10" s="150">
        <v>930748.82000000007</v>
      </c>
    </row>
    <row r="11" spans="1:37" s="6" customFormat="1" ht="30" customHeight="1" x14ac:dyDescent="0.25">
      <c r="A11" s="61">
        <v>7</v>
      </c>
      <c r="B11" s="64" t="s">
        <v>28</v>
      </c>
      <c r="C11" s="61">
        <v>9</v>
      </c>
      <c r="D11" s="64" t="s">
        <v>40</v>
      </c>
      <c r="E11" s="73" t="s">
        <v>53</v>
      </c>
      <c r="F11" s="64" t="s">
        <v>63</v>
      </c>
      <c r="G11" s="82" t="s">
        <v>69</v>
      </c>
      <c r="H11" s="82" t="s">
        <v>77</v>
      </c>
      <c r="I11" s="82" t="s">
        <v>82</v>
      </c>
      <c r="J11" s="86">
        <v>2679.89</v>
      </c>
      <c r="K11" s="82">
        <f>SUM(Reitoria!K12,ESAG!K12,CEAD!K12,CEART!K12,FAED!K12,CEFID!K12,CCT!K12,CEAVI!K12,CEPLAN!K12,CEO!K12,CESFI!K12,CERES!K12,CAV!K12)</f>
        <v>57</v>
      </c>
      <c r="L11" s="8">
        <f>SUM((Reitoria!K12-Reitoria!L12),(ESAG!K12-ESAG!L12), (CEAD!K12-CEAD!L12),(CEART!K12-CEART!L12),(FAED!K12-FAED!L12), (CEFID!K12-CEFID!L12),(CCT!K12-CCT!L12),(CEAVI!K12-CEAVI!L12), (CEPLAN!K12-CEPLAN!L12), (CEO!K12-CEO!L12),(CESFI!K12-CESFI!L12), (CERES!K12-CERES!L12), (CAV!K12-CAV!L12))</f>
        <v>57</v>
      </c>
      <c r="M11" s="39">
        <f t="shared" si="0"/>
        <v>0</v>
      </c>
      <c r="N11" s="9">
        <f t="shared" si="1"/>
        <v>152753.72999999998</v>
      </c>
      <c r="O11" s="10">
        <f t="shared" si="2"/>
        <v>152753.72999999998</v>
      </c>
      <c r="P11" s="94">
        <v>1</v>
      </c>
      <c r="Q11" s="95">
        <f>J11</f>
        <v>2679.89</v>
      </c>
      <c r="R11" s="96">
        <v>1.7899999999999999E-2</v>
      </c>
      <c r="S11" s="149">
        <v>155433.62</v>
      </c>
      <c r="T11" s="139"/>
      <c r="U11" s="144"/>
      <c r="V11" s="145"/>
      <c r="W11" s="116"/>
      <c r="X11" s="139"/>
      <c r="Y11" s="144"/>
      <c r="Z11" s="145"/>
      <c r="AA11" s="116"/>
      <c r="AB11" s="116"/>
      <c r="AC11" s="154"/>
      <c r="AD11" s="152"/>
      <c r="AE11" s="152"/>
      <c r="AF11" s="154"/>
      <c r="AG11" s="116"/>
      <c r="AH11" s="154"/>
      <c r="AI11" s="152"/>
      <c r="AJ11" s="152"/>
      <c r="AK11" s="154"/>
    </row>
    <row r="12" spans="1:37" s="6" customFormat="1" ht="30" customHeight="1" x14ac:dyDescent="0.25">
      <c r="A12" s="62">
        <v>10</v>
      </c>
      <c r="B12" s="65" t="s">
        <v>29</v>
      </c>
      <c r="C12" s="67">
        <v>12</v>
      </c>
      <c r="D12" s="65" t="s">
        <v>41</v>
      </c>
      <c r="E12" s="65" t="s">
        <v>52</v>
      </c>
      <c r="F12" s="65" t="s">
        <v>64</v>
      </c>
      <c r="G12" s="83" t="s">
        <v>69</v>
      </c>
      <c r="H12" s="83" t="s">
        <v>78</v>
      </c>
      <c r="I12" s="83" t="s">
        <v>82</v>
      </c>
      <c r="J12" s="87">
        <f>61900</f>
        <v>61900</v>
      </c>
      <c r="K12" s="83">
        <f>SUM(Reitoria!K13,ESAG!K13,CEAD!K13,CEART!K13,FAED!K13,CEFID!K13,CCT!K13,CEAVI!K13,CEPLAN!K13,CEO!K13,CESFI!K13,CERES!K13,CAV!K13)</f>
        <v>1</v>
      </c>
      <c r="L12" s="8">
        <f>SUM((Reitoria!K13-Reitoria!L13),(ESAG!K13-ESAG!L13), (CEAD!K13-CEAD!L13),(CEART!K13-CEART!L13),(FAED!K13-FAED!L13), (CEFID!K13-CEFID!L13),(CCT!K13-CCT!L13),(CEAVI!K13-CEAVI!L13), (CEPLAN!K13-CEPLAN!L13), (CEO!K13-CEO!L13),(CESFI!K13-CESFI!L13), (CERES!K13-CERES!L13), (CAV!K13-CAV!L13))</f>
        <v>1</v>
      </c>
      <c r="M12" s="39">
        <f t="shared" si="0"/>
        <v>0</v>
      </c>
      <c r="N12" s="9">
        <f t="shared" si="1"/>
        <v>61900</v>
      </c>
      <c r="O12" s="10">
        <f t="shared" si="2"/>
        <v>61900</v>
      </c>
      <c r="P12" s="92"/>
      <c r="Q12" s="93"/>
      <c r="R12" s="152"/>
      <c r="S12" s="154"/>
      <c r="T12" s="116"/>
      <c r="U12" s="93"/>
      <c r="V12" s="116"/>
      <c r="W12" s="116"/>
      <c r="X12" s="116"/>
      <c r="Y12" s="93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</row>
    <row r="13" spans="1:37" s="6" customFormat="1" ht="30" customHeight="1" x14ac:dyDescent="0.25">
      <c r="A13" s="63">
        <v>11</v>
      </c>
      <c r="B13" s="66" t="s">
        <v>30</v>
      </c>
      <c r="C13" s="68">
        <v>13</v>
      </c>
      <c r="D13" s="74" t="s">
        <v>42</v>
      </c>
      <c r="E13" s="74" t="s">
        <v>54</v>
      </c>
      <c r="F13" s="74" t="s">
        <v>54</v>
      </c>
      <c r="G13" s="84" t="s">
        <v>70</v>
      </c>
      <c r="H13" s="82" t="s">
        <v>77</v>
      </c>
      <c r="I13" s="84" t="s">
        <v>82</v>
      </c>
      <c r="J13" s="86">
        <v>1414</v>
      </c>
      <c r="K13" s="84">
        <f>SUM(Reitoria!K14,ESAG!K14,CEAD!K14,CEART!K14,FAED!K14,CEFID!K14,CCT!K14,CEAVI!K14,CEPLAN!K14,CEO!K14,CESFI!K14,CERES!K14,CAV!K14)</f>
        <v>30</v>
      </c>
      <c r="L13" s="8">
        <f>SUM((Reitoria!K14-Reitoria!L14),(ESAG!K14-ESAG!L14), (CEAD!K14-CEAD!L14),(CEART!K14-CEART!L14),(FAED!K14-FAED!L14), (CEFID!K14-CEFID!L14),(CCT!K14-CCT!L14),(CEAVI!K14-CEAVI!L14), (CEPLAN!K14-CEPLAN!L14), (CEO!K14-CEO!L14),(CESFI!K14-CESFI!L14), (CERES!K14-CERES!L14), (CAV!K14-CAV!L14))</f>
        <v>29</v>
      </c>
      <c r="M13" s="39">
        <f t="shared" si="0"/>
        <v>1</v>
      </c>
      <c r="N13" s="9">
        <f t="shared" si="1"/>
        <v>42420</v>
      </c>
      <c r="O13" s="10">
        <f t="shared" si="2"/>
        <v>41006</v>
      </c>
      <c r="P13" s="92"/>
      <c r="Q13" s="92"/>
      <c r="R13" s="92"/>
      <c r="S13" s="92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</row>
    <row r="14" spans="1:37" s="6" customFormat="1" ht="30" customHeight="1" x14ac:dyDescent="0.25">
      <c r="A14" s="211">
        <v>12</v>
      </c>
      <c r="B14" s="214" t="s">
        <v>31</v>
      </c>
      <c r="C14" s="69">
        <v>14</v>
      </c>
      <c r="D14" s="62" t="s">
        <v>43</v>
      </c>
      <c r="E14" s="62" t="s">
        <v>55</v>
      </c>
      <c r="F14" s="62" t="s">
        <v>65</v>
      </c>
      <c r="G14" s="83" t="s">
        <v>69</v>
      </c>
      <c r="H14" s="83" t="s">
        <v>79</v>
      </c>
      <c r="I14" s="83" t="s">
        <v>83</v>
      </c>
      <c r="J14" s="87">
        <v>1949.25</v>
      </c>
      <c r="K14" s="83">
        <f>SUM(Reitoria!K15,ESAG!K15,CEAD!K15,CEART!K15,FAED!K15,CEFID!K15,CCT!K15,CEAVI!K15,CEPLAN!K15,CEO!K15,CESFI!K15,CERES!K15,CAV!K15)</f>
        <v>17</v>
      </c>
      <c r="L14" s="8">
        <f>SUM((Reitoria!K15-Reitoria!L15),(ESAG!K15-ESAG!L15), (CEAD!K15-CEAD!L15),(CEART!K15-CEART!L15),(FAED!K15-FAED!L15), (CEFID!K15-CEFID!L15),(CCT!K15-CCT!L15),(CEAVI!K15-CEAVI!L15), (CEPLAN!K15-CEPLAN!L15), (CEO!K15-CEO!L15),(CESFI!K15-CESFI!L15), (CERES!K15-CERES!L15), (CAV!K15-CAV!L15))</f>
        <v>15</v>
      </c>
      <c r="M14" s="39">
        <f t="shared" si="0"/>
        <v>2</v>
      </c>
      <c r="N14" s="9">
        <f t="shared" si="1"/>
        <v>33137.25</v>
      </c>
      <c r="O14" s="10">
        <f t="shared" si="2"/>
        <v>29238.75</v>
      </c>
      <c r="P14" s="92"/>
      <c r="Q14" s="92"/>
      <c r="R14" s="92"/>
      <c r="S14" s="92"/>
      <c r="T14" s="116"/>
      <c r="U14" s="116"/>
      <c r="V14" s="116"/>
      <c r="W14" s="116"/>
      <c r="X14" s="94">
        <v>2</v>
      </c>
      <c r="Y14" s="95">
        <f>X14*J14</f>
        <v>3898.5</v>
      </c>
      <c r="Z14" s="151">
        <v>0.13333333333333333</v>
      </c>
      <c r="AA14" s="149">
        <v>33137.25</v>
      </c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</row>
    <row r="15" spans="1:37" s="6" customFormat="1" ht="30" customHeight="1" x14ac:dyDescent="0.25">
      <c r="A15" s="212"/>
      <c r="B15" s="215"/>
      <c r="C15" s="69">
        <v>15</v>
      </c>
      <c r="D15" s="62" t="s">
        <v>44</v>
      </c>
      <c r="E15" s="62" t="s">
        <v>55</v>
      </c>
      <c r="F15" s="62" t="s">
        <v>66</v>
      </c>
      <c r="G15" s="83" t="s">
        <v>69</v>
      </c>
      <c r="H15" s="83" t="s">
        <v>79</v>
      </c>
      <c r="I15" s="83" t="s">
        <v>83</v>
      </c>
      <c r="J15" s="87">
        <v>2767.63</v>
      </c>
      <c r="K15" s="83">
        <f>SUM(Reitoria!K16,ESAG!K16,CEAD!K16,CEART!K16,FAED!K16,CEFID!K16,CCT!K16,CEAVI!K16,CEPLAN!K16,CEO!K16,CESFI!K16,CERES!K16,CAV!K16)</f>
        <v>1</v>
      </c>
      <c r="L15" s="8">
        <f>SUM((Reitoria!K16-Reitoria!L16),(ESAG!K16-ESAG!L16), (CEAD!K16-CEAD!L16),(CEART!K16-CEART!L16),(FAED!K16-FAED!L16), (CEFID!K16-CEFID!L16),(CCT!K16-CCT!L16),(CEAVI!K16-CEAVI!L16), (CEPLAN!K16-CEPLAN!L16), (CEO!K16-CEO!L16),(CESFI!K16-CESFI!L16), (CERES!K16-CERES!L16), (CAV!K16-CAV!L16))</f>
        <v>1</v>
      </c>
      <c r="M15" s="39">
        <f t="shared" si="0"/>
        <v>0</v>
      </c>
      <c r="N15" s="9">
        <f t="shared" si="1"/>
        <v>2767.63</v>
      </c>
      <c r="O15" s="10">
        <f t="shared" si="2"/>
        <v>2767.63</v>
      </c>
      <c r="P15" s="92"/>
      <c r="Q15" s="92"/>
      <c r="R15" s="92"/>
      <c r="S15" s="92"/>
      <c r="T15" s="116"/>
      <c r="U15" s="116"/>
      <c r="V15" s="116"/>
      <c r="W15" s="116"/>
      <c r="X15" s="116"/>
      <c r="Y15" s="116"/>
      <c r="Z15" s="148"/>
      <c r="AA15" s="154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</row>
    <row r="16" spans="1:37" s="6" customFormat="1" ht="30" customHeight="1" x14ac:dyDescent="0.25">
      <c r="A16" s="213"/>
      <c r="B16" s="216"/>
      <c r="C16" s="69">
        <v>16</v>
      </c>
      <c r="D16" s="62" t="s">
        <v>45</v>
      </c>
      <c r="E16" s="78" t="s">
        <v>56</v>
      </c>
      <c r="F16" s="78" t="s">
        <v>67</v>
      </c>
      <c r="G16" s="85" t="s">
        <v>69</v>
      </c>
      <c r="H16" s="83" t="s">
        <v>79</v>
      </c>
      <c r="I16" s="85" t="s">
        <v>83</v>
      </c>
      <c r="J16" s="87">
        <v>5743.59</v>
      </c>
      <c r="K16" s="85">
        <f>SUM(Reitoria!K17,ESAG!K17,CEAD!K17,CEART!K17,FAED!K17,CEFID!K17,CCT!K17,CEAVI!K17,CEPLAN!K17,CEO!K17,CESFI!K17,CERES!K17,CAV!K17)</f>
        <v>1</v>
      </c>
      <c r="L16" s="8">
        <f>SUM((Reitoria!K17-Reitoria!L17),(ESAG!K17-ESAG!L17), (CEAD!K17-CEAD!L17),(CEART!K17-CEART!L17),(FAED!K17-FAED!L17), (CEFID!K17-CEFID!L17),(CCT!K17-CCT!L17),(CEAVI!K17-CEAVI!L17), (CEPLAN!K17-CEPLAN!L17), (CEO!K17-CEO!L17),(CESFI!K17-CESFI!L17), (CERES!K17-CERES!L17), (CAV!K17-CAV!L17))</f>
        <v>1</v>
      </c>
      <c r="M16" s="39">
        <f t="shared" si="0"/>
        <v>0</v>
      </c>
      <c r="N16" s="9">
        <f t="shared" si="1"/>
        <v>5743.59</v>
      </c>
      <c r="O16" s="10">
        <f t="shared" si="2"/>
        <v>5743.59</v>
      </c>
      <c r="P16" s="92"/>
      <c r="Q16" s="92"/>
      <c r="R16" s="92"/>
      <c r="S16" s="92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</row>
    <row r="17" spans="1:37" s="6" customFormat="1" ht="73.5" customHeight="1" x14ac:dyDescent="0.25">
      <c r="A17" s="62">
        <v>14</v>
      </c>
      <c r="B17" s="65" t="s">
        <v>28</v>
      </c>
      <c r="C17" s="62">
        <v>19</v>
      </c>
      <c r="D17" s="65" t="s">
        <v>46</v>
      </c>
      <c r="E17" s="65" t="s">
        <v>57</v>
      </c>
      <c r="F17" s="65" t="s">
        <v>68</v>
      </c>
      <c r="G17" s="83" t="s">
        <v>71</v>
      </c>
      <c r="H17" s="83" t="s">
        <v>80</v>
      </c>
      <c r="I17" s="83" t="s">
        <v>83</v>
      </c>
      <c r="J17" s="87">
        <v>3099.33</v>
      </c>
      <c r="K17" s="83">
        <f>SUM(Reitoria!K18,ESAG!K18,CEAD!K18,CEART!K18,FAED!K18,CEFID!K18,CCT!K18,CEAVI!K18,CEPLAN!K18,CEO!K18,CESFI!K18,CERES!K18,CAV!K18)</f>
        <v>2</v>
      </c>
      <c r="L17" s="8">
        <f>SUM((Reitoria!K18-Reitoria!L18),(ESAG!K18-ESAG!L18), (CEAD!K18-CEAD!L18),(CEART!K18-CEART!L18),(FAED!K18-FAED!L18), (CEFID!K18-CEFID!L18),(CCT!K18-CCT!L18),(CEAVI!K18-CEAVI!L18), (CEPLAN!K18-CEPLAN!L18), (CEO!K18-CEO!L18),(CESFI!K18-CESFI!L18), (CERES!K18-CERES!L18), (CAV!K18-CAV!L18))</f>
        <v>0</v>
      </c>
      <c r="M17" s="39">
        <f t="shared" si="0"/>
        <v>2</v>
      </c>
      <c r="N17" s="9">
        <f t="shared" si="1"/>
        <v>6198.66</v>
      </c>
      <c r="O17" s="10">
        <f t="shared" si="2"/>
        <v>0</v>
      </c>
      <c r="P17" s="92"/>
      <c r="Q17" s="92"/>
      <c r="R17" s="92"/>
      <c r="S17" s="92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</row>
    <row r="18" spans="1:37" s="6" customFormat="1" ht="15" customHeight="1" x14ac:dyDescent="0.25">
      <c r="C18" s="1"/>
      <c r="D18" s="17"/>
      <c r="E18" s="1"/>
      <c r="F18" s="1"/>
      <c r="G18" s="1"/>
      <c r="H18" s="1"/>
      <c r="I18" s="46" t="e">
        <f>SUM(#REF!)</f>
        <v>#REF!</v>
      </c>
      <c r="J18" s="46"/>
      <c r="K18" s="47">
        <f>SUM(K3:K17)</f>
        <v>2052</v>
      </c>
      <c r="M18" s="45">
        <f>SUM(M3:M17)</f>
        <v>190</v>
      </c>
      <c r="N18" s="37">
        <f>SUM(N3:N17)</f>
        <v>12350926.720000001</v>
      </c>
      <c r="O18" s="37">
        <f>SUM(O3:O17)</f>
        <v>10939370.130000001</v>
      </c>
    </row>
    <row r="19" spans="1:37" s="6" customFormat="1" x14ac:dyDescent="0.25">
      <c r="A19" s="1"/>
      <c r="B19" s="1"/>
      <c r="E19" s="1"/>
      <c r="F19" s="17"/>
      <c r="G19" s="1"/>
      <c r="H19" s="1"/>
      <c r="I19" s="1"/>
      <c r="J19" s="1"/>
      <c r="K19" s="1"/>
      <c r="L19" s="1"/>
    </row>
    <row r="20" spans="1:37" s="6" customFormat="1" x14ac:dyDescent="0.25">
      <c r="A20" s="1"/>
      <c r="B20" s="1"/>
      <c r="E20" s="1"/>
      <c r="F20" s="17"/>
      <c r="G20" s="1"/>
      <c r="H20" s="1"/>
      <c r="I20" s="1"/>
      <c r="J20" s="1"/>
      <c r="K20" s="1"/>
      <c r="L20" s="1"/>
      <c r="M20" s="18"/>
      <c r="N20" s="7"/>
      <c r="O20" s="40"/>
    </row>
    <row r="21" spans="1:37" s="6" customFormat="1" ht="45" x14ac:dyDescent="0.25">
      <c r="A21" s="1"/>
      <c r="B21" s="1"/>
      <c r="D21" s="89" t="s">
        <v>96</v>
      </c>
      <c r="E21" s="1"/>
      <c r="F21" s="89" t="s">
        <v>184</v>
      </c>
      <c r="G21" s="1" t="s">
        <v>208</v>
      </c>
      <c r="H21" s="1"/>
      <c r="I21" s="1"/>
      <c r="J21" s="1"/>
      <c r="K21" s="1"/>
      <c r="L21" s="1"/>
      <c r="M21" s="18"/>
      <c r="N21" s="7"/>
      <c r="O21" s="40"/>
    </row>
    <row r="22" spans="1:37" s="6" customFormat="1" x14ac:dyDescent="0.25">
      <c r="A22" s="1"/>
      <c r="B22" s="1"/>
      <c r="E22" s="1"/>
      <c r="F22" s="17"/>
      <c r="G22" s="1"/>
      <c r="H22" s="1"/>
      <c r="I22" s="1"/>
      <c r="J22" s="1"/>
      <c r="K22" s="1"/>
      <c r="L22" s="1"/>
      <c r="M22" s="18"/>
      <c r="N22" s="7"/>
      <c r="O22" s="40"/>
    </row>
    <row r="23" spans="1:37" s="6" customFormat="1" x14ac:dyDescent="0.25">
      <c r="A23" s="1"/>
      <c r="B23" s="1"/>
      <c r="E23" s="1"/>
      <c r="F23" s="17"/>
      <c r="G23" s="1"/>
      <c r="H23" s="1"/>
      <c r="I23" s="1"/>
      <c r="J23" s="1"/>
      <c r="K23" s="1"/>
      <c r="L23" s="1"/>
      <c r="M23" s="18"/>
      <c r="N23" s="7"/>
      <c r="O23" s="40"/>
    </row>
    <row r="24" spans="1:37" s="6" customFormat="1" ht="45" x14ac:dyDescent="0.25">
      <c r="A24" s="1"/>
      <c r="B24" s="1"/>
      <c r="D24" s="89" t="s">
        <v>102</v>
      </c>
      <c r="E24" s="1"/>
      <c r="F24" s="89" t="s">
        <v>183</v>
      </c>
      <c r="G24" s="1" t="s">
        <v>197</v>
      </c>
      <c r="H24" s="1"/>
      <c r="I24" s="1"/>
      <c r="J24" s="1"/>
      <c r="K24" s="1"/>
      <c r="L24" s="1"/>
      <c r="M24" s="18"/>
      <c r="N24" s="7"/>
      <c r="O24" s="40"/>
    </row>
    <row r="25" spans="1:37" s="6" customFormat="1" x14ac:dyDescent="0.25">
      <c r="A25" s="1"/>
      <c r="B25" s="1"/>
      <c r="E25" s="1"/>
      <c r="F25" s="17"/>
      <c r="G25" s="1"/>
      <c r="H25" s="1"/>
      <c r="I25" s="1"/>
      <c r="J25" s="1"/>
      <c r="K25" s="1"/>
      <c r="L25" s="1"/>
      <c r="M25" s="18"/>
      <c r="N25" s="7"/>
      <c r="O25" s="40"/>
    </row>
    <row r="26" spans="1:37" s="6" customFormat="1" x14ac:dyDescent="0.25">
      <c r="A26" s="1"/>
      <c r="B26" s="1"/>
      <c r="E26" s="1"/>
      <c r="F26" s="17"/>
      <c r="G26" s="1"/>
      <c r="H26" s="1"/>
      <c r="I26" s="1"/>
      <c r="J26" s="1"/>
      <c r="K26" s="1"/>
      <c r="L26" s="1"/>
      <c r="M26" s="18"/>
      <c r="N26" s="7"/>
      <c r="O26" s="40"/>
    </row>
    <row r="27" spans="1:37" s="6" customFormat="1" ht="60" x14ac:dyDescent="0.25">
      <c r="A27" s="1"/>
      <c r="B27" s="1"/>
      <c r="D27" s="89" t="s">
        <v>185</v>
      </c>
      <c r="E27" s="1"/>
      <c r="F27" s="143" t="s">
        <v>187</v>
      </c>
      <c r="G27" s="1"/>
      <c r="H27" s="1"/>
      <c r="I27" s="1"/>
      <c r="J27" s="1"/>
      <c r="K27" s="1"/>
      <c r="L27" s="1"/>
      <c r="M27" s="18"/>
      <c r="N27" s="7"/>
      <c r="O27" s="40"/>
    </row>
    <row r="28" spans="1:37" s="6" customFormat="1" ht="15.75" customHeight="1" x14ac:dyDescent="0.25">
      <c r="A28" s="1"/>
      <c r="B28" s="1"/>
      <c r="E28" s="1"/>
      <c r="F28" s="17"/>
      <c r="G28" s="1"/>
      <c r="H28" s="1"/>
      <c r="I28" s="1"/>
      <c r="J28" s="1"/>
      <c r="K28" s="1"/>
      <c r="L28" s="1"/>
      <c r="M28" s="51"/>
      <c r="N28" s="229" t="str">
        <f>A1</f>
        <v>PROCESSO: PE 1017/2022/UDESC</v>
      </c>
      <c r="O28" s="229"/>
      <c r="P28" s="229"/>
      <c r="Q28" s="230"/>
    </row>
    <row r="29" spans="1:37" s="6" customFormat="1" ht="15.75" customHeight="1" x14ac:dyDescent="0.25">
      <c r="A29" s="1"/>
      <c r="B29" s="1"/>
      <c r="E29" s="1"/>
      <c r="F29" s="17"/>
      <c r="G29" s="1"/>
      <c r="H29" s="1"/>
      <c r="I29" s="1"/>
      <c r="J29" s="1"/>
      <c r="K29" s="1"/>
      <c r="L29" s="1"/>
      <c r="M29" s="52"/>
      <c r="N29" s="231" t="str">
        <f>G1</f>
        <v>OBJETO: EQUIPAMENTOS DE INFORMÁTICA</v>
      </c>
      <c r="O29" s="231"/>
      <c r="P29" s="231"/>
      <c r="Q29" s="232"/>
    </row>
    <row r="30" spans="1:37" s="6" customFormat="1" ht="15.75" customHeight="1" x14ac:dyDescent="0.25">
      <c r="A30" s="1"/>
      <c r="B30" s="1"/>
      <c r="E30" s="1"/>
      <c r="F30" s="17"/>
      <c r="G30" s="1"/>
      <c r="H30" s="1"/>
      <c r="I30" s="1"/>
      <c r="J30" s="1"/>
      <c r="K30" s="1"/>
      <c r="L30" s="1"/>
      <c r="M30" s="53"/>
      <c r="N30" s="233" t="str">
        <f>K1</f>
        <v>VIGÊNCIA DA ATA: 30/09/2022 até 30/09/2023</v>
      </c>
      <c r="O30" s="233"/>
      <c r="P30" s="233"/>
      <c r="Q30" s="234"/>
    </row>
    <row r="31" spans="1:37" s="6" customFormat="1" ht="45" x14ac:dyDescent="0.25">
      <c r="A31" s="1"/>
      <c r="B31" s="1"/>
      <c r="D31" s="89" t="s">
        <v>186</v>
      </c>
      <c r="E31" s="1"/>
      <c r="F31" s="89" t="s">
        <v>190</v>
      </c>
      <c r="G31" s="1"/>
      <c r="H31" s="1"/>
      <c r="I31" s="1"/>
      <c r="J31" s="1"/>
      <c r="K31" s="1"/>
      <c r="L31" s="1"/>
      <c r="M31" s="20" t="s">
        <v>19</v>
      </c>
      <c r="N31" s="21"/>
      <c r="O31" s="41"/>
      <c r="P31" s="21"/>
      <c r="Q31" s="22">
        <f>N18</f>
        <v>12350926.720000001</v>
      </c>
    </row>
    <row r="32" spans="1:37" s="6" customFormat="1" ht="31.5" x14ac:dyDescent="0.25">
      <c r="A32" s="1"/>
      <c r="B32" s="1"/>
      <c r="E32" s="1"/>
      <c r="F32" s="17"/>
      <c r="G32" s="1"/>
      <c r="H32" s="1"/>
      <c r="I32" s="1"/>
      <c r="J32" s="1"/>
      <c r="K32" s="1"/>
      <c r="L32" s="1"/>
      <c r="M32" s="23" t="s">
        <v>10</v>
      </c>
      <c r="N32" s="24"/>
      <c r="O32" s="42"/>
      <c r="P32" s="24"/>
      <c r="Q32" s="25">
        <f>O18</f>
        <v>10939370.130000001</v>
      </c>
    </row>
    <row r="33" spans="1:17" s="6" customFormat="1" ht="45" x14ac:dyDescent="0.25">
      <c r="A33" s="1"/>
      <c r="B33" s="1"/>
      <c r="D33" s="89" t="s">
        <v>188</v>
      </c>
      <c r="E33" s="1"/>
      <c r="F33" s="89" t="s">
        <v>189</v>
      </c>
      <c r="G33" s="1"/>
      <c r="H33" s="1"/>
      <c r="I33" s="1"/>
      <c r="J33" s="1"/>
      <c r="K33" s="1"/>
      <c r="L33" s="1"/>
      <c r="M33" s="23" t="s">
        <v>11</v>
      </c>
      <c r="N33" s="24"/>
      <c r="O33" s="42"/>
      <c r="P33" s="24"/>
      <c r="Q33" s="26"/>
    </row>
    <row r="34" spans="1:17" s="6" customFormat="1" ht="15.75" x14ac:dyDescent="0.25">
      <c r="A34" s="1"/>
      <c r="B34" s="1"/>
      <c r="E34" s="1"/>
      <c r="F34" s="17"/>
      <c r="G34" s="1"/>
      <c r="H34" s="1"/>
      <c r="I34" s="1"/>
      <c r="J34" s="1"/>
      <c r="K34" s="1"/>
      <c r="L34" s="1"/>
      <c r="M34" s="27" t="s">
        <v>12</v>
      </c>
      <c r="N34" s="28"/>
      <c r="O34" s="43"/>
      <c r="P34" s="28"/>
      <c r="Q34" s="29">
        <f>Q32/Q31</f>
        <v>0.88571249575027844</v>
      </c>
    </row>
    <row r="35" spans="1:17" s="6" customFormat="1" ht="60" x14ac:dyDescent="0.25">
      <c r="A35" s="1"/>
      <c r="B35" s="1"/>
      <c r="D35" s="89" t="s">
        <v>191</v>
      </c>
      <c r="E35" s="1"/>
      <c r="F35" s="89" t="s">
        <v>195</v>
      </c>
      <c r="G35" s="1"/>
      <c r="H35" s="1"/>
      <c r="I35" s="1"/>
      <c r="J35" s="1"/>
      <c r="K35" s="1"/>
      <c r="L35" s="1"/>
      <c r="M35" s="227" t="s">
        <v>242</v>
      </c>
      <c r="N35" s="228"/>
      <c r="O35" s="228"/>
      <c r="P35" s="228"/>
      <c r="Q35" s="50"/>
    </row>
    <row r="36" spans="1:17" s="6" customFormat="1" x14ac:dyDescent="0.25">
      <c r="A36" s="1"/>
      <c r="B36" s="1"/>
      <c r="E36" s="1"/>
      <c r="F36" s="17"/>
      <c r="G36" s="1"/>
      <c r="H36" s="1"/>
      <c r="I36" s="1"/>
      <c r="J36" s="1"/>
      <c r="K36" s="1"/>
      <c r="L36" s="1"/>
      <c r="M36" s="18"/>
      <c r="N36" s="7"/>
      <c r="O36" s="40"/>
    </row>
    <row r="37" spans="1:17" s="6" customFormat="1" ht="60" x14ac:dyDescent="0.25">
      <c r="A37" s="1"/>
      <c r="B37" s="1"/>
      <c r="D37" s="89" t="s">
        <v>198</v>
      </c>
      <c r="E37" s="1"/>
      <c r="F37" s="89" t="s">
        <v>196</v>
      </c>
      <c r="G37" s="1"/>
      <c r="H37" s="1"/>
      <c r="I37" s="1"/>
      <c r="J37" s="1"/>
      <c r="K37" s="1"/>
      <c r="L37" s="1"/>
      <c r="M37" s="18"/>
      <c r="N37" s="7"/>
      <c r="O37" s="40"/>
    </row>
    <row r="38" spans="1:17" s="6" customFormat="1" x14ac:dyDescent="0.25">
      <c r="A38" s="1"/>
      <c r="B38" s="1"/>
      <c r="E38" s="1"/>
      <c r="F38" s="17"/>
      <c r="G38" s="1"/>
      <c r="H38" s="1"/>
      <c r="I38" s="1"/>
      <c r="J38" s="1"/>
      <c r="K38" s="1"/>
      <c r="L38" s="1"/>
      <c r="M38" s="18"/>
      <c r="N38" s="7"/>
      <c r="O38" s="40"/>
    </row>
    <row r="39" spans="1:17" s="6" customFormat="1" ht="45" x14ac:dyDescent="0.25">
      <c r="A39" s="1"/>
      <c r="B39" s="1"/>
      <c r="D39" s="89" t="s">
        <v>199</v>
      </c>
      <c r="E39" s="1"/>
      <c r="F39" s="89" t="s">
        <v>200</v>
      </c>
      <c r="G39" s="1"/>
      <c r="H39" s="1"/>
      <c r="I39" s="1"/>
      <c r="J39" s="1"/>
      <c r="K39" s="1"/>
      <c r="L39" s="1"/>
      <c r="M39" s="18"/>
      <c r="N39" s="7"/>
      <c r="O39" s="40"/>
    </row>
    <row r="40" spans="1:17" s="6" customFormat="1" x14ac:dyDescent="0.25">
      <c r="A40" s="1"/>
      <c r="B40" s="1"/>
      <c r="E40" s="1"/>
      <c r="F40" s="17"/>
      <c r="G40" s="1"/>
      <c r="H40" s="1"/>
      <c r="I40" s="1"/>
      <c r="J40" s="1"/>
      <c r="K40" s="1"/>
      <c r="L40" s="1"/>
      <c r="M40" s="18"/>
      <c r="N40" s="7"/>
      <c r="O40" s="40"/>
    </row>
    <row r="41" spans="1:17" s="6" customFormat="1" ht="45" x14ac:dyDescent="0.25">
      <c r="A41" s="1"/>
      <c r="B41" s="1"/>
      <c r="D41" s="89" t="s">
        <v>201</v>
      </c>
      <c r="E41" s="1"/>
      <c r="F41" s="89" t="s">
        <v>206</v>
      </c>
      <c r="G41" s="1"/>
      <c r="H41" s="1"/>
      <c r="I41" s="1"/>
      <c r="J41" s="1"/>
      <c r="K41" s="1"/>
      <c r="L41" s="1"/>
      <c r="M41" s="18"/>
      <c r="N41" s="7"/>
      <c r="O41" s="40"/>
    </row>
    <row r="42" spans="1:17" s="6" customFormat="1" x14ac:dyDescent="0.25">
      <c r="A42" s="1"/>
      <c r="B42" s="1"/>
      <c r="E42" s="1"/>
      <c r="F42" s="17"/>
      <c r="G42" s="1"/>
      <c r="H42" s="1"/>
      <c r="I42" s="1"/>
      <c r="J42" s="1"/>
      <c r="K42" s="1"/>
      <c r="L42" s="1"/>
      <c r="M42" s="18"/>
      <c r="N42" s="7"/>
      <c r="O42" s="40"/>
    </row>
    <row r="43" spans="1:17" s="6" customFormat="1" ht="45" x14ac:dyDescent="0.25">
      <c r="A43" s="1"/>
      <c r="B43" s="1"/>
      <c r="D43" s="89" t="s">
        <v>205</v>
      </c>
      <c r="E43" s="1"/>
      <c r="F43" s="89" t="s">
        <v>207</v>
      </c>
      <c r="G43" s="1"/>
      <c r="H43" s="1"/>
      <c r="I43" s="1"/>
      <c r="J43" s="1"/>
      <c r="K43" s="1"/>
      <c r="L43" s="1"/>
      <c r="M43" s="18"/>
      <c r="N43" s="7"/>
      <c r="O43" s="40"/>
    </row>
    <row r="44" spans="1:17" s="6" customFormat="1" x14ac:dyDescent="0.25">
      <c r="A44" s="1"/>
      <c r="B44" s="1"/>
      <c r="E44" s="1"/>
      <c r="F44" s="17"/>
      <c r="G44" s="1"/>
      <c r="H44" s="1"/>
      <c r="I44" s="1"/>
      <c r="J44" s="1"/>
      <c r="K44" s="1"/>
      <c r="L44" s="1"/>
      <c r="M44" s="18"/>
      <c r="N44" s="7"/>
      <c r="O44" s="40"/>
    </row>
    <row r="45" spans="1:17" s="6" customFormat="1" x14ac:dyDescent="0.25">
      <c r="A45" s="1"/>
      <c r="B45" s="1"/>
      <c r="E45" s="1"/>
      <c r="F45" s="17"/>
      <c r="G45" s="1"/>
      <c r="H45" s="1"/>
      <c r="I45" s="1"/>
      <c r="J45" s="1"/>
      <c r="K45" s="1"/>
      <c r="L45" s="1"/>
      <c r="M45" s="18"/>
      <c r="N45" s="7"/>
      <c r="O45" s="40"/>
    </row>
    <row r="46" spans="1:17" s="6" customFormat="1" x14ac:dyDescent="0.25">
      <c r="A46" s="1"/>
      <c r="B46" s="1"/>
      <c r="E46" s="1"/>
      <c r="F46" s="17"/>
      <c r="G46" s="1"/>
      <c r="H46" s="1"/>
      <c r="I46" s="1"/>
      <c r="J46" s="1"/>
      <c r="K46" s="1"/>
      <c r="L46" s="1"/>
      <c r="M46" s="18"/>
      <c r="N46" s="7"/>
      <c r="O46" s="40"/>
    </row>
    <row r="47" spans="1:17" s="6" customFormat="1" x14ac:dyDescent="0.25">
      <c r="A47" s="1"/>
      <c r="B47" s="1"/>
      <c r="E47" s="1"/>
      <c r="F47" s="17"/>
      <c r="G47" s="1"/>
      <c r="H47" s="1"/>
      <c r="I47" s="1"/>
      <c r="J47" s="1"/>
      <c r="K47" s="1"/>
      <c r="L47" s="1"/>
      <c r="M47" s="18"/>
      <c r="N47" s="7"/>
      <c r="O47" s="40"/>
    </row>
    <row r="48" spans="1:17" s="6" customFormat="1" x14ac:dyDescent="0.25">
      <c r="A48" s="1"/>
      <c r="B48" s="1"/>
      <c r="E48" s="1"/>
      <c r="F48" s="17"/>
      <c r="G48" s="1"/>
      <c r="H48" s="1"/>
      <c r="I48" s="1"/>
      <c r="J48" s="1"/>
      <c r="K48" s="1"/>
      <c r="L48" s="1"/>
      <c r="M48" s="18"/>
      <c r="N48" s="7"/>
      <c r="O48" s="40"/>
    </row>
    <row r="49" spans="1:15" s="6" customFormat="1" x14ac:dyDescent="0.25">
      <c r="A49" s="1"/>
      <c r="B49" s="1"/>
      <c r="E49" s="1"/>
      <c r="F49" s="17"/>
      <c r="G49" s="1"/>
      <c r="H49" s="1"/>
      <c r="I49" s="1"/>
      <c r="J49" s="1"/>
      <c r="K49" s="1"/>
      <c r="L49" s="1"/>
      <c r="M49" s="18"/>
      <c r="N49" s="7"/>
      <c r="O49" s="40"/>
    </row>
    <row r="50" spans="1:15" s="6" customFormat="1" x14ac:dyDescent="0.25">
      <c r="A50" s="1"/>
      <c r="B50" s="1"/>
      <c r="E50" s="1"/>
      <c r="F50" s="17"/>
      <c r="G50" s="1"/>
      <c r="H50" s="1"/>
      <c r="I50" s="1"/>
      <c r="J50" s="1"/>
      <c r="K50" s="1"/>
      <c r="L50" s="1"/>
      <c r="M50" s="18"/>
      <c r="N50" s="7"/>
      <c r="O50" s="40"/>
    </row>
    <row r="51" spans="1:15" s="6" customFormat="1" x14ac:dyDescent="0.25">
      <c r="A51" s="1"/>
      <c r="B51" s="1"/>
      <c r="E51" s="1"/>
      <c r="F51" s="17"/>
      <c r="G51" s="1"/>
      <c r="H51" s="1"/>
      <c r="I51" s="1"/>
      <c r="J51" s="1"/>
      <c r="K51" s="1"/>
      <c r="L51" s="1"/>
      <c r="M51" s="18"/>
      <c r="N51" s="7"/>
      <c r="O51" s="40"/>
    </row>
    <row r="52" spans="1:15" s="6" customFormat="1" x14ac:dyDescent="0.25">
      <c r="A52" s="1"/>
      <c r="B52" s="1"/>
      <c r="E52" s="1"/>
      <c r="F52" s="17"/>
      <c r="G52" s="1"/>
      <c r="H52" s="1"/>
      <c r="I52" s="1"/>
      <c r="J52" s="1"/>
      <c r="K52" s="1"/>
      <c r="L52" s="1"/>
      <c r="M52" s="18"/>
      <c r="N52" s="7"/>
      <c r="O52" s="40"/>
    </row>
    <row r="53" spans="1:15" s="6" customFormat="1" x14ac:dyDescent="0.25">
      <c r="A53" s="1"/>
      <c r="B53" s="1"/>
      <c r="E53" s="1"/>
      <c r="F53" s="17"/>
      <c r="G53" s="1"/>
      <c r="H53" s="1"/>
      <c r="I53" s="1"/>
      <c r="J53" s="1"/>
      <c r="K53" s="1"/>
      <c r="L53" s="1"/>
      <c r="M53" s="18"/>
      <c r="N53" s="7"/>
      <c r="O53" s="40"/>
    </row>
    <row r="54" spans="1:15" s="6" customFormat="1" x14ac:dyDescent="0.25">
      <c r="A54" s="1"/>
      <c r="B54" s="1"/>
      <c r="E54" s="1"/>
      <c r="F54" s="17"/>
      <c r="G54" s="1"/>
      <c r="H54" s="1"/>
      <c r="I54" s="1"/>
      <c r="J54" s="1"/>
      <c r="K54" s="1"/>
      <c r="L54" s="1"/>
      <c r="M54" s="18"/>
      <c r="N54" s="7"/>
      <c r="O54" s="40"/>
    </row>
    <row r="55" spans="1:15" s="6" customFormat="1" x14ac:dyDescent="0.25">
      <c r="A55" s="1"/>
      <c r="B55" s="1"/>
      <c r="E55" s="1"/>
      <c r="F55" s="17"/>
      <c r="G55" s="1"/>
      <c r="H55" s="1"/>
      <c r="I55" s="1"/>
      <c r="J55" s="1"/>
      <c r="K55" s="1"/>
      <c r="L55" s="1"/>
      <c r="M55" s="18"/>
      <c r="N55" s="7"/>
      <c r="O55" s="40"/>
    </row>
    <row r="56" spans="1:15" s="6" customFormat="1" x14ac:dyDescent="0.25">
      <c r="A56" s="1"/>
      <c r="B56" s="1"/>
      <c r="E56" s="1"/>
      <c r="F56" s="17"/>
      <c r="G56" s="1"/>
      <c r="H56" s="1"/>
      <c r="I56" s="1"/>
      <c r="J56" s="1"/>
      <c r="K56" s="1"/>
      <c r="L56" s="1"/>
      <c r="M56" s="18"/>
      <c r="N56" s="7"/>
      <c r="O56" s="40"/>
    </row>
    <row r="57" spans="1:15" s="6" customFormat="1" x14ac:dyDescent="0.25">
      <c r="A57" s="1"/>
      <c r="B57" s="1"/>
      <c r="E57" s="1"/>
      <c r="F57" s="17"/>
      <c r="G57" s="1"/>
      <c r="H57" s="1"/>
      <c r="I57" s="1"/>
      <c r="J57" s="1"/>
      <c r="K57" s="1"/>
      <c r="L57" s="1"/>
      <c r="M57" s="18"/>
      <c r="N57" s="7"/>
      <c r="O57" s="40"/>
    </row>
    <row r="58" spans="1:15" s="6" customFormat="1" x14ac:dyDescent="0.25">
      <c r="A58" s="1"/>
      <c r="B58" s="1"/>
      <c r="E58" s="1"/>
      <c r="F58" s="17"/>
      <c r="G58" s="1"/>
      <c r="H58" s="1"/>
      <c r="I58" s="1"/>
      <c r="J58" s="1"/>
      <c r="K58" s="1"/>
      <c r="L58" s="1"/>
      <c r="M58" s="18"/>
      <c r="N58" s="7"/>
      <c r="O58" s="40"/>
    </row>
    <row r="59" spans="1:15" s="6" customFormat="1" x14ac:dyDescent="0.25">
      <c r="A59" s="1"/>
      <c r="B59" s="1"/>
      <c r="E59" s="1"/>
      <c r="F59" s="17"/>
      <c r="G59" s="1"/>
      <c r="H59" s="1"/>
      <c r="I59" s="1"/>
      <c r="J59" s="1"/>
      <c r="K59" s="1"/>
      <c r="L59" s="1"/>
      <c r="M59" s="18"/>
      <c r="N59" s="7"/>
      <c r="O59" s="40"/>
    </row>
    <row r="60" spans="1:15" s="6" customFormat="1" x14ac:dyDescent="0.25">
      <c r="A60" s="1"/>
      <c r="B60" s="1"/>
      <c r="E60" s="1"/>
      <c r="F60" s="17"/>
      <c r="G60" s="1"/>
      <c r="H60" s="1"/>
      <c r="I60" s="1"/>
      <c r="J60" s="1"/>
      <c r="K60" s="1"/>
      <c r="L60" s="1"/>
      <c r="M60" s="18"/>
      <c r="N60" s="7"/>
      <c r="O60" s="40"/>
    </row>
    <row r="61" spans="1:15" s="6" customFormat="1" x14ac:dyDescent="0.25">
      <c r="A61" s="1"/>
      <c r="B61" s="1"/>
      <c r="E61" s="1"/>
      <c r="F61" s="17"/>
      <c r="G61" s="1"/>
      <c r="H61" s="1"/>
      <c r="I61" s="1"/>
      <c r="J61" s="1"/>
      <c r="K61" s="1"/>
      <c r="L61" s="1"/>
      <c r="M61" s="18"/>
      <c r="N61" s="7"/>
      <c r="O61" s="40"/>
    </row>
    <row r="62" spans="1:15" s="6" customFormat="1" x14ac:dyDescent="0.25">
      <c r="A62" s="1"/>
      <c r="B62" s="1"/>
      <c r="E62" s="1"/>
      <c r="F62" s="17"/>
      <c r="G62" s="1"/>
      <c r="H62" s="1"/>
      <c r="I62" s="1"/>
      <c r="J62" s="1"/>
      <c r="K62" s="1"/>
      <c r="L62" s="1"/>
      <c r="M62" s="18"/>
      <c r="N62" s="7"/>
      <c r="O62" s="40"/>
    </row>
    <row r="63" spans="1:15" s="6" customFormat="1" x14ac:dyDescent="0.25">
      <c r="A63" s="1"/>
      <c r="B63" s="1"/>
      <c r="E63" s="1"/>
      <c r="F63" s="17"/>
      <c r="G63" s="1"/>
      <c r="H63" s="1"/>
      <c r="I63" s="1"/>
      <c r="J63" s="1"/>
      <c r="K63" s="1"/>
      <c r="L63" s="1"/>
      <c r="M63" s="18"/>
      <c r="N63" s="7"/>
      <c r="O63" s="40"/>
    </row>
    <row r="64" spans="1:15" s="6" customFormat="1" x14ac:dyDescent="0.25">
      <c r="A64" s="1"/>
      <c r="B64" s="1"/>
      <c r="E64" s="1"/>
      <c r="F64" s="17"/>
      <c r="G64" s="1"/>
      <c r="H64" s="1"/>
      <c r="I64" s="1"/>
      <c r="J64" s="1"/>
      <c r="K64" s="1"/>
      <c r="L64" s="1"/>
      <c r="M64" s="18"/>
      <c r="N64" s="7"/>
      <c r="O64" s="40"/>
    </row>
    <row r="65" spans="1:15" s="6" customFormat="1" x14ac:dyDescent="0.25">
      <c r="A65" s="1"/>
      <c r="B65" s="1"/>
      <c r="E65" s="1"/>
      <c r="F65" s="17"/>
      <c r="G65" s="1"/>
      <c r="H65" s="1"/>
      <c r="I65" s="1"/>
      <c r="J65" s="1"/>
      <c r="K65" s="1"/>
      <c r="L65" s="1"/>
      <c r="M65" s="18"/>
      <c r="N65" s="7"/>
      <c r="O65" s="40"/>
    </row>
    <row r="66" spans="1:15" s="6" customFormat="1" x14ac:dyDescent="0.25">
      <c r="A66" s="1"/>
      <c r="B66" s="1"/>
      <c r="E66" s="1"/>
      <c r="F66" s="17"/>
      <c r="G66" s="1"/>
      <c r="H66" s="1"/>
      <c r="I66" s="1"/>
      <c r="J66" s="1"/>
      <c r="K66" s="1"/>
      <c r="L66" s="1"/>
      <c r="M66" s="18"/>
      <c r="N66" s="7"/>
      <c r="O66" s="40"/>
    </row>
    <row r="67" spans="1:15" s="6" customFormat="1" x14ac:dyDescent="0.25">
      <c r="A67" s="1"/>
      <c r="B67" s="1"/>
      <c r="E67" s="1"/>
      <c r="F67" s="17"/>
      <c r="G67" s="1"/>
      <c r="H67" s="1"/>
      <c r="I67" s="1"/>
      <c r="J67" s="1"/>
      <c r="K67" s="1"/>
      <c r="L67" s="1"/>
      <c r="M67" s="18"/>
      <c r="N67" s="7"/>
      <c r="O67" s="40"/>
    </row>
    <row r="68" spans="1:15" s="6" customFormat="1" x14ac:dyDescent="0.25">
      <c r="A68" s="1"/>
      <c r="B68" s="1"/>
      <c r="E68" s="1"/>
      <c r="F68" s="17"/>
      <c r="G68" s="1"/>
      <c r="H68" s="1"/>
      <c r="I68" s="1"/>
      <c r="J68" s="1"/>
      <c r="K68" s="1"/>
      <c r="L68" s="1"/>
      <c r="M68" s="18"/>
      <c r="N68" s="7"/>
      <c r="O68" s="40"/>
    </row>
    <row r="69" spans="1:15" s="6" customFormat="1" x14ac:dyDescent="0.25">
      <c r="A69" s="1"/>
      <c r="B69" s="1"/>
      <c r="E69" s="1"/>
      <c r="F69" s="17"/>
      <c r="G69" s="1"/>
      <c r="H69" s="1"/>
      <c r="I69" s="1"/>
      <c r="J69" s="1"/>
      <c r="K69" s="1"/>
      <c r="L69" s="1"/>
      <c r="M69" s="18"/>
      <c r="N69" s="7"/>
      <c r="O69" s="40"/>
    </row>
    <row r="70" spans="1:15" s="6" customFormat="1" x14ac:dyDescent="0.25">
      <c r="A70" s="1"/>
      <c r="B70" s="1"/>
      <c r="E70" s="1"/>
      <c r="F70" s="17"/>
      <c r="G70" s="1"/>
      <c r="H70" s="1"/>
      <c r="I70" s="1"/>
      <c r="J70" s="1"/>
      <c r="K70" s="1"/>
      <c r="L70" s="1"/>
      <c r="M70" s="18"/>
      <c r="N70" s="7"/>
      <c r="O70" s="40"/>
    </row>
    <row r="71" spans="1:15" s="6" customFormat="1" x14ac:dyDescent="0.25">
      <c r="A71" s="1"/>
      <c r="B71" s="1"/>
      <c r="E71" s="1"/>
      <c r="F71" s="17"/>
      <c r="G71" s="1"/>
      <c r="H71" s="1"/>
      <c r="I71" s="1"/>
      <c r="J71" s="1"/>
      <c r="K71" s="1"/>
      <c r="L71" s="1"/>
      <c r="M71" s="18"/>
      <c r="N71" s="7"/>
      <c r="O71" s="40"/>
    </row>
    <row r="72" spans="1:15" s="6" customFormat="1" x14ac:dyDescent="0.25">
      <c r="A72" s="1"/>
      <c r="B72" s="1"/>
      <c r="E72" s="1"/>
      <c r="F72" s="17"/>
      <c r="G72" s="1"/>
      <c r="H72" s="1"/>
      <c r="I72" s="1"/>
      <c r="J72" s="1"/>
      <c r="K72" s="1"/>
      <c r="L72" s="1"/>
      <c r="M72" s="18"/>
      <c r="N72" s="7"/>
      <c r="O72" s="40"/>
    </row>
    <row r="73" spans="1:15" s="6" customFormat="1" x14ac:dyDescent="0.25">
      <c r="A73" s="1"/>
      <c r="B73" s="1"/>
      <c r="E73" s="1"/>
      <c r="F73" s="17"/>
      <c r="G73" s="1"/>
      <c r="H73" s="1"/>
      <c r="I73" s="1"/>
      <c r="J73" s="1"/>
      <c r="K73" s="1"/>
      <c r="L73" s="1"/>
      <c r="M73" s="18"/>
      <c r="N73" s="7"/>
      <c r="O73" s="40"/>
    </row>
    <row r="74" spans="1:15" s="6" customFormat="1" x14ac:dyDescent="0.25">
      <c r="A74" s="1"/>
      <c r="B74" s="1"/>
      <c r="E74" s="1"/>
      <c r="F74" s="17"/>
      <c r="G74" s="1"/>
      <c r="H74" s="1"/>
      <c r="I74" s="1"/>
      <c r="J74" s="1"/>
      <c r="K74" s="1"/>
      <c r="L74" s="1"/>
      <c r="M74" s="18"/>
      <c r="N74" s="7"/>
      <c r="O74" s="40"/>
    </row>
    <row r="75" spans="1:15" s="6" customFormat="1" x14ac:dyDescent="0.25">
      <c r="A75" s="1"/>
      <c r="B75" s="1"/>
      <c r="E75" s="1"/>
      <c r="F75" s="17"/>
      <c r="G75" s="1"/>
      <c r="H75" s="1"/>
      <c r="I75" s="1"/>
      <c r="J75" s="1"/>
      <c r="K75" s="1"/>
      <c r="L75" s="1"/>
      <c r="M75" s="18"/>
      <c r="N75" s="7"/>
      <c r="O75" s="40"/>
    </row>
    <row r="76" spans="1:15" s="6" customFormat="1" x14ac:dyDescent="0.25">
      <c r="A76" s="1"/>
      <c r="B76" s="1"/>
      <c r="E76" s="1"/>
      <c r="F76" s="17"/>
      <c r="G76" s="1"/>
      <c r="H76" s="1"/>
      <c r="I76" s="1"/>
      <c r="J76" s="1"/>
      <c r="K76" s="1"/>
      <c r="L76" s="1"/>
      <c r="M76" s="18"/>
      <c r="N76" s="7"/>
      <c r="O76" s="40"/>
    </row>
    <row r="77" spans="1:15" s="6" customFormat="1" x14ac:dyDescent="0.25">
      <c r="A77" s="1"/>
      <c r="B77" s="1"/>
      <c r="E77" s="1"/>
      <c r="F77" s="17"/>
      <c r="G77" s="1"/>
      <c r="H77" s="1"/>
      <c r="I77" s="1"/>
      <c r="J77" s="1"/>
      <c r="K77" s="1"/>
      <c r="L77" s="1"/>
      <c r="M77" s="18"/>
      <c r="N77" s="7"/>
      <c r="O77" s="40"/>
    </row>
    <row r="78" spans="1:15" s="6" customFormat="1" x14ac:dyDescent="0.25">
      <c r="A78" s="1"/>
      <c r="B78" s="1"/>
      <c r="E78" s="1"/>
      <c r="F78" s="17"/>
      <c r="G78" s="1"/>
      <c r="H78" s="1"/>
      <c r="I78" s="1"/>
      <c r="J78" s="1"/>
      <c r="K78" s="1"/>
      <c r="L78" s="1"/>
      <c r="M78" s="18"/>
      <c r="N78" s="7"/>
      <c r="O78" s="40"/>
    </row>
    <row r="79" spans="1:15" s="6" customFormat="1" x14ac:dyDescent="0.25">
      <c r="A79" s="1"/>
      <c r="B79" s="1"/>
      <c r="E79" s="1"/>
      <c r="F79" s="17"/>
      <c r="G79" s="1"/>
      <c r="H79" s="1"/>
      <c r="I79" s="1"/>
      <c r="J79" s="1"/>
      <c r="K79" s="1"/>
      <c r="L79" s="1"/>
      <c r="M79" s="18"/>
      <c r="N79" s="7"/>
      <c r="O79" s="40"/>
    </row>
    <row r="80" spans="1:15" s="6" customFormat="1" x14ac:dyDescent="0.25">
      <c r="A80" s="1"/>
      <c r="B80" s="1"/>
      <c r="E80" s="1"/>
      <c r="F80" s="17"/>
      <c r="G80" s="1"/>
      <c r="H80" s="1"/>
      <c r="I80" s="1"/>
      <c r="J80" s="1"/>
      <c r="K80" s="1"/>
      <c r="L80" s="1"/>
      <c r="M80" s="18"/>
      <c r="N80" s="7"/>
      <c r="O80" s="40"/>
    </row>
    <row r="81" spans="1:15" s="6" customFormat="1" x14ac:dyDescent="0.25">
      <c r="A81" s="1"/>
      <c r="B81" s="1"/>
      <c r="E81" s="1"/>
      <c r="F81" s="17"/>
      <c r="G81" s="1"/>
      <c r="H81" s="1"/>
      <c r="I81" s="1"/>
      <c r="J81" s="1"/>
      <c r="K81" s="1"/>
      <c r="L81" s="1"/>
      <c r="M81" s="18"/>
      <c r="N81" s="7"/>
      <c r="O81" s="40"/>
    </row>
    <row r="82" spans="1:15" s="6" customFormat="1" x14ac:dyDescent="0.25">
      <c r="A82" s="1"/>
      <c r="B82" s="1"/>
      <c r="E82" s="1"/>
      <c r="F82" s="17"/>
      <c r="G82" s="1"/>
      <c r="H82" s="1"/>
      <c r="I82" s="1"/>
      <c r="J82" s="1"/>
      <c r="K82" s="1"/>
      <c r="L82" s="1"/>
      <c r="M82" s="18"/>
      <c r="N82" s="7"/>
      <c r="O82" s="40"/>
    </row>
    <row r="83" spans="1:15" s="6" customFormat="1" x14ac:dyDescent="0.25">
      <c r="A83" s="1"/>
      <c r="B83" s="1"/>
      <c r="E83" s="1"/>
      <c r="F83" s="17"/>
      <c r="G83" s="1"/>
      <c r="H83" s="1"/>
      <c r="I83" s="1"/>
      <c r="J83" s="1"/>
      <c r="K83" s="1"/>
      <c r="L83" s="1"/>
      <c r="M83" s="18"/>
      <c r="N83" s="7"/>
      <c r="O83" s="40"/>
    </row>
    <row r="84" spans="1:15" s="6" customFormat="1" x14ac:dyDescent="0.25">
      <c r="A84" s="1"/>
      <c r="B84" s="1"/>
      <c r="E84" s="1"/>
      <c r="F84" s="17"/>
      <c r="G84" s="1"/>
      <c r="H84" s="1"/>
      <c r="I84" s="1"/>
      <c r="J84" s="1"/>
      <c r="K84" s="1"/>
      <c r="L84" s="1"/>
      <c r="M84" s="18"/>
      <c r="N84" s="7"/>
      <c r="O84" s="40"/>
    </row>
    <row r="85" spans="1:15" s="6" customFormat="1" x14ac:dyDescent="0.25">
      <c r="A85" s="1"/>
      <c r="B85" s="1"/>
      <c r="E85" s="1"/>
      <c r="F85" s="17"/>
      <c r="G85" s="1"/>
      <c r="H85" s="1"/>
      <c r="I85" s="1"/>
      <c r="J85" s="1"/>
      <c r="K85" s="1"/>
      <c r="L85" s="1"/>
      <c r="M85" s="18"/>
      <c r="N85" s="7"/>
      <c r="O85" s="40"/>
    </row>
    <row r="86" spans="1:15" s="6" customFormat="1" x14ac:dyDescent="0.25">
      <c r="A86" s="1"/>
      <c r="B86" s="1"/>
      <c r="E86" s="1"/>
      <c r="F86" s="17"/>
      <c r="G86" s="1"/>
      <c r="H86" s="1"/>
      <c r="I86" s="1"/>
      <c r="J86" s="1"/>
      <c r="K86" s="1"/>
      <c r="L86" s="1"/>
      <c r="M86" s="18"/>
      <c r="N86" s="7"/>
      <c r="O86" s="40"/>
    </row>
    <row r="87" spans="1:15" s="6" customFormat="1" x14ac:dyDescent="0.25">
      <c r="A87" s="1"/>
      <c r="B87" s="1"/>
      <c r="E87" s="1"/>
      <c r="F87" s="17"/>
      <c r="G87" s="1"/>
      <c r="H87" s="1"/>
      <c r="I87" s="1"/>
      <c r="J87" s="1"/>
      <c r="K87" s="1"/>
      <c r="L87" s="1"/>
      <c r="M87" s="18"/>
      <c r="N87" s="7"/>
      <c r="O87" s="40"/>
    </row>
    <row r="88" spans="1:15" s="6" customFormat="1" x14ac:dyDescent="0.25">
      <c r="A88" s="1"/>
      <c r="B88" s="1"/>
      <c r="E88" s="1"/>
      <c r="F88" s="17"/>
      <c r="G88" s="1"/>
      <c r="H88" s="1"/>
      <c r="I88" s="1"/>
      <c r="J88" s="1"/>
      <c r="K88" s="1"/>
      <c r="L88" s="1"/>
      <c r="M88" s="18"/>
      <c r="N88" s="7"/>
      <c r="O88" s="40"/>
    </row>
    <row r="89" spans="1:15" s="6" customFormat="1" x14ac:dyDescent="0.25">
      <c r="A89" s="1"/>
      <c r="B89" s="1"/>
      <c r="E89" s="1"/>
      <c r="F89" s="17"/>
      <c r="G89" s="1"/>
      <c r="H89" s="1"/>
      <c r="I89" s="1"/>
      <c r="J89" s="1"/>
      <c r="K89" s="1"/>
      <c r="L89" s="1"/>
      <c r="M89" s="18"/>
      <c r="N89" s="7"/>
      <c r="O89" s="40"/>
    </row>
    <row r="90" spans="1:15" s="6" customFormat="1" x14ac:dyDescent="0.25">
      <c r="A90" s="1"/>
      <c r="B90" s="1"/>
      <c r="E90" s="1"/>
      <c r="F90" s="17"/>
      <c r="G90" s="1"/>
      <c r="H90" s="1"/>
      <c r="I90" s="1"/>
      <c r="J90" s="1"/>
      <c r="K90" s="1"/>
      <c r="L90" s="1"/>
      <c r="M90" s="18"/>
      <c r="N90" s="7"/>
      <c r="O90" s="40"/>
    </row>
    <row r="91" spans="1:15" s="6" customFormat="1" x14ac:dyDescent="0.25">
      <c r="A91" s="1"/>
      <c r="B91" s="1"/>
      <c r="E91" s="1"/>
      <c r="F91" s="17"/>
      <c r="G91" s="1"/>
      <c r="H91" s="1"/>
      <c r="I91" s="1"/>
      <c r="J91" s="1"/>
      <c r="K91" s="1"/>
      <c r="L91" s="1"/>
      <c r="M91" s="18"/>
      <c r="N91" s="7"/>
      <c r="O91" s="40"/>
    </row>
    <row r="92" spans="1:15" s="6" customFormat="1" x14ac:dyDescent="0.25">
      <c r="A92" s="1"/>
      <c r="B92" s="1"/>
      <c r="E92" s="1"/>
      <c r="F92" s="17"/>
      <c r="G92" s="1"/>
      <c r="H92" s="1"/>
      <c r="I92" s="1"/>
      <c r="J92" s="1"/>
      <c r="K92" s="1"/>
      <c r="L92" s="1"/>
      <c r="M92" s="18"/>
      <c r="N92" s="7"/>
      <c r="O92" s="40"/>
    </row>
    <row r="93" spans="1:15" s="6" customFormat="1" x14ac:dyDescent="0.25">
      <c r="A93" s="1"/>
      <c r="B93" s="1"/>
      <c r="E93" s="1"/>
      <c r="F93" s="17"/>
      <c r="G93" s="1"/>
      <c r="H93" s="1"/>
      <c r="I93" s="1"/>
      <c r="J93" s="1"/>
      <c r="K93" s="1"/>
      <c r="L93" s="1"/>
      <c r="M93" s="18"/>
      <c r="N93" s="7"/>
      <c r="O93" s="40"/>
    </row>
    <row r="94" spans="1:15" s="6" customFormat="1" x14ac:dyDescent="0.25">
      <c r="A94" s="1"/>
      <c r="B94" s="1"/>
      <c r="E94" s="1"/>
      <c r="F94" s="17"/>
      <c r="G94" s="1"/>
      <c r="H94" s="1"/>
      <c r="I94" s="1"/>
      <c r="J94" s="1"/>
      <c r="K94" s="1"/>
      <c r="L94" s="1"/>
      <c r="M94" s="18"/>
      <c r="N94" s="7"/>
      <c r="O94" s="40"/>
    </row>
    <row r="95" spans="1:15" s="6" customFormat="1" x14ac:dyDescent="0.25">
      <c r="A95" s="1"/>
      <c r="B95" s="1"/>
      <c r="E95" s="1"/>
      <c r="F95" s="17"/>
      <c r="G95" s="1"/>
      <c r="H95" s="1"/>
      <c r="I95" s="1"/>
      <c r="J95" s="1"/>
      <c r="K95" s="1"/>
      <c r="L95" s="1"/>
      <c r="M95" s="18"/>
      <c r="N95" s="7"/>
      <c r="O95" s="40"/>
    </row>
    <row r="96" spans="1:15" s="6" customFormat="1" x14ac:dyDescent="0.25">
      <c r="A96" s="1"/>
      <c r="B96" s="1"/>
      <c r="E96" s="1"/>
      <c r="F96" s="17"/>
      <c r="G96" s="1"/>
      <c r="H96" s="1"/>
      <c r="I96" s="1"/>
      <c r="J96" s="1"/>
      <c r="K96" s="1"/>
      <c r="L96" s="1"/>
      <c r="M96" s="18"/>
      <c r="N96" s="7"/>
      <c r="O96" s="40"/>
    </row>
    <row r="97" spans="1:15" s="6" customFormat="1" x14ac:dyDescent="0.25">
      <c r="A97" s="1"/>
      <c r="B97" s="1"/>
      <c r="E97" s="1"/>
      <c r="F97" s="17"/>
      <c r="G97" s="1"/>
      <c r="H97" s="1"/>
      <c r="I97" s="1"/>
      <c r="J97" s="1"/>
      <c r="K97" s="1"/>
      <c r="L97" s="1"/>
      <c r="M97" s="18"/>
      <c r="N97" s="7"/>
      <c r="O97" s="40"/>
    </row>
    <row r="98" spans="1:15" s="6" customFormat="1" x14ac:dyDescent="0.25">
      <c r="A98" s="1"/>
      <c r="B98" s="1"/>
      <c r="E98" s="1"/>
      <c r="F98" s="17"/>
      <c r="G98" s="1"/>
      <c r="H98" s="1"/>
      <c r="I98" s="1"/>
      <c r="J98" s="1"/>
      <c r="K98" s="1"/>
      <c r="L98" s="1"/>
      <c r="M98" s="18"/>
      <c r="N98" s="7"/>
      <c r="O98" s="40"/>
    </row>
    <row r="99" spans="1:15" s="6" customFormat="1" x14ac:dyDescent="0.25">
      <c r="A99" s="1"/>
      <c r="B99" s="1"/>
      <c r="E99" s="1"/>
      <c r="F99" s="17"/>
      <c r="G99" s="1"/>
      <c r="H99" s="1"/>
      <c r="I99" s="1"/>
      <c r="J99" s="1"/>
      <c r="K99" s="1"/>
      <c r="L99" s="1"/>
      <c r="M99" s="18"/>
      <c r="N99" s="7"/>
      <c r="O99" s="40"/>
    </row>
    <row r="100" spans="1:15" s="6" customFormat="1" x14ac:dyDescent="0.25">
      <c r="A100" s="1"/>
      <c r="B100" s="1"/>
      <c r="E100" s="1"/>
      <c r="F100" s="17"/>
      <c r="G100" s="1"/>
      <c r="H100" s="1"/>
      <c r="I100" s="1"/>
      <c r="J100" s="1"/>
      <c r="K100" s="1"/>
      <c r="L100" s="1"/>
      <c r="M100" s="18"/>
      <c r="N100" s="7"/>
      <c r="O100" s="40"/>
    </row>
    <row r="101" spans="1:15" s="6" customFormat="1" x14ac:dyDescent="0.25">
      <c r="A101" s="1"/>
      <c r="B101" s="1"/>
      <c r="E101" s="1"/>
      <c r="F101" s="17"/>
      <c r="G101" s="1"/>
      <c r="H101" s="1"/>
      <c r="I101" s="1"/>
      <c r="J101" s="1"/>
      <c r="K101" s="1"/>
      <c r="L101" s="1"/>
      <c r="M101" s="18"/>
      <c r="N101" s="7"/>
      <c r="O101" s="40"/>
    </row>
    <row r="102" spans="1:15" s="6" customFormat="1" x14ac:dyDescent="0.25">
      <c r="A102" s="1"/>
      <c r="B102" s="1"/>
      <c r="E102" s="1"/>
      <c r="F102" s="17"/>
      <c r="G102" s="1"/>
      <c r="H102" s="1"/>
      <c r="I102" s="1"/>
      <c r="J102" s="1"/>
      <c r="K102" s="1"/>
      <c r="L102" s="1"/>
      <c r="M102" s="18"/>
      <c r="N102" s="7"/>
      <c r="O102" s="40"/>
    </row>
    <row r="103" spans="1:15" s="6" customFormat="1" x14ac:dyDescent="0.25">
      <c r="A103" s="1"/>
      <c r="B103" s="1"/>
      <c r="E103" s="1"/>
      <c r="F103" s="17"/>
      <c r="G103" s="1"/>
      <c r="H103" s="1"/>
      <c r="I103" s="1"/>
      <c r="J103" s="1"/>
      <c r="K103" s="1"/>
      <c r="L103" s="1"/>
      <c r="M103" s="18"/>
      <c r="N103" s="7"/>
      <c r="O103" s="40"/>
    </row>
    <row r="104" spans="1:15" s="6" customFormat="1" x14ac:dyDescent="0.25">
      <c r="A104" s="1"/>
      <c r="B104" s="1"/>
      <c r="E104" s="1"/>
      <c r="F104" s="17"/>
      <c r="G104" s="1"/>
      <c r="H104" s="1"/>
      <c r="I104" s="1"/>
      <c r="J104" s="1"/>
      <c r="K104" s="1"/>
      <c r="L104" s="1"/>
      <c r="M104" s="18"/>
      <c r="N104" s="7"/>
      <c r="O104" s="40"/>
    </row>
    <row r="105" spans="1:15" s="6" customFormat="1" x14ac:dyDescent="0.25">
      <c r="A105" s="1"/>
      <c r="B105" s="1"/>
      <c r="E105" s="1"/>
      <c r="F105" s="17"/>
      <c r="G105" s="1"/>
      <c r="H105" s="1"/>
      <c r="I105" s="1"/>
      <c r="J105" s="1"/>
      <c r="K105" s="1"/>
      <c r="L105" s="1"/>
      <c r="M105" s="18"/>
      <c r="N105" s="7"/>
      <c r="O105" s="40"/>
    </row>
    <row r="106" spans="1:15" s="6" customFormat="1" x14ac:dyDescent="0.25">
      <c r="A106" s="1"/>
      <c r="B106" s="1"/>
      <c r="E106" s="1"/>
      <c r="F106" s="17"/>
      <c r="G106" s="1"/>
      <c r="H106" s="1"/>
      <c r="I106" s="1"/>
      <c r="J106" s="1"/>
      <c r="K106" s="1"/>
      <c r="L106" s="1"/>
      <c r="M106" s="18"/>
      <c r="N106" s="7"/>
      <c r="O106" s="40"/>
    </row>
    <row r="107" spans="1:15" s="6" customFormat="1" x14ac:dyDescent="0.25">
      <c r="A107" s="1"/>
      <c r="B107" s="1"/>
      <c r="E107" s="1"/>
      <c r="F107" s="17"/>
      <c r="G107" s="1"/>
      <c r="H107" s="1"/>
      <c r="I107" s="1"/>
      <c r="J107" s="1"/>
      <c r="K107" s="1"/>
      <c r="L107" s="1"/>
      <c r="M107" s="18"/>
      <c r="N107" s="7"/>
      <c r="O107" s="40"/>
    </row>
    <row r="108" spans="1:15" s="6" customFormat="1" x14ac:dyDescent="0.25">
      <c r="A108" s="1"/>
      <c r="B108" s="1"/>
      <c r="E108" s="1"/>
      <c r="F108" s="17"/>
      <c r="G108" s="1"/>
      <c r="H108" s="1"/>
      <c r="I108" s="1"/>
      <c r="J108" s="1"/>
      <c r="K108" s="1"/>
      <c r="L108" s="1"/>
      <c r="M108" s="18"/>
      <c r="N108" s="7"/>
      <c r="O108" s="40"/>
    </row>
    <row r="109" spans="1:15" s="6" customFormat="1" x14ac:dyDescent="0.25">
      <c r="A109" s="1"/>
      <c r="B109" s="1"/>
      <c r="E109" s="1"/>
      <c r="F109" s="17"/>
      <c r="G109" s="1"/>
      <c r="H109" s="1"/>
      <c r="I109" s="1"/>
      <c r="J109" s="1"/>
      <c r="K109" s="1"/>
      <c r="L109" s="1"/>
      <c r="M109" s="18"/>
      <c r="N109" s="7"/>
      <c r="O109" s="40"/>
    </row>
    <row r="110" spans="1:15" s="6" customFormat="1" x14ac:dyDescent="0.25">
      <c r="A110" s="1"/>
      <c r="B110" s="1"/>
      <c r="E110" s="1"/>
      <c r="F110" s="17"/>
      <c r="G110" s="1"/>
      <c r="H110" s="1"/>
      <c r="I110" s="1"/>
      <c r="J110" s="1"/>
      <c r="K110" s="1"/>
      <c r="L110" s="1"/>
      <c r="M110" s="18"/>
      <c r="N110" s="7"/>
      <c r="O110" s="40"/>
    </row>
    <row r="111" spans="1:15" s="6" customFormat="1" x14ac:dyDescent="0.25">
      <c r="A111" s="1"/>
      <c r="B111" s="1"/>
      <c r="E111" s="1"/>
      <c r="F111" s="17"/>
      <c r="G111" s="1"/>
      <c r="H111" s="1"/>
      <c r="I111" s="1"/>
      <c r="J111" s="1"/>
      <c r="K111" s="1"/>
      <c r="L111" s="1"/>
      <c r="M111" s="18"/>
      <c r="N111" s="7"/>
      <c r="O111" s="40"/>
    </row>
    <row r="112" spans="1:15" s="6" customFormat="1" x14ac:dyDescent="0.25">
      <c r="A112" s="1"/>
      <c r="B112" s="1"/>
      <c r="E112" s="1"/>
      <c r="F112" s="17"/>
      <c r="G112" s="1"/>
      <c r="H112" s="1"/>
      <c r="I112" s="1"/>
      <c r="J112" s="1"/>
      <c r="K112" s="1"/>
      <c r="L112" s="1"/>
      <c r="M112" s="18"/>
      <c r="N112" s="7"/>
      <c r="O112" s="40"/>
    </row>
    <row r="113" spans="1:15" s="6" customFormat="1" x14ac:dyDescent="0.25">
      <c r="A113" s="1"/>
      <c r="B113" s="1"/>
      <c r="E113" s="1"/>
      <c r="F113" s="17"/>
      <c r="G113" s="1"/>
      <c r="H113" s="1"/>
      <c r="I113" s="1"/>
      <c r="J113" s="1"/>
      <c r="K113" s="1"/>
      <c r="L113" s="1"/>
      <c r="M113" s="18"/>
      <c r="N113" s="7"/>
      <c r="O113" s="40"/>
    </row>
    <row r="114" spans="1:15" s="6" customFormat="1" x14ac:dyDescent="0.25">
      <c r="A114" s="1"/>
      <c r="B114" s="1"/>
      <c r="E114" s="1"/>
      <c r="F114" s="17"/>
      <c r="G114" s="1"/>
      <c r="H114" s="1"/>
      <c r="I114" s="1"/>
      <c r="J114" s="1"/>
      <c r="K114" s="1"/>
      <c r="L114" s="1"/>
      <c r="M114" s="18"/>
      <c r="N114" s="7"/>
      <c r="O114" s="40"/>
    </row>
    <row r="115" spans="1:15" s="6" customFormat="1" x14ac:dyDescent="0.25">
      <c r="A115" s="1"/>
      <c r="B115" s="1"/>
      <c r="E115" s="1"/>
      <c r="F115" s="17"/>
      <c r="G115" s="1"/>
      <c r="H115" s="1"/>
      <c r="I115" s="1"/>
      <c r="J115" s="1"/>
      <c r="K115" s="1"/>
      <c r="L115" s="1"/>
      <c r="M115" s="18"/>
      <c r="N115" s="7"/>
      <c r="O115" s="40"/>
    </row>
    <row r="116" spans="1:15" s="6" customFormat="1" x14ac:dyDescent="0.25">
      <c r="A116" s="1"/>
      <c r="B116" s="1"/>
      <c r="E116" s="1"/>
      <c r="F116" s="17"/>
      <c r="G116" s="1"/>
      <c r="H116" s="1"/>
      <c r="I116" s="1"/>
      <c r="J116" s="1"/>
      <c r="K116" s="1"/>
      <c r="L116" s="1"/>
      <c r="M116" s="18"/>
      <c r="N116" s="7"/>
      <c r="O116" s="40"/>
    </row>
    <row r="117" spans="1:15" s="6" customFormat="1" x14ac:dyDescent="0.25">
      <c r="A117" s="1"/>
      <c r="B117" s="1"/>
      <c r="E117" s="1"/>
      <c r="F117" s="17"/>
      <c r="G117" s="1"/>
      <c r="H117" s="1"/>
      <c r="I117" s="1"/>
      <c r="J117" s="1"/>
      <c r="K117" s="1"/>
      <c r="L117" s="1"/>
      <c r="M117" s="18"/>
      <c r="N117" s="7"/>
      <c r="O117" s="40"/>
    </row>
    <row r="118" spans="1:15" s="6" customFormat="1" x14ac:dyDescent="0.25">
      <c r="A118" s="1"/>
      <c r="B118" s="1"/>
      <c r="E118" s="1"/>
      <c r="F118" s="17"/>
      <c r="G118" s="1"/>
      <c r="H118" s="1"/>
      <c r="I118" s="1"/>
      <c r="J118" s="1"/>
      <c r="K118" s="1"/>
      <c r="L118" s="1"/>
      <c r="M118" s="18"/>
      <c r="N118" s="7"/>
      <c r="O118" s="40"/>
    </row>
    <row r="119" spans="1:15" s="6" customFormat="1" x14ac:dyDescent="0.25">
      <c r="A119" s="1"/>
      <c r="B119" s="1"/>
      <c r="E119" s="1"/>
      <c r="F119" s="17"/>
      <c r="G119" s="1"/>
      <c r="H119" s="1"/>
      <c r="I119" s="1"/>
      <c r="J119" s="1"/>
      <c r="K119" s="1"/>
      <c r="L119" s="1"/>
      <c r="M119" s="18"/>
      <c r="N119" s="7"/>
      <c r="O119" s="40"/>
    </row>
    <row r="120" spans="1:15" s="6" customFormat="1" x14ac:dyDescent="0.25">
      <c r="A120" s="1"/>
      <c r="B120" s="1"/>
      <c r="E120" s="1"/>
      <c r="F120" s="17"/>
      <c r="G120" s="1"/>
      <c r="H120" s="1"/>
      <c r="I120" s="1"/>
      <c r="J120" s="1"/>
      <c r="K120" s="1"/>
      <c r="L120" s="1"/>
      <c r="M120" s="18"/>
      <c r="N120" s="7"/>
      <c r="O120" s="40"/>
    </row>
    <row r="121" spans="1:15" s="6" customFormat="1" x14ac:dyDescent="0.25">
      <c r="A121" s="1"/>
      <c r="B121" s="1"/>
      <c r="E121" s="1"/>
      <c r="F121" s="17"/>
      <c r="G121" s="1"/>
      <c r="H121" s="1"/>
      <c r="I121" s="1"/>
      <c r="J121" s="1"/>
      <c r="K121" s="1"/>
      <c r="L121" s="1"/>
      <c r="M121" s="18"/>
      <c r="N121" s="7"/>
      <c r="O121" s="40"/>
    </row>
    <row r="122" spans="1:15" s="6" customFormat="1" x14ac:dyDescent="0.25">
      <c r="A122" s="1"/>
      <c r="B122" s="1"/>
      <c r="E122" s="1"/>
      <c r="F122" s="17"/>
      <c r="G122" s="1"/>
      <c r="H122" s="1"/>
      <c r="I122" s="1"/>
      <c r="J122" s="1"/>
      <c r="K122" s="1"/>
      <c r="L122" s="1"/>
      <c r="M122" s="18"/>
      <c r="N122" s="7"/>
      <c r="O122" s="40"/>
    </row>
    <row r="123" spans="1:15" s="6" customFormat="1" x14ac:dyDescent="0.25">
      <c r="A123" s="1"/>
      <c r="B123" s="1"/>
      <c r="E123" s="1"/>
      <c r="F123" s="17"/>
      <c r="G123" s="1"/>
      <c r="H123" s="1"/>
      <c r="I123" s="1"/>
      <c r="J123" s="1"/>
      <c r="K123" s="1"/>
      <c r="L123" s="1"/>
      <c r="M123" s="18"/>
      <c r="N123" s="7"/>
      <c r="O123" s="40"/>
    </row>
    <row r="124" spans="1:15" s="6" customFormat="1" x14ac:dyDescent="0.25">
      <c r="A124" s="1"/>
      <c r="B124" s="1"/>
      <c r="E124" s="1"/>
      <c r="F124" s="17"/>
      <c r="G124" s="1"/>
      <c r="H124" s="1"/>
      <c r="I124" s="1"/>
      <c r="J124" s="1"/>
      <c r="K124" s="1"/>
      <c r="L124" s="1"/>
      <c r="M124" s="18"/>
      <c r="N124" s="7"/>
      <c r="O124" s="40"/>
    </row>
    <row r="125" spans="1:15" s="6" customFormat="1" x14ac:dyDescent="0.25">
      <c r="A125" s="1"/>
      <c r="B125" s="1"/>
      <c r="E125" s="1"/>
      <c r="F125" s="17"/>
      <c r="G125" s="1"/>
      <c r="H125" s="1"/>
      <c r="I125" s="1"/>
      <c r="J125" s="1"/>
      <c r="K125" s="1"/>
      <c r="L125" s="1"/>
      <c r="M125" s="18"/>
      <c r="N125" s="7"/>
      <c r="O125" s="40"/>
    </row>
    <row r="126" spans="1:15" s="6" customFormat="1" x14ac:dyDescent="0.25">
      <c r="A126" s="1"/>
      <c r="B126" s="1"/>
      <c r="E126" s="1"/>
      <c r="F126" s="17"/>
      <c r="G126" s="1"/>
      <c r="H126" s="1"/>
      <c r="I126" s="1"/>
      <c r="J126" s="1"/>
      <c r="K126" s="1"/>
      <c r="L126" s="1"/>
      <c r="M126" s="18"/>
      <c r="N126" s="7"/>
      <c r="O126" s="40"/>
    </row>
    <row r="127" spans="1:15" s="6" customFormat="1" x14ac:dyDescent="0.25">
      <c r="A127" s="1"/>
      <c r="B127" s="1"/>
      <c r="E127" s="1"/>
      <c r="F127" s="17"/>
      <c r="G127" s="1"/>
      <c r="H127" s="1"/>
      <c r="I127" s="1"/>
      <c r="J127" s="1"/>
      <c r="K127" s="1"/>
      <c r="L127" s="1"/>
      <c r="M127" s="18"/>
      <c r="N127" s="7"/>
      <c r="O127" s="40"/>
    </row>
    <row r="128" spans="1:15" s="6" customFormat="1" x14ac:dyDescent="0.25">
      <c r="A128" s="1"/>
      <c r="B128" s="1"/>
      <c r="E128" s="1"/>
      <c r="F128" s="17"/>
      <c r="G128" s="1"/>
      <c r="H128" s="1"/>
      <c r="I128" s="1"/>
      <c r="J128" s="1"/>
      <c r="K128" s="1"/>
      <c r="L128" s="1"/>
      <c r="M128" s="18"/>
      <c r="N128" s="7"/>
      <c r="O128" s="40"/>
    </row>
    <row r="129" spans="1:15" s="6" customFormat="1" x14ac:dyDescent="0.25">
      <c r="A129" s="1"/>
      <c r="B129" s="1"/>
      <c r="E129" s="1"/>
      <c r="F129" s="17"/>
      <c r="G129" s="1"/>
      <c r="H129" s="1"/>
      <c r="I129" s="1"/>
      <c r="J129" s="1"/>
      <c r="K129" s="1"/>
      <c r="L129" s="1"/>
      <c r="M129" s="18"/>
      <c r="N129" s="7"/>
      <c r="O129" s="40"/>
    </row>
    <row r="130" spans="1:15" s="6" customFormat="1" x14ac:dyDescent="0.25">
      <c r="A130" s="1"/>
      <c r="B130" s="1"/>
      <c r="E130" s="1"/>
      <c r="F130" s="17"/>
      <c r="G130" s="1"/>
      <c r="H130" s="1"/>
      <c r="I130" s="1"/>
      <c r="J130" s="1"/>
      <c r="K130" s="1"/>
      <c r="L130" s="1"/>
      <c r="M130" s="18"/>
      <c r="N130" s="7"/>
      <c r="O130" s="40"/>
    </row>
    <row r="131" spans="1:15" s="6" customFormat="1" x14ac:dyDescent="0.25">
      <c r="A131" s="1"/>
      <c r="B131" s="1"/>
      <c r="E131" s="1"/>
      <c r="F131" s="17"/>
      <c r="G131" s="1"/>
      <c r="H131" s="1"/>
      <c r="I131" s="1"/>
      <c r="J131" s="1"/>
      <c r="K131" s="1"/>
      <c r="L131" s="1"/>
      <c r="M131" s="18"/>
      <c r="N131" s="7"/>
      <c r="O131" s="40"/>
    </row>
    <row r="132" spans="1:15" s="6" customFormat="1" x14ac:dyDescent="0.25">
      <c r="A132" s="1"/>
      <c r="B132" s="1"/>
      <c r="E132" s="1"/>
      <c r="F132" s="17"/>
      <c r="G132" s="1"/>
      <c r="H132" s="1"/>
      <c r="I132" s="1"/>
      <c r="J132" s="1"/>
      <c r="K132" s="1"/>
      <c r="L132" s="1"/>
      <c r="M132" s="18"/>
      <c r="N132" s="7"/>
      <c r="O132" s="40"/>
    </row>
    <row r="133" spans="1:15" s="6" customFormat="1" x14ac:dyDescent="0.25">
      <c r="A133" s="1"/>
      <c r="B133" s="1"/>
      <c r="E133" s="1"/>
      <c r="F133" s="17"/>
      <c r="G133" s="1"/>
      <c r="H133" s="1"/>
      <c r="I133" s="1"/>
      <c r="J133" s="1"/>
      <c r="K133" s="1"/>
      <c r="L133" s="1"/>
      <c r="M133" s="18"/>
      <c r="N133" s="7"/>
      <c r="O133" s="40"/>
    </row>
    <row r="134" spans="1:15" s="6" customFormat="1" x14ac:dyDescent="0.25">
      <c r="A134" s="1"/>
      <c r="B134" s="1"/>
      <c r="E134" s="1"/>
      <c r="F134" s="17"/>
      <c r="G134" s="1"/>
      <c r="H134" s="1"/>
      <c r="I134" s="1"/>
      <c r="J134" s="1"/>
      <c r="K134" s="1"/>
      <c r="L134" s="1"/>
      <c r="M134" s="18"/>
      <c r="N134" s="7"/>
      <c r="O134" s="40"/>
    </row>
    <row r="135" spans="1:15" s="6" customFormat="1" x14ac:dyDescent="0.25">
      <c r="A135" s="1"/>
      <c r="B135" s="1"/>
      <c r="E135" s="1"/>
      <c r="F135" s="17"/>
      <c r="G135" s="1"/>
      <c r="H135" s="1"/>
      <c r="I135" s="1"/>
      <c r="J135" s="1"/>
      <c r="K135" s="1"/>
      <c r="L135" s="1"/>
      <c r="M135" s="18"/>
      <c r="N135" s="7"/>
      <c r="O135" s="40"/>
    </row>
    <row r="136" spans="1:15" s="6" customFormat="1" x14ac:dyDescent="0.25">
      <c r="A136" s="1"/>
      <c r="B136" s="1"/>
      <c r="E136" s="1"/>
      <c r="F136" s="17"/>
      <c r="G136" s="1"/>
      <c r="H136" s="1"/>
      <c r="I136" s="1"/>
      <c r="J136" s="1"/>
      <c r="K136" s="1"/>
      <c r="L136" s="1"/>
      <c r="M136" s="18"/>
      <c r="N136" s="7"/>
      <c r="O136" s="40"/>
    </row>
    <row r="137" spans="1:15" s="6" customFormat="1" x14ac:dyDescent="0.25">
      <c r="A137" s="1"/>
      <c r="B137" s="1"/>
      <c r="E137" s="1"/>
      <c r="F137" s="17"/>
      <c r="G137" s="1"/>
      <c r="H137" s="1"/>
      <c r="I137" s="1"/>
      <c r="J137" s="1"/>
      <c r="K137" s="1"/>
      <c r="L137" s="1"/>
      <c r="M137" s="18"/>
      <c r="N137" s="7"/>
      <c r="O137" s="40"/>
    </row>
    <row r="138" spans="1:15" s="6" customFormat="1" x14ac:dyDescent="0.25">
      <c r="A138" s="1"/>
      <c r="B138" s="1"/>
      <c r="E138" s="1"/>
      <c r="F138" s="17"/>
      <c r="G138" s="1"/>
      <c r="H138" s="1"/>
      <c r="I138" s="1"/>
      <c r="J138" s="1"/>
      <c r="K138" s="1"/>
      <c r="L138" s="1"/>
      <c r="M138" s="18"/>
      <c r="N138" s="7"/>
      <c r="O138" s="40"/>
    </row>
    <row r="139" spans="1:15" s="6" customFormat="1" x14ac:dyDescent="0.25">
      <c r="A139" s="1"/>
      <c r="B139" s="1"/>
      <c r="E139" s="1"/>
      <c r="F139" s="17"/>
      <c r="G139" s="1"/>
      <c r="H139" s="1"/>
      <c r="I139" s="1"/>
      <c r="J139" s="1"/>
      <c r="K139" s="1"/>
      <c r="L139" s="1"/>
      <c r="M139" s="18"/>
      <c r="N139" s="7"/>
      <c r="O139" s="40"/>
    </row>
    <row r="140" spans="1:15" s="6" customFormat="1" x14ac:dyDescent="0.25">
      <c r="A140" s="1"/>
      <c r="B140" s="1"/>
      <c r="E140" s="1"/>
      <c r="F140" s="17"/>
      <c r="G140" s="1"/>
      <c r="H140" s="1"/>
      <c r="I140" s="1"/>
      <c r="J140" s="1"/>
      <c r="K140" s="1"/>
      <c r="L140" s="1"/>
      <c r="M140" s="18"/>
      <c r="N140" s="7"/>
      <c r="O140" s="40"/>
    </row>
    <row r="141" spans="1:15" s="6" customFormat="1" x14ac:dyDescent="0.25">
      <c r="A141" s="1"/>
      <c r="B141" s="1"/>
      <c r="E141" s="1"/>
      <c r="F141" s="17"/>
      <c r="G141" s="1"/>
      <c r="H141" s="1"/>
      <c r="I141" s="1"/>
      <c r="J141" s="1"/>
      <c r="K141" s="1"/>
      <c r="L141" s="1"/>
      <c r="M141" s="18"/>
      <c r="N141" s="7"/>
      <c r="O141" s="40"/>
    </row>
    <row r="142" spans="1:15" s="6" customFormat="1" x14ac:dyDescent="0.25">
      <c r="A142" s="1"/>
      <c r="B142" s="1"/>
      <c r="E142" s="1"/>
      <c r="F142" s="17"/>
      <c r="G142" s="1"/>
      <c r="H142" s="1"/>
      <c r="I142" s="1"/>
      <c r="J142" s="1"/>
      <c r="K142" s="1"/>
      <c r="L142" s="1"/>
      <c r="M142" s="18"/>
      <c r="N142" s="7"/>
      <c r="O142" s="40"/>
    </row>
    <row r="143" spans="1:15" s="6" customFormat="1" x14ac:dyDescent="0.25">
      <c r="A143" s="1"/>
      <c r="B143" s="1"/>
      <c r="E143" s="1"/>
      <c r="F143" s="17"/>
      <c r="G143" s="1"/>
      <c r="H143" s="1"/>
      <c r="I143" s="1"/>
      <c r="J143" s="1"/>
      <c r="K143" s="1"/>
      <c r="L143" s="1"/>
      <c r="M143" s="18"/>
      <c r="N143" s="7"/>
      <c r="O143" s="40"/>
    </row>
    <row r="144" spans="1:15" s="6" customFormat="1" x14ac:dyDescent="0.25">
      <c r="A144" s="1"/>
      <c r="B144" s="1"/>
      <c r="E144" s="1"/>
      <c r="F144" s="17"/>
      <c r="G144" s="1"/>
      <c r="H144" s="1"/>
      <c r="I144" s="1"/>
      <c r="J144" s="1"/>
      <c r="K144" s="1"/>
      <c r="L144" s="1"/>
      <c r="M144" s="18"/>
      <c r="N144" s="7"/>
      <c r="O144" s="40"/>
    </row>
  </sheetData>
  <mergeCells count="18">
    <mergeCell ref="A14:A16"/>
    <mergeCell ref="B14:B16"/>
    <mergeCell ref="G1:J1"/>
    <mergeCell ref="A1:F1"/>
    <mergeCell ref="K1:O1"/>
    <mergeCell ref="A3:A4"/>
    <mergeCell ref="B3:B4"/>
    <mergeCell ref="A5:A6"/>
    <mergeCell ref="B5:B6"/>
    <mergeCell ref="AG1:AK1"/>
    <mergeCell ref="AB1:AF1"/>
    <mergeCell ref="M35:P35"/>
    <mergeCell ref="N28:Q28"/>
    <mergeCell ref="N29:Q29"/>
    <mergeCell ref="N30:Q30"/>
    <mergeCell ref="P1:S1"/>
    <mergeCell ref="X1:AA1"/>
    <mergeCell ref="T1:W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18"/>
  <sheetViews>
    <sheetView zoomScale="80" zoomScaleNormal="80" workbookViewId="0">
      <selection activeCell="K9" sqref="K9"/>
    </sheetView>
  </sheetViews>
  <sheetFormatPr defaultColWidth="9.7109375" defaultRowHeight="15" x14ac:dyDescent="0.2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7" customWidth="1"/>
    <col min="5" max="5" width="25" style="17" customWidth="1"/>
    <col min="6" max="6" width="19.7109375" style="1" customWidth="1"/>
    <col min="7" max="7" width="12.28515625" style="1" customWidth="1"/>
    <col min="8" max="8" width="14.85546875" style="1" customWidth="1"/>
    <col min="9" max="9" width="13.7109375" style="1" customWidth="1"/>
    <col min="10" max="10" width="12.7109375" style="33" bestFit="1" customWidth="1"/>
    <col min="11" max="11" width="13.28515625" style="5" customWidth="1"/>
    <col min="12" max="12" width="13.28515625" style="18" customWidth="1"/>
    <col min="13" max="13" width="12.5703125" style="4" customWidth="1"/>
    <col min="14" max="28" width="13.7109375" style="2" customWidth="1"/>
    <col min="29" max="16384" width="9.7109375" style="2"/>
  </cols>
  <sheetData>
    <row r="1" spans="1:28" ht="34.5" customHeight="1" x14ac:dyDescent="0.25">
      <c r="A1" s="208" t="s">
        <v>20</v>
      </c>
      <c r="B1" s="209"/>
      <c r="C1" s="209"/>
      <c r="D1" s="210"/>
      <c r="E1" s="57"/>
      <c r="F1" s="208" t="s">
        <v>21</v>
      </c>
      <c r="G1" s="209"/>
      <c r="H1" s="209"/>
      <c r="I1" s="209"/>
      <c r="J1" s="210"/>
      <c r="K1" s="208" t="s">
        <v>22</v>
      </c>
      <c r="L1" s="209"/>
      <c r="M1" s="210"/>
      <c r="N1" s="206" t="s">
        <v>107</v>
      </c>
      <c r="O1" s="206" t="s">
        <v>108</v>
      </c>
      <c r="P1" s="206" t="s">
        <v>109</v>
      </c>
      <c r="Q1" s="206" t="s">
        <v>18</v>
      </c>
      <c r="R1" s="206" t="s">
        <v>18</v>
      </c>
      <c r="S1" s="206" t="s">
        <v>18</v>
      </c>
      <c r="T1" s="206" t="s">
        <v>18</v>
      </c>
      <c r="U1" s="206" t="s">
        <v>18</v>
      </c>
      <c r="V1" s="206" t="s">
        <v>18</v>
      </c>
      <c r="W1" s="206" t="s">
        <v>18</v>
      </c>
      <c r="X1" s="206" t="s">
        <v>18</v>
      </c>
      <c r="Y1" s="206" t="s">
        <v>18</v>
      </c>
      <c r="Z1" s="206" t="s">
        <v>18</v>
      </c>
      <c r="AA1" s="206" t="s">
        <v>18</v>
      </c>
      <c r="AB1" s="206" t="s">
        <v>18</v>
      </c>
    </row>
    <row r="2" spans="1:28" ht="34.5" customHeight="1" x14ac:dyDescent="0.25">
      <c r="A2" s="207" t="s">
        <v>85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  <c r="AB2" s="206"/>
    </row>
    <row r="3" spans="1:28" s="3" customFormat="1" ht="30" x14ac:dyDescent="0.2">
      <c r="A3" s="30" t="s">
        <v>4</v>
      </c>
      <c r="B3" s="30" t="s">
        <v>16</v>
      </c>
      <c r="C3" s="30" t="s">
        <v>3</v>
      </c>
      <c r="D3" s="30" t="s">
        <v>13</v>
      </c>
      <c r="E3" s="30" t="s">
        <v>47</v>
      </c>
      <c r="F3" s="31" t="s">
        <v>48</v>
      </c>
      <c r="G3" s="31" t="s">
        <v>14</v>
      </c>
      <c r="H3" s="31" t="s">
        <v>15</v>
      </c>
      <c r="I3" s="31" t="s">
        <v>81</v>
      </c>
      <c r="J3" s="32" t="s">
        <v>17</v>
      </c>
      <c r="K3" s="12" t="s">
        <v>5</v>
      </c>
      <c r="L3" s="13" t="s">
        <v>0</v>
      </c>
      <c r="M3" s="11" t="s">
        <v>2</v>
      </c>
      <c r="N3" s="102">
        <v>44855</v>
      </c>
      <c r="O3" s="102">
        <v>44855</v>
      </c>
      <c r="P3" s="102">
        <v>44858</v>
      </c>
      <c r="Q3" s="54" t="s">
        <v>1</v>
      </c>
      <c r="R3" s="54" t="s">
        <v>1</v>
      </c>
      <c r="S3" s="54" t="s">
        <v>1</v>
      </c>
      <c r="T3" s="54" t="s">
        <v>1</v>
      </c>
      <c r="U3" s="54" t="s">
        <v>1</v>
      </c>
      <c r="V3" s="54" t="s">
        <v>1</v>
      </c>
      <c r="W3" s="54" t="s">
        <v>1</v>
      </c>
      <c r="X3" s="54" t="s">
        <v>1</v>
      </c>
      <c r="Y3" s="54" t="s">
        <v>1</v>
      </c>
      <c r="Z3" s="54" t="s">
        <v>1</v>
      </c>
      <c r="AA3" s="54" t="s">
        <v>1</v>
      </c>
      <c r="AB3" s="54" t="s">
        <v>1</v>
      </c>
    </row>
    <row r="4" spans="1:28" ht="23.25" customHeight="1" x14ac:dyDescent="0.25">
      <c r="A4" s="217">
        <v>1</v>
      </c>
      <c r="B4" s="220" t="s">
        <v>24</v>
      </c>
      <c r="C4" s="61">
        <v>1</v>
      </c>
      <c r="D4" s="64" t="s">
        <v>32</v>
      </c>
      <c r="E4" s="70" t="s">
        <v>49</v>
      </c>
      <c r="F4" s="75" t="s">
        <v>58</v>
      </c>
      <c r="G4" s="79" t="s">
        <v>69</v>
      </c>
      <c r="H4" s="79" t="s">
        <v>72</v>
      </c>
      <c r="I4" s="79" t="s">
        <v>82</v>
      </c>
      <c r="J4" s="86">
        <v>6585</v>
      </c>
      <c r="K4" s="49"/>
      <c r="L4" s="15">
        <f>K4-(SUM(N4:AB4))</f>
        <v>0</v>
      </c>
      <c r="M4" s="16" t="str">
        <f t="shared" ref="M4:M18" si="0">IF(L4&lt;0,"ATENÇÃO","OK")</f>
        <v>OK</v>
      </c>
      <c r="N4" s="101"/>
      <c r="O4" s="101"/>
      <c r="P4" s="101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</row>
    <row r="5" spans="1:28" ht="26.25" customHeight="1" x14ac:dyDescent="0.25">
      <c r="A5" s="217"/>
      <c r="B5" s="221"/>
      <c r="C5" s="61">
        <v>2</v>
      </c>
      <c r="D5" s="64" t="s">
        <v>33</v>
      </c>
      <c r="E5" s="70" t="s">
        <v>49</v>
      </c>
      <c r="F5" s="75" t="s">
        <v>59</v>
      </c>
      <c r="G5" s="79" t="s">
        <v>69</v>
      </c>
      <c r="H5" s="79" t="s">
        <v>72</v>
      </c>
      <c r="I5" s="79" t="s">
        <v>82</v>
      </c>
      <c r="J5" s="86">
        <v>4469.28</v>
      </c>
      <c r="K5" s="49"/>
      <c r="L5" s="15">
        <f t="shared" ref="L5:L18" si="1">K5-(SUM(N5:AB5))</f>
        <v>0</v>
      </c>
      <c r="M5" s="16" t="str">
        <f t="shared" si="0"/>
        <v>OK</v>
      </c>
      <c r="N5" s="101"/>
      <c r="O5" s="101"/>
      <c r="P5" s="101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</row>
    <row r="6" spans="1:28" ht="24" customHeight="1" x14ac:dyDescent="0.25">
      <c r="A6" s="218">
        <v>2</v>
      </c>
      <c r="B6" s="214" t="s">
        <v>24</v>
      </c>
      <c r="C6" s="62">
        <v>3</v>
      </c>
      <c r="D6" s="65" t="s">
        <v>34</v>
      </c>
      <c r="E6" s="71" t="s">
        <v>49</v>
      </c>
      <c r="F6" s="76" t="s">
        <v>58</v>
      </c>
      <c r="G6" s="80" t="s">
        <v>69</v>
      </c>
      <c r="H6" s="80" t="s">
        <v>73</v>
      </c>
      <c r="I6" s="80" t="s">
        <v>82</v>
      </c>
      <c r="J6" s="87">
        <v>8446.5300000000007</v>
      </c>
      <c r="K6" s="49">
        <f>150-16</f>
        <v>134</v>
      </c>
      <c r="L6" s="15">
        <f t="shared" si="1"/>
        <v>0</v>
      </c>
      <c r="M6" s="16" t="str">
        <f t="shared" si="0"/>
        <v>OK</v>
      </c>
      <c r="N6" s="101"/>
      <c r="O6" s="101"/>
      <c r="P6" s="101">
        <v>134</v>
      </c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</row>
    <row r="7" spans="1:28" ht="24" customHeight="1" x14ac:dyDescent="0.25">
      <c r="A7" s="219"/>
      <c r="B7" s="216"/>
      <c r="C7" s="62">
        <v>4</v>
      </c>
      <c r="D7" s="65" t="s">
        <v>35</v>
      </c>
      <c r="E7" s="71" t="s">
        <v>49</v>
      </c>
      <c r="F7" s="76" t="s">
        <v>59</v>
      </c>
      <c r="G7" s="80" t="s">
        <v>69</v>
      </c>
      <c r="H7" s="80" t="s">
        <v>73</v>
      </c>
      <c r="I7" s="80" t="s">
        <v>82</v>
      </c>
      <c r="J7" s="87">
        <v>6812.9</v>
      </c>
      <c r="K7" s="49"/>
      <c r="L7" s="15">
        <f t="shared" si="1"/>
        <v>0</v>
      </c>
      <c r="M7" s="16" t="str">
        <f t="shared" si="0"/>
        <v>OK</v>
      </c>
      <c r="N7" s="101"/>
      <c r="O7" s="101"/>
      <c r="P7" s="101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</row>
    <row r="8" spans="1:28" ht="19.5" customHeight="1" x14ac:dyDescent="0.25">
      <c r="A8" s="58">
        <v>3</v>
      </c>
      <c r="B8" s="64" t="s">
        <v>25</v>
      </c>
      <c r="C8" s="61">
        <v>5</v>
      </c>
      <c r="D8" s="64" t="s">
        <v>36</v>
      </c>
      <c r="E8" s="70" t="s">
        <v>50</v>
      </c>
      <c r="F8" s="75" t="s">
        <v>60</v>
      </c>
      <c r="G8" s="79" t="s">
        <v>69</v>
      </c>
      <c r="H8" s="79" t="s">
        <v>74</v>
      </c>
      <c r="I8" s="79" t="s">
        <v>82</v>
      </c>
      <c r="J8" s="86">
        <v>6035</v>
      </c>
      <c r="K8" s="49"/>
      <c r="L8" s="15">
        <f t="shared" si="1"/>
        <v>0</v>
      </c>
      <c r="M8" s="16" t="str">
        <f t="shared" si="0"/>
        <v>OK</v>
      </c>
      <c r="N8" s="101"/>
      <c r="O8" s="101"/>
      <c r="P8" s="101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</row>
    <row r="9" spans="1:28" ht="21.75" customHeight="1" x14ac:dyDescent="0.25">
      <c r="A9" s="59">
        <v>4</v>
      </c>
      <c r="B9" s="65" t="s">
        <v>25</v>
      </c>
      <c r="C9" s="62">
        <v>6</v>
      </c>
      <c r="D9" s="65" t="s">
        <v>37</v>
      </c>
      <c r="E9" s="71" t="s">
        <v>50</v>
      </c>
      <c r="F9" s="76" t="s">
        <v>60</v>
      </c>
      <c r="G9" s="80" t="s">
        <v>69</v>
      </c>
      <c r="H9" s="80" t="s">
        <v>75</v>
      </c>
      <c r="I9" s="80" t="s">
        <v>82</v>
      </c>
      <c r="J9" s="87">
        <v>7900</v>
      </c>
      <c r="K9" s="49">
        <f>20+2</f>
        <v>22</v>
      </c>
      <c r="L9" s="15">
        <f t="shared" si="1"/>
        <v>2</v>
      </c>
      <c r="M9" s="16" t="str">
        <f t="shared" si="0"/>
        <v>OK</v>
      </c>
      <c r="N9" s="101">
        <v>20</v>
      </c>
      <c r="O9" s="101"/>
      <c r="P9" s="101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</row>
    <row r="10" spans="1:28" ht="20.25" customHeight="1" x14ac:dyDescent="0.25">
      <c r="A10" s="58">
        <v>5</v>
      </c>
      <c r="B10" s="66" t="s">
        <v>26</v>
      </c>
      <c r="C10" s="61">
        <v>7</v>
      </c>
      <c r="D10" s="66" t="s">
        <v>38</v>
      </c>
      <c r="E10" s="72" t="s">
        <v>51</v>
      </c>
      <c r="F10" s="77" t="s">
        <v>61</v>
      </c>
      <c r="G10" s="81" t="s">
        <v>69</v>
      </c>
      <c r="H10" s="81" t="s">
        <v>76</v>
      </c>
      <c r="I10" s="81" t="s">
        <v>82</v>
      </c>
      <c r="J10" s="86">
        <v>3604.02</v>
      </c>
      <c r="K10" s="49"/>
      <c r="L10" s="15">
        <f t="shared" si="1"/>
        <v>0</v>
      </c>
      <c r="M10" s="16" t="str">
        <f t="shared" si="0"/>
        <v>OK</v>
      </c>
      <c r="N10" s="101"/>
      <c r="O10" s="101"/>
      <c r="P10" s="101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</row>
    <row r="11" spans="1:28" ht="22.5" x14ac:dyDescent="0.25">
      <c r="A11" s="60">
        <v>6</v>
      </c>
      <c r="B11" s="65" t="s">
        <v>27</v>
      </c>
      <c r="C11" s="62">
        <v>8</v>
      </c>
      <c r="D11" s="65" t="s">
        <v>39</v>
      </c>
      <c r="E11" s="71" t="s">
        <v>52</v>
      </c>
      <c r="F11" s="76" t="s">
        <v>62</v>
      </c>
      <c r="G11" s="80" t="s">
        <v>69</v>
      </c>
      <c r="H11" s="80" t="s">
        <v>77</v>
      </c>
      <c r="I11" s="80" t="s">
        <v>82</v>
      </c>
      <c r="J11" s="87">
        <v>2129.86</v>
      </c>
      <c r="K11" s="49"/>
      <c r="L11" s="15">
        <f t="shared" si="1"/>
        <v>0</v>
      </c>
      <c r="M11" s="16" t="str">
        <f t="shared" si="0"/>
        <v>OK</v>
      </c>
      <c r="N11" s="101"/>
      <c r="O11" s="101"/>
      <c r="P11" s="101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</row>
    <row r="12" spans="1:28" ht="33.75" x14ac:dyDescent="0.25">
      <c r="A12" s="61">
        <v>7</v>
      </c>
      <c r="B12" s="64" t="s">
        <v>28</v>
      </c>
      <c r="C12" s="61">
        <v>9</v>
      </c>
      <c r="D12" s="64" t="s">
        <v>40</v>
      </c>
      <c r="E12" s="73" t="s">
        <v>53</v>
      </c>
      <c r="F12" s="64" t="s">
        <v>63</v>
      </c>
      <c r="G12" s="82" t="s">
        <v>69</v>
      </c>
      <c r="H12" s="82" t="s">
        <v>77</v>
      </c>
      <c r="I12" s="82" t="s">
        <v>82</v>
      </c>
      <c r="J12" s="86">
        <v>2679.89</v>
      </c>
      <c r="K12" s="49"/>
      <c r="L12" s="15">
        <f t="shared" si="1"/>
        <v>0</v>
      </c>
      <c r="M12" s="16" t="str">
        <f t="shared" si="0"/>
        <v>OK</v>
      </c>
      <c r="N12" s="101"/>
      <c r="O12" s="101"/>
      <c r="P12" s="101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</row>
    <row r="13" spans="1:28" ht="22.5" customHeight="1" x14ac:dyDescent="0.25">
      <c r="A13" s="62">
        <v>10</v>
      </c>
      <c r="B13" s="65" t="s">
        <v>29</v>
      </c>
      <c r="C13" s="67">
        <v>12</v>
      </c>
      <c r="D13" s="65" t="s">
        <v>41</v>
      </c>
      <c r="E13" s="65" t="s">
        <v>52</v>
      </c>
      <c r="F13" s="65" t="s">
        <v>64</v>
      </c>
      <c r="G13" s="83" t="s">
        <v>69</v>
      </c>
      <c r="H13" s="83" t="s">
        <v>78</v>
      </c>
      <c r="I13" s="83" t="s">
        <v>82</v>
      </c>
      <c r="J13" s="87">
        <f>61900</f>
        <v>61900</v>
      </c>
      <c r="K13" s="49"/>
      <c r="L13" s="15">
        <f t="shared" si="1"/>
        <v>0</v>
      </c>
      <c r="M13" s="16" t="str">
        <f t="shared" si="0"/>
        <v>OK</v>
      </c>
      <c r="N13" s="101"/>
      <c r="O13" s="101"/>
      <c r="P13" s="101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</row>
    <row r="14" spans="1:28" ht="33.75" x14ac:dyDescent="0.25">
      <c r="A14" s="63">
        <v>11</v>
      </c>
      <c r="B14" s="66" t="s">
        <v>30</v>
      </c>
      <c r="C14" s="68">
        <v>13</v>
      </c>
      <c r="D14" s="74" t="s">
        <v>42</v>
      </c>
      <c r="E14" s="74" t="s">
        <v>54</v>
      </c>
      <c r="F14" s="74" t="s">
        <v>54</v>
      </c>
      <c r="G14" s="84" t="s">
        <v>70</v>
      </c>
      <c r="H14" s="82" t="s">
        <v>77</v>
      </c>
      <c r="I14" s="84" t="s">
        <v>82</v>
      </c>
      <c r="J14" s="86">
        <v>1414</v>
      </c>
      <c r="K14" s="49">
        <v>30</v>
      </c>
      <c r="L14" s="15">
        <f t="shared" si="1"/>
        <v>1</v>
      </c>
      <c r="M14" s="16" t="str">
        <f t="shared" si="0"/>
        <v>OK</v>
      </c>
      <c r="N14" s="101"/>
      <c r="O14" s="101">
        <v>29</v>
      </c>
      <c r="P14" s="101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</row>
    <row r="15" spans="1:28" x14ac:dyDescent="0.25">
      <c r="A15" s="211">
        <v>12</v>
      </c>
      <c r="B15" s="214" t="s">
        <v>31</v>
      </c>
      <c r="C15" s="69">
        <v>14</v>
      </c>
      <c r="D15" s="62" t="s">
        <v>43</v>
      </c>
      <c r="E15" s="62" t="s">
        <v>55</v>
      </c>
      <c r="F15" s="62" t="s">
        <v>65</v>
      </c>
      <c r="G15" s="83" t="s">
        <v>69</v>
      </c>
      <c r="H15" s="83" t="s">
        <v>79</v>
      </c>
      <c r="I15" s="83" t="s">
        <v>83</v>
      </c>
      <c r="J15" s="87">
        <v>1949.25</v>
      </c>
      <c r="K15" s="49"/>
      <c r="L15" s="15">
        <f t="shared" si="1"/>
        <v>0</v>
      </c>
      <c r="M15" s="16" t="str">
        <f t="shared" si="0"/>
        <v>OK</v>
      </c>
      <c r="N15" s="101"/>
      <c r="O15" s="101"/>
      <c r="P15" s="101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</row>
    <row r="16" spans="1:28" x14ac:dyDescent="0.25">
      <c r="A16" s="212"/>
      <c r="B16" s="215"/>
      <c r="C16" s="69">
        <v>15</v>
      </c>
      <c r="D16" s="62" t="s">
        <v>44</v>
      </c>
      <c r="E16" s="62" t="s">
        <v>55</v>
      </c>
      <c r="F16" s="62" t="s">
        <v>66</v>
      </c>
      <c r="G16" s="83" t="s">
        <v>69</v>
      </c>
      <c r="H16" s="83" t="s">
        <v>79</v>
      </c>
      <c r="I16" s="83" t="s">
        <v>83</v>
      </c>
      <c r="J16" s="87">
        <v>2767.63</v>
      </c>
      <c r="K16" s="49"/>
      <c r="L16" s="15">
        <f t="shared" si="1"/>
        <v>0</v>
      </c>
      <c r="M16" s="16" t="str">
        <f t="shared" si="0"/>
        <v>OK</v>
      </c>
      <c r="N16" s="101"/>
      <c r="O16" s="101"/>
      <c r="P16" s="101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</row>
    <row r="17" spans="1:28" x14ac:dyDescent="0.25">
      <c r="A17" s="213"/>
      <c r="B17" s="216"/>
      <c r="C17" s="69">
        <v>16</v>
      </c>
      <c r="D17" s="62" t="s">
        <v>45</v>
      </c>
      <c r="E17" s="78" t="s">
        <v>56</v>
      </c>
      <c r="F17" s="78" t="s">
        <v>67</v>
      </c>
      <c r="G17" s="85" t="s">
        <v>69</v>
      </c>
      <c r="H17" s="83" t="s">
        <v>79</v>
      </c>
      <c r="I17" s="85" t="s">
        <v>83</v>
      </c>
      <c r="J17" s="87">
        <v>5743.59</v>
      </c>
      <c r="K17" s="48"/>
      <c r="L17" s="15">
        <f t="shared" si="1"/>
        <v>0</v>
      </c>
      <c r="M17" s="16" t="str">
        <f t="shared" si="0"/>
        <v>OK</v>
      </c>
      <c r="N17" s="101"/>
      <c r="O17" s="101"/>
      <c r="P17" s="101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</row>
    <row r="18" spans="1:28" ht="33.75" x14ac:dyDescent="0.25">
      <c r="A18" s="62">
        <v>14</v>
      </c>
      <c r="B18" s="65" t="s">
        <v>28</v>
      </c>
      <c r="C18" s="62">
        <v>19</v>
      </c>
      <c r="D18" s="65" t="s">
        <v>46</v>
      </c>
      <c r="E18" s="65" t="s">
        <v>57</v>
      </c>
      <c r="F18" s="65" t="s">
        <v>68</v>
      </c>
      <c r="G18" s="83" t="s">
        <v>71</v>
      </c>
      <c r="H18" s="83" t="s">
        <v>80</v>
      </c>
      <c r="I18" s="83" t="s">
        <v>83</v>
      </c>
      <c r="J18" s="87">
        <v>3099.33</v>
      </c>
      <c r="K18" s="48"/>
      <c r="L18" s="15">
        <f t="shared" si="1"/>
        <v>0</v>
      </c>
      <c r="M18" s="16" t="str">
        <f t="shared" si="0"/>
        <v>OK</v>
      </c>
      <c r="N18" s="101"/>
      <c r="O18" s="101"/>
      <c r="P18" s="101"/>
      <c r="Q18" s="55"/>
      <c r="R18" s="56"/>
      <c r="S18" s="55"/>
      <c r="T18" s="56"/>
      <c r="U18" s="55"/>
      <c r="V18" s="55"/>
      <c r="W18" s="55"/>
      <c r="X18" s="55"/>
      <c r="Y18" s="55"/>
      <c r="Z18" s="55"/>
      <c r="AA18" s="55"/>
      <c r="AB18" s="55"/>
    </row>
  </sheetData>
  <mergeCells count="25">
    <mergeCell ref="R1:R2"/>
    <mergeCell ref="A1:D1"/>
    <mergeCell ref="A15:A17"/>
    <mergeCell ref="B15:B17"/>
    <mergeCell ref="F1:J1"/>
    <mergeCell ref="K1:M1"/>
    <mergeCell ref="P1:P2"/>
    <mergeCell ref="N1:N2"/>
    <mergeCell ref="O1:O2"/>
    <mergeCell ref="AB1:AB2"/>
    <mergeCell ref="A2:M2"/>
    <mergeCell ref="A4:A5"/>
    <mergeCell ref="B4:B5"/>
    <mergeCell ref="A6:A7"/>
    <mergeCell ref="B6:B7"/>
    <mergeCell ref="AA1:AA2"/>
    <mergeCell ref="Y1:Y2"/>
    <mergeCell ref="Z1:Z2"/>
    <mergeCell ref="T1:T2"/>
    <mergeCell ref="U1:U2"/>
    <mergeCell ref="V1:V2"/>
    <mergeCell ref="W1:W2"/>
    <mergeCell ref="X1:X2"/>
    <mergeCell ref="S1:S2"/>
    <mergeCell ref="Q1:Q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18"/>
  <sheetViews>
    <sheetView topLeftCell="F1" zoomScale="80" zoomScaleNormal="80" workbookViewId="0">
      <selection activeCell="R30" sqref="R30"/>
    </sheetView>
  </sheetViews>
  <sheetFormatPr defaultColWidth="9.7109375" defaultRowHeight="15" x14ac:dyDescent="0.2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7" customWidth="1"/>
    <col min="5" max="5" width="25" style="17" customWidth="1"/>
    <col min="6" max="6" width="19.7109375" style="1" customWidth="1"/>
    <col min="7" max="7" width="12.28515625" style="1" customWidth="1"/>
    <col min="8" max="8" width="14.85546875" style="1" customWidth="1"/>
    <col min="9" max="9" width="13.7109375" style="1" customWidth="1"/>
    <col min="10" max="10" width="12.7109375" style="33" bestFit="1" customWidth="1"/>
    <col min="11" max="11" width="13.28515625" style="5" customWidth="1"/>
    <col min="12" max="12" width="13.28515625" style="18" customWidth="1"/>
    <col min="13" max="13" width="12.5703125" style="4" customWidth="1"/>
    <col min="14" max="28" width="13.7109375" style="2" customWidth="1"/>
    <col min="29" max="16384" width="9.7109375" style="2"/>
  </cols>
  <sheetData>
    <row r="1" spans="1:28" ht="34.5" customHeight="1" x14ac:dyDescent="0.25">
      <c r="A1" s="208" t="s">
        <v>20</v>
      </c>
      <c r="B1" s="209"/>
      <c r="C1" s="209"/>
      <c r="D1" s="210"/>
      <c r="E1" s="57"/>
      <c r="F1" s="208" t="s">
        <v>21</v>
      </c>
      <c r="G1" s="209"/>
      <c r="H1" s="209"/>
      <c r="I1" s="209"/>
      <c r="J1" s="210"/>
      <c r="K1" s="208" t="s">
        <v>22</v>
      </c>
      <c r="L1" s="209"/>
      <c r="M1" s="210"/>
      <c r="N1" s="206" t="s">
        <v>110</v>
      </c>
      <c r="O1" s="206" t="s">
        <v>111</v>
      </c>
      <c r="P1" s="206" t="s">
        <v>112</v>
      </c>
      <c r="Q1" s="206" t="s">
        <v>113</v>
      </c>
      <c r="R1" s="206" t="s">
        <v>228</v>
      </c>
      <c r="S1" s="206" t="s">
        <v>229</v>
      </c>
      <c r="T1" s="206" t="s">
        <v>230</v>
      </c>
      <c r="U1" s="206" t="s">
        <v>18</v>
      </c>
      <c r="V1" s="206" t="s">
        <v>18</v>
      </c>
      <c r="W1" s="206" t="s">
        <v>18</v>
      </c>
      <c r="X1" s="206" t="s">
        <v>18</v>
      </c>
      <c r="Y1" s="206" t="s">
        <v>18</v>
      </c>
      <c r="Z1" s="206" t="s">
        <v>18</v>
      </c>
      <c r="AA1" s="206" t="s">
        <v>18</v>
      </c>
      <c r="AB1" s="206" t="s">
        <v>18</v>
      </c>
    </row>
    <row r="2" spans="1:28" ht="34.5" customHeight="1" x14ac:dyDescent="0.25">
      <c r="A2" s="207" t="s">
        <v>86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  <c r="AB2" s="206"/>
    </row>
    <row r="3" spans="1:28" s="3" customFormat="1" ht="30" x14ac:dyDescent="0.2">
      <c r="A3" s="30" t="s">
        <v>4</v>
      </c>
      <c r="B3" s="30" t="s">
        <v>16</v>
      </c>
      <c r="C3" s="30" t="s">
        <v>3</v>
      </c>
      <c r="D3" s="30" t="s">
        <v>13</v>
      </c>
      <c r="E3" s="30" t="s">
        <v>47</v>
      </c>
      <c r="F3" s="31" t="s">
        <v>48</v>
      </c>
      <c r="G3" s="31" t="s">
        <v>14</v>
      </c>
      <c r="H3" s="31" t="s">
        <v>15</v>
      </c>
      <c r="I3" s="31" t="s">
        <v>81</v>
      </c>
      <c r="J3" s="32" t="s">
        <v>17</v>
      </c>
      <c r="K3" s="12" t="s">
        <v>5</v>
      </c>
      <c r="L3" s="13" t="s">
        <v>0</v>
      </c>
      <c r="M3" s="11" t="s">
        <v>2</v>
      </c>
      <c r="N3" s="104">
        <v>44875</v>
      </c>
      <c r="O3" s="104">
        <v>44875</v>
      </c>
      <c r="P3" s="104">
        <v>44881</v>
      </c>
      <c r="Q3" s="104">
        <v>44881</v>
      </c>
      <c r="R3" s="197">
        <v>45189</v>
      </c>
      <c r="S3" s="197">
        <v>45190</v>
      </c>
      <c r="T3" s="197">
        <v>45196</v>
      </c>
      <c r="U3" s="54" t="s">
        <v>1</v>
      </c>
      <c r="V3" s="54" t="s">
        <v>1</v>
      </c>
      <c r="W3" s="54" t="s">
        <v>1</v>
      </c>
      <c r="X3" s="54" t="s">
        <v>1</v>
      </c>
      <c r="Y3" s="54" t="s">
        <v>1</v>
      </c>
      <c r="Z3" s="54" t="s">
        <v>1</v>
      </c>
      <c r="AA3" s="54" t="s">
        <v>1</v>
      </c>
      <c r="AB3" s="54" t="s">
        <v>1</v>
      </c>
    </row>
    <row r="4" spans="1:28" ht="23.25" customHeight="1" x14ac:dyDescent="0.25">
      <c r="A4" s="217">
        <v>1</v>
      </c>
      <c r="B4" s="220" t="s">
        <v>24</v>
      </c>
      <c r="C4" s="61">
        <v>1</v>
      </c>
      <c r="D4" s="64" t="s">
        <v>32</v>
      </c>
      <c r="E4" s="70" t="s">
        <v>49</v>
      </c>
      <c r="F4" s="75" t="s">
        <v>58</v>
      </c>
      <c r="G4" s="79" t="s">
        <v>69</v>
      </c>
      <c r="H4" s="79" t="s">
        <v>72</v>
      </c>
      <c r="I4" s="79" t="s">
        <v>82</v>
      </c>
      <c r="J4" s="86">
        <v>6585</v>
      </c>
      <c r="K4" s="49">
        <f>5-2</f>
        <v>3</v>
      </c>
      <c r="L4" s="15">
        <f>K4-(SUM(N4:AB4))</f>
        <v>0</v>
      </c>
      <c r="M4" s="16" t="str">
        <f t="shared" ref="M4:M18" si="0">IF(L4&lt;0,"ATENÇÃO","OK")</f>
        <v>OK</v>
      </c>
      <c r="N4" s="103"/>
      <c r="O4" s="103"/>
      <c r="P4" s="103"/>
      <c r="Q4" s="103"/>
      <c r="R4" s="196"/>
      <c r="S4" s="198">
        <v>3</v>
      </c>
      <c r="T4" s="195"/>
      <c r="U4" s="55"/>
      <c r="V4" s="55"/>
      <c r="W4" s="55"/>
      <c r="X4" s="55"/>
      <c r="Y4" s="55"/>
      <c r="Z4" s="55"/>
      <c r="AA4" s="55"/>
      <c r="AB4" s="55"/>
    </row>
    <row r="5" spans="1:28" ht="26.25" customHeight="1" x14ac:dyDescent="0.25">
      <c r="A5" s="217"/>
      <c r="B5" s="221"/>
      <c r="C5" s="61">
        <v>2</v>
      </c>
      <c r="D5" s="64" t="s">
        <v>33</v>
      </c>
      <c r="E5" s="70" t="s">
        <v>49</v>
      </c>
      <c r="F5" s="75" t="s">
        <v>59</v>
      </c>
      <c r="G5" s="79" t="s">
        <v>69</v>
      </c>
      <c r="H5" s="79" t="s">
        <v>72</v>
      </c>
      <c r="I5" s="79" t="s">
        <v>82</v>
      </c>
      <c r="J5" s="86">
        <v>4469.28</v>
      </c>
      <c r="K5" s="49">
        <v>5</v>
      </c>
      <c r="L5" s="15">
        <f t="shared" ref="L5:L18" si="1">K5-(SUM(N5:AB5))</f>
        <v>0</v>
      </c>
      <c r="M5" s="16" t="str">
        <f t="shared" si="0"/>
        <v>OK</v>
      </c>
      <c r="N5" s="103"/>
      <c r="O5" s="103"/>
      <c r="P5" s="103"/>
      <c r="Q5" s="103"/>
      <c r="R5" s="196"/>
      <c r="S5" s="198">
        <v>5</v>
      </c>
      <c r="T5" s="195"/>
      <c r="U5" s="55"/>
      <c r="V5" s="55"/>
      <c r="W5" s="55"/>
      <c r="X5" s="55"/>
      <c r="Y5" s="55"/>
      <c r="Z5" s="55"/>
      <c r="AA5" s="55"/>
      <c r="AB5" s="55"/>
    </row>
    <row r="6" spans="1:28" ht="24" customHeight="1" x14ac:dyDescent="0.25">
      <c r="A6" s="218">
        <v>2</v>
      </c>
      <c r="B6" s="214" t="s">
        <v>24</v>
      </c>
      <c r="C6" s="62">
        <v>3</v>
      </c>
      <c r="D6" s="65" t="s">
        <v>34</v>
      </c>
      <c r="E6" s="71" t="s">
        <v>49</v>
      </c>
      <c r="F6" s="76" t="s">
        <v>58</v>
      </c>
      <c r="G6" s="80" t="s">
        <v>69</v>
      </c>
      <c r="H6" s="80" t="s">
        <v>73</v>
      </c>
      <c r="I6" s="80" t="s">
        <v>82</v>
      </c>
      <c r="J6" s="87">
        <v>8446.5300000000007</v>
      </c>
      <c r="K6" s="49">
        <v>5</v>
      </c>
      <c r="L6" s="15">
        <f t="shared" si="1"/>
        <v>0</v>
      </c>
      <c r="M6" s="16" t="str">
        <f t="shared" si="0"/>
        <v>OK</v>
      </c>
      <c r="N6" s="103"/>
      <c r="O6" s="105">
        <v>2</v>
      </c>
      <c r="P6" s="103"/>
      <c r="Q6" s="103"/>
      <c r="R6" s="196"/>
      <c r="S6" s="198">
        <v>3</v>
      </c>
      <c r="T6" s="195"/>
      <c r="U6" s="55"/>
      <c r="V6" s="55"/>
      <c r="W6" s="55"/>
      <c r="X6" s="55"/>
      <c r="Y6" s="55"/>
      <c r="Z6" s="55"/>
      <c r="AA6" s="55"/>
      <c r="AB6" s="55"/>
    </row>
    <row r="7" spans="1:28" ht="24" customHeight="1" x14ac:dyDescent="0.25">
      <c r="A7" s="219"/>
      <c r="B7" s="216"/>
      <c r="C7" s="62">
        <v>4</v>
      </c>
      <c r="D7" s="65" t="s">
        <v>35</v>
      </c>
      <c r="E7" s="71" t="s">
        <v>49</v>
      </c>
      <c r="F7" s="76" t="s">
        <v>59</v>
      </c>
      <c r="G7" s="80" t="s">
        <v>69</v>
      </c>
      <c r="H7" s="80" t="s">
        <v>73</v>
      </c>
      <c r="I7" s="80" t="s">
        <v>82</v>
      </c>
      <c r="J7" s="87">
        <v>6812.9</v>
      </c>
      <c r="K7" s="49"/>
      <c r="L7" s="15">
        <f t="shared" si="1"/>
        <v>0</v>
      </c>
      <c r="M7" s="16" t="str">
        <f t="shared" si="0"/>
        <v>OK</v>
      </c>
      <c r="N7" s="103"/>
      <c r="O7" s="103"/>
      <c r="P7" s="103"/>
      <c r="Q7" s="103"/>
      <c r="R7" s="196"/>
      <c r="S7" s="195"/>
      <c r="T7" s="195"/>
      <c r="U7" s="55"/>
      <c r="V7" s="55"/>
      <c r="W7" s="55"/>
      <c r="X7" s="55"/>
      <c r="Y7" s="55"/>
      <c r="Z7" s="55"/>
      <c r="AA7" s="55"/>
      <c r="AB7" s="55"/>
    </row>
    <row r="8" spans="1:28" ht="19.5" customHeight="1" x14ac:dyDescent="0.25">
      <c r="A8" s="58">
        <v>3</v>
      </c>
      <c r="B8" s="64" t="s">
        <v>25</v>
      </c>
      <c r="C8" s="61">
        <v>5</v>
      </c>
      <c r="D8" s="64" t="s">
        <v>36</v>
      </c>
      <c r="E8" s="70" t="s">
        <v>50</v>
      </c>
      <c r="F8" s="75" t="s">
        <v>60</v>
      </c>
      <c r="G8" s="79" t="s">
        <v>69</v>
      </c>
      <c r="H8" s="79" t="s">
        <v>74</v>
      </c>
      <c r="I8" s="79" t="s">
        <v>82</v>
      </c>
      <c r="J8" s="86">
        <v>6035</v>
      </c>
      <c r="K8" s="49"/>
      <c r="L8" s="15">
        <f t="shared" si="1"/>
        <v>0</v>
      </c>
      <c r="M8" s="16" t="str">
        <f t="shared" si="0"/>
        <v>OK</v>
      </c>
      <c r="N8" s="103"/>
      <c r="O8" s="103"/>
      <c r="P8" s="103"/>
      <c r="Q8" s="103"/>
      <c r="R8" s="196"/>
      <c r="S8" s="195"/>
      <c r="T8" s="195"/>
      <c r="U8" s="55"/>
      <c r="V8" s="55"/>
      <c r="W8" s="55"/>
      <c r="X8" s="55"/>
      <c r="Y8" s="55"/>
      <c r="Z8" s="55"/>
      <c r="AA8" s="55"/>
      <c r="AB8" s="55"/>
    </row>
    <row r="9" spans="1:28" ht="21.75" customHeight="1" x14ac:dyDescent="0.25">
      <c r="A9" s="59">
        <v>4</v>
      </c>
      <c r="B9" s="65" t="s">
        <v>25</v>
      </c>
      <c r="C9" s="62">
        <v>6</v>
      </c>
      <c r="D9" s="65" t="s">
        <v>37</v>
      </c>
      <c r="E9" s="71" t="s">
        <v>50</v>
      </c>
      <c r="F9" s="76" t="s">
        <v>60</v>
      </c>
      <c r="G9" s="80" t="s">
        <v>69</v>
      </c>
      <c r="H9" s="80" t="s">
        <v>75</v>
      </c>
      <c r="I9" s="80" t="s">
        <v>82</v>
      </c>
      <c r="J9" s="87">
        <v>7900</v>
      </c>
      <c r="K9" s="49">
        <v>8</v>
      </c>
      <c r="L9" s="15">
        <f t="shared" si="1"/>
        <v>0</v>
      </c>
      <c r="M9" s="16" t="str">
        <f t="shared" si="0"/>
        <v>OK</v>
      </c>
      <c r="N9" s="103"/>
      <c r="O9" s="103"/>
      <c r="P9" s="105">
        <v>4</v>
      </c>
      <c r="Q9" s="103"/>
      <c r="R9" s="198">
        <v>4</v>
      </c>
      <c r="S9" s="195"/>
      <c r="T9" s="195"/>
      <c r="U9" s="55"/>
      <c r="V9" s="55"/>
      <c r="W9" s="55"/>
      <c r="X9" s="55"/>
      <c r="Y9" s="55"/>
      <c r="Z9" s="55"/>
      <c r="AA9" s="55"/>
      <c r="AB9" s="55"/>
    </row>
    <row r="10" spans="1:28" ht="20.25" customHeight="1" x14ac:dyDescent="0.25">
      <c r="A10" s="58">
        <v>5</v>
      </c>
      <c r="B10" s="66" t="s">
        <v>26</v>
      </c>
      <c r="C10" s="61">
        <v>7</v>
      </c>
      <c r="D10" s="66" t="s">
        <v>38</v>
      </c>
      <c r="E10" s="72" t="s">
        <v>51</v>
      </c>
      <c r="F10" s="77" t="s">
        <v>61</v>
      </c>
      <c r="G10" s="81" t="s">
        <v>69</v>
      </c>
      <c r="H10" s="81" t="s">
        <v>76</v>
      </c>
      <c r="I10" s="81" t="s">
        <v>82</v>
      </c>
      <c r="J10" s="86">
        <v>3604.02</v>
      </c>
      <c r="K10" s="49"/>
      <c r="L10" s="15">
        <f t="shared" si="1"/>
        <v>0</v>
      </c>
      <c r="M10" s="16" t="str">
        <f t="shared" si="0"/>
        <v>OK</v>
      </c>
      <c r="N10" s="103"/>
      <c r="O10" s="103"/>
      <c r="P10" s="103"/>
      <c r="Q10" s="103"/>
      <c r="R10" s="196"/>
      <c r="S10" s="195"/>
      <c r="T10" s="195"/>
      <c r="U10" s="55"/>
      <c r="V10" s="55"/>
      <c r="W10" s="55"/>
      <c r="X10" s="55"/>
      <c r="Y10" s="55"/>
      <c r="Z10" s="55"/>
      <c r="AA10" s="55"/>
      <c r="AB10" s="55"/>
    </row>
    <row r="11" spans="1:28" ht="22.5" x14ac:dyDescent="0.25">
      <c r="A11" s="60">
        <v>6</v>
      </c>
      <c r="B11" s="65" t="s">
        <v>27</v>
      </c>
      <c r="C11" s="62">
        <v>8</v>
      </c>
      <c r="D11" s="65" t="s">
        <v>39</v>
      </c>
      <c r="E11" s="71" t="s">
        <v>52</v>
      </c>
      <c r="F11" s="76" t="s">
        <v>62</v>
      </c>
      <c r="G11" s="80" t="s">
        <v>69</v>
      </c>
      <c r="H11" s="80" t="s">
        <v>77</v>
      </c>
      <c r="I11" s="80" t="s">
        <v>82</v>
      </c>
      <c r="J11" s="87">
        <v>2129.86</v>
      </c>
      <c r="K11" s="49">
        <f>12-4</f>
        <v>8</v>
      </c>
      <c r="L11" s="15">
        <f t="shared" si="1"/>
        <v>0</v>
      </c>
      <c r="M11" s="16" t="str">
        <f t="shared" si="0"/>
        <v>OK</v>
      </c>
      <c r="N11" s="103"/>
      <c r="O11" s="103"/>
      <c r="P11" s="103"/>
      <c r="Q11" s="105">
        <v>4</v>
      </c>
      <c r="R11" s="196"/>
      <c r="S11" s="195"/>
      <c r="T11" s="198">
        <v>4</v>
      </c>
      <c r="U11" s="55"/>
      <c r="V11" s="55"/>
      <c r="W11" s="55"/>
      <c r="X11" s="55"/>
      <c r="Y11" s="55"/>
      <c r="Z11" s="55"/>
      <c r="AA11" s="55"/>
      <c r="AB11" s="55"/>
    </row>
    <row r="12" spans="1:28" ht="33.75" x14ac:dyDescent="0.25">
      <c r="A12" s="61">
        <v>7</v>
      </c>
      <c r="B12" s="64" t="s">
        <v>28</v>
      </c>
      <c r="C12" s="61">
        <v>9</v>
      </c>
      <c r="D12" s="64" t="s">
        <v>40</v>
      </c>
      <c r="E12" s="73" t="s">
        <v>53</v>
      </c>
      <c r="F12" s="64" t="s">
        <v>63</v>
      </c>
      <c r="G12" s="82" t="s">
        <v>69</v>
      </c>
      <c r="H12" s="82" t="s">
        <v>77</v>
      </c>
      <c r="I12" s="82" t="s">
        <v>82</v>
      </c>
      <c r="J12" s="86">
        <v>2679.89</v>
      </c>
      <c r="K12" s="49">
        <v>5</v>
      </c>
      <c r="L12" s="15">
        <f t="shared" si="1"/>
        <v>0</v>
      </c>
      <c r="M12" s="16" t="str">
        <f t="shared" si="0"/>
        <v>OK</v>
      </c>
      <c r="N12" s="105">
        <v>5</v>
      </c>
      <c r="O12" s="103"/>
      <c r="P12" s="103"/>
      <c r="Q12" s="103"/>
      <c r="R12" s="196"/>
      <c r="S12" s="195"/>
      <c r="T12" s="195"/>
      <c r="U12" s="55"/>
      <c r="V12" s="55"/>
      <c r="W12" s="55"/>
      <c r="X12" s="55"/>
      <c r="Y12" s="55"/>
      <c r="Z12" s="55"/>
      <c r="AA12" s="55"/>
      <c r="AB12" s="55"/>
    </row>
    <row r="13" spans="1:28" ht="22.5" customHeight="1" x14ac:dyDescent="0.25">
      <c r="A13" s="62">
        <v>10</v>
      </c>
      <c r="B13" s="65" t="s">
        <v>29</v>
      </c>
      <c r="C13" s="67">
        <v>12</v>
      </c>
      <c r="D13" s="65" t="s">
        <v>41</v>
      </c>
      <c r="E13" s="65" t="s">
        <v>52</v>
      </c>
      <c r="F13" s="65" t="s">
        <v>64</v>
      </c>
      <c r="G13" s="83" t="s">
        <v>69</v>
      </c>
      <c r="H13" s="83" t="s">
        <v>78</v>
      </c>
      <c r="I13" s="83" t="s">
        <v>82</v>
      </c>
      <c r="J13" s="87">
        <f>61900</f>
        <v>61900</v>
      </c>
      <c r="K13" s="49"/>
      <c r="L13" s="15">
        <f t="shared" si="1"/>
        <v>0</v>
      </c>
      <c r="M13" s="16" t="str">
        <f t="shared" si="0"/>
        <v>OK</v>
      </c>
      <c r="N13" s="103"/>
      <c r="O13" s="103"/>
      <c r="P13" s="103"/>
      <c r="Q13" s="103"/>
      <c r="R13" s="196"/>
      <c r="S13" s="195"/>
      <c r="T13" s="195"/>
      <c r="U13" s="55"/>
      <c r="V13" s="55"/>
      <c r="W13" s="55"/>
      <c r="X13" s="55"/>
      <c r="Y13" s="55"/>
      <c r="Z13" s="55"/>
      <c r="AA13" s="55"/>
      <c r="AB13" s="55"/>
    </row>
    <row r="14" spans="1:28" ht="33.75" x14ac:dyDescent="0.25">
      <c r="A14" s="63">
        <v>11</v>
      </c>
      <c r="B14" s="66" t="s">
        <v>30</v>
      </c>
      <c r="C14" s="68">
        <v>13</v>
      </c>
      <c r="D14" s="74" t="s">
        <v>42</v>
      </c>
      <c r="E14" s="74" t="s">
        <v>54</v>
      </c>
      <c r="F14" s="74" t="s">
        <v>54</v>
      </c>
      <c r="G14" s="84" t="s">
        <v>70</v>
      </c>
      <c r="H14" s="82" t="s">
        <v>77</v>
      </c>
      <c r="I14" s="84" t="s">
        <v>82</v>
      </c>
      <c r="J14" s="86">
        <v>1414</v>
      </c>
      <c r="K14" s="49"/>
      <c r="L14" s="15">
        <f t="shared" si="1"/>
        <v>0</v>
      </c>
      <c r="M14" s="16" t="str">
        <f t="shared" si="0"/>
        <v>OK</v>
      </c>
      <c r="N14" s="103"/>
      <c r="O14" s="103"/>
      <c r="P14" s="103"/>
      <c r="Q14" s="103"/>
      <c r="R14" s="196"/>
      <c r="S14" s="195"/>
      <c r="T14" s="195"/>
      <c r="U14" s="55"/>
      <c r="V14" s="55"/>
      <c r="W14" s="55"/>
      <c r="X14" s="55"/>
      <c r="Y14" s="55"/>
      <c r="Z14" s="55"/>
      <c r="AA14" s="55"/>
      <c r="AB14" s="55"/>
    </row>
    <row r="15" spans="1:28" x14ac:dyDescent="0.25">
      <c r="A15" s="211">
        <v>12</v>
      </c>
      <c r="B15" s="214" t="s">
        <v>31</v>
      </c>
      <c r="C15" s="69">
        <v>14</v>
      </c>
      <c r="D15" s="62" t="s">
        <v>43</v>
      </c>
      <c r="E15" s="62" t="s">
        <v>55</v>
      </c>
      <c r="F15" s="62" t="s">
        <v>65</v>
      </c>
      <c r="G15" s="83" t="s">
        <v>69</v>
      </c>
      <c r="H15" s="83" t="s">
        <v>79</v>
      </c>
      <c r="I15" s="83" t="s">
        <v>83</v>
      </c>
      <c r="J15" s="87">
        <v>1949.25</v>
      </c>
      <c r="K15" s="49"/>
      <c r="L15" s="15">
        <f t="shared" si="1"/>
        <v>0</v>
      </c>
      <c r="M15" s="16" t="str">
        <f t="shared" si="0"/>
        <v>OK</v>
      </c>
      <c r="N15" s="103"/>
      <c r="O15" s="103"/>
      <c r="P15" s="103"/>
      <c r="Q15" s="103"/>
      <c r="R15" s="196"/>
      <c r="S15" s="195"/>
      <c r="T15" s="195"/>
      <c r="U15" s="55"/>
      <c r="V15" s="55"/>
      <c r="W15" s="55"/>
      <c r="X15" s="55"/>
      <c r="Y15" s="55"/>
      <c r="Z15" s="55"/>
      <c r="AA15" s="55"/>
      <c r="AB15" s="55"/>
    </row>
    <row r="16" spans="1:28" x14ac:dyDescent="0.25">
      <c r="A16" s="212"/>
      <c r="B16" s="215"/>
      <c r="C16" s="69">
        <v>15</v>
      </c>
      <c r="D16" s="62" t="s">
        <v>44</v>
      </c>
      <c r="E16" s="62" t="s">
        <v>55</v>
      </c>
      <c r="F16" s="62" t="s">
        <v>66</v>
      </c>
      <c r="G16" s="83" t="s">
        <v>69</v>
      </c>
      <c r="H16" s="83" t="s">
        <v>79</v>
      </c>
      <c r="I16" s="83" t="s">
        <v>83</v>
      </c>
      <c r="J16" s="87">
        <v>2767.63</v>
      </c>
      <c r="K16" s="49"/>
      <c r="L16" s="15">
        <f t="shared" si="1"/>
        <v>0</v>
      </c>
      <c r="M16" s="16" t="str">
        <f t="shared" si="0"/>
        <v>OK</v>
      </c>
      <c r="N16" s="103"/>
      <c r="O16" s="103"/>
      <c r="P16" s="103"/>
      <c r="Q16" s="103"/>
      <c r="R16" s="196"/>
      <c r="S16" s="195"/>
      <c r="T16" s="195"/>
      <c r="U16" s="55"/>
      <c r="V16" s="55"/>
      <c r="W16" s="55"/>
      <c r="X16" s="55"/>
      <c r="Y16" s="55"/>
      <c r="Z16" s="55"/>
      <c r="AA16" s="55"/>
      <c r="AB16" s="55"/>
    </row>
    <row r="17" spans="1:28" x14ac:dyDescent="0.25">
      <c r="A17" s="213"/>
      <c r="B17" s="216"/>
      <c r="C17" s="69">
        <v>16</v>
      </c>
      <c r="D17" s="62" t="s">
        <v>45</v>
      </c>
      <c r="E17" s="78" t="s">
        <v>56</v>
      </c>
      <c r="F17" s="78" t="s">
        <v>67</v>
      </c>
      <c r="G17" s="85" t="s">
        <v>69</v>
      </c>
      <c r="H17" s="83" t="s">
        <v>79</v>
      </c>
      <c r="I17" s="85" t="s">
        <v>83</v>
      </c>
      <c r="J17" s="87">
        <v>5743.59</v>
      </c>
      <c r="K17" s="48"/>
      <c r="L17" s="15">
        <f t="shared" si="1"/>
        <v>0</v>
      </c>
      <c r="M17" s="16" t="str">
        <f t="shared" si="0"/>
        <v>OK</v>
      </c>
      <c r="N17" s="103"/>
      <c r="O17" s="103"/>
      <c r="P17" s="103"/>
      <c r="Q17" s="103"/>
      <c r="R17" s="196"/>
      <c r="S17" s="195"/>
      <c r="T17" s="195"/>
      <c r="U17" s="55"/>
      <c r="V17" s="55"/>
      <c r="W17" s="55"/>
      <c r="X17" s="55"/>
      <c r="Y17" s="55"/>
      <c r="Z17" s="55"/>
      <c r="AA17" s="55"/>
      <c r="AB17" s="55"/>
    </row>
    <row r="18" spans="1:28" ht="33.75" x14ac:dyDescent="0.25">
      <c r="A18" s="62">
        <v>14</v>
      </c>
      <c r="B18" s="65" t="s">
        <v>28</v>
      </c>
      <c r="C18" s="62">
        <v>19</v>
      </c>
      <c r="D18" s="65" t="s">
        <v>46</v>
      </c>
      <c r="E18" s="65" t="s">
        <v>57</v>
      </c>
      <c r="F18" s="65" t="s">
        <v>68</v>
      </c>
      <c r="G18" s="83" t="s">
        <v>71</v>
      </c>
      <c r="H18" s="83" t="s">
        <v>80</v>
      </c>
      <c r="I18" s="83" t="s">
        <v>83</v>
      </c>
      <c r="J18" s="87">
        <v>3099.33</v>
      </c>
      <c r="K18" s="48"/>
      <c r="L18" s="15">
        <f t="shared" si="1"/>
        <v>0</v>
      </c>
      <c r="M18" s="16" t="str">
        <f t="shared" si="0"/>
        <v>OK</v>
      </c>
      <c r="N18" s="103"/>
      <c r="O18" s="103"/>
      <c r="P18" s="103"/>
      <c r="Q18" s="103"/>
      <c r="R18" s="196"/>
      <c r="S18" s="195"/>
      <c r="T18" s="195"/>
      <c r="U18" s="55"/>
      <c r="V18" s="55"/>
      <c r="W18" s="55"/>
      <c r="X18" s="55"/>
      <c r="Y18" s="55"/>
      <c r="Z18" s="55"/>
      <c r="AA18" s="55"/>
      <c r="AB18" s="55"/>
    </row>
  </sheetData>
  <mergeCells count="25">
    <mergeCell ref="A15:A17"/>
    <mergeCell ref="B15:B17"/>
    <mergeCell ref="A1:D1"/>
    <mergeCell ref="F1:J1"/>
    <mergeCell ref="K1:M1"/>
    <mergeCell ref="A4:A5"/>
    <mergeCell ref="B4:B5"/>
    <mergeCell ref="A6:A7"/>
    <mergeCell ref="B6:B7"/>
    <mergeCell ref="AA1:AA2"/>
    <mergeCell ref="U1:U2"/>
    <mergeCell ref="X1:X2"/>
    <mergeCell ref="V1:V2"/>
    <mergeCell ref="W1:W2"/>
    <mergeCell ref="Y1:Y2"/>
    <mergeCell ref="Z1:Z2"/>
    <mergeCell ref="P1:P2"/>
    <mergeCell ref="Q1:Q2"/>
    <mergeCell ref="N1:N2"/>
    <mergeCell ref="O1:O2"/>
    <mergeCell ref="R1:R2"/>
    <mergeCell ref="S1:S2"/>
    <mergeCell ref="T1:T2"/>
    <mergeCell ref="AB1:AB2"/>
    <mergeCell ref="A2:M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18"/>
  <sheetViews>
    <sheetView topLeftCell="G1" zoomScale="80" zoomScaleNormal="80" workbookViewId="0">
      <selection activeCell="U28" sqref="U28"/>
    </sheetView>
  </sheetViews>
  <sheetFormatPr defaultColWidth="9.7109375" defaultRowHeight="15" x14ac:dyDescent="0.2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7" customWidth="1"/>
    <col min="5" max="5" width="25" style="17" customWidth="1"/>
    <col min="6" max="6" width="19.7109375" style="1" customWidth="1"/>
    <col min="7" max="7" width="12.28515625" style="1" customWidth="1"/>
    <col min="8" max="8" width="14.85546875" style="1" customWidth="1"/>
    <col min="9" max="9" width="13.7109375" style="1" customWidth="1"/>
    <col min="10" max="10" width="12.7109375" style="33" bestFit="1" customWidth="1"/>
    <col min="11" max="11" width="13.28515625" style="5" customWidth="1"/>
    <col min="12" max="12" width="13.28515625" style="18" customWidth="1"/>
    <col min="13" max="13" width="12.5703125" style="4" customWidth="1"/>
    <col min="14" max="28" width="13.7109375" style="2" customWidth="1"/>
    <col min="29" max="29" width="11.5703125" style="2" customWidth="1"/>
    <col min="30" max="30" width="12.42578125" style="2" customWidth="1"/>
    <col min="31" max="16384" width="9.7109375" style="2"/>
  </cols>
  <sheetData>
    <row r="1" spans="1:30" ht="34.5" customHeight="1" x14ac:dyDescent="0.25">
      <c r="A1" s="208" t="s">
        <v>20</v>
      </c>
      <c r="B1" s="209"/>
      <c r="C1" s="209"/>
      <c r="D1" s="210"/>
      <c r="E1" s="57"/>
      <c r="F1" s="208" t="s">
        <v>21</v>
      </c>
      <c r="G1" s="209"/>
      <c r="H1" s="209"/>
      <c r="I1" s="209"/>
      <c r="J1" s="210"/>
      <c r="K1" s="208" t="s">
        <v>22</v>
      </c>
      <c r="L1" s="209"/>
      <c r="M1" s="210"/>
      <c r="N1" s="206" t="s">
        <v>114</v>
      </c>
      <c r="O1" s="206" t="s">
        <v>115</v>
      </c>
      <c r="P1" s="206" t="s">
        <v>116</v>
      </c>
      <c r="Q1" s="206" t="s">
        <v>117</v>
      </c>
      <c r="R1" s="206" t="s">
        <v>118</v>
      </c>
      <c r="S1" s="206" t="s">
        <v>119</v>
      </c>
      <c r="T1" s="206" t="s">
        <v>120</v>
      </c>
      <c r="U1" s="206" t="s">
        <v>121</v>
      </c>
      <c r="V1" s="206" t="s">
        <v>122</v>
      </c>
      <c r="W1" s="206" t="s">
        <v>123</v>
      </c>
      <c r="X1" s="206" t="s">
        <v>124</v>
      </c>
      <c r="Y1" s="206" t="s">
        <v>125</v>
      </c>
      <c r="Z1" s="206" t="s">
        <v>126</v>
      </c>
      <c r="AA1" s="206" t="s">
        <v>127</v>
      </c>
      <c r="AB1" s="206" t="s">
        <v>128</v>
      </c>
      <c r="AC1" s="206" t="s">
        <v>129</v>
      </c>
      <c r="AD1" s="206" t="s">
        <v>225</v>
      </c>
    </row>
    <row r="2" spans="1:30" ht="34.5" customHeight="1" x14ac:dyDescent="0.25">
      <c r="A2" s="207" t="s">
        <v>87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  <c r="AB2" s="206"/>
      <c r="AC2" s="206"/>
      <c r="AD2" s="206"/>
    </row>
    <row r="3" spans="1:30" s="3" customFormat="1" ht="30" x14ac:dyDescent="0.2">
      <c r="A3" s="30" t="s">
        <v>4</v>
      </c>
      <c r="B3" s="30" t="s">
        <v>16</v>
      </c>
      <c r="C3" s="30" t="s">
        <v>3</v>
      </c>
      <c r="D3" s="30" t="s">
        <v>13</v>
      </c>
      <c r="E3" s="30" t="s">
        <v>47</v>
      </c>
      <c r="F3" s="31" t="s">
        <v>48</v>
      </c>
      <c r="G3" s="31" t="s">
        <v>14</v>
      </c>
      <c r="H3" s="31" t="s">
        <v>15</v>
      </c>
      <c r="I3" s="31" t="s">
        <v>81</v>
      </c>
      <c r="J3" s="32" t="s">
        <v>17</v>
      </c>
      <c r="K3" s="12" t="s">
        <v>5</v>
      </c>
      <c r="L3" s="13" t="s">
        <v>0</v>
      </c>
      <c r="M3" s="11" t="s">
        <v>2</v>
      </c>
      <c r="N3" s="108">
        <v>44881</v>
      </c>
      <c r="O3" s="108">
        <v>44881</v>
      </c>
      <c r="P3" s="108">
        <v>44881</v>
      </c>
      <c r="Q3" s="108">
        <v>44881</v>
      </c>
      <c r="R3" s="108">
        <v>44881</v>
      </c>
      <c r="S3" s="108">
        <v>44881</v>
      </c>
      <c r="T3" s="108">
        <v>44881</v>
      </c>
      <c r="U3" s="108">
        <v>44881</v>
      </c>
      <c r="V3" s="108">
        <v>44881</v>
      </c>
      <c r="W3" s="108">
        <v>44881</v>
      </c>
      <c r="X3" s="108">
        <v>44881</v>
      </c>
      <c r="Y3" s="108">
        <v>44881</v>
      </c>
      <c r="Z3" s="108">
        <v>44881</v>
      </c>
      <c r="AA3" s="108">
        <v>44881</v>
      </c>
      <c r="AB3" s="108">
        <v>44881</v>
      </c>
      <c r="AC3" s="108">
        <v>44881</v>
      </c>
      <c r="AD3" s="184">
        <v>44995</v>
      </c>
    </row>
    <row r="4" spans="1:30" ht="23.25" customHeight="1" x14ac:dyDescent="0.25">
      <c r="A4" s="217">
        <v>1</v>
      </c>
      <c r="B4" s="220" t="s">
        <v>24</v>
      </c>
      <c r="C4" s="61">
        <v>1</v>
      </c>
      <c r="D4" s="64" t="s">
        <v>32</v>
      </c>
      <c r="E4" s="70" t="s">
        <v>49</v>
      </c>
      <c r="F4" s="75" t="s">
        <v>58</v>
      </c>
      <c r="G4" s="79" t="s">
        <v>69</v>
      </c>
      <c r="H4" s="79" t="s">
        <v>72</v>
      </c>
      <c r="I4" s="79" t="s">
        <v>82</v>
      </c>
      <c r="J4" s="86">
        <v>6585</v>
      </c>
      <c r="K4" s="49">
        <v>33</v>
      </c>
      <c r="L4" s="15">
        <f>K4-(SUM(N4:AD4))</f>
        <v>0</v>
      </c>
      <c r="M4" s="16" t="str">
        <f t="shared" ref="M4:M18" si="0">IF(L4&lt;0,"ATENÇÃO","OK")</f>
        <v>OK</v>
      </c>
      <c r="N4" s="106"/>
      <c r="O4" s="106"/>
      <c r="P4" s="106"/>
      <c r="Q4" s="106"/>
      <c r="R4" s="106"/>
      <c r="S4" s="106"/>
      <c r="T4" s="106"/>
      <c r="U4" s="109">
        <v>3</v>
      </c>
      <c r="V4" s="106"/>
      <c r="W4" s="106"/>
      <c r="X4" s="106"/>
      <c r="Y4" s="106"/>
      <c r="Z4" s="109">
        <v>30</v>
      </c>
      <c r="AA4" s="106"/>
      <c r="AB4" s="106"/>
      <c r="AC4" s="106"/>
      <c r="AD4" s="183"/>
    </row>
    <row r="5" spans="1:30" ht="26.25" customHeight="1" x14ac:dyDescent="0.25">
      <c r="A5" s="217"/>
      <c r="B5" s="221"/>
      <c r="C5" s="61">
        <v>2</v>
      </c>
      <c r="D5" s="64" t="s">
        <v>33</v>
      </c>
      <c r="E5" s="70" t="s">
        <v>49</v>
      </c>
      <c r="F5" s="75" t="s">
        <v>59</v>
      </c>
      <c r="G5" s="79" t="s">
        <v>69</v>
      </c>
      <c r="H5" s="79" t="s">
        <v>72</v>
      </c>
      <c r="I5" s="79" t="s">
        <v>82</v>
      </c>
      <c r="J5" s="86">
        <v>4469.28</v>
      </c>
      <c r="K5" s="49">
        <v>0</v>
      </c>
      <c r="L5" s="15">
        <f t="shared" ref="L5:L18" si="1">K5-(SUM(N5:AD5))</f>
        <v>0</v>
      </c>
      <c r="M5" s="16" t="str">
        <f t="shared" si="0"/>
        <v>OK</v>
      </c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83"/>
    </row>
    <row r="6" spans="1:30" ht="24" customHeight="1" x14ac:dyDescent="0.25">
      <c r="A6" s="218">
        <v>2</v>
      </c>
      <c r="B6" s="214" t="s">
        <v>24</v>
      </c>
      <c r="C6" s="62">
        <v>3</v>
      </c>
      <c r="D6" s="65" t="s">
        <v>34</v>
      </c>
      <c r="E6" s="71" t="s">
        <v>49</v>
      </c>
      <c r="F6" s="76" t="s">
        <v>58</v>
      </c>
      <c r="G6" s="80" t="s">
        <v>69</v>
      </c>
      <c r="H6" s="80" t="s">
        <v>73</v>
      </c>
      <c r="I6" s="80" t="s">
        <v>82</v>
      </c>
      <c r="J6" s="87">
        <v>8446.5300000000007</v>
      </c>
      <c r="K6" s="49">
        <v>17</v>
      </c>
      <c r="L6" s="15">
        <f t="shared" si="1"/>
        <v>0</v>
      </c>
      <c r="M6" s="16" t="str">
        <f t="shared" si="0"/>
        <v>OK</v>
      </c>
      <c r="N6" s="106"/>
      <c r="O6" s="109">
        <v>1</v>
      </c>
      <c r="P6" s="106"/>
      <c r="Q6" s="106"/>
      <c r="R6" s="106"/>
      <c r="S6" s="106"/>
      <c r="T6" s="106"/>
      <c r="U6" s="109">
        <v>1</v>
      </c>
      <c r="V6" s="109">
        <v>1</v>
      </c>
      <c r="W6" s="106"/>
      <c r="X6" s="106"/>
      <c r="Y6" s="106"/>
      <c r="Z6" s="109">
        <v>14</v>
      </c>
      <c r="AA6" s="106"/>
      <c r="AB6" s="106"/>
      <c r="AC6" s="106"/>
      <c r="AD6" s="183"/>
    </row>
    <row r="7" spans="1:30" ht="24" customHeight="1" x14ac:dyDescent="0.25">
      <c r="A7" s="219"/>
      <c r="B7" s="216"/>
      <c r="C7" s="62">
        <v>4</v>
      </c>
      <c r="D7" s="65" t="s">
        <v>35</v>
      </c>
      <c r="E7" s="71" t="s">
        <v>49</v>
      </c>
      <c r="F7" s="76" t="s">
        <v>59</v>
      </c>
      <c r="G7" s="80" t="s">
        <v>69</v>
      </c>
      <c r="H7" s="80" t="s">
        <v>73</v>
      </c>
      <c r="I7" s="80" t="s">
        <v>82</v>
      </c>
      <c r="J7" s="87">
        <v>6812.9</v>
      </c>
      <c r="K7" s="49">
        <v>47</v>
      </c>
      <c r="L7" s="15">
        <f t="shared" si="1"/>
        <v>0</v>
      </c>
      <c r="M7" s="16" t="str">
        <f t="shared" si="0"/>
        <v>OK</v>
      </c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9">
        <v>47</v>
      </c>
      <c r="AA7" s="106"/>
      <c r="AB7" s="106"/>
      <c r="AC7" s="106"/>
      <c r="AD7" s="183"/>
    </row>
    <row r="8" spans="1:30" ht="19.5" customHeight="1" x14ac:dyDescent="0.25">
      <c r="A8" s="58">
        <v>3</v>
      </c>
      <c r="B8" s="64" t="s">
        <v>25</v>
      </c>
      <c r="C8" s="61">
        <v>5</v>
      </c>
      <c r="D8" s="64" t="s">
        <v>36</v>
      </c>
      <c r="E8" s="70" t="s">
        <v>50</v>
      </c>
      <c r="F8" s="75" t="s">
        <v>60</v>
      </c>
      <c r="G8" s="79" t="s">
        <v>69</v>
      </c>
      <c r="H8" s="79" t="s">
        <v>74</v>
      </c>
      <c r="I8" s="79" t="s">
        <v>82</v>
      </c>
      <c r="J8" s="86">
        <v>6035</v>
      </c>
      <c r="K8" s="49">
        <v>4</v>
      </c>
      <c r="L8" s="15">
        <f t="shared" si="1"/>
        <v>0</v>
      </c>
      <c r="M8" s="16" t="str">
        <f t="shared" si="0"/>
        <v>OK</v>
      </c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9">
        <v>4</v>
      </c>
      <c r="AB8" s="106"/>
      <c r="AC8" s="106"/>
      <c r="AD8" s="183"/>
    </row>
    <row r="9" spans="1:30" ht="21.75" customHeight="1" x14ac:dyDescent="0.25">
      <c r="A9" s="59">
        <v>4</v>
      </c>
      <c r="B9" s="65" t="s">
        <v>25</v>
      </c>
      <c r="C9" s="62">
        <v>6</v>
      </c>
      <c r="D9" s="65" t="s">
        <v>37</v>
      </c>
      <c r="E9" s="71" t="s">
        <v>50</v>
      </c>
      <c r="F9" s="76" t="s">
        <v>60</v>
      </c>
      <c r="G9" s="80" t="s">
        <v>69</v>
      </c>
      <c r="H9" s="80" t="s">
        <v>75</v>
      </c>
      <c r="I9" s="80" t="s">
        <v>82</v>
      </c>
      <c r="J9" s="87">
        <v>7900</v>
      </c>
      <c r="K9" s="49">
        <v>43</v>
      </c>
      <c r="L9" s="15">
        <f t="shared" si="1"/>
        <v>0</v>
      </c>
      <c r="M9" s="16" t="str">
        <f t="shared" si="0"/>
        <v>OK</v>
      </c>
      <c r="N9" s="109">
        <v>1</v>
      </c>
      <c r="O9" s="106"/>
      <c r="P9" s="106"/>
      <c r="Q9" s="109">
        <v>1</v>
      </c>
      <c r="R9" s="109">
        <v>1</v>
      </c>
      <c r="S9" s="110">
        <v>2</v>
      </c>
      <c r="T9" s="106"/>
      <c r="U9" s="106"/>
      <c r="V9" s="106"/>
      <c r="W9" s="109">
        <v>8</v>
      </c>
      <c r="X9" s="106"/>
      <c r="Y9" s="106"/>
      <c r="Z9" s="106"/>
      <c r="AA9" s="109">
        <v>30</v>
      </c>
      <c r="AB9" s="106"/>
      <c r="AC9" s="106"/>
      <c r="AD9" s="183"/>
    </row>
    <row r="10" spans="1:30" ht="20.25" customHeight="1" x14ac:dyDescent="0.25">
      <c r="A10" s="58">
        <v>5</v>
      </c>
      <c r="B10" s="66" t="s">
        <v>26</v>
      </c>
      <c r="C10" s="61">
        <v>7</v>
      </c>
      <c r="D10" s="66" t="s">
        <v>38</v>
      </c>
      <c r="E10" s="72" t="s">
        <v>51</v>
      </c>
      <c r="F10" s="77" t="s">
        <v>61</v>
      </c>
      <c r="G10" s="81" t="s">
        <v>69</v>
      </c>
      <c r="H10" s="81" t="s">
        <v>76</v>
      </c>
      <c r="I10" s="81" t="s">
        <v>82</v>
      </c>
      <c r="J10" s="86">
        <v>3604.02</v>
      </c>
      <c r="K10" s="49">
        <v>17</v>
      </c>
      <c r="L10" s="15">
        <f t="shared" si="1"/>
        <v>0</v>
      </c>
      <c r="M10" s="16" t="str">
        <f t="shared" si="0"/>
        <v>OK</v>
      </c>
      <c r="N10" s="106"/>
      <c r="O10" s="106"/>
      <c r="P10" s="109">
        <v>1</v>
      </c>
      <c r="Q10" s="106"/>
      <c r="R10" s="106"/>
      <c r="S10" s="106"/>
      <c r="T10" s="109">
        <v>3</v>
      </c>
      <c r="U10" s="106"/>
      <c r="V10" s="106"/>
      <c r="W10" s="106"/>
      <c r="X10" s="109">
        <v>8</v>
      </c>
      <c r="Y10" s="106"/>
      <c r="Z10" s="106"/>
      <c r="AA10" s="106"/>
      <c r="AB10" s="109">
        <v>5</v>
      </c>
      <c r="AC10" s="106"/>
      <c r="AD10" s="183"/>
    </row>
    <row r="11" spans="1:30" ht="22.5" x14ac:dyDescent="0.25">
      <c r="A11" s="60">
        <v>6</v>
      </c>
      <c r="B11" s="65" t="s">
        <v>27</v>
      </c>
      <c r="C11" s="62">
        <v>8</v>
      </c>
      <c r="D11" s="65" t="s">
        <v>39</v>
      </c>
      <c r="E11" s="71" t="s">
        <v>52</v>
      </c>
      <c r="F11" s="76" t="s">
        <v>62</v>
      </c>
      <c r="G11" s="80" t="s">
        <v>69</v>
      </c>
      <c r="H11" s="80" t="s">
        <v>77</v>
      </c>
      <c r="I11" s="80" t="s">
        <v>82</v>
      </c>
      <c r="J11" s="87">
        <v>2129.86</v>
      </c>
      <c r="K11" s="49">
        <f>80+5+4</f>
        <v>89</v>
      </c>
      <c r="L11" s="15">
        <f t="shared" si="1"/>
        <v>0</v>
      </c>
      <c r="M11" s="16" t="str">
        <f t="shared" si="0"/>
        <v>OK</v>
      </c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9">
        <v>9</v>
      </c>
      <c r="Z11" s="106"/>
      <c r="AA11" s="106"/>
      <c r="AB11" s="106"/>
      <c r="AC11" s="109">
        <v>80</v>
      </c>
      <c r="AD11" s="183"/>
    </row>
    <row r="12" spans="1:30" ht="33.75" x14ac:dyDescent="0.25">
      <c r="A12" s="61">
        <v>7</v>
      </c>
      <c r="B12" s="64" t="s">
        <v>28</v>
      </c>
      <c r="C12" s="61">
        <v>9</v>
      </c>
      <c r="D12" s="64" t="s">
        <v>40</v>
      </c>
      <c r="E12" s="73" t="s">
        <v>53</v>
      </c>
      <c r="F12" s="64" t="s">
        <v>63</v>
      </c>
      <c r="G12" s="82" t="s">
        <v>69</v>
      </c>
      <c r="H12" s="82" t="s">
        <v>77</v>
      </c>
      <c r="I12" s="82" t="s">
        <v>82</v>
      </c>
      <c r="J12" s="86">
        <v>2679.89</v>
      </c>
      <c r="K12" s="49">
        <v>50</v>
      </c>
      <c r="L12" s="15">
        <f t="shared" si="1"/>
        <v>0</v>
      </c>
      <c r="M12" s="16" t="str">
        <f t="shared" si="0"/>
        <v>OK</v>
      </c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85">
        <v>50</v>
      </c>
    </row>
    <row r="13" spans="1:30" ht="22.5" customHeight="1" x14ac:dyDescent="0.25">
      <c r="A13" s="62">
        <v>10</v>
      </c>
      <c r="B13" s="65" t="s">
        <v>29</v>
      </c>
      <c r="C13" s="67">
        <v>12</v>
      </c>
      <c r="D13" s="65" t="s">
        <v>41</v>
      </c>
      <c r="E13" s="65" t="s">
        <v>52</v>
      </c>
      <c r="F13" s="65" t="s">
        <v>64</v>
      </c>
      <c r="G13" s="83" t="s">
        <v>69</v>
      </c>
      <c r="H13" s="83" t="s">
        <v>78</v>
      </c>
      <c r="I13" s="83" t="s">
        <v>82</v>
      </c>
      <c r="J13" s="87">
        <f>61900</f>
        <v>61900</v>
      </c>
      <c r="K13" s="49">
        <v>0</v>
      </c>
      <c r="L13" s="15">
        <f t="shared" si="1"/>
        <v>0</v>
      </c>
      <c r="M13" s="16" t="str">
        <f t="shared" si="0"/>
        <v>OK</v>
      </c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83"/>
    </row>
    <row r="14" spans="1:30" ht="33.75" x14ac:dyDescent="0.25">
      <c r="A14" s="63">
        <v>11</v>
      </c>
      <c r="B14" s="66" t="s">
        <v>30</v>
      </c>
      <c r="C14" s="68">
        <v>13</v>
      </c>
      <c r="D14" s="74" t="s">
        <v>42</v>
      </c>
      <c r="E14" s="74" t="s">
        <v>54</v>
      </c>
      <c r="F14" s="74" t="s">
        <v>54</v>
      </c>
      <c r="G14" s="84" t="s">
        <v>70</v>
      </c>
      <c r="H14" s="82" t="s">
        <v>77</v>
      </c>
      <c r="I14" s="84" t="s">
        <v>82</v>
      </c>
      <c r="J14" s="86">
        <v>1414</v>
      </c>
      <c r="K14" s="49">
        <v>0</v>
      </c>
      <c r="L14" s="15">
        <f t="shared" si="1"/>
        <v>0</v>
      </c>
      <c r="M14" s="16" t="str">
        <f t="shared" si="0"/>
        <v>OK</v>
      </c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83"/>
    </row>
    <row r="15" spans="1:30" x14ac:dyDescent="0.25">
      <c r="A15" s="211">
        <v>12</v>
      </c>
      <c r="B15" s="214" t="s">
        <v>31</v>
      </c>
      <c r="C15" s="69">
        <v>14</v>
      </c>
      <c r="D15" s="62" t="s">
        <v>43</v>
      </c>
      <c r="E15" s="62" t="s">
        <v>55</v>
      </c>
      <c r="F15" s="62" t="s">
        <v>65</v>
      </c>
      <c r="G15" s="83" t="s">
        <v>69</v>
      </c>
      <c r="H15" s="83" t="s">
        <v>79</v>
      </c>
      <c r="I15" s="83" t="s">
        <v>83</v>
      </c>
      <c r="J15" s="87">
        <v>1949.25</v>
      </c>
      <c r="K15" s="49">
        <f>0+2</f>
        <v>2</v>
      </c>
      <c r="L15" s="15">
        <f t="shared" si="1"/>
        <v>2</v>
      </c>
      <c r="M15" s="16" t="str">
        <f t="shared" si="0"/>
        <v>OK</v>
      </c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83"/>
    </row>
    <row r="16" spans="1:30" x14ac:dyDescent="0.25">
      <c r="A16" s="212"/>
      <c r="B16" s="215"/>
      <c r="C16" s="69">
        <v>15</v>
      </c>
      <c r="D16" s="62" t="s">
        <v>44</v>
      </c>
      <c r="E16" s="62" t="s">
        <v>55</v>
      </c>
      <c r="F16" s="62" t="s">
        <v>66</v>
      </c>
      <c r="G16" s="83" t="s">
        <v>69</v>
      </c>
      <c r="H16" s="83" t="s">
        <v>79</v>
      </c>
      <c r="I16" s="83" t="s">
        <v>83</v>
      </c>
      <c r="J16" s="87">
        <v>2767.63</v>
      </c>
      <c r="K16" s="49">
        <v>0</v>
      </c>
      <c r="L16" s="15">
        <f t="shared" si="1"/>
        <v>0</v>
      </c>
      <c r="M16" s="16" t="str">
        <f t="shared" si="0"/>
        <v>OK</v>
      </c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83"/>
    </row>
    <row r="17" spans="1:30" x14ac:dyDescent="0.25">
      <c r="A17" s="213"/>
      <c r="B17" s="216"/>
      <c r="C17" s="69">
        <v>16</v>
      </c>
      <c r="D17" s="62" t="s">
        <v>45</v>
      </c>
      <c r="E17" s="78" t="s">
        <v>56</v>
      </c>
      <c r="F17" s="78" t="s">
        <v>67</v>
      </c>
      <c r="G17" s="85" t="s">
        <v>69</v>
      </c>
      <c r="H17" s="83" t="s">
        <v>79</v>
      </c>
      <c r="I17" s="85" t="s">
        <v>83</v>
      </c>
      <c r="J17" s="87">
        <v>5743.59</v>
      </c>
      <c r="K17" s="48">
        <v>0</v>
      </c>
      <c r="L17" s="15">
        <f t="shared" si="1"/>
        <v>0</v>
      </c>
      <c r="M17" s="16" t="str">
        <f t="shared" si="0"/>
        <v>OK</v>
      </c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83"/>
    </row>
    <row r="18" spans="1:30" ht="33.75" x14ac:dyDescent="0.25">
      <c r="A18" s="62">
        <v>14</v>
      </c>
      <c r="B18" s="65" t="s">
        <v>28</v>
      </c>
      <c r="C18" s="62">
        <v>19</v>
      </c>
      <c r="D18" s="65" t="s">
        <v>46</v>
      </c>
      <c r="E18" s="65" t="s">
        <v>57</v>
      </c>
      <c r="F18" s="65" t="s">
        <v>68</v>
      </c>
      <c r="G18" s="83" t="s">
        <v>71</v>
      </c>
      <c r="H18" s="83" t="s">
        <v>80</v>
      </c>
      <c r="I18" s="83" t="s">
        <v>83</v>
      </c>
      <c r="J18" s="87">
        <v>3099.33</v>
      </c>
      <c r="K18" s="48">
        <v>0</v>
      </c>
      <c r="L18" s="15">
        <f t="shared" si="1"/>
        <v>0</v>
      </c>
      <c r="M18" s="16" t="str">
        <f t="shared" si="0"/>
        <v>OK</v>
      </c>
      <c r="N18" s="106"/>
      <c r="O18" s="106"/>
      <c r="P18" s="106"/>
      <c r="Q18" s="106"/>
      <c r="R18" s="107"/>
      <c r="S18" s="106"/>
      <c r="T18" s="107"/>
      <c r="U18" s="106"/>
      <c r="V18" s="106"/>
      <c r="W18" s="106"/>
      <c r="X18" s="106"/>
      <c r="Y18" s="106"/>
      <c r="Z18" s="106"/>
      <c r="AA18" s="106"/>
      <c r="AB18" s="106"/>
      <c r="AC18" s="106"/>
      <c r="AD18" s="183"/>
    </row>
  </sheetData>
  <mergeCells count="27">
    <mergeCell ref="AD1:AD2"/>
    <mergeCell ref="A15:A17"/>
    <mergeCell ref="B15:B17"/>
    <mergeCell ref="F1:J1"/>
    <mergeCell ref="K1:M1"/>
    <mergeCell ref="A2:M2"/>
    <mergeCell ref="A4:A5"/>
    <mergeCell ref="B4:B5"/>
    <mergeCell ref="A6:A7"/>
    <mergeCell ref="B6:B7"/>
    <mergeCell ref="Q1:Q2"/>
    <mergeCell ref="N1:N2"/>
    <mergeCell ref="O1:O2"/>
    <mergeCell ref="P1:P2"/>
    <mergeCell ref="A1:D1"/>
    <mergeCell ref="AB1:AB2"/>
    <mergeCell ref="AC1:AC2"/>
    <mergeCell ref="X1:X2"/>
    <mergeCell ref="Y1:Y2"/>
    <mergeCell ref="Z1:Z2"/>
    <mergeCell ref="AA1:AA2"/>
    <mergeCell ref="W1:W2"/>
    <mergeCell ref="V1:V2"/>
    <mergeCell ref="U1:U2"/>
    <mergeCell ref="T1:T2"/>
    <mergeCell ref="R1:R2"/>
    <mergeCell ref="S1:S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18"/>
  <sheetViews>
    <sheetView topLeftCell="F1" zoomScale="80" zoomScaleNormal="80" workbookViewId="0">
      <selection activeCell="W26" sqref="W26"/>
    </sheetView>
  </sheetViews>
  <sheetFormatPr defaultColWidth="9.7109375" defaultRowHeight="15" x14ac:dyDescent="0.2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7" customWidth="1"/>
    <col min="5" max="5" width="25" style="17" customWidth="1"/>
    <col min="6" max="6" width="19.7109375" style="1" customWidth="1"/>
    <col min="7" max="7" width="12.28515625" style="1" customWidth="1"/>
    <col min="8" max="8" width="14.85546875" style="1" customWidth="1"/>
    <col min="9" max="9" width="13.7109375" style="1" customWidth="1"/>
    <col min="10" max="10" width="12.7109375" style="33" bestFit="1" customWidth="1"/>
    <col min="11" max="11" width="13.28515625" style="5" customWidth="1"/>
    <col min="12" max="12" width="13.28515625" style="18" customWidth="1"/>
    <col min="13" max="13" width="12.5703125" style="4" customWidth="1"/>
    <col min="14" max="28" width="13.7109375" style="2" customWidth="1"/>
    <col min="29" max="16384" width="9.7109375" style="2"/>
  </cols>
  <sheetData>
    <row r="1" spans="1:28" ht="34.5" customHeight="1" x14ac:dyDescent="0.25">
      <c r="A1" s="208" t="s">
        <v>20</v>
      </c>
      <c r="B1" s="209"/>
      <c r="C1" s="209"/>
      <c r="D1" s="210"/>
      <c r="E1" s="57"/>
      <c r="F1" s="208" t="s">
        <v>21</v>
      </c>
      <c r="G1" s="209"/>
      <c r="H1" s="209"/>
      <c r="I1" s="209"/>
      <c r="J1" s="210"/>
      <c r="K1" s="208" t="s">
        <v>22</v>
      </c>
      <c r="L1" s="209"/>
      <c r="M1" s="210"/>
      <c r="N1" s="206" t="s">
        <v>215</v>
      </c>
      <c r="O1" s="206" t="s">
        <v>216</v>
      </c>
      <c r="P1" s="206" t="s">
        <v>217</v>
      </c>
      <c r="Q1" s="206" t="s">
        <v>218</v>
      </c>
      <c r="R1" s="206" t="s">
        <v>130</v>
      </c>
      <c r="S1" s="206" t="s">
        <v>131</v>
      </c>
      <c r="T1" s="206" t="s">
        <v>132</v>
      </c>
      <c r="U1" s="206" t="s">
        <v>133</v>
      </c>
      <c r="V1" s="222" t="s">
        <v>219</v>
      </c>
      <c r="W1" s="206" t="s">
        <v>220</v>
      </c>
      <c r="X1" s="206" t="s">
        <v>18</v>
      </c>
      <c r="Y1" s="206" t="s">
        <v>18</v>
      </c>
      <c r="Z1" s="206" t="s">
        <v>18</v>
      </c>
      <c r="AA1" s="206" t="s">
        <v>18</v>
      </c>
      <c r="AB1" s="206" t="s">
        <v>18</v>
      </c>
    </row>
    <row r="2" spans="1:28" ht="34.5" customHeight="1" x14ac:dyDescent="0.25">
      <c r="A2" s="207" t="s">
        <v>88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6"/>
      <c r="O2" s="206"/>
      <c r="P2" s="206"/>
      <c r="Q2" s="206"/>
      <c r="R2" s="206"/>
      <c r="S2" s="206"/>
      <c r="T2" s="206"/>
      <c r="U2" s="206"/>
      <c r="V2" s="222"/>
      <c r="W2" s="206"/>
      <c r="X2" s="206"/>
      <c r="Y2" s="206"/>
      <c r="Z2" s="206"/>
      <c r="AA2" s="206"/>
      <c r="AB2" s="206"/>
    </row>
    <row r="3" spans="1:28" s="3" customFormat="1" ht="30" x14ac:dyDescent="0.2">
      <c r="A3" s="30" t="s">
        <v>4</v>
      </c>
      <c r="B3" s="30" t="s">
        <v>16</v>
      </c>
      <c r="C3" s="30" t="s">
        <v>3</v>
      </c>
      <c r="D3" s="30" t="s">
        <v>13</v>
      </c>
      <c r="E3" s="30" t="s">
        <v>47</v>
      </c>
      <c r="F3" s="31" t="s">
        <v>48</v>
      </c>
      <c r="G3" s="31" t="s">
        <v>14</v>
      </c>
      <c r="H3" s="31" t="s">
        <v>15</v>
      </c>
      <c r="I3" s="31" t="s">
        <v>81</v>
      </c>
      <c r="J3" s="32" t="s">
        <v>17</v>
      </c>
      <c r="K3" s="12" t="s">
        <v>5</v>
      </c>
      <c r="L3" s="13" t="s">
        <v>0</v>
      </c>
      <c r="M3" s="11" t="s">
        <v>2</v>
      </c>
      <c r="N3" s="164">
        <v>44855</v>
      </c>
      <c r="O3" s="164">
        <v>44855</v>
      </c>
      <c r="P3" s="164">
        <v>44855</v>
      </c>
      <c r="Q3" s="164">
        <v>44855</v>
      </c>
      <c r="R3" s="164">
        <v>44855</v>
      </c>
      <c r="S3" s="164">
        <v>44882</v>
      </c>
      <c r="T3" s="164">
        <v>44882</v>
      </c>
      <c r="U3" s="167">
        <v>44882</v>
      </c>
      <c r="V3" s="170">
        <v>45050</v>
      </c>
      <c r="W3" s="173">
        <v>45050</v>
      </c>
      <c r="X3" s="54" t="s">
        <v>1</v>
      </c>
      <c r="Y3" s="54" t="s">
        <v>1</v>
      </c>
      <c r="Z3" s="54" t="s">
        <v>1</v>
      </c>
      <c r="AA3" s="54" t="s">
        <v>1</v>
      </c>
      <c r="AB3" s="54" t="s">
        <v>1</v>
      </c>
    </row>
    <row r="4" spans="1:28" ht="23.25" customHeight="1" x14ac:dyDescent="0.25">
      <c r="A4" s="217">
        <v>1</v>
      </c>
      <c r="B4" s="220" t="s">
        <v>24</v>
      </c>
      <c r="C4" s="61">
        <v>1</v>
      </c>
      <c r="D4" s="64" t="s">
        <v>32</v>
      </c>
      <c r="E4" s="70" t="s">
        <v>49</v>
      </c>
      <c r="F4" s="75" t="s">
        <v>58</v>
      </c>
      <c r="G4" s="79" t="s">
        <v>69</v>
      </c>
      <c r="H4" s="79" t="s">
        <v>72</v>
      </c>
      <c r="I4" s="79" t="s">
        <v>82</v>
      </c>
      <c r="J4" s="86">
        <v>6585</v>
      </c>
      <c r="K4" s="49">
        <v>13</v>
      </c>
      <c r="L4" s="15">
        <f>K4-(SUM(N4:AB4))</f>
        <v>0</v>
      </c>
      <c r="M4" s="16" t="str">
        <f t="shared" ref="M4:M18" si="0">IF(L4&lt;0,"ATENÇÃO","OK")</f>
        <v>OK</v>
      </c>
      <c r="N4" s="165">
        <v>3</v>
      </c>
      <c r="O4" s="162"/>
      <c r="P4" s="162"/>
      <c r="Q4" s="162"/>
      <c r="R4" s="162"/>
      <c r="S4" s="162"/>
      <c r="T4" s="165">
        <v>10</v>
      </c>
      <c r="U4" s="166"/>
      <c r="V4" s="169"/>
      <c r="W4" s="172"/>
      <c r="X4" s="55"/>
      <c r="Y4" s="55"/>
      <c r="Z4" s="55"/>
      <c r="AA4" s="55"/>
      <c r="AB4" s="55"/>
    </row>
    <row r="5" spans="1:28" ht="26.25" customHeight="1" x14ac:dyDescent="0.25">
      <c r="A5" s="217"/>
      <c r="B5" s="221"/>
      <c r="C5" s="61">
        <v>2</v>
      </c>
      <c r="D5" s="64" t="s">
        <v>33</v>
      </c>
      <c r="E5" s="70" t="s">
        <v>49</v>
      </c>
      <c r="F5" s="75" t="s">
        <v>59</v>
      </c>
      <c r="G5" s="79" t="s">
        <v>69</v>
      </c>
      <c r="H5" s="79" t="s">
        <v>72</v>
      </c>
      <c r="I5" s="79" t="s">
        <v>82</v>
      </c>
      <c r="J5" s="86">
        <v>4469.28</v>
      </c>
      <c r="K5" s="49">
        <v>0</v>
      </c>
      <c r="L5" s="15">
        <f t="shared" ref="L5:L18" si="1">K5-(SUM(N5:AB5))</f>
        <v>0</v>
      </c>
      <c r="M5" s="16" t="str">
        <f t="shared" si="0"/>
        <v>OK</v>
      </c>
      <c r="N5" s="162"/>
      <c r="O5" s="162"/>
      <c r="P5" s="162"/>
      <c r="Q5" s="162"/>
      <c r="R5" s="162"/>
      <c r="S5" s="162"/>
      <c r="T5" s="162"/>
      <c r="U5" s="166"/>
      <c r="V5" s="169"/>
      <c r="W5" s="172"/>
      <c r="X5" s="55"/>
      <c r="Y5" s="55"/>
      <c r="Z5" s="55"/>
      <c r="AA5" s="55"/>
      <c r="AB5" s="55"/>
    </row>
    <row r="6" spans="1:28" ht="24" customHeight="1" x14ac:dyDescent="0.25">
      <c r="A6" s="218">
        <v>2</v>
      </c>
      <c r="B6" s="214" t="s">
        <v>24</v>
      </c>
      <c r="C6" s="62">
        <v>3</v>
      </c>
      <c r="D6" s="65" t="s">
        <v>34</v>
      </c>
      <c r="E6" s="71" t="s">
        <v>49</v>
      </c>
      <c r="F6" s="76" t="s">
        <v>58</v>
      </c>
      <c r="G6" s="80" t="s">
        <v>69</v>
      </c>
      <c r="H6" s="80" t="s">
        <v>73</v>
      </c>
      <c r="I6" s="80" t="s">
        <v>82</v>
      </c>
      <c r="J6" s="87">
        <v>8446.5300000000007</v>
      </c>
      <c r="K6" s="49">
        <v>37</v>
      </c>
      <c r="L6" s="15">
        <f t="shared" si="1"/>
        <v>0</v>
      </c>
      <c r="M6" s="16" t="str">
        <f t="shared" si="0"/>
        <v>OK</v>
      </c>
      <c r="N6" s="165">
        <v>37</v>
      </c>
      <c r="O6" s="162"/>
      <c r="P6" s="162"/>
      <c r="Q6" s="162"/>
      <c r="R6" s="162"/>
      <c r="S6" s="162"/>
      <c r="T6" s="162"/>
      <c r="U6" s="166"/>
      <c r="V6" s="169"/>
      <c r="W6" s="172"/>
      <c r="X6" s="55"/>
      <c r="Y6" s="55"/>
      <c r="Z6" s="55"/>
      <c r="AA6" s="55"/>
      <c r="AB6" s="55"/>
    </row>
    <row r="7" spans="1:28" ht="24" customHeight="1" x14ac:dyDescent="0.25">
      <c r="A7" s="219"/>
      <c r="B7" s="216"/>
      <c r="C7" s="62">
        <v>4</v>
      </c>
      <c r="D7" s="65" t="s">
        <v>35</v>
      </c>
      <c r="E7" s="71" t="s">
        <v>49</v>
      </c>
      <c r="F7" s="76" t="s">
        <v>59</v>
      </c>
      <c r="G7" s="80" t="s">
        <v>69</v>
      </c>
      <c r="H7" s="80" t="s">
        <v>73</v>
      </c>
      <c r="I7" s="80" t="s">
        <v>82</v>
      </c>
      <c r="J7" s="87">
        <v>6812.9</v>
      </c>
      <c r="K7" s="49">
        <v>5</v>
      </c>
      <c r="L7" s="15">
        <f t="shared" si="1"/>
        <v>0</v>
      </c>
      <c r="M7" s="16" t="str">
        <f t="shared" si="0"/>
        <v>OK</v>
      </c>
      <c r="N7" s="165">
        <v>5</v>
      </c>
      <c r="O7" s="162"/>
      <c r="P7" s="162"/>
      <c r="Q7" s="162"/>
      <c r="R7" s="162"/>
      <c r="S7" s="162"/>
      <c r="T7" s="162"/>
      <c r="U7" s="166"/>
      <c r="V7" s="169"/>
      <c r="W7" s="172"/>
      <c r="X7" s="55"/>
      <c r="Y7" s="55"/>
      <c r="Z7" s="55"/>
      <c r="AA7" s="55"/>
      <c r="AB7" s="55"/>
    </row>
    <row r="8" spans="1:28" ht="19.5" customHeight="1" x14ac:dyDescent="0.25">
      <c r="A8" s="58">
        <v>3</v>
      </c>
      <c r="B8" s="64" t="s">
        <v>25</v>
      </c>
      <c r="C8" s="61">
        <v>5</v>
      </c>
      <c r="D8" s="64" t="s">
        <v>36</v>
      </c>
      <c r="E8" s="70" t="s">
        <v>50</v>
      </c>
      <c r="F8" s="75" t="s">
        <v>60</v>
      </c>
      <c r="G8" s="79" t="s">
        <v>69</v>
      </c>
      <c r="H8" s="79" t="s">
        <v>74</v>
      </c>
      <c r="I8" s="79" t="s">
        <v>82</v>
      </c>
      <c r="J8" s="86">
        <v>6035</v>
      </c>
      <c r="K8" s="49">
        <v>33</v>
      </c>
      <c r="L8" s="15">
        <f t="shared" si="1"/>
        <v>18</v>
      </c>
      <c r="M8" s="16" t="str">
        <f t="shared" si="0"/>
        <v>OK</v>
      </c>
      <c r="N8" s="162"/>
      <c r="O8" s="165">
        <v>13</v>
      </c>
      <c r="P8" s="162"/>
      <c r="Q8" s="162"/>
      <c r="R8" s="162"/>
      <c r="S8" s="162"/>
      <c r="T8" s="162"/>
      <c r="U8" s="168">
        <v>2</v>
      </c>
      <c r="V8" s="171">
        <v>-13</v>
      </c>
      <c r="W8" s="174">
        <v>13</v>
      </c>
      <c r="X8" s="55"/>
      <c r="Y8" s="55"/>
      <c r="Z8" s="55"/>
      <c r="AA8" s="55"/>
      <c r="AB8" s="55"/>
    </row>
    <row r="9" spans="1:28" ht="21.75" customHeight="1" x14ac:dyDescent="0.25">
      <c r="A9" s="59">
        <v>4</v>
      </c>
      <c r="B9" s="65" t="s">
        <v>25</v>
      </c>
      <c r="C9" s="62">
        <v>6</v>
      </c>
      <c r="D9" s="65" t="s">
        <v>37</v>
      </c>
      <c r="E9" s="71" t="s">
        <v>50</v>
      </c>
      <c r="F9" s="76" t="s">
        <v>60</v>
      </c>
      <c r="G9" s="80" t="s">
        <v>69</v>
      </c>
      <c r="H9" s="80" t="s">
        <v>75</v>
      </c>
      <c r="I9" s="80" t="s">
        <v>82</v>
      </c>
      <c r="J9" s="87">
        <v>7900</v>
      </c>
      <c r="K9" s="49">
        <f>58-2</f>
        <v>56</v>
      </c>
      <c r="L9" s="15">
        <f t="shared" si="1"/>
        <v>7</v>
      </c>
      <c r="M9" s="16" t="str">
        <f t="shared" si="0"/>
        <v>OK</v>
      </c>
      <c r="N9" s="162"/>
      <c r="O9" s="165">
        <v>49</v>
      </c>
      <c r="P9" s="162"/>
      <c r="Q9" s="162"/>
      <c r="R9" s="162"/>
      <c r="S9" s="162"/>
      <c r="T9" s="162"/>
      <c r="U9" s="166"/>
      <c r="V9" s="171">
        <v>-49</v>
      </c>
      <c r="W9" s="174">
        <v>49</v>
      </c>
      <c r="X9" s="55"/>
      <c r="Y9" s="55"/>
      <c r="Z9" s="55"/>
      <c r="AA9" s="55"/>
      <c r="AB9" s="55"/>
    </row>
    <row r="10" spans="1:28" ht="20.25" customHeight="1" x14ac:dyDescent="0.25">
      <c r="A10" s="58">
        <v>5</v>
      </c>
      <c r="B10" s="66" t="s">
        <v>26</v>
      </c>
      <c r="C10" s="61">
        <v>7</v>
      </c>
      <c r="D10" s="66" t="s">
        <v>38</v>
      </c>
      <c r="E10" s="72" t="s">
        <v>51</v>
      </c>
      <c r="F10" s="77" t="s">
        <v>61</v>
      </c>
      <c r="G10" s="81" t="s">
        <v>69</v>
      </c>
      <c r="H10" s="81" t="s">
        <v>76</v>
      </c>
      <c r="I10" s="81" t="s">
        <v>82</v>
      </c>
      <c r="J10" s="86">
        <v>3604.02</v>
      </c>
      <c r="K10" s="49">
        <v>33</v>
      </c>
      <c r="L10" s="15">
        <f t="shared" si="1"/>
        <v>0</v>
      </c>
      <c r="M10" s="16" t="str">
        <f t="shared" si="0"/>
        <v>OK</v>
      </c>
      <c r="N10" s="162"/>
      <c r="O10" s="162"/>
      <c r="P10" s="162"/>
      <c r="Q10" s="165">
        <v>33</v>
      </c>
      <c r="R10" s="162"/>
      <c r="S10" s="162"/>
      <c r="T10" s="162"/>
      <c r="U10" s="166"/>
      <c r="V10" s="169"/>
      <c r="W10" s="172"/>
      <c r="X10" s="55"/>
      <c r="Y10" s="55"/>
      <c r="Z10" s="55"/>
      <c r="AA10" s="55"/>
      <c r="AB10" s="55"/>
    </row>
    <row r="11" spans="1:28" ht="22.5" x14ac:dyDescent="0.25">
      <c r="A11" s="60">
        <v>6</v>
      </c>
      <c r="B11" s="65" t="s">
        <v>27</v>
      </c>
      <c r="C11" s="62">
        <v>8</v>
      </c>
      <c r="D11" s="65" t="s">
        <v>39</v>
      </c>
      <c r="E11" s="71" t="s">
        <v>52</v>
      </c>
      <c r="F11" s="76" t="s">
        <v>62</v>
      </c>
      <c r="G11" s="80" t="s">
        <v>69</v>
      </c>
      <c r="H11" s="80" t="s">
        <v>77</v>
      </c>
      <c r="I11" s="80" t="s">
        <v>82</v>
      </c>
      <c r="J11" s="87">
        <v>2129.86</v>
      </c>
      <c r="K11" s="49">
        <f>38-2</f>
        <v>36</v>
      </c>
      <c r="L11" s="15">
        <f t="shared" si="1"/>
        <v>0</v>
      </c>
      <c r="M11" s="16" t="str">
        <f t="shared" si="0"/>
        <v>OK</v>
      </c>
      <c r="N11" s="162"/>
      <c r="O11" s="162"/>
      <c r="P11" s="162"/>
      <c r="Q11" s="162"/>
      <c r="R11" s="165">
        <v>26</v>
      </c>
      <c r="S11" s="165">
        <v>10</v>
      </c>
      <c r="T11" s="162"/>
      <c r="U11" s="166"/>
      <c r="V11" s="169"/>
      <c r="W11" s="172"/>
      <c r="X11" s="55"/>
      <c r="Y11" s="55"/>
      <c r="Z11" s="55"/>
      <c r="AA11" s="55"/>
      <c r="AB11" s="55"/>
    </row>
    <row r="12" spans="1:28" ht="33.75" x14ac:dyDescent="0.25">
      <c r="A12" s="61">
        <v>7</v>
      </c>
      <c r="B12" s="64" t="s">
        <v>28</v>
      </c>
      <c r="C12" s="61">
        <v>9</v>
      </c>
      <c r="D12" s="64" t="s">
        <v>40</v>
      </c>
      <c r="E12" s="73" t="s">
        <v>53</v>
      </c>
      <c r="F12" s="64" t="s">
        <v>63</v>
      </c>
      <c r="G12" s="82" t="s">
        <v>69</v>
      </c>
      <c r="H12" s="82" t="s">
        <v>77</v>
      </c>
      <c r="I12" s="82" t="s">
        <v>82</v>
      </c>
      <c r="J12" s="86">
        <v>2679.89</v>
      </c>
      <c r="K12" s="49">
        <v>0</v>
      </c>
      <c r="L12" s="15">
        <f t="shared" si="1"/>
        <v>0</v>
      </c>
      <c r="M12" s="16" t="str">
        <f t="shared" si="0"/>
        <v>OK</v>
      </c>
      <c r="N12" s="162"/>
      <c r="O12" s="162"/>
      <c r="P12" s="162"/>
      <c r="Q12" s="162"/>
      <c r="R12" s="162"/>
      <c r="S12" s="162"/>
      <c r="T12" s="162"/>
      <c r="U12" s="166"/>
      <c r="V12" s="169"/>
      <c r="W12" s="172"/>
      <c r="X12" s="55"/>
      <c r="Y12" s="55"/>
      <c r="Z12" s="55"/>
      <c r="AA12" s="55"/>
      <c r="AB12" s="55"/>
    </row>
    <row r="13" spans="1:28" ht="22.5" customHeight="1" x14ac:dyDescent="0.25">
      <c r="A13" s="62">
        <v>10</v>
      </c>
      <c r="B13" s="65" t="s">
        <v>29</v>
      </c>
      <c r="C13" s="67">
        <v>12</v>
      </c>
      <c r="D13" s="65" t="s">
        <v>41</v>
      </c>
      <c r="E13" s="65" t="s">
        <v>52</v>
      </c>
      <c r="F13" s="65" t="s">
        <v>64</v>
      </c>
      <c r="G13" s="83" t="s">
        <v>69</v>
      </c>
      <c r="H13" s="83" t="s">
        <v>78</v>
      </c>
      <c r="I13" s="83" t="s">
        <v>82</v>
      </c>
      <c r="J13" s="87">
        <f>61900</f>
        <v>61900</v>
      </c>
      <c r="K13" s="49">
        <v>0</v>
      </c>
      <c r="L13" s="15">
        <f t="shared" si="1"/>
        <v>0</v>
      </c>
      <c r="M13" s="16" t="str">
        <f t="shared" si="0"/>
        <v>OK</v>
      </c>
      <c r="N13" s="162"/>
      <c r="O13" s="162"/>
      <c r="P13" s="162"/>
      <c r="Q13" s="162"/>
      <c r="R13" s="162"/>
      <c r="S13" s="162"/>
      <c r="T13" s="162"/>
      <c r="U13" s="166"/>
      <c r="V13" s="169"/>
      <c r="W13" s="172"/>
      <c r="X13" s="55"/>
      <c r="Y13" s="55"/>
      <c r="Z13" s="55"/>
      <c r="AA13" s="55"/>
      <c r="AB13" s="55"/>
    </row>
    <row r="14" spans="1:28" ht="33.75" x14ac:dyDescent="0.25">
      <c r="A14" s="63">
        <v>11</v>
      </c>
      <c r="B14" s="66" t="s">
        <v>30</v>
      </c>
      <c r="C14" s="68">
        <v>13</v>
      </c>
      <c r="D14" s="74" t="s">
        <v>42</v>
      </c>
      <c r="E14" s="74" t="s">
        <v>54</v>
      </c>
      <c r="F14" s="74" t="s">
        <v>54</v>
      </c>
      <c r="G14" s="84" t="s">
        <v>70</v>
      </c>
      <c r="H14" s="82" t="s">
        <v>77</v>
      </c>
      <c r="I14" s="84" t="s">
        <v>82</v>
      </c>
      <c r="J14" s="86">
        <v>1414</v>
      </c>
      <c r="K14" s="49">
        <v>0</v>
      </c>
      <c r="L14" s="15">
        <f t="shared" si="1"/>
        <v>0</v>
      </c>
      <c r="M14" s="16" t="str">
        <f t="shared" si="0"/>
        <v>OK</v>
      </c>
      <c r="N14" s="162"/>
      <c r="O14" s="162"/>
      <c r="P14" s="162"/>
      <c r="Q14" s="162"/>
      <c r="R14" s="162"/>
      <c r="S14" s="162"/>
      <c r="T14" s="162"/>
      <c r="U14" s="166"/>
      <c r="V14" s="169"/>
      <c r="W14" s="172"/>
      <c r="X14" s="55"/>
      <c r="Y14" s="55"/>
      <c r="Z14" s="55"/>
      <c r="AA14" s="55"/>
      <c r="AB14" s="55"/>
    </row>
    <row r="15" spans="1:28" x14ac:dyDescent="0.25">
      <c r="A15" s="211">
        <v>12</v>
      </c>
      <c r="B15" s="214" t="s">
        <v>31</v>
      </c>
      <c r="C15" s="69">
        <v>14</v>
      </c>
      <c r="D15" s="62" t="s">
        <v>43</v>
      </c>
      <c r="E15" s="62" t="s">
        <v>55</v>
      </c>
      <c r="F15" s="62" t="s">
        <v>65</v>
      </c>
      <c r="G15" s="83" t="s">
        <v>69</v>
      </c>
      <c r="H15" s="83" t="s">
        <v>79</v>
      </c>
      <c r="I15" s="83" t="s">
        <v>83</v>
      </c>
      <c r="J15" s="87">
        <v>1949.25</v>
      </c>
      <c r="K15" s="49">
        <v>0</v>
      </c>
      <c r="L15" s="15">
        <f t="shared" si="1"/>
        <v>0</v>
      </c>
      <c r="M15" s="16" t="str">
        <f t="shared" si="0"/>
        <v>OK</v>
      </c>
      <c r="N15" s="162"/>
      <c r="O15" s="162"/>
      <c r="P15" s="162"/>
      <c r="Q15" s="162"/>
      <c r="R15" s="162"/>
      <c r="S15" s="162"/>
      <c r="T15" s="162"/>
      <c r="U15" s="166"/>
      <c r="V15" s="169"/>
      <c r="W15" s="172"/>
      <c r="X15" s="55"/>
      <c r="Y15" s="55"/>
      <c r="Z15" s="55"/>
      <c r="AA15" s="55"/>
      <c r="AB15" s="55"/>
    </row>
    <row r="16" spans="1:28" x14ac:dyDescent="0.25">
      <c r="A16" s="212"/>
      <c r="B16" s="215"/>
      <c r="C16" s="69">
        <v>15</v>
      </c>
      <c r="D16" s="62" t="s">
        <v>44</v>
      </c>
      <c r="E16" s="62" t="s">
        <v>55</v>
      </c>
      <c r="F16" s="62" t="s">
        <v>66</v>
      </c>
      <c r="G16" s="83" t="s">
        <v>69</v>
      </c>
      <c r="H16" s="83" t="s">
        <v>79</v>
      </c>
      <c r="I16" s="83" t="s">
        <v>83</v>
      </c>
      <c r="J16" s="87">
        <v>2767.63</v>
      </c>
      <c r="K16" s="49">
        <v>0</v>
      </c>
      <c r="L16" s="15">
        <f t="shared" si="1"/>
        <v>0</v>
      </c>
      <c r="M16" s="16" t="str">
        <f t="shared" si="0"/>
        <v>OK</v>
      </c>
      <c r="N16" s="162"/>
      <c r="O16" s="162"/>
      <c r="P16" s="162"/>
      <c r="Q16" s="162"/>
      <c r="R16" s="162"/>
      <c r="S16" s="162"/>
      <c r="T16" s="162"/>
      <c r="U16" s="166"/>
      <c r="V16" s="169"/>
      <c r="W16" s="172"/>
      <c r="X16" s="55"/>
      <c r="Y16" s="55"/>
      <c r="Z16" s="55"/>
      <c r="AA16" s="55"/>
      <c r="AB16" s="55"/>
    </row>
    <row r="17" spans="1:28" x14ac:dyDescent="0.25">
      <c r="A17" s="213"/>
      <c r="B17" s="216"/>
      <c r="C17" s="69">
        <v>16</v>
      </c>
      <c r="D17" s="62" t="s">
        <v>45</v>
      </c>
      <c r="E17" s="78" t="s">
        <v>56</v>
      </c>
      <c r="F17" s="78" t="s">
        <v>67</v>
      </c>
      <c r="G17" s="85" t="s">
        <v>69</v>
      </c>
      <c r="H17" s="83" t="s">
        <v>79</v>
      </c>
      <c r="I17" s="85" t="s">
        <v>83</v>
      </c>
      <c r="J17" s="87">
        <v>5743.59</v>
      </c>
      <c r="K17" s="48">
        <v>1</v>
      </c>
      <c r="L17" s="15">
        <f t="shared" si="1"/>
        <v>0</v>
      </c>
      <c r="M17" s="16" t="str">
        <f t="shared" si="0"/>
        <v>OK</v>
      </c>
      <c r="N17" s="162"/>
      <c r="O17" s="162"/>
      <c r="P17" s="165">
        <v>1</v>
      </c>
      <c r="Q17" s="162"/>
      <c r="R17" s="162"/>
      <c r="S17" s="162"/>
      <c r="T17" s="162"/>
      <c r="U17" s="166"/>
      <c r="V17" s="169"/>
      <c r="W17" s="172"/>
      <c r="X17" s="55"/>
      <c r="Y17" s="55"/>
      <c r="Z17" s="55"/>
      <c r="AA17" s="55"/>
      <c r="AB17" s="55"/>
    </row>
    <row r="18" spans="1:28" ht="33.75" x14ac:dyDescent="0.25">
      <c r="A18" s="62">
        <v>14</v>
      </c>
      <c r="B18" s="65" t="s">
        <v>28</v>
      </c>
      <c r="C18" s="62">
        <v>19</v>
      </c>
      <c r="D18" s="65" t="s">
        <v>46</v>
      </c>
      <c r="E18" s="65" t="s">
        <v>57</v>
      </c>
      <c r="F18" s="65" t="s">
        <v>68</v>
      </c>
      <c r="G18" s="83" t="s">
        <v>71</v>
      </c>
      <c r="H18" s="83" t="s">
        <v>80</v>
      </c>
      <c r="I18" s="83" t="s">
        <v>83</v>
      </c>
      <c r="J18" s="87">
        <v>3099.33</v>
      </c>
      <c r="K18" s="48">
        <v>0</v>
      </c>
      <c r="L18" s="15">
        <f t="shared" si="1"/>
        <v>0</v>
      </c>
      <c r="M18" s="16" t="str">
        <f t="shared" si="0"/>
        <v>OK</v>
      </c>
      <c r="N18" s="162"/>
      <c r="O18" s="162"/>
      <c r="P18" s="162"/>
      <c r="Q18" s="162"/>
      <c r="R18" s="163"/>
      <c r="S18" s="162"/>
      <c r="T18" s="163"/>
      <c r="U18" s="166"/>
      <c r="V18" s="169"/>
      <c r="W18" s="172"/>
      <c r="X18" s="55"/>
      <c r="Y18" s="55"/>
      <c r="Z18" s="55"/>
      <c r="AA18" s="55"/>
      <c r="AB18" s="55"/>
    </row>
  </sheetData>
  <mergeCells count="25">
    <mergeCell ref="A15:A17"/>
    <mergeCell ref="B15:B17"/>
    <mergeCell ref="AA1:AA2"/>
    <mergeCell ref="A1:D1"/>
    <mergeCell ref="Z1:Z2"/>
    <mergeCell ref="X1:X2"/>
    <mergeCell ref="Y1:Y2"/>
    <mergeCell ref="N1:N2"/>
    <mergeCell ref="R1:R2"/>
    <mergeCell ref="Q1:Q2"/>
    <mergeCell ref="S1:S2"/>
    <mergeCell ref="T1:T2"/>
    <mergeCell ref="A4:A5"/>
    <mergeCell ref="B4:B5"/>
    <mergeCell ref="A6:A7"/>
    <mergeCell ref="B6:B7"/>
    <mergeCell ref="F1:J1"/>
    <mergeCell ref="U1:U2"/>
    <mergeCell ref="V1:V2"/>
    <mergeCell ref="W1:W2"/>
    <mergeCell ref="AB1:AB2"/>
    <mergeCell ref="A2:M2"/>
    <mergeCell ref="K1:M1"/>
    <mergeCell ref="P1:P2"/>
    <mergeCell ref="O1:O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18"/>
  <sheetViews>
    <sheetView topLeftCell="F1" zoomScale="80" zoomScaleNormal="80" workbookViewId="0">
      <selection activeCell="T25" sqref="T25"/>
    </sheetView>
  </sheetViews>
  <sheetFormatPr defaultColWidth="9.7109375" defaultRowHeight="15" x14ac:dyDescent="0.2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7" customWidth="1"/>
    <col min="5" max="5" width="25" style="17" customWidth="1"/>
    <col min="6" max="6" width="19.7109375" style="1" customWidth="1"/>
    <col min="7" max="7" width="12.28515625" style="1" customWidth="1"/>
    <col min="8" max="8" width="14.85546875" style="1" customWidth="1"/>
    <col min="9" max="9" width="13.7109375" style="1" customWidth="1"/>
    <col min="10" max="10" width="12.7109375" style="33" bestFit="1" customWidth="1"/>
    <col min="11" max="11" width="13.28515625" style="5" customWidth="1"/>
    <col min="12" max="12" width="13.28515625" style="18" customWidth="1"/>
    <col min="13" max="13" width="12.5703125" style="4" customWidth="1"/>
    <col min="14" max="28" width="13.7109375" style="2" customWidth="1"/>
    <col min="29" max="16384" width="9.7109375" style="2"/>
  </cols>
  <sheetData>
    <row r="1" spans="1:28" ht="34.5" customHeight="1" x14ac:dyDescent="0.25">
      <c r="A1" s="208" t="s">
        <v>20</v>
      </c>
      <c r="B1" s="209"/>
      <c r="C1" s="209"/>
      <c r="D1" s="210"/>
      <c r="E1" s="57"/>
      <c r="F1" s="208" t="s">
        <v>21</v>
      </c>
      <c r="G1" s="209"/>
      <c r="H1" s="209"/>
      <c r="I1" s="209"/>
      <c r="J1" s="210"/>
      <c r="K1" s="208" t="s">
        <v>22</v>
      </c>
      <c r="L1" s="209"/>
      <c r="M1" s="210"/>
      <c r="N1" s="206" t="s">
        <v>134</v>
      </c>
      <c r="O1" s="206" t="s">
        <v>135</v>
      </c>
      <c r="P1" s="206" t="s">
        <v>136</v>
      </c>
      <c r="Q1" s="206" t="s">
        <v>137</v>
      </c>
      <c r="R1" s="206" t="s">
        <v>138</v>
      </c>
      <c r="S1" s="206" t="s">
        <v>139</v>
      </c>
      <c r="T1" s="206" t="s">
        <v>140</v>
      </c>
      <c r="U1" s="206" t="s">
        <v>231</v>
      </c>
      <c r="V1" s="206" t="s">
        <v>18</v>
      </c>
      <c r="W1" s="206" t="s">
        <v>18</v>
      </c>
      <c r="X1" s="206" t="s">
        <v>18</v>
      </c>
      <c r="Y1" s="206" t="s">
        <v>18</v>
      </c>
      <c r="Z1" s="206" t="s">
        <v>18</v>
      </c>
      <c r="AA1" s="206" t="s">
        <v>18</v>
      </c>
      <c r="AB1" s="206" t="s">
        <v>18</v>
      </c>
    </row>
    <row r="2" spans="1:28" ht="34.5" customHeight="1" x14ac:dyDescent="0.25">
      <c r="A2" s="207" t="s">
        <v>89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  <c r="AB2" s="206"/>
    </row>
    <row r="3" spans="1:28" s="3" customFormat="1" ht="30" x14ac:dyDescent="0.2">
      <c r="A3" s="30" t="s">
        <v>4</v>
      </c>
      <c r="B3" s="30" t="s">
        <v>16</v>
      </c>
      <c r="C3" s="30" t="s">
        <v>3</v>
      </c>
      <c r="D3" s="30" t="s">
        <v>13</v>
      </c>
      <c r="E3" s="30" t="s">
        <v>47</v>
      </c>
      <c r="F3" s="31" t="s">
        <v>48</v>
      </c>
      <c r="G3" s="31" t="s">
        <v>14</v>
      </c>
      <c r="H3" s="31" t="s">
        <v>15</v>
      </c>
      <c r="I3" s="31" t="s">
        <v>81</v>
      </c>
      <c r="J3" s="32" t="s">
        <v>17</v>
      </c>
      <c r="K3" s="12" t="s">
        <v>5</v>
      </c>
      <c r="L3" s="13" t="s">
        <v>0</v>
      </c>
      <c r="M3" s="11" t="s">
        <v>2</v>
      </c>
      <c r="N3" s="115">
        <v>44855</v>
      </c>
      <c r="O3" s="115">
        <v>44855</v>
      </c>
      <c r="P3" s="115">
        <v>44855</v>
      </c>
      <c r="Q3" s="115">
        <v>44855</v>
      </c>
      <c r="R3" s="111" t="s">
        <v>141</v>
      </c>
      <c r="S3" s="115">
        <v>44873</v>
      </c>
      <c r="T3" s="115">
        <v>44883</v>
      </c>
      <c r="U3" s="201">
        <v>45160</v>
      </c>
      <c r="V3" s="54" t="s">
        <v>1</v>
      </c>
      <c r="W3" s="54" t="s">
        <v>1</v>
      </c>
      <c r="X3" s="54" t="s">
        <v>1</v>
      </c>
      <c r="Y3" s="54" t="s">
        <v>1</v>
      </c>
      <c r="Z3" s="54" t="s">
        <v>1</v>
      </c>
      <c r="AA3" s="54" t="s">
        <v>1</v>
      </c>
      <c r="AB3" s="54" t="s">
        <v>1</v>
      </c>
    </row>
    <row r="4" spans="1:28" ht="23.25" customHeight="1" x14ac:dyDescent="0.25">
      <c r="A4" s="217">
        <v>1</v>
      </c>
      <c r="B4" s="220" t="s">
        <v>24</v>
      </c>
      <c r="C4" s="61">
        <v>1</v>
      </c>
      <c r="D4" s="64" t="s">
        <v>32</v>
      </c>
      <c r="E4" s="70" t="s">
        <v>49</v>
      </c>
      <c r="F4" s="75" t="s">
        <v>58</v>
      </c>
      <c r="G4" s="79" t="s">
        <v>69</v>
      </c>
      <c r="H4" s="79" t="s">
        <v>72</v>
      </c>
      <c r="I4" s="79" t="s">
        <v>82</v>
      </c>
      <c r="J4" s="86">
        <v>6585</v>
      </c>
      <c r="K4" s="49">
        <v>0</v>
      </c>
      <c r="L4" s="15">
        <f>K4-(SUM(N4:AB4))</f>
        <v>0</v>
      </c>
      <c r="M4" s="16" t="str">
        <f t="shared" ref="M4:M18" si="0">IF(L4&lt;0,"ATENÇÃO","OK")</f>
        <v>OK</v>
      </c>
      <c r="N4" s="112"/>
      <c r="O4" s="112"/>
      <c r="P4" s="112"/>
      <c r="Q4" s="112"/>
      <c r="R4" s="112"/>
      <c r="S4" s="112"/>
      <c r="T4" s="112"/>
      <c r="U4" s="199"/>
      <c r="V4" s="55"/>
      <c r="W4" s="55"/>
      <c r="X4" s="55"/>
      <c r="Y4" s="55"/>
      <c r="Z4" s="55"/>
      <c r="AA4" s="55"/>
      <c r="AB4" s="55"/>
    </row>
    <row r="5" spans="1:28" ht="26.25" customHeight="1" x14ac:dyDescent="0.25">
      <c r="A5" s="217"/>
      <c r="B5" s="221"/>
      <c r="C5" s="61">
        <v>2</v>
      </c>
      <c r="D5" s="64" t="s">
        <v>33</v>
      </c>
      <c r="E5" s="70" t="s">
        <v>49</v>
      </c>
      <c r="F5" s="75" t="s">
        <v>59</v>
      </c>
      <c r="G5" s="79" t="s">
        <v>69</v>
      </c>
      <c r="H5" s="79" t="s">
        <v>72</v>
      </c>
      <c r="I5" s="79" t="s">
        <v>82</v>
      </c>
      <c r="J5" s="86">
        <v>4469.28</v>
      </c>
      <c r="K5" s="49">
        <v>0</v>
      </c>
      <c r="L5" s="15">
        <f t="shared" ref="L5:L18" si="1">K5-(SUM(N5:AB5))</f>
        <v>0</v>
      </c>
      <c r="M5" s="16" t="str">
        <f t="shared" si="0"/>
        <v>OK</v>
      </c>
      <c r="N5" s="112"/>
      <c r="O5" s="112"/>
      <c r="P5" s="112"/>
      <c r="Q5" s="112"/>
      <c r="R5" s="112"/>
      <c r="S5" s="112"/>
      <c r="T5" s="112"/>
      <c r="U5" s="199"/>
      <c r="V5" s="55"/>
      <c r="W5" s="55"/>
      <c r="X5" s="55"/>
      <c r="Y5" s="55"/>
      <c r="Z5" s="55"/>
      <c r="AA5" s="55"/>
      <c r="AB5" s="55"/>
    </row>
    <row r="6" spans="1:28" ht="24" customHeight="1" x14ac:dyDescent="0.25">
      <c r="A6" s="218">
        <v>2</v>
      </c>
      <c r="B6" s="214" t="s">
        <v>24</v>
      </c>
      <c r="C6" s="62">
        <v>3</v>
      </c>
      <c r="D6" s="65" t="s">
        <v>34</v>
      </c>
      <c r="E6" s="71" t="s">
        <v>49</v>
      </c>
      <c r="F6" s="76" t="s">
        <v>58</v>
      </c>
      <c r="G6" s="80" t="s">
        <v>69</v>
      </c>
      <c r="H6" s="80" t="s">
        <v>73</v>
      </c>
      <c r="I6" s="80" t="s">
        <v>82</v>
      </c>
      <c r="J6" s="87">
        <v>8446.5300000000007</v>
      </c>
      <c r="K6" s="49">
        <f>50-9-15</f>
        <v>26</v>
      </c>
      <c r="L6" s="15">
        <f t="shared" si="1"/>
        <v>0</v>
      </c>
      <c r="M6" s="16" t="str">
        <f t="shared" si="0"/>
        <v>OK</v>
      </c>
      <c r="N6" s="112"/>
      <c r="O6" s="112"/>
      <c r="P6" s="112"/>
      <c r="Q6" s="112"/>
      <c r="R6" s="112"/>
      <c r="S6" s="112"/>
      <c r="T6" s="114">
        <v>13</v>
      </c>
      <c r="U6" s="200">
        <v>13</v>
      </c>
      <c r="V6" s="55"/>
      <c r="W6" s="55"/>
      <c r="X6" s="55"/>
      <c r="Y6" s="55"/>
      <c r="Z6" s="55"/>
      <c r="AA6" s="55"/>
      <c r="AB6" s="55"/>
    </row>
    <row r="7" spans="1:28" ht="24" customHeight="1" x14ac:dyDescent="0.25">
      <c r="A7" s="219"/>
      <c r="B7" s="216"/>
      <c r="C7" s="62">
        <v>4</v>
      </c>
      <c r="D7" s="65" t="s">
        <v>35</v>
      </c>
      <c r="E7" s="71" t="s">
        <v>49</v>
      </c>
      <c r="F7" s="76" t="s">
        <v>59</v>
      </c>
      <c r="G7" s="80" t="s">
        <v>69</v>
      </c>
      <c r="H7" s="80" t="s">
        <v>73</v>
      </c>
      <c r="I7" s="80" t="s">
        <v>82</v>
      </c>
      <c r="J7" s="87">
        <v>6812.9</v>
      </c>
      <c r="K7" s="49">
        <v>0</v>
      </c>
      <c r="L7" s="15">
        <f t="shared" si="1"/>
        <v>0</v>
      </c>
      <c r="M7" s="16" t="str">
        <f t="shared" si="0"/>
        <v>OK</v>
      </c>
      <c r="N7" s="112"/>
      <c r="O7" s="112"/>
      <c r="P7" s="112"/>
      <c r="Q7" s="112"/>
      <c r="R7" s="112"/>
      <c r="S7" s="112"/>
      <c r="T7" s="112"/>
      <c r="U7" s="199"/>
      <c r="V7" s="55"/>
      <c r="W7" s="55"/>
      <c r="X7" s="55"/>
      <c r="Y7" s="55"/>
      <c r="Z7" s="55"/>
      <c r="AA7" s="55"/>
      <c r="AB7" s="55"/>
    </row>
    <row r="8" spans="1:28" ht="19.5" customHeight="1" x14ac:dyDescent="0.25">
      <c r="A8" s="58">
        <v>3</v>
      </c>
      <c r="B8" s="64" t="s">
        <v>25</v>
      </c>
      <c r="C8" s="61">
        <v>5</v>
      </c>
      <c r="D8" s="64" t="s">
        <v>36</v>
      </c>
      <c r="E8" s="70" t="s">
        <v>50</v>
      </c>
      <c r="F8" s="75" t="s">
        <v>60</v>
      </c>
      <c r="G8" s="79" t="s">
        <v>69</v>
      </c>
      <c r="H8" s="79" t="s">
        <v>74</v>
      </c>
      <c r="I8" s="79" t="s">
        <v>82</v>
      </c>
      <c r="J8" s="86">
        <v>6035</v>
      </c>
      <c r="K8" s="49">
        <v>6</v>
      </c>
      <c r="L8" s="15">
        <f t="shared" si="1"/>
        <v>0</v>
      </c>
      <c r="M8" s="16" t="str">
        <f t="shared" si="0"/>
        <v>OK</v>
      </c>
      <c r="N8" s="114">
        <v>1</v>
      </c>
      <c r="O8" s="112"/>
      <c r="P8" s="112"/>
      <c r="Q8" s="112"/>
      <c r="R8" s="112"/>
      <c r="S8" s="114">
        <v>5</v>
      </c>
      <c r="T8" s="112"/>
      <c r="U8" s="199"/>
      <c r="V8" s="55"/>
      <c r="W8" s="55"/>
      <c r="X8" s="55"/>
      <c r="Y8" s="55"/>
      <c r="Z8" s="55"/>
      <c r="AA8" s="55"/>
      <c r="AB8" s="55"/>
    </row>
    <row r="9" spans="1:28" ht="21.75" customHeight="1" x14ac:dyDescent="0.25">
      <c r="A9" s="59">
        <v>4</v>
      </c>
      <c r="B9" s="65" t="s">
        <v>25</v>
      </c>
      <c r="C9" s="62">
        <v>6</v>
      </c>
      <c r="D9" s="65" t="s">
        <v>37</v>
      </c>
      <c r="E9" s="71" t="s">
        <v>50</v>
      </c>
      <c r="F9" s="76" t="s">
        <v>60</v>
      </c>
      <c r="G9" s="80" t="s">
        <v>69</v>
      </c>
      <c r="H9" s="80" t="s">
        <v>75</v>
      </c>
      <c r="I9" s="80" t="s">
        <v>82</v>
      </c>
      <c r="J9" s="87">
        <v>7900</v>
      </c>
      <c r="K9" s="49">
        <v>3</v>
      </c>
      <c r="L9" s="15">
        <f t="shared" si="1"/>
        <v>0</v>
      </c>
      <c r="M9" s="16" t="str">
        <f t="shared" si="0"/>
        <v>OK</v>
      </c>
      <c r="N9" s="116"/>
      <c r="O9" s="114">
        <v>1</v>
      </c>
      <c r="P9" s="112"/>
      <c r="Q9" s="112"/>
      <c r="R9" s="112"/>
      <c r="S9" s="114">
        <v>2</v>
      </c>
      <c r="T9" s="112"/>
      <c r="U9" s="199"/>
      <c r="V9" s="55"/>
      <c r="W9" s="55"/>
      <c r="X9" s="55"/>
      <c r="Y9" s="55"/>
      <c r="Z9" s="55"/>
      <c r="AA9" s="55"/>
      <c r="AB9" s="55"/>
    </row>
    <row r="10" spans="1:28" ht="20.25" customHeight="1" x14ac:dyDescent="0.25">
      <c r="A10" s="58">
        <v>5</v>
      </c>
      <c r="B10" s="66" t="s">
        <v>26</v>
      </c>
      <c r="C10" s="61">
        <v>7</v>
      </c>
      <c r="D10" s="66" t="s">
        <v>38</v>
      </c>
      <c r="E10" s="72" t="s">
        <v>51</v>
      </c>
      <c r="F10" s="77" t="s">
        <v>61</v>
      </c>
      <c r="G10" s="81" t="s">
        <v>69</v>
      </c>
      <c r="H10" s="81" t="s">
        <v>76</v>
      </c>
      <c r="I10" s="81" t="s">
        <v>82</v>
      </c>
      <c r="J10" s="86">
        <v>3604.02</v>
      </c>
      <c r="K10" s="49">
        <v>4</v>
      </c>
      <c r="L10" s="15">
        <f t="shared" si="1"/>
        <v>0</v>
      </c>
      <c r="M10" s="16" t="str">
        <f t="shared" si="0"/>
        <v>OK</v>
      </c>
      <c r="N10" s="112"/>
      <c r="O10" s="112"/>
      <c r="P10" s="112"/>
      <c r="Q10" s="114">
        <v>3</v>
      </c>
      <c r="R10" s="114">
        <v>1</v>
      </c>
      <c r="S10" s="112"/>
      <c r="T10" s="112"/>
      <c r="U10" s="199"/>
      <c r="V10" s="55"/>
      <c r="W10" s="55"/>
      <c r="X10" s="55"/>
      <c r="Y10" s="55"/>
      <c r="Z10" s="55"/>
      <c r="AA10" s="55"/>
      <c r="AB10" s="55"/>
    </row>
    <row r="11" spans="1:28" ht="22.5" x14ac:dyDescent="0.25">
      <c r="A11" s="60">
        <v>6</v>
      </c>
      <c r="B11" s="65" t="s">
        <v>27</v>
      </c>
      <c r="C11" s="62">
        <v>8</v>
      </c>
      <c r="D11" s="65" t="s">
        <v>39</v>
      </c>
      <c r="E11" s="71" t="s">
        <v>52</v>
      </c>
      <c r="F11" s="76" t="s">
        <v>62</v>
      </c>
      <c r="G11" s="80" t="s">
        <v>69</v>
      </c>
      <c r="H11" s="80" t="s">
        <v>77</v>
      </c>
      <c r="I11" s="80" t="s">
        <v>82</v>
      </c>
      <c r="J11" s="87">
        <v>2129.86</v>
      </c>
      <c r="K11" s="49">
        <v>10</v>
      </c>
      <c r="L11" s="15">
        <f t="shared" si="1"/>
        <v>0</v>
      </c>
      <c r="M11" s="16" t="str">
        <f t="shared" si="0"/>
        <v>OK</v>
      </c>
      <c r="N11" s="112"/>
      <c r="O11" s="116"/>
      <c r="P11" s="114">
        <v>10</v>
      </c>
      <c r="Q11" s="112"/>
      <c r="R11" s="112"/>
      <c r="S11" s="112"/>
      <c r="T11" s="112"/>
      <c r="U11" s="199"/>
      <c r="V11" s="55"/>
      <c r="W11" s="55"/>
      <c r="X11" s="55"/>
      <c r="Y11" s="55"/>
      <c r="Z11" s="55"/>
      <c r="AA11" s="55"/>
      <c r="AB11" s="55"/>
    </row>
    <row r="12" spans="1:28" ht="33.75" x14ac:dyDescent="0.25">
      <c r="A12" s="61">
        <v>7</v>
      </c>
      <c r="B12" s="64" t="s">
        <v>28</v>
      </c>
      <c r="C12" s="61">
        <v>9</v>
      </c>
      <c r="D12" s="64" t="s">
        <v>40</v>
      </c>
      <c r="E12" s="73" t="s">
        <v>53</v>
      </c>
      <c r="F12" s="64" t="s">
        <v>63</v>
      </c>
      <c r="G12" s="82" t="s">
        <v>69</v>
      </c>
      <c r="H12" s="82" t="s">
        <v>77</v>
      </c>
      <c r="I12" s="82" t="s">
        <v>82</v>
      </c>
      <c r="J12" s="86">
        <v>2679.89</v>
      </c>
      <c r="K12" s="49">
        <v>0</v>
      </c>
      <c r="L12" s="15">
        <f t="shared" si="1"/>
        <v>0</v>
      </c>
      <c r="M12" s="16" t="str">
        <f t="shared" si="0"/>
        <v>OK</v>
      </c>
      <c r="N12" s="112"/>
      <c r="O12" s="112"/>
      <c r="P12" s="112"/>
      <c r="Q12" s="112"/>
      <c r="R12" s="112"/>
      <c r="S12" s="112"/>
      <c r="T12" s="112"/>
      <c r="U12" s="199"/>
      <c r="V12" s="55"/>
      <c r="W12" s="55"/>
      <c r="X12" s="55"/>
      <c r="Y12" s="55"/>
      <c r="Z12" s="55"/>
      <c r="AA12" s="55"/>
      <c r="AB12" s="55"/>
    </row>
    <row r="13" spans="1:28" ht="22.5" customHeight="1" x14ac:dyDescent="0.25">
      <c r="A13" s="62">
        <v>10</v>
      </c>
      <c r="B13" s="65" t="s">
        <v>29</v>
      </c>
      <c r="C13" s="67">
        <v>12</v>
      </c>
      <c r="D13" s="65" t="s">
        <v>41</v>
      </c>
      <c r="E13" s="65" t="s">
        <v>52</v>
      </c>
      <c r="F13" s="65" t="s">
        <v>64</v>
      </c>
      <c r="G13" s="83" t="s">
        <v>69</v>
      </c>
      <c r="H13" s="83" t="s">
        <v>78</v>
      </c>
      <c r="I13" s="83" t="s">
        <v>82</v>
      </c>
      <c r="J13" s="87">
        <f>61900</f>
        <v>61900</v>
      </c>
      <c r="K13" s="49">
        <v>0</v>
      </c>
      <c r="L13" s="15">
        <f t="shared" si="1"/>
        <v>0</v>
      </c>
      <c r="M13" s="16" t="str">
        <f t="shared" si="0"/>
        <v>OK</v>
      </c>
      <c r="N13" s="112"/>
      <c r="O13" s="112"/>
      <c r="P13" s="112"/>
      <c r="Q13" s="112"/>
      <c r="R13" s="112"/>
      <c r="S13" s="112"/>
      <c r="T13" s="112"/>
      <c r="U13" s="199"/>
      <c r="V13" s="55"/>
      <c r="W13" s="55"/>
      <c r="X13" s="55"/>
      <c r="Y13" s="55"/>
      <c r="Z13" s="55"/>
      <c r="AA13" s="55"/>
      <c r="AB13" s="55"/>
    </row>
    <row r="14" spans="1:28" ht="33.75" x14ac:dyDescent="0.25">
      <c r="A14" s="63">
        <v>11</v>
      </c>
      <c r="B14" s="66" t="s">
        <v>30</v>
      </c>
      <c r="C14" s="68">
        <v>13</v>
      </c>
      <c r="D14" s="74" t="s">
        <v>42</v>
      </c>
      <c r="E14" s="74" t="s">
        <v>54</v>
      </c>
      <c r="F14" s="74" t="s">
        <v>54</v>
      </c>
      <c r="G14" s="84" t="s">
        <v>70</v>
      </c>
      <c r="H14" s="82" t="s">
        <v>77</v>
      </c>
      <c r="I14" s="84" t="s">
        <v>82</v>
      </c>
      <c r="J14" s="86">
        <v>1414</v>
      </c>
      <c r="K14" s="49">
        <v>0</v>
      </c>
      <c r="L14" s="15">
        <f t="shared" si="1"/>
        <v>0</v>
      </c>
      <c r="M14" s="16" t="str">
        <f t="shared" si="0"/>
        <v>OK</v>
      </c>
      <c r="N14" s="112"/>
      <c r="O14" s="112"/>
      <c r="P14" s="112"/>
      <c r="Q14" s="112"/>
      <c r="R14" s="112"/>
      <c r="S14" s="112"/>
      <c r="T14" s="112"/>
      <c r="U14" s="199"/>
      <c r="V14" s="55"/>
      <c r="W14" s="55"/>
      <c r="X14" s="55"/>
      <c r="Y14" s="55"/>
      <c r="Z14" s="55"/>
      <c r="AA14" s="55"/>
      <c r="AB14" s="55"/>
    </row>
    <row r="15" spans="1:28" x14ac:dyDescent="0.25">
      <c r="A15" s="211">
        <v>12</v>
      </c>
      <c r="B15" s="214" t="s">
        <v>31</v>
      </c>
      <c r="C15" s="69">
        <v>14</v>
      </c>
      <c r="D15" s="62" t="s">
        <v>43</v>
      </c>
      <c r="E15" s="62" t="s">
        <v>55</v>
      </c>
      <c r="F15" s="62" t="s">
        <v>65</v>
      </c>
      <c r="G15" s="83" t="s">
        <v>69</v>
      </c>
      <c r="H15" s="83" t="s">
        <v>79</v>
      </c>
      <c r="I15" s="83" t="s">
        <v>83</v>
      </c>
      <c r="J15" s="87">
        <v>1949.25</v>
      </c>
      <c r="K15" s="49">
        <v>0</v>
      </c>
      <c r="L15" s="15">
        <f t="shared" si="1"/>
        <v>0</v>
      </c>
      <c r="M15" s="16" t="str">
        <f t="shared" si="0"/>
        <v>OK</v>
      </c>
      <c r="N15" s="112"/>
      <c r="O15" s="112"/>
      <c r="P15" s="112"/>
      <c r="Q15" s="112"/>
      <c r="R15" s="112"/>
      <c r="S15" s="112"/>
      <c r="T15" s="112"/>
      <c r="U15" s="199"/>
      <c r="V15" s="55"/>
      <c r="W15" s="55"/>
      <c r="X15" s="55"/>
      <c r="Y15" s="55"/>
      <c r="Z15" s="55"/>
      <c r="AA15" s="55"/>
      <c r="AB15" s="55"/>
    </row>
    <row r="16" spans="1:28" x14ac:dyDescent="0.25">
      <c r="A16" s="212"/>
      <c r="B16" s="215"/>
      <c r="C16" s="69">
        <v>15</v>
      </c>
      <c r="D16" s="62" t="s">
        <v>44</v>
      </c>
      <c r="E16" s="62" t="s">
        <v>55</v>
      </c>
      <c r="F16" s="62" t="s">
        <v>66</v>
      </c>
      <c r="G16" s="83" t="s">
        <v>69</v>
      </c>
      <c r="H16" s="83" t="s">
        <v>79</v>
      </c>
      <c r="I16" s="83" t="s">
        <v>83</v>
      </c>
      <c r="J16" s="87">
        <v>2767.63</v>
      </c>
      <c r="K16" s="49">
        <v>0</v>
      </c>
      <c r="L16" s="15">
        <f t="shared" si="1"/>
        <v>0</v>
      </c>
      <c r="M16" s="16" t="str">
        <f t="shared" si="0"/>
        <v>OK</v>
      </c>
      <c r="N16" s="112"/>
      <c r="O16" s="112"/>
      <c r="P16" s="112"/>
      <c r="Q16" s="112"/>
      <c r="R16" s="112"/>
      <c r="S16" s="112"/>
      <c r="T16" s="112"/>
      <c r="U16" s="199"/>
      <c r="V16" s="55"/>
      <c r="W16" s="55"/>
      <c r="X16" s="55"/>
      <c r="Y16" s="55"/>
      <c r="Z16" s="55"/>
      <c r="AA16" s="55"/>
      <c r="AB16" s="55"/>
    </row>
    <row r="17" spans="1:28" x14ac:dyDescent="0.25">
      <c r="A17" s="213"/>
      <c r="B17" s="216"/>
      <c r="C17" s="69">
        <v>16</v>
      </c>
      <c r="D17" s="62" t="s">
        <v>45</v>
      </c>
      <c r="E17" s="78" t="s">
        <v>56</v>
      </c>
      <c r="F17" s="78" t="s">
        <v>67</v>
      </c>
      <c r="G17" s="85" t="s">
        <v>69</v>
      </c>
      <c r="H17" s="83" t="s">
        <v>79</v>
      </c>
      <c r="I17" s="85" t="s">
        <v>83</v>
      </c>
      <c r="J17" s="87">
        <v>5743.59</v>
      </c>
      <c r="K17" s="48">
        <v>0</v>
      </c>
      <c r="L17" s="15">
        <f t="shared" si="1"/>
        <v>0</v>
      </c>
      <c r="M17" s="16" t="str">
        <f t="shared" si="0"/>
        <v>OK</v>
      </c>
      <c r="N17" s="112"/>
      <c r="O17" s="112"/>
      <c r="P17" s="112"/>
      <c r="Q17" s="112"/>
      <c r="R17" s="112"/>
      <c r="S17" s="112"/>
      <c r="T17" s="112"/>
      <c r="U17" s="199"/>
      <c r="V17" s="55"/>
      <c r="W17" s="55"/>
      <c r="X17" s="55"/>
      <c r="Y17" s="55"/>
      <c r="Z17" s="55"/>
      <c r="AA17" s="55"/>
      <c r="AB17" s="55"/>
    </row>
    <row r="18" spans="1:28" ht="33.75" x14ac:dyDescent="0.25">
      <c r="A18" s="62">
        <v>14</v>
      </c>
      <c r="B18" s="65" t="s">
        <v>28</v>
      </c>
      <c r="C18" s="62">
        <v>19</v>
      </c>
      <c r="D18" s="65" t="s">
        <v>46</v>
      </c>
      <c r="E18" s="65" t="s">
        <v>57</v>
      </c>
      <c r="F18" s="65" t="s">
        <v>68</v>
      </c>
      <c r="G18" s="83" t="s">
        <v>71</v>
      </c>
      <c r="H18" s="83" t="s">
        <v>80</v>
      </c>
      <c r="I18" s="83" t="s">
        <v>83</v>
      </c>
      <c r="J18" s="87">
        <v>3099.33</v>
      </c>
      <c r="K18" s="48">
        <v>0</v>
      </c>
      <c r="L18" s="15">
        <f t="shared" si="1"/>
        <v>0</v>
      </c>
      <c r="M18" s="16" t="str">
        <f t="shared" si="0"/>
        <v>OK</v>
      </c>
      <c r="N18" s="112"/>
      <c r="O18" s="112"/>
      <c r="P18" s="112"/>
      <c r="Q18" s="112"/>
      <c r="R18" s="113"/>
      <c r="S18" s="112"/>
      <c r="T18" s="113"/>
      <c r="U18" s="199"/>
      <c r="V18" s="55"/>
      <c r="W18" s="55"/>
      <c r="X18" s="55"/>
      <c r="Y18" s="55"/>
      <c r="Z18" s="55"/>
      <c r="AA18" s="55"/>
      <c r="AB18" s="55"/>
    </row>
  </sheetData>
  <mergeCells count="25">
    <mergeCell ref="A15:A17"/>
    <mergeCell ref="A6:A7"/>
    <mergeCell ref="B6:B7"/>
    <mergeCell ref="B15:B17"/>
    <mergeCell ref="AA1:AA2"/>
    <mergeCell ref="W1:W2"/>
    <mergeCell ref="A1:D1"/>
    <mergeCell ref="Y1:Y2"/>
    <mergeCell ref="V1:V2"/>
    <mergeCell ref="Z1:Z2"/>
    <mergeCell ref="X1:X2"/>
    <mergeCell ref="F1:J1"/>
    <mergeCell ref="K1:M1"/>
    <mergeCell ref="AB1:AB2"/>
    <mergeCell ref="A2:M2"/>
    <mergeCell ref="A4:A5"/>
    <mergeCell ref="B4:B5"/>
    <mergeCell ref="Q1:Q2"/>
    <mergeCell ref="R1:R2"/>
    <mergeCell ref="T1:T2"/>
    <mergeCell ref="O1:O2"/>
    <mergeCell ref="S1:S2"/>
    <mergeCell ref="P1:P2"/>
    <mergeCell ref="N1:N2"/>
    <mergeCell ref="U1:U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ECD42-930F-41A2-9B96-BB0FC9CC19C8}">
  <dimension ref="A1:AB18"/>
  <sheetViews>
    <sheetView topLeftCell="E1" zoomScale="80" zoomScaleNormal="80" workbookViewId="0">
      <selection activeCell="V29" sqref="V29"/>
    </sheetView>
  </sheetViews>
  <sheetFormatPr defaultColWidth="9.7109375" defaultRowHeight="15" x14ac:dyDescent="0.2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7" customWidth="1"/>
    <col min="5" max="5" width="25" style="17" customWidth="1"/>
    <col min="6" max="6" width="19.7109375" style="1" customWidth="1"/>
    <col min="7" max="7" width="12.28515625" style="1" customWidth="1"/>
    <col min="8" max="8" width="14.85546875" style="1" customWidth="1"/>
    <col min="9" max="9" width="13.7109375" style="1" customWidth="1"/>
    <col min="10" max="10" width="12.7109375" style="33" bestFit="1" customWidth="1"/>
    <col min="11" max="11" width="13.28515625" style="5" customWidth="1"/>
    <col min="12" max="12" width="13.28515625" style="18" customWidth="1"/>
    <col min="13" max="13" width="12.5703125" style="4" customWidth="1"/>
    <col min="14" max="28" width="13.7109375" style="2" customWidth="1"/>
    <col min="29" max="16384" width="9.7109375" style="2"/>
  </cols>
  <sheetData>
    <row r="1" spans="1:28" ht="34.5" customHeight="1" x14ac:dyDescent="0.25">
      <c r="A1" s="208" t="s">
        <v>20</v>
      </c>
      <c r="B1" s="209"/>
      <c r="C1" s="209"/>
      <c r="D1" s="210"/>
      <c r="E1" s="57"/>
      <c r="F1" s="208" t="s">
        <v>21</v>
      </c>
      <c r="G1" s="209"/>
      <c r="H1" s="209"/>
      <c r="I1" s="209"/>
      <c r="J1" s="210"/>
      <c r="K1" s="208" t="s">
        <v>22</v>
      </c>
      <c r="L1" s="209"/>
      <c r="M1" s="210"/>
      <c r="N1" s="206" t="s">
        <v>142</v>
      </c>
      <c r="O1" s="206" t="s">
        <v>143</v>
      </c>
      <c r="P1" s="206" t="s">
        <v>144</v>
      </c>
      <c r="Q1" s="206" t="s">
        <v>145</v>
      </c>
      <c r="R1" s="206" t="s">
        <v>146</v>
      </c>
      <c r="S1" s="206" t="s">
        <v>147</v>
      </c>
      <c r="T1" s="206" t="s">
        <v>148</v>
      </c>
      <c r="U1" s="206" t="s">
        <v>149</v>
      </c>
      <c r="V1" s="206" t="s">
        <v>18</v>
      </c>
      <c r="W1" s="223" t="s">
        <v>18</v>
      </c>
      <c r="X1" s="206" t="s">
        <v>18</v>
      </c>
      <c r="Y1" s="206" t="s">
        <v>18</v>
      </c>
      <c r="Z1" s="206" t="s">
        <v>18</v>
      </c>
      <c r="AA1" s="206" t="s">
        <v>18</v>
      </c>
      <c r="AB1" s="206" t="s">
        <v>18</v>
      </c>
    </row>
    <row r="2" spans="1:28" ht="34.5" customHeight="1" x14ac:dyDescent="0.25">
      <c r="A2" s="207" t="s">
        <v>90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6"/>
      <c r="O2" s="206"/>
      <c r="P2" s="206"/>
      <c r="Q2" s="206"/>
      <c r="R2" s="206"/>
      <c r="S2" s="206"/>
      <c r="T2" s="206"/>
      <c r="U2" s="206"/>
      <c r="V2" s="206"/>
      <c r="W2" s="224"/>
      <c r="X2" s="206"/>
      <c r="Y2" s="206"/>
      <c r="Z2" s="206"/>
      <c r="AA2" s="206"/>
      <c r="AB2" s="206"/>
    </row>
    <row r="3" spans="1:28" s="3" customFormat="1" ht="30" x14ac:dyDescent="0.2">
      <c r="A3" s="30" t="s">
        <v>4</v>
      </c>
      <c r="B3" s="30" t="s">
        <v>16</v>
      </c>
      <c r="C3" s="30" t="s">
        <v>3</v>
      </c>
      <c r="D3" s="30" t="s">
        <v>13</v>
      </c>
      <c r="E3" s="30" t="s">
        <v>47</v>
      </c>
      <c r="F3" s="31" t="s">
        <v>48</v>
      </c>
      <c r="G3" s="31" t="s">
        <v>14</v>
      </c>
      <c r="H3" s="31" t="s">
        <v>15</v>
      </c>
      <c r="I3" s="31" t="s">
        <v>81</v>
      </c>
      <c r="J3" s="32" t="s">
        <v>17</v>
      </c>
      <c r="K3" s="12" t="s">
        <v>5</v>
      </c>
      <c r="L3" s="13" t="s">
        <v>0</v>
      </c>
      <c r="M3" s="11" t="s">
        <v>2</v>
      </c>
      <c r="N3" s="119">
        <v>44853</v>
      </c>
      <c r="O3" s="119">
        <v>44853</v>
      </c>
      <c r="P3" s="119">
        <v>44853</v>
      </c>
      <c r="Q3" s="119">
        <v>44853</v>
      </c>
      <c r="R3" s="119">
        <v>44853</v>
      </c>
      <c r="S3" s="119">
        <v>44859</v>
      </c>
      <c r="T3" s="119">
        <v>44859</v>
      </c>
      <c r="U3" s="119">
        <v>44859</v>
      </c>
      <c r="V3" s="188" t="s">
        <v>226</v>
      </c>
      <c r="W3" s="186" t="s">
        <v>1</v>
      </c>
      <c r="X3" s="54" t="s">
        <v>1</v>
      </c>
      <c r="Y3" s="54" t="s">
        <v>1</v>
      </c>
      <c r="Z3" s="54" t="s">
        <v>1</v>
      </c>
      <c r="AA3" s="54" t="s">
        <v>1</v>
      </c>
      <c r="AB3" s="54" t="s">
        <v>1</v>
      </c>
    </row>
    <row r="4" spans="1:28" ht="23.25" customHeight="1" x14ac:dyDescent="0.25">
      <c r="A4" s="217">
        <v>1</v>
      </c>
      <c r="B4" s="220" t="s">
        <v>24</v>
      </c>
      <c r="C4" s="61">
        <v>1</v>
      </c>
      <c r="D4" s="64" t="s">
        <v>32</v>
      </c>
      <c r="E4" s="70" t="s">
        <v>49</v>
      </c>
      <c r="F4" s="75" t="s">
        <v>58</v>
      </c>
      <c r="G4" s="79" t="s">
        <v>69</v>
      </c>
      <c r="H4" s="79" t="s">
        <v>72</v>
      </c>
      <c r="I4" s="79" t="s">
        <v>82</v>
      </c>
      <c r="J4" s="86">
        <v>6585</v>
      </c>
      <c r="K4" s="49">
        <v>71</v>
      </c>
      <c r="L4" s="15">
        <f>K4-(SUM(N4:AB4))</f>
        <v>0</v>
      </c>
      <c r="M4" s="16" t="str">
        <f t="shared" ref="M4:M18" si="0">IF(L4&lt;0,"ATENÇÃO","OK")</f>
        <v>OK</v>
      </c>
      <c r="N4" s="120">
        <v>25</v>
      </c>
      <c r="O4" s="120"/>
      <c r="P4" s="120"/>
      <c r="Q4" s="120"/>
      <c r="R4" s="120"/>
      <c r="S4" s="120">
        <v>46</v>
      </c>
      <c r="T4" s="120"/>
      <c r="U4" s="120"/>
      <c r="V4" s="189"/>
      <c r="W4" s="187"/>
      <c r="X4" s="55"/>
      <c r="Y4" s="55"/>
      <c r="Z4" s="55"/>
      <c r="AA4" s="55"/>
      <c r="AB4" s="55"/>
    </row>
    <row r="5" spans="1:28" ht="26.25" customHeight="1" x14ac:dyDescent="0.25">
      <c r="A5" s="217"/>
      <c r="B5" s="221"/>
      <c r="C5" s="61">
        <v>2</v>
      </c>
      <c r="D5" s="64" t="s">
        <v>33</v>
      </c>
      <c r="E5" s="70" t="s">
        <v>49</v>
      </c>
      <c r="F5" s="75" t="s">
        <v>59</v>
      </c>
      <c r="G5" s="79" t="s">
        <v>69</v>
      </c>
      <c r="H5" s="79" t="s">
        <v>72</v>
      </c>
      <c r="I5" s="79" t="s">
        <v>82</v>
      </c>
      <c r="J5" s="86">
        <v>4469.28</v>
      </c>
      <c r="K5" s="49">
        <v>0</v>
      </c>
      <c r="L5" s="15">
        <f t="shared" ref="L5:L18" si="1">K5-(SUM(N5:AB5))</f>
        <v>0</v>
      </c>
      <c r="M5" s="16" t="str">
        <f t="shared" si="0"/>
        <v>OK</v>
      </c>
      <c r="N5" s="120"/>
      <c r="O5" s="120"/>
      <c r="P5" s="120"/>
      <c r="Q5" s="120"/>
      <c r="R5" s="120"/>
      <c r="S5" s="120"/>
      <c r="T5" s="120"/>
      <c r="U5" s="120"/>
      <c r="V5" s="189"/>
      <c r="W5" s="187"/>
      <c r="X5" s="55"/>
      <c r="Y5" s="55"/>
      <c r="Z5" s="55"/>
      <c r="AA5" s="55"/>
      <c r="AB5" s="55"/>
    </row>
    <row r="6" spans="1:28" ht="24" customHeight="1" x14ac:dyDescent="0.25">
      <c r="A6" s="218">
        <v>2</v>
      </c>
      <c r="B6" s="214" t="s">
        <v>24</v>
      </c>
      <c r="C6" s="62">
        <v>3</v>
      </c>
      <c r="D6" s="65" t="s">
        <v>34</v>
      </c>
      <c r="E6" s="71" t="s">
        <v>49</v>
      </c>
      <c r="F6" s="76" t="s">
        <v>58</v>
      </c>
      <c r="G6" s="80" t="s">
        <v>69</v>
      </c>
      <c r="H6" s="80" t="s">
        <v>73</v>
      </c>
      <c r="I6" s="80" t="s">
        <v>82</v>
      </c>
      <c r="J6" s="87">
        <v>8446.5300000000007</v>
      </c>
      <c r="K6" s="49">
        <v>180</v>
      </c>
      <c r="L6" s="15">
        <f t="shared" si="1"/>
        <v>0</v>
      </c>
      <c r="M6" s="16" t="str">
        <f t="shared" si="0"/>
        <v>OK</v>
      </c>
      <c r="N6" s="120">
        <v>152</v>
      </c>
      <c r="O6" s="120"/>
      <c r="P6" s="120"/>
      <c r="Q6" s="120"/>
      <c r="R6" s="120"/>
      <c r="S6" s="120">
        <v>28</v>
      </c>
      <c r="T6" s="120"/>
      <c r="U6" s="120"/>
      <c r="V6" s="189"/>
      <c r="W6" s="187"/>
      <c r="X6" s="55"/>
      <c r="Y6" s="55"/>
      <c r="Z6" s="55"/>
      <c r="AA6" s="55"/>
      <c r="AB6" s="55"/>
    </row>
    <row r="7" spans="1:28" ht="24" customHeight="1" x14ac:dyDescent="0.25">
      <c r="A7" s="219"/>
      <c r="B7" s="216"/>
      <c r="C7" s="62">
        <v>4</v>
      </c>
      <c r="D7" s="65" t="s">
        <v>35</v>
      </c>
      <c r="E7" s="71" t="s">
        <v>49</v>
      </c>
      <c r="F7" s="76" t="s">
        <v>59</v>
      </c>
      <c r="G7" s="80" t="s">
        <v>69</v>
      </c>
      <c r="H7" s="80" t="s">
        <v>73</v>
      </c>
      <c r="I7" s="80" t="s">
        <v>82</v>
      </c>
      <c r="J7" s="87">
        <v>6812.9</v>
      </c>
      <c r="K7" s="49">
        <v>0</v>
      </c>
      <c r="L7" s="15">
        <f t="shared" si="1"/>
        <v>0</v>
      </c>
      <c r="M7" s="16" t="str">
        <f t="shared" si="0"/>
        <v>OK</v>
      </c>
      <c r="N7" s="120"/>
      <c r="O7" s="120"/>
      <c r="P7" s="120"/>
      <c r="Q7" s="120"/>
      <c r="R7" s="120"/>
      <c r="S7" s="120"/>
      <c r="T7" s="120"/>
      <c r="U7" s="120"/>
      <c r="V7" s="189"/>
      <c r="W7" s="187"/>
      <c r="X7" s="55"/>
      <c r="Y7" s="55"/>
      <c r="Z7" s="55"/>
      <c r="AA7" s="55"/>
      <c r="AB7" s="55"/>
    </row>
    <row r="8" spans="1:28" ht="19.5" customHeight="1" x14ac:dyDescent="0.25">
      <c r="A8" s="58">
        <v>3</v>
      </c>
      <c r="B8" s="64" t="s">
        <v>25</v>
      </c>
      <c r="C8" s="61">
        <v>5</v>
      </c>
      <c r="D8" s="64" t="s">
        <v>36</v>
      </c>
      <c r="E8" s="70" t="s">
        <v>50</v>
      </c>
      <c r="F8" s="75" t="s">
        <v>60</v>
      </c>
      <c r="G8" s="79" t="s">
        <v>69</v>
      </c>
      <c r="H8" s="79" t="s">
        <v>74</v>
      </c>
      <c r="I8" s="79" t="s">
        <v>82</v>
      </c>
      <c r="J8" s="86">
        <v>6035</v>
      </c>
      <c r="K8" s="49">
        <v>39</v>
      </c>
      <c r="L8" s="15">
        <f t="shared" si="1"/>
        <v>0</v>
      </c>
      <c r="M8" s="16" t="str">
        <f t="shared" si="0"/>
        <v>OK</v>
      </c>
      <c r="N8" s="120"/>
      <c r="O8" s="120">
        <v>29</v>
      </c>
      <c r="P8" s="120"/>
      <c r="Q8" s="120"/>
      <c r="R8" s="120"/>
      <c r="S8" s="120"/>
      <c r="T8" s="120">
        <v>10</v>
      </c>
      <c r="U8" s="120"/>
      <c r="V8" s="189"/>
      <c r="W8" s="187"/>
      <c r="X8" s="55"/>
      <c r="Y8" s="55"/>
      <c r="Z8" s="55"/>
      <c r="AA8" s="55"/>
      <c r="AB8" s="55"/>
    </row>
    <row r="9" spans="1:28" ht="21.75" customHeight="1" x14ac:dyDescent="0.25">
      <c r="A9" s="59">
        <v>4</v>
      </c>
      <c r="B9" s="65" t="s">
        <v>25</v>
      </c>
      <c r="C9" s="62">
        <v>6</v>
      </c>
      <c r="D9" s="65" t="s">
        <v>37</v>
      </c>
      <c r="E9" s="71" t="s">
        <v>50</v>
      </c>
      <c r="F9" s="76" t="s">
        <v>60</v>
      </c>
      <c r="G9" s="80" t="s">
        <v>69</v>
      </c>
      <c r="H9" s="80" t="s">
        <v>75</v>
      </c>
      <c r="I9" s="80" t="s">
        <v>82</v>
      </c>
      <c r="J9" s="87">
        <v>7900</v>
      </c>
      <c r="K9" s="49">
        <v>16</v>
      </c>
      <c r="L9" s="15">
        <f t="shared" si="1"/>
        <v>0</v>
      </c>
      <c r="M9" s="16" t="str">
        <f t="shared" si="0"/>
        <v>OK</v>
      </c>
      <c r="N9" s="120"/>
      <c r="O9" s="120">
        <v>6</v>
      </c>
      <c r="P9" s="120"/>
      <c r="Q9" s="120"/>
      <c r="R9" s="120"/>
      <c r="S9" s="120"/>
      <c r="T9" s="120">
        <v>10</v>
      </c>
      <c r="U9" s="120"/>
      <c r="V9" s="189"/>
      <c r="W9" s="187"/>
      <c r="X9" s="55"/>
      <c r="Y9" s="55"/>
      <c r="Z9" s="55"/>
      <c r="AA9" s="55"/>
      <c r="AB9" s="55"/>
    </row>
    <row r="10" spans="1:28" ht="20.25" customHeight="1" x14ac:dyDescent="0.25">
      <c r="A10" s="58">
        <v>5</v>
      </c>
      <c r="B10" s="66" t="s">
        <v>26</v>
      </c>
      <c r="C10" s="61">
        <v>7</v>
      </c>
      <c r="D10" s="66" t="s">
        <v>38</v>
      </c>
      <c r="E10" s="72" t="s">
        <v>51</v>
      </c>
      <c r="F10" s="77" t="s">
        <v>61</v>
      </c>
      <c r="G10" s="81" t="s">
        <v>69</v>
      </c>
      <c r="H10" s="81" t="s">
        <v>76</v>
      </c>
      <c r="I10" s="81" t="s">
        <v>82</v>
      </c>
      <c r="J10" s="86">
        <v>3604.02</v>
      </c>
      <c r="K10" s="49">
        <v>30</v>
      </c>
      <c r="L10" s="15">
        <f t="shared" si="1"/>
        <v>0</v>
      </c>
      <c r="M10" s="16" t="str">
        <f t="shared" si="0"/>
        <v>OK</v>
      </c>
      <c r="N10" s="120"/>
      <c r="O10" s="120"/>
      <c r="P10" s="120">
        <v>30</v>
      </c>
      <c r="Q10" s="120"/>
      <c r="R10" s="120"/>
      <c r="S10" s="120"/>
      <c r="T10" s="120"/>
      <c r="U10" s="120"/>
      <c r="V10" s="189"/>
      <c r="W10" s="187"/>
      <c r="X10" s="55"/>
      <c r="Y10" s="55"/>
      <c r="Z10" s="55"/>
      <c r="AA10" s="55"/>
      <c r="AB10" s="55"/>
    </row>
    <row r="11" spans="1:28" ht="22.5" x14ac:dyDescent="0.25">
      <c r="A11" s="60">
        <v>6</v>
      </c>
      <c r="B11" s="65" t="s">
        <v>27</v>
      </c>
      <c r="C11" s="62">
        <v>8</v>
      </c>
      <c r="D11" s="65" t="s">
        <v>39</v>
      </c>
      <c r="E11" s="71" t="s">
        <v>52</v>
      </c>
      <c r="F11" s="76" t="s">
        <v>62</v>
      </c>
      <c r="G11" s="80" t="s">
        <v>69</v>
      </c>
      <c r="H11" s="80" t="s">
        <v>77</v>
      </c>
      <c r="I11" s="80" t="s">
        <v>82</v>
      </c>
      <c r="J11" s="87">
        <v>2129.86</v>
      </c>
      <c r="K11" s="49">
        <f>0+12</f>
        <v>12</v>
      </c>
      <c r="L11" s="15">
        <f t="shared" si="1"/>
        <v>0</v>
      </c>
      <c r="M11" s="16" t="str">
        <f t="shared" si="0"/>
        <v>OK</v>
      </c>
      <c r="N11" s="120"/>
      <c r="O11" s="120"/>
      <c r="P11" s="120"/>
      <c r="Q11" s="120"/>
      <c r="R11" s="120"/>
      <c r="S11" s="120"/>
      <c r="T11" s="120"/>
      <c r="U11" s="120"/>
      <c r="V11" s="190">
        <v>12</v>
      </c>
      <c r="W11" s="187"/>
      <c r="X11" s="55"/>
      <c r="Y11" s="55"/>
      <c r="Z11" s="55"/>
      <c r="AA11" s="55"/>
      <c r="AB11" s="55"/>
    </row>
    <row r="12" spans="1:28" ht="33.75" x14ac:dyDescent="0.25">
      <c r="A12" s="61">
        <v>7</v>
      </c>
      <c r="B12" s="64" t="s">
        <v>28</v>
      </c>
      <c r="C12" s="61">
        <v>9</v>
      </c>
      <c r="D12" s="64" t="s">
        <v>40</v>
      </c>
      <c r="E12" s="73" t="s">
        <v>53</v>
      </c>
      <c r="F12" s="64" t="s">
        <v>63</v>
      </c>
      <c r="G12" s="82" t="s">
        <v>69</v>
      </c>
      <c r="H12" s="82" t="s">
        <v>77</v>
      </c>
      <c r="I12" s="82" t="s">
        <v>82</v>
      </c>
      <c r="J12" s="86">
        <v>2679.89</v>
      </c>
      <c r="K12" s="49">
        <v>1</v>
      </c>
      <c r="L12" s="15">
        <f t="shared" si="1"/>
        <v>0</v>
      </c>
      <c r="M12" s="16" t="str">
        <f t="shared" si="0"/>
        <v>OK</v>
      </c>
      <c r="N12" s="120"/>
      <c r="O12" s="120"/>
      <c r="P12" s="120"/>
      <c r="Q12" s="120">
        <v>1</v>
      </c>
      <c r="R12" s="120"/>
      <c r="S12" s="120"/>
      <c r="T12" s="120"/>
      <c r="U12" s="120"/>
      <c r="V12" s="189"/>
      <c r="W12" s="187"/>
      <c r="X12" s="55"/>
      <c r="Y12" s="55"/>
      <c r="Z12" s="55"/>
      <c r="AA12" s="55"/>
      <c r="AB12" s="55"/>
    </row>
    <row r="13" spans="1:28" ht="22.5" customHeight="1" x14ac:dyDescent="0.25">
      <c r="A13" s="62">
        <v>10</v>
      </c>
      <c r="B13" s="65" t="s">
        <v>29</v>
      </c>
      <c r="C13" s="67">
        <v>12</v>
      </c>
      <c r="D13" s="65" t="s">
        <v>41</v>
      </c>
      <c r="E13" s="65" t="s">
        <v>52</v>
      </c>
      <c r="F13" s="65" t="s">
        <v>64</v>
      </c>
      <c r="G13" s="83" t="s">
        <v>69</v>
      </c>
      <c r="H13" s="83" t="s">
        <v>78</v>
      </c>
      <c r="I13" s="83" t="s">
        <v>82</v>
      </c>
      <c r="J13" s="87">
        <f>61900</f>
        <v>61900</v>
      </c>
      <c r="K13" s="49">
        <v>0</v>
      </c>
      <c r="L13" s="15">
        <f t="shared" si="1"/>
        <v>0</v>
      </c>
      <c r="M13" s="16" t="str">
        <f t="shared" si="0"/>
        <v>OK</v>
      </c>
      <c r="N13" s="120"/>
      <c r="O13" s="120"/>
      <c r="P13" s="120"/>
      <c r="Q13" s="120"/>
      <c r="R13" s="120"/>
      <c r="S13" s="120"/>
      <c r="T13" s="120"/>
      <c r="U13" s="120"/>
      <c r="V13" s="189"/>
      <c r="W13" s="187"/>
      <c r="X13" s="55"/>
      <c r="Y13" s="55"/>
      <c r="Z13" s="55"/>
      <c r="AA13" s="55"/>
      <c r="AB13" s="55"/>
    </row>
    <row r="14" spans="1:28" ht="33.75" x14ac:dyDescent="0.25">
      <c r="A14" s="63">
        <v>11</v>
      </c>
      <c r="B14" s="66" t="s">
        <v>30</v>
      </c>
      <c r="C14" s="68">
        <v>13</v>
      </c>
      <c r="D14" s="74" t="s">
        <v>42</v>
      </c>
      <c r="E14" s="74" t="s">
        <v>54</v>
      </c>
      <c r="F14" s="74" t="s">
        <v>54</v>
      </c>
      <c r="G14" s="84" t="s">
        <v>70</v>
      </c>
      <c r="H14" s="82" t="s">
        <v>77</v>
      </c>
      <c r="I14" s="84" t="s">
        <v>82</v>
      </c>
      <c r="J14" s="86">
        <v>1414</v>
      </c>
      <c r="K14" s="49">
        <v>0</v>
      </c>
      <c r="L14" s="15">
        <f t="shared" si="1"/>
        <v>0</v>
      </c>
      <c r="M14" s="16" t="str">
        <f t="shared" si="0"/>
        <v>OK</v>
      </c>
      <c r="N14" s="120"/>
      <c r="O14" s="120"/>
      <c r="P14" s="120"/>
      <c r="Q14" s="120"/>
      <c r="R14" s="120"/>
      <c r="S14" s="120"/>
      <c r="T14" s="120"/>
      <c r="U14" s="120"/>
      <c r="V14" s="189"/>
      <c r="W14" s="187"/>
      <c r="X14" s="55"/>
      <c r="Y14" s="55"/>
      <c r="Z14" s="55"/>
      <c r="AA14" s="55"/>
      <c r="AB14" s="55"/>
    </row>
    <row r="15" spans="1:28" x14ac:dyDescent="0.25">
      <c r="A15" s="211">
        <v>12</v>
      </c>
      <c r="B15" s="214" t="s">
        <v>31</v>
      </c>
      <c r="C15" s="69">
        <v>14</v>
      </c>
      <c r="D15" s="62" t="s">
        <v>43</v>
      </c>
      <c r="E15" s="62" t="s">
        <v>55</v>
      </c>
      <c r="F15" s="62" t="s">
        <v>65</v>
      </c>
      <c r="G15" s="83" t="s">
        <v>69</v>
      </c>
      <c r="H15" s="83" t="s">
        <v>79</v>
      </c>
      <c r="I15" s="83" t="s">
        <v>83</v>
      </c>
      <c r="J15" s="87">
        <v>1949.25</v>
      </c>
      <c r="K15" s="49">
        <v>15</v>
      </c>
      <c r="L15" s="15">
        <f t="shared" si="1"/>
        <v>0</v>
      </c>
      <c r="M15" s="16" t="str">
        <f t="shared" si="0"/>
        <v>OK</v>
      </c>
      <c r="N15" s="120"/>
      <c r="O15" s="120"/>
      <c r="P15" s="120"/>
      <c r="Q15" s="120"/>
      <c r="R15" s="120">
        <v>10</v>
      </c>
      <c r="S15" s="120"/>
      <c r="T15" s="120"/>
      <c r="U15" s="120">
        <v>5</v>
      </c>
      <c r="V15" s="189"/>
      <c r="W15" s="187"/>
      <c r="X15" s="55"/>
      <c r="Y15" s="55"/>
      <c r="Z15" s="55"/>
      <c r="AA15" s="55"/>
      <c r="AB15" s="55"/>
    </row>
    <row r="16" spans="1:28" x14ac:dyDescent="0.25">
      <c r="A16" s="212"/>
      <c r="B16" s="215"/>
      <c r="C16" s="69">
        <v>15</v>
      </c>
      <c r="D16" s="62" t="s">
        <v>44</v>
      </c>
      <c r="E16" s="62" t="s">
        <v>55</v>
      </c>
      <c r="F16" s="62" t="s">
        <v>66</v>
      </c>
      <c r="G16" s="83" t="s">
        <v>69</v>
      </c>
      <c r="H16" s="83" t="s">
        <v>79</v>
      </c>
      <c r="I16" s="83" t="s">
        <v>83</v>
      </c>
      <c r="J16" s="87">
        <v>2767.63</v>
      </c>
      <c r="K16" s="49">
        <v>0</v>
      </c>
      <c r="L16" s="15">
        <f t="shared" si="1"/>
        <v>0</v>
      </c>
      <c r="M16" s="16" t="str">
        <f t="shared" si="0"/>
        <v>OK</v>
      </c>
      <c r="N16" s="120"/>
      <c r="O16" s="120"/>
      <c r="P16" s="120"/>
      <c r="Q16" s="120"/>
      <c r="R16" s="120"/>
      <c r="S16" s="120"/>
      <c r="T16" s="120"/>
      <c r="U16" s="120"/>
      <c r="V16" s="189"/>
      <c r="W16" s="187"/>
      <c r="X16" s="55"/>
      <c r="Y16" s="55"/>
      <c r="Z16" s="55"/>
      <c r="AA16" s="55"/>
      <c r="AB16" s="55"/>
    </row>
    <row r="17" spans="1:28" x14ac:dyDescent="0.25">
      <c r="A17" s="213"/>
      <c r="B17" s="216"/>
      <c r="C17" s="69">
        <v>16</v>
      </c>
      <c r="D17" s="62" t="s">
        <v>45</v>
      </c>
      <c r="E17" s="78" t="s">
        <v>56</v>
      </c>
      <c r="F17" s="78" t="s">
        <v>67</v>
      </c>
      <c r="G17" s="85" t="s">
        <v>69</v>
      </c>
      <c r="H17" s="83" t="s">
        <v>79</v>
      </c>
      <c r="I17" s="85" t="s">
        <v>83</v>
      </c>
      <c r="J17" s="87">
        <v>5743.59</v>
      </c>
      <c r="K17" s="48">
        <v>0</v>
      </c>
      <c r="L17" s="15">
        <f t="shared" si="1"/>
        <v>0</v>
      </c>
      <c r="M17" s="16" t="str">
        <f t="shared" si="0"/>
        <v>OK</v>
      </c>
      <c r="N17" s="120"/>
      <c r="O17" s="120"/>
      <c r="P17" s="120"/>
      <c r="Q17" s="120"/>
      <c r="R17" s="120"/>
      <c r="S17" s="120"/>
      <c r="T17" s="120"/>
      <c r="U17" s="120"/>
      <c r="V17" s="189"/>
      <c r="W17" s="187"/>
      <c r="X17" s="55"/>
      <c r="Y17" s="55"/>
      <c r="Z17" s="55"/>
      <c r="AA17" s="55"/>
      <c r="AB17" s="55"/>
    </row>
    <row r="18" spans="1:28" ht="33.75" x14ac:dyDescent="0.25">
      <c r="A18" s="62">
        <v>14</v>
      </c>
      <c r="B18" s="65" t="s">
        <v>28</v>
      </c>
      <c r="C18" s="62">
        <v>19</v>
      </c>
      <c r="D18" s="65" t="s">
        <v>46</v>
      </c>
      <c r="E18" s="65" t="s">
        <v>57</v>
      </c>
      <c r="F18" s="65" t="s">
        <v>68</v>
      </c>
      <c r="G18" s="83" t="s">
        <v>71</v>
      </c>
      <c r="H18" s="83" t="s">
        <v>80</v>
      </c>
      <c r="I18" s="83" t="s">
        <v>83</v>
      </c>
      <c r="J18" s="87">
        <v>3099.33</v>
      </c>
      <c r="K18" s="48">
        <v>0</v>
      </c>
      <c r="L18" s="15">
        <f t="shared" si="1"/>
        <v>0</v>
      </c>
      <c r="M18" s="16" t="str">
        <f t="shared" si="0"/>
        <v>OK</v>
      </c>
      <c r="N18" s="117"/>
      <c r="O18" s="117"/>
      <c r="P18" s="117"/>
      <c r="Q18" s="117"/>
      <c r="R18" s="118"/>
      <c r="S18" s="121"/>
      <c r="T18" s="120"/>
      <c r="U18" s="121"/>
      <c r="V18" s="189"/>
      <c r="W18" s="187"/>
      <c r="X18" s="55"/>
      <c r="Y18" s="55"/>
      <c r="Z18" s="55"/>
      <c r="AA18" s="55"/>
      <c r="AB18" s="55"/>
    </row>
  </sheetData>
  <mergeCells count="25">
    <mergeCell ref="A15:A17"/>
    <mergeCell ref="B15:B17"/>
    <mergeCell ref="W1:W2"/>
    <mergeCell ref="X1:X2"/>
    <mergeCell ref="P1:P2"/>
    <mergeCell ref="Q1:Q2"/>
    <mergeCell ref="R1:R2"/>
    <mergeCell ref="S1:S2"/>
    <mergeCell ref="V1:V2"/>
    <mergeCell ref="AB1:AB2"/>
    <mergeCell ref="A2:M2"/>
    <mergeCell ref="A4:A5"/>
    <mergeCell ref="B4:B5"/>
    <mergeCell ref="A6:A7"/>
    <mergeCell ref="B6:B7"/>
    <mergeCell ref="A1:D1"/>
    <mergeCell ref="F1:J1"/>
    <mergeCell ref="K1:M1"/>
    <mergeCell ref="AA1:AA2"/>
    <mergeCell ref="Y1:Y2"/>
    <mergeCell ref="Z1:Z2"/>
    <mergeCell ref="T1:T2"/>
    <mergeCell ref="U1:U2"/>
    <mergeCell ref="O1:O2"/>
    <mergeCell ref="N1:N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B18"/>
  <sheetViews>
    <sheetView zoomScale="80" zoomScaleNormal="80" workbookViewId="0">
      <selection activeCell="N27" sqref="N27"/>
    </sheetView>
  </sheetViews>
  <sheetFormatPr defaultColWidth="9.7109375" defaultRowHeight="15" x14ac:dyDescent="0.2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7" customWidth="1"/>
    <col min="5" max="5" width="25" style="17" customWidth="1"/>
    <col min="6" max="6" width="19.7109375" style="1" customWidth="1"/>
    <col min="7" max="7" width="12.28515625" style="1" customWidth="1"/>
    <col min="8" max="8" width="14.85546875" style="1" customWidth="1"/>
    <col min="9" max="9" width="13.7109375" style="1" customWidth="1"/>
    <col min="10" max="10" width="12.7109375" style="33" bestFit="1" customWidth="1"/>
    <col min="11" max="11" width="13.28515625" style="5" customWidth="1"/>
    <col min="12" max="12" width="13.28515625" style="18" customWidth="1"/>
    <col min="13" max="13" width="12.5703125" style="4" customWidth="1"/>
    <col min="14" max="28" width="13.7109375" style="2" customWidth="1"/>
    <col min="29" max="16384" width="9.7109375" style="2"/>
  </cols>
  <sheetData>
    <row r="1" spans="1:28" ht="34.5" customHeight="1" x14ac:dyDescent="0.25">
      <c r="A1" s="208" t="s">
        <v>20</v>
      </c>
      <c r="B1" s="209"/>
      <c r="C1" s="209"/>
      <c r="D1" s="210"/>
      <c r="E1" s="57"/>
      <c r="F1" s="208" t="s">
        <v>21</v>
      </c>
      <c r="G1" s="209"/>
      <c r="H1" s="209"/>
      <c r="I1" s="209"/>
      <c r="J1" s="210"/>
      <c r="K1" s="208" t="s">
        <v>22</v>
      </c>
      <c r="L1" s="209"/>
      <c r="M1" s="210"/>
      <c r="N1" s="206" t="s">
        <v>150</v>
      </c>
      <c r="O1" s="206" t="s">
        <v>151</v>
      </c>
      <c r="P1" s="206" t="s">
        <v>152</v>
      </c>
      <c r="Q1" s="206" t="s">
        <v>243</v>
      </c>
      <c r="R1" s="206" t="s">
        <v>244</v>
      </c>
      <c r="S1" s="206" t="s">
        <v>18</v>
      </c>
      <c r="T1" s="206" t="s">
        <v>18</v>
      </c>
      <c r="U1" s="206" t="s">
        <v>18</v>
      </c>
      <c r="V1" s="206" t="s">
        <v>18</v>
      </c>
      <c r="W1" s="206" t="s">
        <v>18</v>
      </c>
      <c r="X1" s="206" t="s">
        <v>18</v>
      </c>
      <c r="Y1" s="206" t="s">
        <v>18</v>
      </c>
      <c r="Z1" s="206" t="s">
        <v>18</v>
      </c>
      <c r="AA1" s="206" t="s">
        <v>18</v>
      </c>
      <c r="AB1" s="206" t="s">
        <v>18</v>
      </c>
    </row>
    <row r="2" spans="1:28" ht="34.5" customHeight="1" x14ac:dyDescent="0.25">
      <c r="A2" s="207" t="s">
        <v>91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  <c r="AB2" s="206"/>
    </row>
    <row r="3" spans="1:28" s="3" customFormat="1" ht="30" x14ac:dyDescent="0.2">
      <c r="A3" s="30" t="s">
        <v>4</v>
      </c>
      <c r="B3" s="30" t="s">
        <v>16</v>
      </c>
      <c r="C3" s="30" t="s">
        <v>3</v>
      </c>
      <c r="D3" s="30" t="s">
        <v>13</v>
      </c>
      <c r="E3" s="30" t="s">
        <v>47</v>
      </c>
      <c r="F3" s="31" t="s">
        <v>48</v>
      </c>
      <c r="G3" s="31" t="s">
        <v>14</v>
      </c>
      <c r="H3" s="31" t="s">
        <v>15</v>
      </c>
      <c r="I3" s="31" t="s">
        <v>81</v>
      </c>
      <c r="J3" s="32" t="s">
        <v>17</v>
      </c>
      <c r="K3" s="12" t="s">
        <v>5</v>
      </c>
      <c r="L3" s="13" t="s">
        <v>0</v>
      </c>
      <c r="M3" s="11" t="s">
        <v>2</v>
      </c>
      <c r="N3" s="123">
        <v>44855</v>
      </c>
      <c r="O3" s="123">
        <v>44852</v>
      </c>
      <c r="P3" s="123">
        <v>44855</v>
      </c>
      <c r="Q3" s="239" t="s">
        <v>1</v>
      </c>
      <c r="R3" s="239" t="s">
        <v>1</v>
      </c>
      <c r="S3" s="54" t="s">
        <v>1</v>
      </c>
      <c r="T3" s="54" t="s">
        <v>1</v>
      </c>
      <c r="U3" s="54" t="s">
        <v>1</v>
      </c>
      <c r="V3" s="54" t="s">
        <v>1</v>
      </c>
      <c r="W3" s="54" t="s">
        <v>1</v>
      </c>
      <c r="X3" s="54" t="s">
        <v>1</v>
      </c>
      <c r="Y3" s="54" t="s">
        <v>1</v>
      </c>
      <c r="Z3" s="54" t="s">
        <v>1</v>
      </c>
      <c r="AA3" s="54" t="s">
        <v>1</v>
      </c>
      <c r="AB3" s="54" t="s">
        <v>1</v>
      </c>
    </row>
    <row r="4" spans="1:28" ht="23.25" customHeight="1" x14ac:dyDescent="0.25">
      <c r="A4" s="217">
        <v>1</v>
      </c>
      <c r="B4" s="220" t="s">
        <v>24</v>
      </c>
      <c r="C4" s="61">
        <v>1</v>
      </c>
      <c r="D4" s="64" t="s">
        <v>32</v>
      </c>
      <c r="E4" s="70" t="s">
        <v>49</v>
      </c>
      <c r="F4" s="75" t="s">
        <v>58</v>
      </c>
      <c r="G4" s="79" t="s">
        <v>69</v>
      </c>
      <c r="H4" s="79" t="s">
        <v>72</v>
      </c>
      <c r="I4" s="79" t="s">
        <v>82</v>
      </c>
      <c r="J4" s="86">
        <v>6585</v>
      </c>
      <c r="K4" s="49"/>
      <c r="L4" s="15">
        <f>K4-(SUM(N4:AB4))</f>
        <v>0</v>
      </c>
      <c r="M4" s="16" t="str">
        <f t="shared" ref="M4:M18" si="0">IF(L4&lt;0,"ATENÇÃO","OK")</f>
        <v>OK</v>
      </c>
      <c r="N4" s="122"/>
      <c r="O4" s="122"/>
      <c r="P4" s="122"/>
      <c r="Q4" s="240"/>
      <c r="R4" s="240"/>
      <c r="S4" s="55"/>
      <c r="T4" s="55"/>
      <c r="U4" s="55"/>
      <c r="V4" s="55"/>
      <c r="W4" s="55"/>
      <c r="X4" s="55"/>
      <c r="Y4" s="55"/>
      <c r="Z4" s="55"/>
      <c r="AA4" s="55"/>
      <c r="AB4" s="55"/>
    </row>
    <row r="5" spans="1:28" ht="26.25" customHeight="1" x14ac:dyDescent="0.25">
      <c r="A5" s="217"/>
      <c r="B5" s="221"/>
      <c r="C5" s="61">
        <v>2</v>
      </c>
      <c r="D5" s="64" t="s">
        <v>33</v>
      </c>
      <c r="E5" s="70" t="s">
        <v>49</v>
      </c>
      <c r="F5" s="75" t="s">
        <v>59</v>
      </c>
      <c r="G5" s="79" t="s">
        <v>69</v>
      </c>
      <c r="H5" s="79" t="s">
        <v>72</v>
      </c>
      <c r="I5" s="79" t="s">
        <v>82</v>
      </c>
      <c r="J5" s="86">
        <v>4469.28</v>
      </c>
      <c r="K5" s="49"/>
      <c r="L5" s="15">
        <f t="shared" ref="L5:L18" si="1">K5-(SUM(N5:AB5))</f>
        <v>0</v>
      </c>
      <c r="M5" s="16" t="str">
        <f t="shared" si="0"/>
        <v>OK</v>
      </c>
      <c r="N5" s="122"/>
      <c r="O5" s="122"/>
      <c r="P5" s="122"/>
      <c r="Q5" s="240"/>
      <c r="R5" s="240"/>
      <c r="S5" s="55"/>
      <c r="T5" s="55"/>
      <c r="U5" s="55"/>
      <c r="V5" s="55"/>
      <c r="W5" s="55"/>
      <c r="X5" s="55"/>
      <c r="Y5" s="55"/>
      <c r="Z5" s="55"/>
      <c r="AA5" s="55"/>
      <c r="AB5" s="55"/>
    </row>
    <row r="6" spans="1:28" ht="24" customHeight="1" x14ac:dyDescent="0.25">
      <c r="A6" s="218">
        <v>2</v>
      </c>
      <c r="B6" s="214" t="s">
        <v>24</v>
      </c>
      <c r="C6" s="62">
        <v>3</v>
      </c>
      <c r="D6" s="65" t="s">
        <v>34</v>
      </c>
      <c r="E6" s="71" t="s">
        <v>49</v>
      </c>
      <c r="F6" s="76" t="s">
        <v>58</v>
      </c>
      <c r="G6" s="80" t="s">
        <v>69</v>
      </c>
      <c r="H6" s="80" t="s">
        <v>73</v>
      </c>
      <c r="I6" s="80" t="s">
        <v>82</v>
      </c>
      <c r="J6" s="87">
        <v>8446.5300000000007</v>
      </c>
      <c r="K6" s="49">
        <f>60+15</f>
        <v>75</v>
      </c>
      <c r="L6" s="15">
        <f t="shared" si="1"/>
        <v>0</v>
      </c>
      <c r="M6" s="16" t="str">
        <f t="shared" si="0"/>
        <v>OK</v>
      </c>
      <c r="N6" s="122">
        <v>60</v>
      </c>
      <c r="O6" s="122"/>
      <c r="P6" s="122"/>
      <c r="Q6" s="240">
        <v>15</v>
      </c>
      <c r="R6" s="240"/>
      <c r="S6" s="55"/>
      <c r="T6" s="55"/>
      <c r="U6" s="55"/>
      <c r="V6" s="55"/>
      <c r="W6" s="55"/>
      <c r="X6" s="55"/>
      <c r="Y6" s="55"/>
      <c r="Z6" s="55"/>
      <c r="AA6" s="55"/>
      <c r="AB6" s="55"/>
    </row>
    <row r="7" spans="1:28" ht="24" customHeight="1" x14ac:dyDescent="0.25">
      <c r="A7" s="219"/>
      <c r="B7" s="216"/>
      <c r="C7" s="62">
        <v>4</v>
      </c>
      <c r="D7" s="65" t="s">
        <v>35</v>
      </c>
      <c r="E7" s="71" t="s">
        <v>49</v>
      </c>
      <c r="F7" s="76" t="s">
        <v>59</v>
      </c>
      <c r="G7" s="80" t="s">
        <v>69</v>
      </c>
      <c r="H7" s="80" t="s">
        <v>73</v>
      </c>
      <c r="I7" s="80" t="s">
        <v>82</v>
      </c>
      <c r="J7" s="87">
        <v>6812.9</v>
      </c>
      <c r="K7" s="49"/>
      <c r="L7" s="15">
        <f t="shared" si="1"/>
        <v>0</v>
      </c>
      <c r="M7" s="16" t="str">
        <f t="shared" si="0"/>
        <v>OK</v>
      </c>
      <c r="N7" s="122"/>
      <c r="O7" s="122"/>
      <c r="P7" s="122"/>
      <c r="Q7" s="240"/>
      <c r="R7" s="240"/>
      <c r="S7" s="55"/>
      <c r="T7" s="55"/>
      <c r="U7" s="55"/>
      <c r="V7" s="55"/>
      <c r="W7" s="55"/>
      <c r="X7" s="55"/>
      <c r="Y7" s="55"/>
      <c r="Z7" s="55"/>
      <c r="AA7" s="55"/>
      <c r="AB7" s="55"/>
    </row>
    <row r="8" spans="1:28" ht="19.5" customHeight="1" x14ac:dyDescent="0.25">
      <c r="A8" s="58">
        <v>3</v>
      </c>
      <c r="B8" s="64" t="s">
        <v>25</v>
      </c>
      <c r="C8" s="61">
        <v>5</v>
      </c>
      <c r="D8" s="64" t="s">
        <v>36</v>
      </c>
      <c r="E8" s="70" t="s">
        <v>50</v>
      </c>
      <c r="F8" s="75" t="s">
        <v>60</v>
      </c>
      <c r="G8" s="79" t="s">
        <v>69</v>
      </c>
      <c r="H8" s="79" t="s">
        <v>74</v>
      </c>
      <c r="I8" s="79" t="s">
        <v>82</v>
      </c>
      <c r="J8" s="86">
        <v>6035</v>
      </c>
      <c r="K8" s="49"/>
      <c r="L8" s="15">
        <f t="shared" si="1"/>
        <v>0</v>
      </c>
      <c r="M8" s="16" t="str">
        <f t="shared" si="0"/>
        <v>OK</v>
      </c>
      <c r="N8" s="122"/>
      <c r="O8" s="122"/>
      <c r="P8" s="122"/>
      <c r="Q8" s="240"/>
      <c r="R8" s="240"/>
      <c r="S8" s="55"/>
      <c r="T8" s="55"/>
      <c r="U8" s="55"/>
      <c r="V8" s="55"/>
      <c r="W8" s="55"/>
      <c r="X8" s="55"/>
      <c r="Y8" s="55"/>
      <c r="Z8" s="55"/>
      <c r="AA8" s="55"/>
      <c r="AB8" s="55"/>
    </row>
    <row r="9" spans="1:28" ht="21.75" customHeight="1" x14ac:dyDescent="0.25">
      <c r="A9" s="59">
        <v>4</v>
      </c>
      <c r="B9" s="65" t="s">
        <v>25</v>
      </c>
      <c r="C9" s="62">
        <v>6</v>
      </c>
      <c r="D9" s="65" t="s">
        <v>37</v>
      </c>
      <c r="E9" s="71" t="s">
        <v>50</v>
      </c>
      <c r="F9" s="76" t="s">
        <v>60</v>
      </c>
      <c r="G9" s="80" t="s">
        <v>69</v>
      </c>
      <c r="H9" s="80" t="s">
        <v>75</v>
      </c>
      <c r="I9" s="80" t="s">
        <v>82</v>
      </c>
      <c r="J9" s="87">
        <v>7900</v>
      </c>
      <c r="K9" s="49"/>
      <c r="L9" s="15">
        <f t="shared" si="1"/>
        <v>0</v>
      </c>
      <c r="M9" s="16" t="str">
        <f t="shared" si="0"/>
        <v>OK</v>
      </c>
      <c r="N9" s="122"/>
      <c r="O9" s="122"/>
      <c r="P9" s="122"/>
      <c r="Q9" s="240"/>
      <c r="R9" s="240"/>
      <c r="S9" s="55"/>
      <c r="T9" s="55"/>
      <c r="U9" s="55"/>
      <c r="V9" s="55"/>
      <c r="W9" s="55"/>
      <c r="X9" s="55"/>
      <c r="Y9" s="55"/>
      <c r="Z9" s="55"/>
      <c r="AA9" s="55"/>
      <c r="AB9" s="55"/>
    </row>
    <row r="10" spans="1:28" ht="20.25" customHeight="1" x14ac:dyDescent="0.25">
      <c r="A10" s="58">
        <v>5</v>
      </c>
      <c r="B10" s="66" t="s">
        <v>26</v>
      </c>
      <c r="C10" s="61">
        <v>7</v>
      </c>
      <c r="D10" s="66" t="s">
        <v>38</v>
      </c>
      <c r="E10" s="72" t="s">
        <v>51</v>
      </c>
      <c r="F10" s="77" t="s">
        <v>61</v>
      </c>
      <c r="G10" s="81" t="s">
        <v>69</v>
      </c>
      <c r="H10" s="81" t="s">
        <v>76</v>
      </c>
      <c r="I10" s="81" t="s">
        <v>82</v>
      </c>
      <c r="J10" s="86">
        <v>3604.02</v>
      </c>
      <c r="K10" s="49"/>
      <c r="L10" s="15">
        <f t="shared" si="1"/>
        <v>0</v>
      </c>
      <c r="M10" s="16" t="str">
        <f t="shared" si="0"/>
        <v>OK</v>
      </c>
      <c r="N10" s="122"/>
      <c r="O10" s="122"/>
      <c r="P10" s="122"/>
      <c r="Q10" s="240"/>
      <c r="R10" s="240"/>
      <c r="S10" s="55"/>
      <c r="T10" s="55"/>
      <c r="U10" s="55"/>
      <c r="V10" s="55"/>
      <c r="W10" s="55"/>
      <c r="X10" s="55"/>
      <c r="Y10" s="55"/>
      <c r="Z10" s="55"/>
      <c r="AA10" s="55"/>
      <c r="AB10" s="55"/>
    </row>
    <row r="11" spans="1:28" ht="22.5" x14ac:dyDescent="0.25">
      <c r="A11" s="60">
        <v>6</v>
      </c>
      <c r="B11" s="65" t="s">
        <v>27</v>
      </c>
      <c r="C11" s="62">
        <v>8</v>
      </c>
      <c r="D11" s="65" t="s">
        <v>39</v>
      </c>
      <c r="E11" s="71" t="s">
        <v>52</v>
      </c>
      <c r="F11" s="76" t="s">
        <v>62</v>
      </c>
      <c r="G11" s="80" t="s">
        <v>69</v>
      </c>
      <c r="H11" s="80" t="s">
        <v>77</v>
      </c>
      <c r="I11" s="80" t="s">
        <v>82</v>
      </c>
      <c r="J11" s="87">
        <v>2129.86</v>
      </c>
      <c r="K11" s="178">
        <f>80+20</f>
        <v>100</v>
      </c>
      <c r="L11" s="15">
        <f t="shared" si="1"/>
        <v>0</v>
      </c>
      <c r="M11" s="16" t="str">
        <f t="shared" si="0"/>
        <v>OK</v>
      </c>
      <c r="N11" s="122"/>
      <c r="O11" s="122">
        <v>80</v>
      </c>
      <c r="P11" s="122"/>
      <c r="Q11" s="240"/>
      <c r="R11" s="240">
        <v>20</v>
      </c>
      <c r="S11" s="55"/>
      <c r="T11" s="55"/>
      <c r="U11" s="55"/>
      <c r="V11" s="55"/>
      <c r="W11" s="55"/>
      <c r="X11" s="55"/>
      <c r="Y11" s="55"/>
      <c r="Z11" s="55"/>
      <c r="AA11" s="55"/>
      <c r="AB11" s="55"/>
    </row>
    <row r="12" spans="1:28" ht="33.75" x14ac:dyDescent="0.25">
      <c r="A12" s="61">
        <v>7</v>
      </c>
      <c r="B12" s="64" t="s">
        <v>28</v>
      </c>
      <c r="C12" s="61">
        <v>9</v>
      </c>
      <c r="D12" s="64" t="s">
        <v>40</v>
      </c>
      <c r="E12" s="73" t="s">
        <v>53</v>
      </c>
      <c r="F12" s="64" t="s">
        <v>63</v>
      </c>
      <c r="G12" s="82" t="s">
        <v>69</v>
      </c>
      <c r="H12" s="82" t="s">
        <v>77</v>
      </c>
      <c r="I12" s="82" t="s">
        <v>82</v>
      </c>
      <c r="J12" s="86">
        <v>2679.89</v>
      </c>
      <c r="K12" s="49"/>
      <c r="L12" s="15">
        <f t="shared" si="1"/>
        <v>0</v>
      </c>
      <c r="M12" s="16" t="str">
        <f t="shared" si="0"/>
        <v>OK</v>
      </c>
      <c r="N12" s="122"/>
      <c r="O12" s="122"/>
      <c r="P12" s="122"/>
      <c r="Q12" s="240"/>
      <c r="R12" s="240"/>
      <c r="S12" s="55"/>
      <c r="T12" s="55"/>
      <c r="U12" s="55"/>
      <c r="V12" s="55"/>
      <c r="W12" s="55"/>
      <c r="X12" s="55"/>
      <c r="Y12" s="55"/>
      <c r="Z12" s="55"/>
      <c r="AA12" s="55"/>
      <c r="AB12" s="55"/>
    </row>
    <row r="13" spans="1:28" ht="22.5" customHeight="1" x14ac:dyDescent="0.25">
      <c r="A13" s="62">
        <v>10</v>
      </c>
      <c r="B13" s="65" t="s">
        <v>29</v>
      </c>
      <c r="C13" s="67">
        <v>12</v>
      </c>
      <c r="D13" s="65" t="s">
        <v>41</v>
      </c>
      <c r="E13" s="65" t="s">
        <v>52</v>
      </c>
      <c r="F13" s="65" t="s">
        <v>64</v>
      </c>
      <c r="G13" s="83" t="s">
        <v>69</v>
      </c>
      <c r="H13" s="83" t="s">
        <v>78</v>
      </c>
      <c r="I13" s="83" t="s">
        <v>82</v>
      </c>
      <c r="J13" s="87">
        <f>61900</f>
        <v>61900</v>
      </c>
      <c r="K13" s="49"/>
      <c r="L13" s="15">
        <f t="shared" si="1"/>
        <v>0</v>
      </c>
      <c r="M13" s="16" t="str">
        <f t="shared" si="0"/>
        <v>OK</v>
      </c>
      <c r="N13" s="122"/>
      <c r="O13" s="122"/>
      <c r="P13" s="122"/>
      <c r="Q13" s="240"/>
      <c r="R13" s="240"/>
      <c r="S13" s="55"/>
      <c r="T13" s="55"/>
      <c r="U13" s="55"/>
      <c r="V13" s="55"/>
      <c r="W13" s="55"/>
      <c r="X13" s="55"/>
      <c r="Y13" s="55"/>
      <c r="Z13" s="55"/>
      <c r="AA13" s="55"/>
      <c r="AB13" s="55"/>
    </row>
    <row r="14" spans="1:28" ht="33.75" x14ac:dyDescent="0.25">
      <c r="A14" s="63">
        <v>11</v>
      </c>
      <c r="B14" s="66" t="s">
        <v>30</v>
      </c>
      <c r="C14" s="68">
        <v>13</v>
      </c>
      <c r="D14" s="74" t="s">
        <v>42</v>
      </c>
      <c r="E14" s="74" t="s">
        <v>54</v>
      </c>
      <c r="F14" s="74" t="s">
        <v>54</v>
      </c>
      <c r="G14" s="84" t="s">
        <v>70</v>
      </c>
      <c r="H14" s="82" t="s">
        <v>77</v>
      </c>
      <c r="I14" s="84" t="s">
        <v>82</v>
      </c>
      <c r="J14" s="86">
        <v>1414</v>
      </c>
      <c r="K14" s="49"/>
      <c r="L14" s="15">
        <f t="shared" si="1"/>
        <v>0</v>
      </c>
      <c r="M14" s="16" t="str">
        <f t="shared" si="0"/>
        <v>OK</v>
      </c>
      <c r="N14" s="122"/>
      <c r="O14" s="122"/>
      <c r="P14" s="122"/>
      <c r="Q14" s="240"/>
      <c r="R14" s="240"/>
      <c r="S14" s="55"/>
      <c r="T14" s="55"/>
      <c r="U14" s="55"/>
      <c r="V14" s="55"/>
      <c r="W14" s="55"/>
      <c r="X14" s="55"/>
      <c r="Y14" s="55"/>
      <c r="Z14" s="55"/>
      <c r="AA14" s="55"/>
      <c r="AB14" s="55"/>
    </row>
    <row r="15" spans="1:28" x14ac:dyDescent="0.25">
      <c r="A15" s="211">
        <v>12</v>
      </c>
      <c r="B15" s="214" t="s">
        <v>31</v>
      </c>
      <c r="C15" s="69">
        <v>14</v>
      </c>
      <c r="D15" s="62" t="s">
        <v>43</v>
      </c>
      <c r="E15" s="62" t="s">
        <v>55</v>
      </c>
      <c r="F15" s="62" t="s">
        <v>65</v>
      </c>
      <c r="G15" s="83" t="s">
        <v>69</v>
      </c>
      <c r="H15" s="83" t="s">
        <v>79</v>
      </c>
      <c r="I15" s="83" t="s">
        <v>83</v>
      </c>
      <c r="J15" s="87">
        <v>1949.25</v>
      </c>
      <c r="K15" s="49"/>
      <c r="L15" s="15">
        <f t="shared" si="1"/>
        <v>0</v>
      </c>
      <c r="M15" s="16" t="str">
        <f t="shared" si="0"/>
        <v>OK</v>
      </c>
      <c r="N15" s="122"/>
      <c r="O15" s="122"/>
      <c r="P15" s="122"/>
      <c r="Q15" s="240"/>
      <c r="R15" s="240"/>
      <c r="S15" s="55"/>
      <c r="T15" s="55"/>
      <c r="U15" s="55"/>
      <c r="V15" s="55"/>
      <c r="W15" s="55"/>
      <c r="X15" s="55"/>
      <c r="Y15" s="55"/>
      <c r="Z15" s="55"/>
      <c r="AA15" s="55"/>
      <c r="AB15" s="55"/>
    </row>
    <row r="16" spans="1:28" x14ac:dyDescent="0.25">
      <c r="A16" s="212"/>
      <c r="B16" s="215"/>
      <c r="C16" s="69">
        <v>15</v>
      </c>
      <c r="D16" s="62" t="s">
        <v>44</v>
      </c>
      <c r="E16" s="62" t="s">
        <v>55</v>
      </c>
      <c r="F16" s="62" t="s">
        <v>66</v>
      </c>
      <c r="G16" s="83" t="s">
        <v>69</v>
      </c>
      <c r="H16" s="83" t="s">
        <v>79</v>
      </c>
      <c r="I16" s="83" t="s">
        <v>83</v>
      </c>
      <c r="J16" s="87">
        <v>2767.63</v>
      </c>
      <c r="K16" s="49">
        <v>1</v>
      </c>
      <c r="L16" s="15">
        <f t="shared" si="1"/>
        <v>0</v>
      </c>
      <c r="M16" s="16" t="str">
        <f t="shared" si="0"/>
        <v>OK</v>
      </c>
      <c r="N16" s="122"/>
      <c r="O16" s="122"/>
      <c r="P16" s="122">
        <v>1</v>
      </c>
      <c r="Q16" s="240"/>
      <c r="R16" s="240"/>
      <c r="S16" s="55"/>
      <c r="T16" s="55"/>
      <c r="U16" s="55"/>
      <c r="V16" s="55"/>
      <c r="W16" s="55"/>
      <c r="X16" s="55"/>
      <c r="Y16" s="55"/>
      <c r="Z16" s="55"/>
      <c r="AA16" s="55"/>
      <c r="AB16" s="55"/>
    </row>
    <row r="17" spans="1:28" x14ac:dyDescent="0.25">
      <c r="A17" s="213"/>
      <c r="B17" s="216"/>
      <c r="C17" s="69">
        <v>16</v>
      </c>
      <c r="D17" s="62" t="s">
        <v>45</v>
      </c>
      <c r="E17" s="78" t="s">
        <v>56</v>
      </c>
      <c r="F17" s="78" t="s">
        <v>67</v>
      </c>
      <c r="G17" s="85" t="s">
        <v>69</v>
      </c>
      <c r="H17" s="83" t="s">
        <v>79</v>
      </c>
      <c r="I17" s="85" t="s">
        <v>83</v>
      </c>
      <c r="J17" s="87">
        <v>5743.59</v>
      </c>
      <c r="K17" s="48"/>
      <c r="L17" s="15">
        <f t="shared" si="1"/>
        <v>0</v>
      </c>
      <c r="M17" s="16" t="str">
        <f t="shared" si="0"/>
        <v>OK</v>
      </c>
      <c r="N17" s="122"/>
      <c r="O17" s="122"/>
      <c r="P17" s="122"/>
      <c r="Q17" s="240"/>
      <c r="R17" s="240"/>
      <c r="S17" s="55"/>
      <c r="T17" s="55"/>
      <c r="U17" s="55"/>
      <c r="V17" s="55"/>
      <c r="W17" s="55"/>
      <c r="X17" s="55"/>
      <c r="Y17" s="55"/>
      <c r="Z17" s="55"/>
      <c r="AA17" s="55"/>
      <c r="AB17" s="55"/>
    </row>
    <row r="18" spans="1:28" ht="33.75" x14ac:dyDescent="0.25">
      <c r="A18" s="62">
        <v>14</v>
      </c>
      <c r="B18" s="65" t="s">
        <v>28</v>
      </c>
      <c r="C18" s="62">
        <v>19</v>
      </c>
      <c r="D18" s="65" t="s">
        <v>46</v>
      </c>
      <c r="E18" s="65" t="s">
        <v>57</v>
      </c>
      <c r="F18" s="65" t="s">
        <v>68</v>
      </c>
      <c r="G18" s="83" t="s">
        <v>71</v>
      </c>
      <c r="H18" s="83" t="s">
        <v>80</v>
      </c>
      <c r="I18" s="83" t="s">
        <v>83</v>
      </c>
      <c r="J18" s="87">
        <v>3099.33</v>
      </c>
      <c r="K18" s="48"/>
      <c r="L18" s="15">
        <f t="shared" si="1"/>
        <v>0</v>
      </c>
      <c r="M18" s="16" t="str">
        <f t="shared" si="0"/>
        <v>OK</v>
      </c>
      <c r="N18" s="122"/>
      <c r="O18" s="122"/>
      <c r="P18" s="122"/>
      <c r="Q18" s="240"/>
      <c r="R18" s="241"/>
      <c r="S18" s="55"/>
      <c r="T18" s="56"/>
      <c r="U18" s="55"/>
      <c r="V18" s="55"/>
      <c r="W18" s="55"/>
      <c r="X18" s="55"/>
      <c r="Y18" s="55"/>
      <c r="Z18" s="55"/>
      <c r="AA18" s="55"/>
      <c r="AB18" s="55"/>
    </row>
  </sheetData>
  <mergeCells count="25">
    <mergeCell ref="A15:A17"/>
    <mergeCell ref="B15:B17"/>
    <mergeCell ref="AA1:AA2"/>
    <mergeCell ref="Y1:Y2"/>
    <mergeCell ref="W1:W2"/>
    <mergeCell ref="S1:S2"/>
    <mergeCell ref="V1:V2"/>
    <mergeCell ref="T1:T2"/>
    <mergeCell ref="U1:U2"/>
    <mergeCell ref="Z1:Z2"/>
    <mergeCell ref="X1:X2"/>
    <mergeCell ref="A1:D1"/>
    <mergeCell ref="F1:J1"/>
    <mergeCell ref="Q1:Q2"/>
    <mergeCell ref="AB1:AB2"/>
    <mergeCell ref="A2:M2"/>
    <mergeCell ref="A4:A5"/>
    <mergeCell ref="B4:B5"/>
    <mergeCell ref="A6:A7"/>
    <mergeCell ref="B6:B7"/>
    <mergeCell ref="K1:M1"/>
    <mergeCell ref="O1:O2"/>
    <mergeCell ref="N1:N2"/>
    <mergeCell ref="P1:P2"/>
    <mergeCell ref="R1:R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B18"/>
  <sheetViews>
    <sheetView zoomScale="80" zoomScaleNormal="80" workbookViewId="0">
      <selection activeCell="K30" sqref="K30"/>
    </sheetView>
  </sheetViews>
  <sheetFormatPr defaultColWidth="9.7109375" defaultRowHeight="15" x14ac:dyDescent="0.2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7" customWidth="1"/>
    <col min="5" max="5" width="25" style="17" customWidth="1"/>
    <col min="6" max="6" width="19.7109375" style="1" customWidth="1"/>
    <col min="7" max="7" width="12.28515625" style="1" customWidth="1"/>
    <col min="8" max="8" width="14.85546875" style="1" customWidth="1"/>
    <col min="9" max="9" width="13.7109375" style="1" customWidth="1"/>
    <col min="10" max="10" width="12.7109375" style="33" bestFit="1" customWidth="1"/>
    <col min="11" max="11" width="13.28515625" style="5" customWidth="1"/>
    <col min="12" max="12" width="13.28515625" style="18" customWidth="1"/>
    <col min="13" max="13" width="12.5703125" style="4" customWidth="1"/>
    <col min="14" max="28" width="13.7109375" style="2" customWidth="1"/>
    <col min="29" max="16384" width="9.7109375" style="2"/>
  </cols>
  <sheetData>
    <row r="1" spans="1:28" ht="34.5" customHeight="1" x14ac:dyDescent="0.25">
      <c r="A1" s="208" t="s">
        <v>20</v>
      </c>
      <c r="B1" s="209"/>
      <c r="C1" s="209"/>
      <c r="D1" s="210"/>
      <c r="E1" s="57"/>
      <c r="F1" s="208" t="s">
        <v>21</v>
      </c>
      <c r="G1" s="209"/>
      <c r="H1" s="209"/>
      <c r="I1" s="209"/>
      <c r="J1" s="210"/>
      <c r="K1" s="208" t="s">
        <v>22</v>
      </c>
      <c r="L1" s="209"/>
      <c r="M1" s="210"/>
      <c r="N1" s="206" t="s">
        <v>153</v>
      </c>
      <c r="O1" s="206" t="s">
        <v>154</v>
      </c>
      <c r="P1" s="206" t="s">
        <v>155</v>
      </c>
      <c r="Q1" s="206" t="s">
        <v>18</v>
      </c>
      <c r="R1" s="206" t="s">
        <v>18</v>
      </c>
      <c r="S1" s="206" t="s">
        <v>18</v>
      </c>
      <c r="T1" s="206" t="s">
        <v>18</v>
      </c>
      <c r="U1" s="206" t="s">
        <v>18</v>
      </c>
      <c r="V1" s="206" t="s">
        <v>18</v>
      </c>
      <c r="W1" s="206" t="s">
        <v>18</v>
      </c>
      <c r="X1" s="206" t="s">
        <v>18</v>
      </c>
      <c r="Y1" s="206" t="s">
        <v>18</v>
      </c>
      <c r="Z1" s="206" t="s">
        <v>18</v>
      </c>
      <c r="AA1" s="206" t="s">
        <v>18</v>
      </c>
      <c r="AB1" s="206" t="s">
        <v>18</v>
      </c>
    </row>
    <row r="2" spans="1:28" ht="34.5" customHeight="1" x14ac:dyDescent="0.25">
      <c r="A2" s="207" t="s">
        <v>92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  <c r="AB2" s="206"/>
    </row>
    <row r="3" spans="1:28" s="3" customFormat="1" ht="30" x14ac:dyDescent="0.2">
      <c r="A3" s="30" t="s">
        <v>4</v>
      </c>
      <c r="B3" s="30" t="s">
        <v>16</v>
      </c>
      <c r="C3" s="30" t="s">
        <v>3</v>
      </c>
      <c r="D3" s="30" t="s">
        <v>13</v>
      </c>
      <c r="E3" s="30" t="s">
        <v>47</v>
      </c>
      <c r="F3" s="31" t="s">
        <v>48</v>
      </c>
      <c r="G3" s="31" t="s">
        <v>14</v>
      </c>
      <c r="H3" s="31" t="s">
        <v>15</v>
      </c>
      <c r="I3" s="31" t="s">
        <v>81</v>
      </c>
      <c r="J3" s="32" t="s">
        <v>17</v>
      </c>
      <c r="K3" s="12" t="s">
        <v>5</v>
      </c>
      <c r="L3" s="13" t="s">
        <v>0</v>
      </c>
      <c r="M3" s="11" t="s">
        <v>2</v>
      </c>
      <c r="N3" s="125">
        <v>44858</v>
      </c>
      <c r="O3" s="125">
        <v>44858</v>
      </c>
      <c r="P3" s="125">
        <v>44858</v>
      </c>
      <c r="Q3" s="54" t="s">
        <v>1</v>
      </c>
      <c r="R3" s="54" t="s">
        <v>1</v>
      </c>
      <c r="S3" s="54" t="s">
        <v>1</v>
      </c>
      <c r="T3" s="54" t="s">
        <v>1</v>
      </c>
      <c r="U3" s="54" t="s">
        <v>1</v>
      </c>
      <c r="V3" s="54" t="s">
        <v>1</v>
      </c>
      <c r="W3" s="54" t="s">
        <v>1</v>
      </c>
      <c r="X3" s="54" t="s">
        <v>1</v>
      </c>
      <c r="Y3" s="54" t="s">
        <v>1</v>
      </c>
      <c r="Z3" s="54" t="s">
        <v>1</v>
      </c>
      <c r="AA3" s="54" t="s">
        <v>1</v>
      </c>
      <c r="AB3" s="54" t="s">
        <v>1</v>
      </c>
    </row>
    <row r="4" spans="1:28" ht="23.25" customHeight="1" x14ac:dyDescent="0.25">
      <c r="A4" s="217">
        <v>1</v>
      </c>
      <c r="B4" s="220" t="s">
        <v>24</v>
      </c>
      <c r="C4" s="61">
        <v>1</v>
      </c>
      <c r="D4" s="64" t="s">
        <v>32</v>
      </c>
      <c r="E4" s="70" t="s">
        <v>49</v>
      </c>
      <c r="F4" s="75" t="s">
        <v>58</v>
      </c>
      <c r="G4" s="79" t="s">
        <v>69</v>
      </c>
      <c r="H4" s="79" t="s">
        <v>72</v>
      </c>
      <c r="I4" s="79" t="s">
        <v>82</v>
      </c>
      <c r="J4" s="86">
        <v>6585</v>
      </c>
      <c r="K4" s="49">
        <v>0</v>
      </c>
      <c r="L4" s="15">
        <f>K4-(SUM(N4:AB4))</f>
        <v>0</v>
      </c>
      <c r="M4" s="16" t="str">
        <f t="shared" ref="M4:M18" si="0">IF(L4&lt;0,"ATENÇÃO","OK")</f>
        <v>OK</v>
      </c>
      <c r="N4" s="124"/>
      <c r="O4" s="124"/>
      <c r="P4" s="124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</row>
    <row r="5" spans="1:28" ht="26.25" customHeight="1" x14ac:dyDescent="0.25">
      <c r="A5" s="217"/>
      <c r="B5" s="221"/>
      <c r="C5" s="61">
        <v>2</v>
      </c>
      <c r="D5" s="64" t="s">
        <v>33</v>
      </c>
      <c r="E5" s="70" t="s">
        <v>49</v>
      </c>
      <c r="F5" s="75" t="s">
        <v>59</v>
      </c>
      <c r="G5" s="79" t="s">
        <v>69</v>
      </c>
      <c r="H5" s="79" t="s">
        <v>72</v>
      </c>
      <c r="I5" s="79" t="s">
        <v>82</v>
      </c>
      <c r="J5" s="86">
        <v>4469.28</v>
      </c>
      <c r="K5" s="49">
        <v>0</v>
      </c>
      <c r="L5" s="15">
        <f t="shared" ref="L5:L18" si="1">K5-(SUM(N5:AB5))</f>
        <v>0</v>
      </c>
      <c r="M5" s="16" t="str">
        <f t="shared" si="0"/>
        <v>OK</v>
      </c>
      <c r="N5" s="124"/>
      <c r="O5" s="124"/>
      <c r="P5" s="124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</row>
    <row r="6" spans="1:28" ht="24" customHeight="1" x14ac:dyDescent="0.25">
      <c r="A6" s="218">
        <v>2</v>
      </c>
      <c r="B6" s="214" t="s">
        <v>24</v>
      </c>
      <c r="C6" s="62">
        <v>3</v>
      </c>
      <c r="D6" s="65" t="s">
        <v>34</v>
      </c>
      <c r="E6" s="71" t="s">
        <v>49</v>
      </c>
      <c r="F6" s="76" t="s">
        <v>58</v>
      </c>
      <c r="G6" s="80" t="s">
        <v>69</v>
      </c>
      <c r="H6" s="80" t="s">
        <v>73</v>
      </c>
      <c r="I6" s="80" t="s">
        <v>82</v>
      </c>
      <c r="J6" s="87">
        <v>8446.5300000000007</v>
      </c>
      <c r="K6" s="49">
        <f>60-5</f>
        <v>55</v>
      </c>
      <c r="L6" s="15">
        <f t="shared" si="1"/>
        <v>55</v>
      </c>
      <c r="M6" s="16" t="str">
        <f t="shared" si="0"/>
        <v>OK</v>
      </c>
      <c r="N6" s="124"/>
      <c r="O6" s="124"/>
      <c r="P6" s="124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</row>
    <row r="7" spans="1:28" ht="24" customHeight="1" x14ac:dyDescent="0.25">
      <c r="A7" s="219"/>
      <c r="B7" s="216"/>
      <c r="C7" s="62">
        <v>4</v>
      </c>
      <c r="D7" s="65" t="s">
        <v>35</v>
      </c>
      <c r="E7" s="71" t="s">
        <v>49</v>
      </c>
      <c r="F7" s="76" t="s">
        <v>59</v>
      </c>
      <c r="G7" s="80" t="s">
        <v>69</v>
      </c>
      <c r="H7" s="80" t="s">
        <v>73</v>
      </c>
      <c r="I7" s="80" t="s">
        <v>82</v>
      </c>
      <c r="J7" s="87">
        <v>6812.9</v>
      </c>
      <c r="K7" s="49">
        <v>0</v>
      </c>
      <c r="L7" s="15">
        <f t="shared" si="1"/>
        <v>0</v>
      </c>
      <c r="M7" s="16" t="str">
        <f t="shared" si="0"/>
        <v>OK</v>
      </c>
      <c r="N7" s="124"/>
      <c r="O7" s="124"/>
      <c r="P7" s="124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</row>
    <row r="8" spans="1:28" ht="19.5" customHeight="1" x14ac:dyDescent="0.25">
      <c r="A8" s="58">
        <v>3</v>
      </c>
      <c r="B8" s="64" t="s">
        <v>25</v>
      </c>
      <c r="C8" s="61">
        <v>5</v>
      </c>
      <c r="D8" s="64" t="s">
        <v>36</v>
      </c>
      <c r="E8" s="70" t="s">
        <v>50</v>
      </c>
      <c r="F8" s="75" t="s">
        <v>60</v>
      </c>
      <c r="G8" s="79" t="s">
        <v>69</v>
      </c>
      <c r="H8" s="79" t="s">
        <v>74</v>
      </c>
      <c r="I8" s="79" t="s">
        <v>82</v>
      </c>
      <c r="J8" s="86">
        <v>6035</v>
      </c>
      <c r="K8" s="49">
        <v>0</v>
      </c>
      <c r="L8" s="15">
        <f t="shared" si="1"/>
        <v>0</v>
      </c>
      <c r="M8" s="16" t="str">
        <f t="shared" si="0"/>
        <v>OK</v>
      </c>
      <c r="N8" s="124"/>
      <c r="O8" s="124"/>
      <c r="P8" s="124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</row>
    <row r="9" spans="1:28" ht="21.75" customHeight="1" x14ac:dyDescent="0.25">
      <c r="A9" s="59">
        <v>4</v>
      </c>
      <c r="B9" s="65" t="s">
        <v>25</v>
      </c>
      <c r="C9" s="62">
        <v>6</v>
      </c>
      <c r="D9" s="65" t="s">
        <v>37</v>
      </c>
      <c r="E9" s="71" t="s">
        <v>50</v>
      </c>
      <c r="F9" s="76" t="s">
        <v>60</v>
      </c>
      <c r="G9" s="80" t="s">
        <v>69</v>
      </c>
      <c r="H9" s="80" t="s">
        <v>75</v>
      </c>
      <c r="I9" s="80" t="s">
        <v>82</v>
      </c>
      <c r="J9" s="87">
        <v>7900</v>
      </c>
      <c r="K9" s="49">
        <f>30-2</f>
        <v>28</v>
      </c>
      <c r="L9" s="15">
        <f t="shared" si="1"/>
        <v>6</v>
      </c>
      <c r="M9" s="16" t="str">
        <f t="shared" si="0"/>
        <v>OK</v>
      </c>
      <c r="N9" s="126">
        <v>22</v>
      </c>
      <c r="O9" s="124"/>
      <c r="P9" s="124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</row>
    <row r="10" spans="1:28" ht="20.25" customHeight="1" x14ac:dyDescent="0.25">
      <c r="A10" s="58">
        <v>5</v>
      </c>
      <c r="B10" s="66" t="s">
        <v>26</v>
      </c>
      <c r="C10" s="61">
        <v>7</v>
      </c>
      <c r="D10" s="66" t="s">
        <v>38</v>
      </c>
      <c r="E10" s="72" t="s">
        <v>51</v>
      </c>
      <c r="F10" s="77" t="s">
        <v>61</v>
      </c>
      <c r="G10" s="81" t="s">
        <v>69</v>
      </c>
      <c r="H10" s="81" t="s">
        <v>76</v>
      </c>
      <c r="I10" s="81" t="s">
        <v>82</v>
      </c>
      <c r="J10" s="86">
        <v>3604.02</v>
      </c>
      <c r="K10" s="49">
        <f>16-8</f>
        <v>8</v>
      </c>
      <c r="L10" s="15">
        <f t="shared" si="1"/>
        <v>2</v>
      </c>
      <c r="M10" s="16" t="str">
        <f t="shared" si="0"/>
        <v>OK</v>
      </c>
      <c r="N10" s="124"/>
      <c r="O10" s="126">
        <v>6</v>
      </c>
      <c r="P10" s="124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</row>
    <row r="11" spans="1:28" ht="22.5" x14ac:dyDescent="0.25">
      <c r="A11" s="60">
        <v>6</v>
      </c>
      <c r="B11" s="65" t="s">
        <v>27</v>
      </c>
      <c r="C11" s="62">
        <v>8</v>
      </c>
      <c r="D11" s="65" t="s">
        <v>39</v>
      </c>
      <c r="E11" s="71" t="s">
        <v>52</v>
      </c>
      <c r="F11" s="76" t="s">
        <v>62</v>
      </c>
      <c r="G11" s="80" t="s">
        <v>69</v>
      </c>
      <c r="H11" s="80" t="s">
        <v>77</v>
      </c>
      <c r="I11" s="80" t="s">
        <v>82</v>
      </c>
      <c r="J11" s="87">
        <v>2129.86</v>
      </c>
      <c r="K11" s="49">
        <v>16</v>
      </c>
      <c r="L11" s="15">
        <f t="shared" si="1"/>
        <v>0</v>
      </c>
      <c r="M11" s="16" t="str">
        <f t="shared" si="0"/>
        <v>OK</v>
      </c>
      <c r="N11" s="124"/>
      <c r="O11" s="124"/>
      <c r="P11" s="126">
        <v>16</v>
      </c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</row>
    <row r="12" spans="1:28" ht="33.75" x14ac:dyDescent="0.25">
      <c r="A12" s="61">
        <v>7</v>
      </c>
      <c r="B12" s="64" t="s">
        <v>28</v>
      </c>
      <c r="C12" s="61">
        <v>9</v>
      </c>
      <c r="D12" s="64" t="s">
        <v>40</v>
      </c>
      <c r="E12" s="73" t="s">
        <v>53</v>
      </c>
      <c r="F12" s="64" t="s">
        <v>63</v>
      </c>
      <c r="G12" s="82" t="s">
        <v>69</v>
      </c>
      <c r="H12" s="82" t="s">
        <v>77</v>
      </c>
      <c r="I12" s="82" t="s">
        <v>82</v>
      </c>
      <c r="J12" s="86">
        <v>2679.89</v>
      </c>
      <c r="K12" s="49">
        <v>0</v>
      </c>
      <c r="L12" s="15">
        <f t="shared" si="1"/>
        <v>0</v>
      </c>
      <c r="M12" s="16" t="str">
        <f t="shared" si="0"/>
        <v>OK</v>
      </c>
      <c r="N12" s="124"/>
      <c r="O12" s="124"/>
      <c r="P12" s="124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</row>
    <row r="13" spans="1:28" ht="22.5" customHeight="1" x14ac:dyDescent="0.25">
      <c r="A13" s="62">
        <v>10</v>
      </c>
      <c r="B13" s="65" t="s">
        <v>29</v>
      </c>
      <c r="C13" s="67">
        <v>12</v>
      </c>
      <c r="D13" s="65" t="s">
        <v>41</v>
      </c>
      <c r="E13" s="65" t="s">
        <v>52</v>
      </c>
      <c r="F13" s="65" t="s">
        <v>64</v>
      </c>
      <c r="G13" s="83" t="s">
        <v>69</v>
      </c>
      <c r="H13" s="83" t="s">
        <v>78</v>
      </c>
      <c r="I13" s="83" t="s">
        <v>82</v>
      </c>
      <c r="J13" s="87">
        <f>61900</f>
        <v>61900</v>
      </c>
      <c r="K13" s="49">
        <v>0</v>
      </c>
      <c r="L13" s="15">
        <f t="shared" si="1"/>
        <v>0</v>
      </c>
      <c r="M13" s="16" t="str">
        <f t="shared" si="0"/>
        <v>OK</v>
      </c>
      <c r="N13" s="124"/>
      <c r="O13" s="124"/>
      <c r="P13" s="124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</row>
    <row r="14" spans="1:28" ht="33.75" x14ac:dyDescent="0.25">
      <c r="A14" s="63">
        <v>11</v>
      </c>
      <c r="B14" s="66" t="s">
        <v>30</v>
      </c>
      <c r="C14" s="68">
        <v>13</v>
      </c>
      <c r="D14" s="74" t="s">
        <v>42</v>
      </c>
      <c r="E14" s="74" t="s">
        <v>54</v>
      </c>
      <c r="F14" s="74" t="s">
        <v>54</v>
      </c>
      <c r="G14" s="84" t="s">
        <v>70</v>
      </c>
      <c r="H14" s="82" t="s">
        <v>77</v>
      </c>
      <c r="I14" s="84" t="s">
        <v>82</v>
      </c>
      <c r="J14" s="86">
        <v>1414</v>
      </c>
      <c r="K14" s="49">
        <v>0</v>
      </c>
      <c r="L14" s="15">
        <f t="shared" si="1"/>
        <v>0</v>
      </c>
      <c r="M14" s="16" t="str">
        <f t="shared" si="0"/>
        <v>OK</v>
      </c>
      <c r="N14" s="124"/>
      <c r="O14" s="124"/>
      <c r="P14" s="124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</row>
    <row r="15" spans="1:28" x14ac:dyDescent="0.25">
      <c r="A15" s="211">
        <v>12</v>
      </c>
      <c r="B15" s="214" t="s">
        <v>31</v>
      </c>
      <c r="C15" s="69">
        <v>14</v>
      </c>
      <c r="D15" s="62" t="s">
        <v>43</v>
      </c>
      <c r="E15" s="62" t="s">
        <v>55</v>
      </c>
      <c r="F15" s="62" t="s">
        <v>65</v>
      </c>
      <c r="G15" s="83" t="s">
        <v>69</v>
      </c>
      <c r="H15" s="83" t="s">
        <v>79</v>
      </c>
      <c r="I15" s="83" t="s">
        <v>83</v>
      </c>
      <c r="J15" s="87">
        <v>1949.25</v>
      </c>
      <c r="K15" s="49">
        <v>0</v>
      </c>
      <c r="L15" s="15">
        <f t="shared" si="1"/>
        <v>0</v>
      </c>
      <c r="M15" s="16" t="str">
        <f t="shared" si="0"/>
        <v>OK</v>
      </c>
      <c r="N15" s="124"/>
      <c r="O15" s="124"/>
      <c r="P15" s="124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</row>
    <row r="16" spans="1:28" x14ac:dyDescent="0.25">
      <c r="A16" s="212"/>
      <c r="B16" s="215"/>
      <c r="C16" s="69">
        <v>15</v>
      </c>
      <c r="D16" s="62" t="s">
        <v>44</v>
      </c>
      <c r="E16" s="62" t="s">
        <v>55</v>
      </c>
      <c r="F16" s="62" t="s">
        <v>66</v>
      </c>
      <c r="G16" s="83" t="s">
        <v>69</v>
      </c>
      <c r="H16" s="83" t="s">
        <v>79</v>
      </c>
      <c r="I16" s="83" t="s">
        <v>83</v>
      </c>
      <c r="J16" s="87">
        <v>2767.63</v>
      </c>
      <c r="K16" s="49">
        <v>0</v>
      </c>
      <c r="L16" s="15">
        <f t="shared" si="1"/>
        <v>0</v>
      </c>
      <c r="M16" s="16" t="str">
        <f t="shared" si="0"/>
        <v>OK</v>
      </c>
      <c r="N16" s="124"/>
      <c r="O16" s="124"/>
      <c r="P16" s="124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</row>
    <row r="17" spans="1:28" x14ac:dyDescent="0.25">
      <c r="A17" s="213"/>
      <c r="B17" s="216"/>
      <c r="C17" s="69">
        <v>16</v>
      </c>
      <c r="D17" s="62" t="s">
        <v>45</v>
      </c>
      <c r="E17" s="78" t="s">
        <v>56</v>
      </c>
      <c r="F17" s="78" t="s">
        <v>67</v>
      </c>
      <c r="G17" s="85" t="s">
        <v>69</v>
      </c>
      <c r="H17" s="83" t="s">
        <v>79</v>
      </c>
      <c r="I17" s="85" t="s">
        <v>83</v>
      </c>
      <c r="J17" s="87">
        <v>5743.59</v>
      </c>
      <c r="K17" s="48">
        <v>0</v>
      </c>
      <c r="L17" s="15">
        <f t="shared" si="1"/>
        <v>0</v>
      </c>
      <c r="M17" s="16" t="str">
        <f t="shared" si="0"/>
        <v>OK</v>
      </c>
      <c r="N17" s="124"/>
      <c r="O17" s="124"/>
      <c r="P17" s="124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</row>
    <row r="18" spans="1:28" ht="33.75" x14ac:dyDescent="0.25">
      <c r="A18" s="62">
        <v>14</v>
      </c>
      <c r="B18" s="65" t="s">
        <v>28</v>
      </c>
      <c r="C18" s="62">
        <v>19</v>
      </c>
      <c r="D18" s="65" t="s">
        <v>46</v>
      </c>
      <c r="E18" s="65" t="s">
        <v>57</v>
      </c>
      <c r="F18" s="65" t="s">
        <v>68</v>
      </c>
      <c r="G18" s="83" t="s">
        <v>71</v>
      </c>
      <c r="H18" s="83" t="s">
        <v>80</v>
      </c>
      <c r="I18" s="83" t="s">
        <v>83</v>
      </c>
      <c r="J18" s="87">
        <v>3099.33</v>
      </c>
      <c r="K18" s="48">
        <v>0</v>
      </c>
      <c r="L18" s="15">
        <f t="shared" si="1"/>
        <v>0</v>
      </c>
      <c r="M18" s="16" t="str">
        <f t="shared" si="0"/>
        <v>OK</v>
      </c>
      <c r="N18" s="124"/>
      <c r="O18" s="124"/>
      <c r="P18" s="124"/>
      <c r="Q18" s="55"/>
      <c r="R18" s="56"/>
      <c r="S18" s="55"/>
      <c r="T18" s="56"/>
      <c r="U18" s="55"/>
      <c r="V18" s="55"/>
      <c r="W18" s="55"/>
      <c r="X18" s="55"/>
      <c r="Y18" s="55"/>
      <c r="Z18" s="55"/>
      <c r="AA18" s="55"/>
      <c r="AB18" s="55"/>
    </row>
  </sheetData>
  <mergeCells count="25">
    <mergeCell ref="A15:A17"/>
    <mergeCell ref="B15:B17"/>
    <mergeCell ref="K1:M1"/>
    <mergeCell ref="Z1:Z2"/>
    <mergeCell ref="AA1:AA2"/>
    <mergeCell ref="R1:R2"/>
    <mergeCell ref="S1:S2"/>
    <mergeCell ref="T1:T2"/>
    <mergeCell ref="U1:U2"/>
    <mergeCell ref="N1:N2"/>
    <mergeCell ref="O1:O2"/>
    <mergeCell ref="P1:P2"/>
    <mergeCell ref="AB1:AB2"/>
    <mergeCell ref="A2:M2"/>
    <mergeCell ref="A4:A5"/>
    <mergeCell ref="B4:B5"/>
    <mergeCell ref="A6:A7"/>
    <mergeCell ref="B6:B7"/>
    <mergeCell ref="Y1:Y2"/>
    <mergeCell ref="X1:X2"/>
    <mergeCell ref="Q1:Q2"/>
    <mergeCell ref="A1:D1"/>
    <mergeCell ref="V1:V2"/>
    <mergeCell ref="W1:W2"/>
    <mergeCell ref="F1:J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14</vt:i4>
      </vt:variant>
    </vt:vector>
  </HeadingPairs>
  <TitlesOfParts>
    <vt:vector size="14" baseType="lpstr">
      <vt:lpstr>Reitoria</vt:lpstr>
      <vt:lpstr>ESAG</vt:lpstr>
      <vt:lpstr>CEAD</vt:lpstr>
      <vt:lpstr>CEART</vt:lpstr>
      <vt:lpstr>FAED</vt:lpstr>
      <vt:lpstr>CEFID</vt:lpstr>
      <vt:lpstr>CCT</vt:lpstr>
      <vt:lpstr>CEAVI</vt:lpstr>
      <vt:lpstr>CEPLAN</vt:lpstr>
      <vt:lpstr>CEO</vt:lpstr>
      <vt:lpstr>CESFI</vt:lpstr>
      <vt:lpstr>CERES</vt:lpstr>
      <vt:lpstr>CAV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PAULO EDISON DE LIMA</cp:lastModifiedBy>
  <cp:lastPrinted>2014-06-04T18:55:53Z</cp:lastPrinted>
  <dcterms:created xsi:type="dcterms:W3CDTF">2010-06-19T20:43:11Z</dcterms:created>
  <dcterms:modified xsi:type="dcterms:W3CDTF">2023-10-16T19:04:50Z</dcterms:modified>
</cp:coreProperties>
</file>