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6.xml" ContentType="application/vnd.openxmlformats-officedocument.spreadsheetml.comments+xml"/>
  <Override PartName="/xl/drawings/drawing15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I:\SEGECON\2. Atas SRP\Atas UDESC\PE 1025.2024 SRP SGPE 31860.2024 - Eventos 2 - VIG. 20.09.2025\"/>
    </mc:Choice>
  </mc:AlternateContent>
  <xr:revisionPtr revIDLastSave="0" documentId="13_ncr:1_{4C08DA84-2C95-4BB4-B3C6-C60AE41D2450}" xr6:coauthVersionLast="47" xr6:coauthVersionMax="47" xr10:uidLastSave="{00000000-0000-0000-0000-000000000000}"/>
  <bookViews>
    <workbookView xWindow="28680" yWindow="-120" windowWidth="29040" windowHeight="15720" tabRatio="640" activeTab="14" xr2:uid="{00000000-000D-0000-FFFF-FFFF00000000}"/>
  </bookViews>
  <sheets>
    <sheet name="REITORIA-CEVEN" sheetId="75" r:id="rId1"/>
    <sheet name="ESAG" sheetId="182" r:id="rId2"/>
    <sheet name="CEART" sheetId="183" r:id="rId3"/>
    <sheet name="FAED" sheetId="184" r:id="rId4"/>
    <sheet name="CEAD" sheetId="185" r:id="rId5"/>
    <sheet name="CEFID" sheetId="186" r:id="rId6"/>
    <sheet name="CERES" sheetId="187" r:id="rId7"/>
    <sheet name="CESFI" sheetId="188" r:id="rId8"/>
    <sheet name="CCT" sheetId="189" r:id="rId9"/>
    <sheet name="CEPLAN" sheetId="190" r:id="rId10"/>
    <sheet name="CEAVI " sheetId="191" r:id="rId11"/>
    <sheet name="CAV" sheetId="192" r:id="rId12"/>
    <sheet name="CEO" sheetId="193" r:id="rId13"/>
    <sheet name="CESMO" sheetId="194" r:id="rId14"/>
    <sheet name="GESTOR" sheetId="162" r:id="rId15"/>
    <sheet name="(CARONA)" sheetId="195" r:id="rId16"/>
  </sheets>
  <definedNames>
    <definedName name="_xlnm._FilterDatabase" localSheetId="15" hidden="1">'(CARONA)'!$A$3:$Q$51</definedName>
    <definedName name="_xlnm._FilterDatabase" localSheetId="11" hidden="1">CAV!$A$3:$AG$51</definedName>
    <definedName name="_xlnm._FilterDatabase" localSheetId="8" hidden="1">CCT!$A$3:$AG$51</definedName>
    <definedName name="_xlnm._FilterDatabase" localSheetId="4" hidden="1">CEAD!$A$3:$AG$51</definedName>
    <definedName name="_xlnm._FilterDatabase" localSheetId="2" hidden="1">CEART!$A$3:$AG$51</definedName>
    <definedName name="_xlnm._FilterDatabase" localSheetId="10" hidden="1">'CEAVI '!$A$3:$AG$51</definedName>
    <definedName name="_xlnm._FilterDatabase" localSheetId="5" hidden="1">CEFID!$A$3:$AG$51</definedName>
    <definedName name="_xlnm._FilterDatabase" localSheetId="12" hidden="1">CEO!$A$3:$AG$51</definedName>
    <definedName name="_xlnm._FilterDatabase" localSheetId="9" hidden="1">CEPLAN!$A$3:$AG$51</definedName>
    <definedName name="_xlnm._FilterDatabase" localSheetId="6" hidden="1">CERES!$A$3:$AG$51</definedName>
    <definedName name="_xlnm._FilterDatabase" localSheetId="7" hidden="1">CESFI!$A$3:$AG$51</definedName>
    <definedName name="_xlnm._FilterDatabase" localSheetId="13" hidden="1">CESMO!$A$3:$AG$51</definedName>
    <definedName name="_xlnm._FilterDatabase" localSheetId="1" hidden="1">ESAG!$A$3:$AG$51</definedName>
    <definedName name="_xlnm._FilterDatabase" localSheetId="3" hidden="1">FAED!$A$3:$AG$51</definedName>
    <definedName name="_xlnm._FilterDatabase" localSheetId="0" hidden="1">'REITORIA-CEVEN'!$A$3:$AG$51</definedName>
    <definedName name="diasuteis" localSheetId="11">#REF!</definedName>
    <definedName name="diasuteis" localSheetId="8">#REF!</definedName>
    <definedName name="diasuteis" localSheetId="4">#REF!</definedName>
    <definedName name="diasuteis" localSheetId="2">#REF!</definedName>
    <definedName name="diasuteis" localSheetId="10">#REF!</definedName>
    <definedName name="diasuteis" localSheetId="5">#REF!</definedName>
    <definedName name="diasuteis" localSheetId="12">#REF!</definedName>
    <definedName name="diasuteis" localSheetId="9">#REF!</definedName>
    <definedName name="diasuteis" localSheetId="6">#REF!</definedName>
    <definedName name="diasuteis" localSheetId="7">#REF!</definedName>
    <definedName name="diasuteis" localSheetId="13">#REF!</definedName>
    <definedName name="diasuteis" localSheetId="1">#REF!</definedName>
    <definedName name="diasuteis" localSheetId="3">#REF!</definedName>
    <definedName name="diasuteis" localSheetId="14">#REF!</definedName>
    <definedName name="diasuteis" localSheetId="0">#REF!</definedName>
    <definedName name="diasuteis">#REF!</definedName>
    <definedName name="Ferias" localSheetId="14">#REF!</definedName>
    <definedName name="Ferias">#REF!</definedName>
    <definedName name="RD" localSheetId="14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" i="162" l="1"/>
  <c r="G38" i="162"/>
  <c r="G39" i="162"/>
  <c r="G40" i="162"/>
  <c r="J51" i="192"/>
  <c r="J51" i="194" l="1"/>
  <c r="U51" i="193" l="1"/>
  <c r="V51" i="193"/>
  <c r="W51" i="193"/>
  <c r="X51" i="193"/>
  <c r="Y51" i="193"/>
  <c r="Z51" i="193"/>
  <c r="AA51" i="193"/>
  <c r="AB51" i="193"/>
  <c r="AC51" i="193"/>
  <c r="AD51" i="193"/>
  <c r="AE51" i="193"/>
  <c r="AF51" i="193"/>
  <c r="AG51" i="193"/>
  <c r="T51" i="193"/>
  <c r="J51" i="193" l="1"/>
  <c r="J51" i="191"/>
  <c r="V51" i="191" a="1"/>
  <c r="V51" i="191" s="1"/>
  <c r="U51" i="191" a="1"/>
  <c r="U51" i="191" s="1"/>
  <c r="T51" i="191" a="1"/>
  <c r="T51" i="191" s="1"/>
  <c r="V51" i="190" l="1" a="1"/>
  <c r="V51" i="190" s="1"/>
  <c r="U51" i="190" a="1"/>
  <c r="U51" i="190" s="1"/>
  <c r="T51" i="190" a="1"/>
  <c r="T51" i="190" s="1"/>
  <c r="J51" i="190" l="1"/>
  <c r="U51" i="189" a="1"/>
  <c r="U51" i="189" s="1"/>
  <c r="T51" i="189" a="1"/>
  <c r="T51" i="189" s="1"/>
  <c r="J51" i="189" l="1"/>
  <c r="W51" i="188" a="1"/>
  <c r="W51" i="188" s="1"/>
  <c r="V51" i="188" a="1"/>
  <c r="V51" i="188" s="1"/>
  <c r="U51" i="188" a="1"/>
  <c r="U51" i="188" s="1"/>
  <c r="T51" i="188" a="1"/>
  <c r="T51" i="188" s="1"/>
  <c r="J51" i="188" l="1"/>
  <c r="J51" i="187" l="1"/>
  <c r="J51" i="186"/>
  <c r="T51" i="186" a="1"/>
  <c r="T51" i="186" s="1"/>
  <c r="U51" i="184" l="1" a="1"/>
  <c r="U51" i="184" s="1"/>
  <c r="T51" i="184" a="1"/>
  <c r="T51" i="184" s="1"/>
  <c r="J51" i="184"/>
  <c r="J51" i="185" l="1"/>
  <c r="T51" i="183" a="1"/>
  <c r="T51" i="183" s="1"/>
  <c r="U51" i="183" a="1"/>
  <c r="U51" i="183" s="1"/>
  <c r="J51" i="183"/>
  <c r="T51" i="182" l="1" a="1"/>
  <c r="T51" i="182" s="1"/>
  <c r="W51" i="182" a="1"/>
  <c r="W51" i="182" s="1"/>
  <c r="V51" i="182" a="1"/>
  <c r="V51" i="182" s="1"/>
  <c r="U51" i="182" a="1"/>
  <c r="U51" i="182" s="1"/>
  <c r="J51" i="182" l="1"/>
  <c r="J51" i="75"/>
  <c r="G50" i="195" l="1"/>
  <c r="K50" i="195" s="1"/>
  <c r="G49" i="195"/>
  <c r="K49" i="195" s="1"/>
  <c r="G48" i="195"/>
  <c r="K48" i="195" s="1"/>
  <c r="G47" i="195"/>
  <c r="K47" i="195" s="1"/>
  <c r="G46" i="195"/>
  <c r="K46" i="195" s="1"/>
  <c r="G45" i="195"/>
  <c r="K45" i="195" s="1"/>
  <c r="G44" i="195"/>
  <c r="K44" i="195" s="1"/>
  <c r="G43" i="195"/>
  <c r="K43" i="195" s="1"/>
  <c r="G42" i="195"/>
  <c r="K42" i="195" s="1"/>
  <c r="G41" i="195"/>
  <c r="K41" i="195" s="1"/>
  <c r="G40" i="195"/>
  <c r="K40" i="195" s="1"/>
  <c r="G39" i="195"/>
  <c r="K39" i="195" s="1"/>
  <c r="G38" i="195"/>
  <c r="K38" i="195" s="1"/>
  <c r="G37" i="195"/>
  <c r="K37" i="195" s="1"/>
  <c r="G36" i="195"/>
  <c r="K36" i="195" s="1"/>
  <c r="G35" i="195"/>
  <c r="K35" i="195" s="1"/>
  <c r="G34" i="195"/>
  <c r="K34" i="195" s="1"/>
  <c r="G33" i="195"/>
  <c r="K33" i="195" s="1"/>
  <c r="G32" i="195"/>
  <c r="K32" i="195" s="1"/>
  <c r="G31" i="195"/>
  <c r="K31" i="195" s="1"/>
  <c r="G30" i="195"/>
  <c r="K30" i="195" s="1"/>
  <c r="G29" i="195"/>
  <c r="K29" i="195" s="1"/>
  <c r="G28" i="195"/>
  <c r="K28" i="195" s="1"/>
  <c r="G27" i="195"/>
  <c r="K27" i="195" s="1"/>
  <c r="G26" i="195"/>
  <c r="K26" i="195" s="1"/>
  <c r="G25" i="195"/>
  <c r="K25" i="195" s="1"/>
  <c r="G24" i="195"/>
  <c r="K24" i="195" s="1"/>
  <c r="G23" i="195"/>
  <c r="K23" i="195" s="1"/>
  <c r="G22" i="195"/>
  <c r="K22" i="195" s="1"/>
  <c r="G21" i="195"/>
  <c r="K21" i="195" s="1"/>
  <c r="G20" i="195"/>
  <c r="K20" i="195" s="1"/>
  <c r="G19" i="195"/>
  <c r="K19" i="195" s="1"/>
  <c r="G18" i="195"/>
  <c r="K18" i="195" s="1"/>
  <c r="G17" i="195"/>
  <c r="K17" i="195" s="1"/>
  <c r="G16" i="195"/>
  <c r="K16" i="195" s="1"/>
  <c r="G15" i="195"/>
  <c r="K15" i="195" s="1"/>
  <c r="G14" i="195"/>
  <c r="K14" i="195" s="1"/>
  <c r="G13" i="195"/>
  <c r="K13" i="195" s="1"/>
  <c r="G12" i="195"/>
  <c r="K12" i="195" s="1"/>
  <c r="G11" i="195"/>
  <c r="K11" i="195" s="1"/>
  <c r="G10" i="195"/>
  <c r="K10" i="195" s="1"/>
  <c r="G9" i="195"/>
  <c r="K9" i="195" s="1"/>
  <c r="G8" i="195"/>
  <c r="K8" i="195" s="1"/>
  <c r="G7" i="195"/>
  <c r="K7" i="195" s="1"/>
  <c r="G6" i="195"/>
  <c r="K6" i="195" s="1"/>
  <c r="G5" i="195"/>
  <c r="K5" i="195" s="1"/>
  <c r="G4" i="195"/>
  <c r="K4" i="195" s="1"/>
  <c r="R5" i="75"/>
  <c r="R6" i="75"/>
  <c r="R7" i="75"/>
  <c r="R8" i="75"/>
  <c r="R9" i="75"/>
  <c r="R10" i="75"/>
  <c r="R11" i="75"/>
  <c r="R12" i="75"/>
  <c r="R13" i="75"/>
  <c r="R14" i="75"/>
  <c r="R15" i="75"/>
  <c r="R16" i="75"/>
  <c r="R17" i="75"/>
  <c r="R18" i="75"/>
  <c r="R19" i="75"/>
  <c r="R20" i="75"/>
  <c r="R21" i="75"/>
  <c r="R22" i="75"/>
  <c r="R23" i="75"/>
  <c r="R24" i="75"/>
  <c r="R25" i="75"/>
  <c r="R26" i="75"/>
  <c r="R27" i="75"/>
  <c r="R28" i="75"/>
  <c r="R29" i="75"/>
  <c r="R30" i="75"/>
  <c r="R31" i="75"/>
  <c r="R32" i="75"/>
  <c r="R33" i="75"/>
  <c r="R34" i="75"/>
  <c r="R35" i="75"/>
  <c r="R36" i="75"/>
  <c r="R37" i="75"/>
  <c r="R38" i="75"/>
  <c r="R39" i="75"/>
  <c r="R40" i="75"/>
  <c r="R41" i="75"/>
  <c r="R42" i="75"/>
  <c r="R43" i="75"/>
  <c r="R44" i="75"/>
  <c r="R45" i="75"/>
  <c r="R46" i="75"/>
  <c r="R47" i="75"/>
  <c r="R48" i="75"/>
  <c r="R49" i="75"/>
  <c r="R50" i="75"/>
  <c r="R4" i="75"/>
  <c r="J5" i="162"/>
  <c r="J6" i="162"/>
  <c r="J7" i="162"/>
  <c r="J8" i="162"/>
  <c r="J9" i="162"/>
  <c r="J10" i="162"/>
  <c r="J11" i="162"/>
  <c r="J12" i="162"/>
  <c r="J13" i="162"/>
  <c r="J14" i="162"/>
  <c r="J15" i="162"/>
  <c r="J16" i="162"/>
  <c r="J17" i="162"/>
  <c r="J18" i="162"/>
  <c r="J19" i="162"/>
  <c r="J20" i="162"/>
  <c r="J21" i="162"/>
  <c r="J22" i="162"/>
  <c r="J23" i="162"/>
  <c r="J24" i="162"/>
  <c r="J25" i="162"/>
  <c r="J26" i="162"/>
  <c r="J27" i="162"/>
  <c r="J28" i="162"/>
  <c r="J29" i="162"/>
  <c r="J30" i="162"/>
  <c r="J31" i="162"/>
  <c r="J32" i="162"/>
  <c r="J33" i="162"/>
  <c r="J34" i="162"/>
  <c r="J35" i="162"/>
  <c r="J36" i="162"/>
  <c r="J37" i="162"/>
  <c r="J38" i="162"/>
  <c r="J39" i="162"/>
  <c r="J40" i="162"/>
  <c r="J41" i="162"/>
  <c r="J42" i="162"/>
  <c r="J43" i="162"/>
  <c r="J44" i="162"/>
  <c r="J45" i="162"/>
  <c r="J46" i="162"/>
  <c r="J47" i="162"/>
  <c r="J48" i="162"/>
  <c r="J49" i="162"/>
  <c r="J50" i="162"/>
  <c r="J4" i="162"/>
  <c r="F5" i="162"/>
  <c r="F6" i="162"/>
  <c r="F7" i="162"/>
  <c r="F8" i="162"/>
  <c r="F9" i="162"/>
  <c r="F10" i="162"/>
  <c r="F11" i="162"/>
  <c r="F12" i="162"/>
  <c r="F13" i="162"/>
  <c r="F14" i="162"/>
  <c r="F15" i="162"/>
  <c r="F16" i="162"/>
  <c r="F17" i="162"/>
  <c r="F18" i="162"/>
  <c r="F19" i="162"/>
  <c r="F20" i="162"/>
  <c r="F21" i="162"/>
  <c r="F22" i="162"/>
  <c r="F23" i="162"/>
  <c r="F24" i="162"/>
  <c r="F25" i="162"/>
  <c r="F26" i="162"/>
  <c r="F27" i="162"/>
  <c r="F28" i="162"/>
  <c r="F29" i="162"/>
  <c r="F30" i="162"/>
  <c r="F31" i="162"/>
  <c r="F32" i="162"/>
  <c r="F33" i="162"/>
  <c r="F34" i="162"/>
  <c r="F35" i="162"/>
  <c r="F36" i="162"/>
  <c r="F37" i="162"/>
  <c r="F38" i="162"/>
  <c r="F39" i="162"/>
  <c r="F40" i="162"/>
  <c r="F41" i="162"/>
  <c r="F42" i="162"/>
  <c r="F43" i="162"/>
  <c r="F44" i="162"/>
  <c r="F45" i="162"/>
  <c r="F46" i="162"/>
  <c r="F47" i="162"/>
  <c r="F48" i="162"/>
  <c r="F49" i="162"/>
  <c r="F50" i="162"/>
  <c r="J52" i="194"/>
  <c r="J52" i="193"/>
  <c r="J52" i="192"/>
  <c r="J52" i="191"/>
  <c r="J52" i="190"/>
  <c r="J52" i="189"/>
  <c r="J52" i="188"/>
  <c r="J52" i="187"/>
  <c r="J52" i="186"/>
  <c r="J52" i="185"/>
  <c r="J52" i="184"/>
  <c r="J52" i="183"/>
  <c r="J52" i="182"/>
  <c r="J27" i="188"/>
  <c r="N27" i="188" s="1"/>
  <c r="J22" i="182"/>
  <c r="N22" i="182" s="1"/>
  <c r="J22" i="188"/>
  <c r="N22" i="188" s="1"/>
  <c r="J27" i="184"/>
  <c r="J36" i="182"/>
  <c r="J35" i="182"/>
  <c r="J36" i="75"/>
  <c r="J35" i="75"/>
  <c r="R50" i="194"/>
  <c r="N50" i="194"/>
  <c r="L50" i="194"/>
  <c r="K50" i="194"/>
  <c r="R49" i="194"/>
  <c r="N49" i="194"/>
  <c r="L49" i="194"/>
  <c r="K49" i="194"/>
  <c r="R48" i="194"/>
  <c r="N48" i="194"/>
  <c r="L48" i="194"/>
  <c r="K48" i="194"/>
  <c r="R47" i="194"/>
  <c r="N47" i="194"/>
  <c r="L47" i="194"/>
  <c r="K47" i="194"/>
  <c r="R46" i="194"/>
  <c r="N46" i="194"/>
  <c r="L46" i="194"/>
  <c r="K46" i="194"/>
  <c r="R45" i="194"/>
  <c r="N45" i="194"/>
  <c r="L45" i="194"/>
  <c r="K45" i="194"/>
  <c r="R44" i="194"/>
  <c r="N44" i="194"/>
  <c r="L44" i="194"/>
  <c r="K44" i="194"/>
  <c r="R43" i="194"/>
  <c r="N43" i="194"/>
  <c r="L43" i="194"/>
  <c r="K43" i="194"/>
  <c r="R42" i="194"/>
  <c r="N42" i="194"/>
  <c r="L42" i="194"/>
  <c r="K42" i="194"/>
  <c r="R41" i="194"/>
  <c r="N41" i="194"/>
  <c r="L41" i="194"/>
  <c r="K41" i="194"/>
  <c r="R40" i="194"/>
  <c r="N40" i="194"/>
  <c r="L40" i="194"/>
  <c r="K40" i="194"/>
  <c r="R39" i="194"/>
  <c r="N39" i="194"/>
  <c r="L39" i="194"/>
  <c r="K39" i="194"/>
  <c r="R38" i="194"/>
  <c r="N38" i="194"/>
  <c r="L38" i="194"/>
  <c r="K38" i="194"/>
  <c r="R37" i="194"/>
  <c r="N37" i="194"/>
  <c r="L37" i="194"/>
  <c r="K37" i="194"/>
  <c r="R36" i="194"/>
  <c r="N36" i="194"/>
  <c r="L36" i="194"/>
  <c r="K36" i="194"/>
  <c r="R35" i="194"/>
  <c r="N35" i="194"/>
  <c r="L35" i="194"/>
  <c r="K35" i="194"/>
  <c r="R34" i="194"/>
  <c r="N34" i="194"/>
  <c r="L34" i="194"/>
  <c r="K34" i="194"/>
  <c r="R33" i="194"/>
  <c r="N33" i="194"/>
  <c r="L33" i="194"/>
  <c r="K33" i="194"/>
  <c r="R32" i="194"/>
  <c r="N32" i="194"/>
  <c r="L32" i="194"/>
  <c r="K32" i="194"/>
  <c r="R31" i="194"/>
  <c r="N31" i="194"/>
  <c r="L31" i="194"/>
  <c r="K31" i="194"/>
  <c r="R30" i="194"/>
  <c r="N30" i="194"/>
  <c r="L30" i="194"/>
  <c r="K30" i="194"/>
  <c r="R29" i="194"/>
  <c r="N29" i="194"/>
  <c r="L29" i="194"/>
  <c r="K29" i="194"/>
  <c r="R28" i="194"/>
  <c r="N28" i="194"/>
  <c r="L28" i="194"/>
  <c r="K28" i="194"/>
  <c r="R27" i="194"/>
  <c r="N27" i="194"/>
  <c r="L27" i="194"/>
  <c r="K27" i="194"/>
  <c r="R26" i="194"/>
  <c r="N26" i="194"/>
  <c r="L26" i="194"/>
  <c r="K26" i="194"/>
  <c r="R25" i="194"/>
  <c r="N25" i="194"/>
  <c r="L25" i="194"/>
  <c r="K25" i="194"/>
  <c r="R24" i="194"/>
  <c r="N24" i="194"/>
  <c r="L24" i="194"/>
  <c r="K24" i="194"/>
  <c r="R23" i="194"/>
  <c r="N23" i="194"/>
  <c r="L23" i="194"/>
  <c r="K23" i="194"/>
  <c r="R22" i="194"/>
  <c r="N22" i="194"/>
  <c r="L22" i="194"/>
  <c r="K22" i="194"/>
  <c r="R21" i="194"/>
  <c r="N21" i="194"/>
  <c r="L21" i="194"/>
  <c r="K21" i="194"/>
  <c r="R20" i="194"/>
  <c r="N20" i="194"/>
  <c r="L20" i="194"/>
  <c r="K20" i="194"/>
  <c r="R19" i="194"/>
  <c r="N19" i="194"/>
  <c r="L19" i="194"/>
  <c r="K19" i="194"/>
  <c r="R18" i="194"/>
  <c r="N18" i="194"/>
  <c r="L18" i="194"/>
  <c r="K18" i="194"/>
  <c r="R17" i="194"/>
  <c r="N17" i="194"/>
  <c r="L17" i="194"/>
  <c r="K17" i="194"/>
  <c r="R16" i="194"/>
  <c r="N16" i="194"/>
  <c r="L16" i="194"/>
  <c r="K16" i="194"/>
  <c r="R15" i="194"/>
  <c r="N15" i="194"/>
  <c r="L15" i="194"/>
  <c r="K15" i="194"/>
  <c r="R14" i="194"/>
  <c r="N14" i="194"/>
  <c r="L14" i="194"/>
  <c r="K14" i="194"/>
  <c r="R13" i="194"/>
  <c r="N13" i="194"/>
  <c r="L13" i="194"/>
  <c r="K13" i="194"/>
  <c r="R12" i="194"/>
  <c r="N12" i="194"/>
  <c r="L12" i="194"/>
  <c r="K12" i="194"/>
  <c r="R11" i="194"/>
  <c r="N11" i="194"/>
  <c r="L11" i="194"/>
  <c r="K11" i="194"/>
  <c r="R10" i="194"/>
  <c r="N10" i="194"/>
  <c r="L10" i="194"/>
  <c r="K10" i="194"/>
  <c r="R9" i="194"/>
  <c r="N9" i="194"/>
  <c r="L9" i="194"/>
  <c r="K9" i="194"/>
  <c r="R8" i="194"/>
  <c r="N8" i="194"/>
  <c r="L8" i="194"/>
  <c r="K8" i="194"/>
  <c r="R7" i="194"/>
  <c r="N7" i="194"/>
  <c r="L7" i="194"/>
  <c r="K7" i="194"/>
  <c r="R6" i="194"/>
  <c r="N6" i="194"/>
  <c r="L6" i="194"/>
  <c r="K6" i="194"/>
  <c r="R5" i="194"/>
  <c r="N5" i="194"/>
  <c r="L5" i="194"/>
  <c r="K5" i="194"/>
  <c r="R4" i="194"/>
  <c r="N4" i="194"/>
  <c r="L4" i="194"/>
  <c r="L52" i="194" s="1"/>
  <c r="K4" i="194"/>
  <c r="R50" i="193"/>
  <c r="N50" i="193"/>
  <c r="L50" i="193"/>
  <c r="K50" i="193"/>
  <c r="R49" i="193"/>
  <c r="N49" i="193"/>
  <c r="L49" i="193"/>
  <c r="K49" i="193"/>
  <c r="R48" i="193"/>
  <c r="N48" i="193"/>
  <c r="L48" i="193"/>
  <c r="K48" i="193"/>
  <c r="R47" i="193"/>
  <c r="N47" i="193"/>
  <c r="L47" i="193"/>
  <c r="K47" i="193"/>
  <c r="R46" i="193"/>
  <c r="N46" i="193"/>
  <c r="L46" i="193"/>
  <c r="K46" i="193"/>
  <c r="R45" i="193"/>
  <c r="N45" i="193"/>
  <c r="L45" i="193"/>
  <c r="K45" i="193"/>
  <c r="R44" i="193"/>
  <c r="N44" i="193"/>
  <c r="L44" i="193"/>
  <c r="K44" i="193"/>
  <c r="R43" i="193"/>
  <c r="N43" i="193"/>
  <c r="L43" i="193"/>
  <c r="K43" i="193"/>
  <c r="R42" i="193"/>
  <c r="N42" i="193"/>
  <c r="L42" i="193"/>
  <c r="K42" i="193"/>
  <c r="R41" i="193"/>
  <c r="N41" i="193"/>
  <c r="L41" i="193"/>
  <c r="K41" i="193"/>
  <c r="R40" i="193"/>
  <c r="N40" i="193"/>
  <c r="L40" i="193"/>
  <c r="K40" i="193"/>
  <c r="R39" i="193"/>
  <c r="N39" i="193"/>
  <c r="L39" i="193"/>
  <c r="K39" i="193"/>
  <c r="R38" i="193"/>
  <c r="N38" i="193"/>
  <c r="L38" i="193"/>
  <c r="K38" i="193"/>
  <c r="R37" i="193"/>
  <c r="N37" i="193"/>
  <c r="L37" i="193"/>
  <c r="K37" i="193"/>
  <c r="R36" i="193"/>
  <c r="N36" i="193"/>
  <c r="L36" i="193"/>
  <c r="K36" i="193"/>
  <c r="R35" i="193"/>
  <c r="N35" i="193"/>
  <c r="L35" i="193"/>
  <c r="K35" i="193"/>
  <c r="R34" i="193"/>
  <c r="N34" i="193"/>
  <c r="L34" i="193"/>
  <c r="K34" i="193"/>
  <c r="R33" i="193"/>
  <c r="N33" i="193"/>
  <c r="L33" i="193"/>
  <c r="K33" i="193"/>
  <c r="R32" i="193"/>
  <c r="N32" i="193"/>
  <c r="L32" i="193"/>
  <c r="K32" i="193"/>
  <c r="R31" i="193"/>
  <c r="N31" i="193"/>
  <c r="L31" i="193"/>
  <c r="K31" i="193"/>
  <c r="R30" i="193"/>
  <c r="N30" i="193"/>
  <c r="L30" i="193"/>
  <c r="K30" i="193"/>
  <c r="R29" i="193"/>
  <c r="N29" i="193"/>
  <c r="L29" i="193"/>
  <c r="K29" i="193"/>
  <c r="R28" i="193"/>
  <c r="N28" i="193"/>
  <c r="L28" i="193"/>
  <c r="K28" i="193"/>
  <c r="R27" i="193"/>
  <c r="N27" i="193"/>
  <c r="L27" i="193"/>
  <c r="K27" i="193"/>
  <c r="R26" i="193"/>
  <c r="N26" i="193"/>
  <c r="L26" i="193"/>
  <c r="K26" i="193"/>
  <c r="R25" i="193"/>
  <c r="N25" i="193"/>
  <c r="L25" i="193"/>
  <c r="K25" i="193"/>
  <c r="R24" i="193"/>
  <c r="N24" i="193"/>
  <c r="L24" i="193"/>
  <c r="K24" i="193"/>
  <c r="R23" i="193"/>
  <c r="N23" i="193"/>
  <c r="L23" i="193"/>
  <c r="K23" i="193"/>
  <c r="R22" i="193"/>
  <c r="N22" i="193"/>
  <c r="L22" i="193"/>
  <c r="K22" i="193"/>
  <c r="R21" i="193"/>
  <c r="N21" i="193"/>
  <c r="L21" i="193"/>
  <c r="K21" i="193"/>
  <c r="R20" i="193"/>
  <c r="N20" i="193"/>
  <c r="L20" i="193"/>
  <c r="K20" i="193"/>
  <c r="R19" i="193"/>
  <c r="N19" i="193"/>
  <c r="L19" i="193"/>
  <c r="K19" i="193"/>
  <c r="R18" i="193"/>
  <c r="N18" i="193"/>
  <c r="L18" i="193"/>
  <c r="K18" i="193"/>
  <c r="R17" i="193"/>
  <c r="N17" i="193"/>
  <c r="L17" i="193"/>
  <c r="K17" i="193"/>
  <c r="R16" i="193"/>
  <c r="N16" i="193"/>
  <c r="L16" i="193"/>
  <c r="K16" i="193"/>
  <c r="R15" i="193"/>
  <c r="N15" i="193"/>
  <c r="L15" i="193"/>
  <c r="K15" i="193"/>
  <c r="R14" i="193"/>
  <c r="N14" i="193"/>
  <c r="L14" i="193"/>
  <c r="K14" i="193"/>
  <c r="R13" i="193"/>
  <c r="N13" i="193"/>
  <c r="L13" i="193"/>
  <c r="K13" i="193"/>
  <c r="R12" i="193"/>
  <c r="N12" i="193"/>
  <c r="L12" i="193"/>
  <c r="K12" i="193"/>
  <c r="R11" i="193"/>
  <c r="N11" i="193"/>
  <c r="L11" i="193"/>
  <c r="K11" i="193"/>
  <c r="R10" i="193"/>
  <c r="N10" i="193"/>
  <c r="L10" i="193"/>
  <c r="K10" i="193"/>
  <c r="R9" i="193"/>
  <c r="N9" i="193"/>
  <c r="L9" i="193"/>
  <c r="K9" i="193"/>
  <c r="R8" i="193"/>
  <c r="N8" i="193"/>
  <c r="L8" i="193"/>
  <c r="K8" i="193"/>
  <c r="R7" i="193"/>
  <c r="N7" i="193"/>
  <c r="L7" i="193"/>
  <c r="K7" i="193"/>
  <c r="R6" i="193"/>
  <c r="N6" i="193"/>
  <c r="L6" i="193"/>
  <c r="K6" i="193"/>
  <c r="R5" i="193"/>
  <c r="N5" i="193"/>
  <c r="L5" i="193"/>
  <c r="K5" i="193"/>
  <c r="R4" i="193"/>
  <c r="R51" i="193" s="1"/>
  <c r="N4" i="193"/>
  <c r="L4" i="193"/>
  <c r="L52" i="193" s="1"/>
  <c r="K4" i="193"/>
  <c r="R50" i="192"/>
  <c r="N50" i="192"/>
  <c r="L50" i="192"/>
  <c r="K50" i="192"/>
  <c r="R49" i="192"/>
  <c r="N49" i="192"/>
  <c r="L49" i="192"/>
  <c r="K49" i="192"/>
  <c r="R48" i="192"/>
  <c r="N48" i="192"/>
  <c r="L48" i="192"/>
  <c r="K48" i="192"/>
  <c r="R47" i="192"/>
  <c r="N47" i="192"/>
  <c r="L47" i="192"/>
  <c r="K47" i="192"/>
  <c r="R46" i="192"/>
  <c r="N46" i="192"/>
  <c r="L46" i="192"/>
  <c r="K46" i="192"/>
  <c r="R45" i="192"/>
  <c r="N45" i="192"/>
  <c r="L45" i="192"/>
  <c r="K45" i="192"/>
  <c r="R44" i="192"/>
  <c r="N44" i="192"/>
  <c r="L44" i="192"/>
  <c r="K44" i="192"/>
  <c r="R43" i="192"/>
  <c r="N43" i="192"/>
  <c r="L43" i="192"/>
  <c r="K43" i="192"/>
  <c r="R42" i="192"/>
  <c r="N42" i="192"/>
  <c r="L42" i="192"/>
  <c r="K42" i="192"/>
  <c r="R41" i="192"/>
  <c r="N41" i="192"/>
  <c r="L41" i="192"/>
  <c r="K41" i="192"/>
  <c r="R40" i="192"/>
  <c r="N40" i="192"/>
  <c r="L40" i="192"/>
  <c r="K40" i="192"/>
  <c r="R39" i="192"/>
  <c r="N39" i="192"/>
  <c r="L39" i="192"/>
  <c r="K39" i="192"/>
  <c r="R38" i="192"/>
  <c r="N38" i="192"/>
  <c r="L38" i="192"/>
  <c r="K38" i="192"/>
  <c r="R37" i="192"/>
  <c r="N37" i="192"/>
  <c r="L37" i="192"/>
  <c r="K37" i="192"/>
  <c r="R36" i="192"/>
  <c r="N36" i="192"/>
  <c r="L36" i="192"/>
  <c r="K36" i="192"/>
  <c r="R35" i="192"/>
  <c r="N35" i="192"/>
  <c r="L35" i="192"/>
  <c r="K35" i="192"/>
  <c r="R34" i="192"/>
  <c r="N34" i="192"/>
  <c r="L34" i="192"/>
  <c r="K34" i="192"/>
  <c r="R33" i="192"/>
  <c r="N33" i="192"/>
  <c r="L33" i="192"/>
  <c r="K33" i="192"/>
  <c r="R32" i="192"/>
  <c r="N32" i="192"/>
  <c r="L32" i="192"/>
  <c r="K32" i="192"/>
  <c r="R31" i="192"/>
  <c r="N31" i="192"/>
  <c r="L31" i="192"/>
  <c r="K31" i="192"/>
  <c r="R30" i="192"/>
  <c r="N30" i="192"/>
  <c r="L30" i="192"/>
  <c r="K30" i="192"/>
  <c r="R29" i="192"/>
  <c r="N29" i="192"/>
  <c r="L29" i="192"/>
  <c r="K29" i="192"/>
  <c r="R28" i="192"/>
  <c r="N28" i="192"/>
  <c r="L28" i="192"/>
  <c r="K28" i="192"/>
  <c r="R27" i="192"/>
  <c r="N27" i="192"/>
  <c r="L27" i="192"/>
  <c r="K27" i="192"/>
  <c r="R26" i="192"/>
  <c r="N26" i="192"/>
  <c r="L26" i="192"/>
  <c r="K26" i="192"/>
  <c r="R25" i="192"/>
  <c r="N25" i="192"/>
  <c r="L25" i="192"/>
  <c r="K25" i="192"/>
  <c r="R24" i="192"/>
  <c r="N24" i="192"/>
  <c r="L24" i="192"/>
  <c r="K24" i="192"/>
  <c r="R23" i="192"/>
  <c r="N23" i="192"/>
  <c r="L23" i="192"/>
  <c r="K23" i="192"/>
  <c r="R22" i="192"/>
  <c r="N22" i="192"/>
  <c r="L22" i="192"/>
  <c r="K22" i="192"/>
  <c r="R21" i="192"/>
  <c r="N21" i="192"/>
  <c r="L21" i="192"/>
  <c r="K21" i="192"/>
  <c r="R20" i="192"/>
  <c r="N20" i="192"/>
  <c r="L20" i="192"/>
  <c r="K20" i="192"/>
  <c r="R19" i="192"/>
  <c r="N19" i="192"/>
  <c r="L19" i="192"/>
  <c r="K19" i="192"/>
  <c r="R18" i="192"/>
  <c r="N18" i="192"/>
  <c r="L18" i="192"/>
  <c r="K18" i="192"/>
  <c r="R17" i="192"/>
  <c r="N17" i="192"/>
  <c r="L17" i="192"/>
  <c r="K17" i="192"/>
  <c r="R16" i="192"/>
  <c r="N16" i="192"/>
  <c r="L16" i="192"/>
  <c r="K16" i="192"/>
  <c r="R15" i="192"/>
  <c r="N15" i="192"/>
  <c r="L15" i="192"/>
  <c r="K15" i="192"/>
  <c r="R14" i="192"/>
  <c r="N14" i="192"/>
  <c r="L14" i="192"/>
  <c r="K14" i="192"/>
  <c r="R13" i="192"/>
  <c r="N13" i="192"/>
  <c r="L13" i="192"/>
  <c r="K13" i="192"/>
  <c r="R12" i="192"/>
  <c r="N12" i="192"/>
  <c r="L12" i="192"/>
  <c r="K12" i="192"/>
  <c r="R11" i="192"/>
  <c r="N11" i="192"/>
  <c r="L11" i="192"/>
  <c r="K11" i="192"/>
  <c r="R10" i="192"/>
  <c r="N10" i="192"/>
  <c r="L10" i="192"/>
  <c r="K10" i="192"/>
  <c r="R9" i="192"/>
  <c r="N9" i="192"/>
  <c r="L9" i="192"/>
  <c r="K9" i="192"/>
  <c r="R8" i="192"/>
  <c r="N8" i="192"/>
  <c r="L8" i="192"/>
  <c r="K8" i="192"/>
  <c r="R7" i="192"/>
  <c r="N7" i="192"/>
  <c r="L7" i="192"/>
  <c r="K7" i="192"/>
  <c r="R6" i="192"/>
  <c r="N6" i="192"/>
  <c r="L6" i="192"/>
  <c r="K6" i="192"/>
  <c r="R5" i="192"/>
  <c r="N5" i="192"/>
  <c r="L5" i="192"/>
  <c r="L52" i="192" s="1"/>
  <c r="K5" i="192"/>
  <c r="R4" i="192"/>
  <c r="R51" i="192" s="1"/>
  <c r="N4" i="192"/>
  <c r="L4" i="192"/>
  <c r="K4" i="192"/>
  <c r="K52" i="192" s="1"/>
  <c r="R50" i="191"/>
  <c r="N50" i="191"/>
  <c r="L50" i="191"/>
  <c r="K50" i="191"/>
  <c r="R49" i="191"/>
  <c r="N49" i="191"/>
  <c r="L49" i="191"/>
  <c r="K49" i="191"/>
  <c r="R48" i="191"/>
  <c r="N48" i="191"/>
  <c r="L48" i="191"/>
  <c r="K48" i="191"/>
  <c r="R47" i="191"/>
  <c r="N47" i="191"/>
  <c r="L47" i="191"/>
  <c r="K47" i="191"/>
  <c r="R46" i="191"/>
  <c r="N46" i="191"/>
  <c r="L46" i="191"/>
  <c r="K46" i="191"/>
  <c r="R45" i="191"/>
  <c r="N45" i="191"/>
  <c r="L45" i="191"/>
  <c r="K45" i="191"/>
  <c r="R44" i="191"/>
  <c r="N44" i="191"/>
  <c r="L44" i="191"/>
  <c r="K44" i="191"/>
  <c r="R43" i="191"/>
  <c r="N43" i="191"/>
  <c r="L43" i="191"/>
  <c r="K43" i="191"/>
  <c r="R42" i="191"/>
  <c r="N42" i="191"/>
  <c r="L42" i="191"/>
  <c r="K42" i="191"/>
  <c r="R41" i="191"/>
  <c r="N41" i="191"/>
  <c r="L41" i="191"/>
  <c r="K41" i="191"/>
  <c r="R40" i="191"/>
  <c r="N40" i="191"/>
  <c r="L40" i="191"/>
  <c r="K40" i="191"/>
  <c r="R39" i="191"/>
  <c r="N39" i="191"/>
  <c r="L39" i="191"/>
  <c r="K39" i="191"/>
  <c r="R38" i="191"/>
  <c r="N38" i="191"/>
  <c r="L38" i="191"/>
  <c r="K38" i="191"/>
  <c r="R37" i="191"/>
  <c r="N37" i="191"/>
  <c r="L37" i="191"/>
  <c r="K37" i="191"/>
  <c r="R36" i="191"/>
  <c r="N36" i="191"/>
  <c r="L36" i="191"/>
  <c r="K36" i="191"/>
  <c r="R35" i="191"/>
  <c r="N35" i="191"/>
  <c r="L35" i="191"/>
  <c r="K35" i="191"/>
  <c r="R34" i="191"/>
  <c r="N34" i="191"/>
  <c r="L34" i="191"/>
  <c r="K34" i="191"/>
  <c r="R33" i="191"/>
  <c r="N33" i="191"/>
  <c r="L33" i="191"/>
  <c r="K33" i="191"/>
  <c r="R32" i="191"/>
  <c r="N32" i="191"/>
  <c r="L32" i="191"/>
  <c r="K32" i="191"/>
  <c r="R31" i="191"/>
  <c r="N31" i="191"/>
  <c r="L31" i="191"/>
  <c r="K31" i="191"/>
  <c r="R30" i="191"/>
  <c r="N30" i="191"/>
  <c r="L30" i="191"/>
  <c r="K30" i="191"/>
  <c r="R29" i="191"/>
  <c r="N29" i="191"/>
  <c r="L29" i="191"/>
  <c r="K29" i="191"/>
  <c r="R28" i="191"/>
  <c r="N28" i="191"/>
  <c r="L28" i="191"/>
  <c r="K28" i="191"/>
  <c r="R27" i="191"/>
  <c r="N27" i="191"/>
  <c r="L27" i="191"/>
  <c r="K27" i="191"/>
  <c r="R26" i="191"/>
  <c r="N26" i="191"/>
  <c r="L26" i="191"/>
  <c r="K26" i="191"/>
  <c r="R25" i="191"/>
  <c r="N25" i="191"/>
  <c r="L25" i="191"/>
  <c r="K25" i="191"/>
  <c r="R24" i="191"/>
  <c r="N24" i="191"/>
  <c r="L24" i="191"/>
  <c r="K24" i="191"/>
  <c r="R23" i="191"/>
  <c r="N23" i="191"/>
  <c r="L23" i="191"/>
  <c r="K23" i="191"/>
  <c r="R22" i="191"/>
  <c r="N22" i="191"/>
  <c r="L22" i="191"/>
  <c r="K22" i="191"/>
  <c r="R21" i="191"/>
  <c r="N21" i="191"/>
  <c r="L21" i="191"/>
  <c r="K21" i="191"/>
  <c r="R20" i="191"/>
  <c r="N20" i="191"/>
  <c r="L20" i="191"/>
  <c r="K20" i="191"/>
  <c r="R19" i="191"/>
  <c r="N19" i="191"/>
  <c r="L19" i="191"/>
  <c r="K19" i="191"/>
  <c r="R18" i="191"/>
  <c r="N18" i="191"/>
  <c r="L18" i="191"/>
  <c r="K18" i="191"/>
  <c r="R17" i="191"/>
  <c r="N17" i="191"/>
  <c r="L17" i="191"/>
  <c r="K17" i="191"/>
  <c r="R16" i="191"/>
  <c r="N16" i="191"/>
  <c r="L16" i="191"/>
  <c r="K16" i="191"/>
  <c r="R15" i="191"/>
  <c r="N15" i="191"/>
  <c r="L15" i="191"/>
  <c r="K15" i="191"/>
  <c r="R14" i="191"/>
  <c r="N14" i="191"/>
  <c r="L14" i="191"/>
  <c r="K14" i="191"/>
  <c r="R13" i="191"/>
  <c r="N13" i="191"/>
  <c r="L13" i="191"/>
  <c r="K13" i="191"/>
  <c r="R12" i="191"/>
  <c r="N12" i="191"/>
  <c r="L12" i="191"/>
  <c r="K12" i="191"/>
  <c r="R11" i="191"/>
  <c r="N11" i="191"/>
  <c r="L11" i="191"/>
  <c r="K11" i="191"/>
  <c r="R10" i="191"/>
  <c r="N10" i="191"/>
  <c r="L10" i="191"/>
  <c r="K10" i="191"/>
  <c r="R9" i="191"/>
  <c r="N9" i="191"/>
  <c r="L9" i="191"/>
  <c r="K9" i="191"/>
  <c r="R8" i="191"/>
  <c r="N8" i="191"/>
  <c r="L8" i="191"/>
  <c r="K8" i="191"/>
  <c r="R7" i="191"/>
  <c r="N7" i="191"/>
  <c r="L7" i="191"/>
  <c r="K7" i="191"/>
  <c r="R6" i="191"/>
  <c r="N6" i="191"/>
  <c r="L6" i="191"/>
  <c r="K6" i="191"/>
  <c r="K52" i="191" s="1"/>
  <c r="R5" i="191"/>
  <c r="N5" i="191"/>
  <c r="L5" i="191"/>
  <c r="K5" i="191"/>
  <c r="R4" i="191"/>
  <c r="N4" i="191"/>
  <c r="L4" i="191"/>
  <c r="L52" i="191" s="1"/>
  <c r="K4" i="191"/>
  <c r="R50" i="190"/>
  <c r="N50" i="190"/>
  <c r="L50" i="190"/>
  <c r="K50" i="190"/>
  <c r="R49" i="190"/>
  <c r="N49" i="190"/>
  <c r="L49" i="190"/>
  <c r="K49" i="190"/>
  <c r="R48" i="190"/>
  <c r="N48" i="190"/>
  <c r="L48" i="190"/>
  <c r="K48" i="190"/>
  <c r="R47" i="190"/>
  <c r="N47" i="190"/>
  <c r="L47" i="190"/>
  <c r="K47" i="190"/>
  <c r="R46" i="190"/>
  <c r="N46" i="190"/>
  <c r="L46" i="190"/>
  <c r="K46" i="190"/>
  <c r="R45" i="190"/>
  <c r="N45" i="190"/>
  <c r="L45" i="190"/>
  <c r="K45" i="190"/>
  <c r="R44" i="190"/>
  <c r="N44" i="190"/>
  <c r="L44" i="190"/>
  <c r="K44" i="190"/>
  <c r="R43" i="190"/>
  <c r="N43" i="190"/>
  <c r="L43" i="190"/>
  <c r="K43" i="190"/>
  <c r="R42" i="190"/>
  <c r="N42" i="190"/>
  <c r="L42" i="190"/>
  <c r="K42" i="190"/>
  <c r="R41" i="190"/>
  <c r="N41" i="190"/>
  <c r="L41" i="190"/>
  <c r="K41" i="190"/>
  <c r="R40" i="190"/>
  <c r="N40" i="190"/>
  <c r="L40" i="190"/>
  <c r="K40" i="190"/>
  <c r="R39" i="190"/>
  <c r="N39" i="190"/>
  <c r="L39" i="190"/>
  <c r="K39" i="190"/>
  <c r="R38" i="190"/>
  <c r="N38" i="190"/>
  <c r="L38" i="190"/>
  <c r="K38" i="190"/>
  <c r="R37" i="190"/>
  <c r="N37" i="190"/>
  <c r="L37" i="190"/>
  <c r="K37" i="190"/>
  <c r="R36" i="190"/>
  <c r="N36" i="190"/>
  <c r="L36" i="190"/>
  <c r="K36" i="190"/>
  <c r="R35" i="190"/>
  <c r="N35" i="190"/>
  <c r="L35" i="190"/>
  <c r="K35" i="190"/>
  <c r="R34" i="190"/>
  <c r="N34" i="190"/>
  <c r="L34" i="190"/>
  <c r="K34" i="190"/>
  <c r="R33" i="190"/>
  <c r="N33" i="190"/>
  <c r="L33" i="190"/>
  <c r="K33" i="190"/>
  <c r="R32" i="190"/>
  <c r="N32" i="190"/>
  <c r="L32" i="190"/>
  <c r="K32" i="190"/>
  <c r="R31" i="190"/>
  <c r="N31" i="190"/>
  <c r="L31" i="190"/>
  <c r="K31" i="190"/>
  <c r="R30" i="190"/>
  <c r="N30" i="190"/>
  <c r="L30" i="190"/>
  <c r="K30" i="190"/>
  <c r="R29" i="190"/>
  <c r="N29" i="190"/>
  <c r="L29" i="190"/>
  <c r="K29" i="190"/>
  <c r="R28" i="190"/>
  <c r="N28" i="190"/>
  <c r="L28" i="190"/>
  <c r="K28" i="190"/>
  <c r="R27" i="190"/>
  <c r="N27" i="190"/>
  <c r="L27" i="190"/>
  <c r="K27" i="190"/>
  <c r="R26" i="190"/>
  <c r="N26" i="190"/>
  <c r="L26" i="190"/>
  <c r="K26" i="190"/>
  <c r="R25" i="190"/>
  <c r="N25" i="190"/>
  <c r="L25" i="190"/>
  <c r="K25" i="190"/>
  <c r="R24" i="190"/>
  <c r="N24" i="190"/>
  <c r="L24" i="190"/>
  <c r="K24" i="190"/>
  <c r="R23" i="190"/>
  <c r="N23" i="190"/>
  <c r="L23" i="190"/>
  <c r="K23" i="190"/>
  <c r="R22" i="190"/>
  <c r="N22" i="190"/>
  <c r="L22" i="190"/>
  <c r="K22" i="190"/>
  <c r="R21" i="190"/>
  <c r="N21" i="190"/>
  <c r="L21" i="190"/>
  <c r="K21" i="190"/>
  <c r="R20" i="190"/>
  <c r="N20" i="190"/>
  <c r="L20" i="190"/>
  <c r="K20" i="190"/>
  <c r="R19" i="190"/>
  <c r="N19" i="190"/>
  <c r="L19" i="190"/>
  <c r="K19" i="190"/>
  <c r="R18" i="190"/>
  <c r="N18" i="190"/>
  <c r="L18" i="190"/>
  <c r="K18" i="190"/>
  <c r="R17" i="190"/>
  <c r="N17" i="190"/>
  <c r="L17" i="190"/>
  <c r="K17" i="190"/>
  <c r="R16" i="190"/>
  <c r="N16" i="190"/>
  <c r="L16" i="190"/>
  <c r="K16" i="190"/>
  <c r="R15" i="190"/>
  <c r="N15" i="190"/>
  <c r="L15" i="190"/>
  <c r="K15" i="190"/>
  <c r="R14" i="190"/>
  <c r="N14" i="190"/>
  <c r="L14" i="190"/>
  <c r="K14" i="190"/>
  <c r="R13" i="190"/>
  <c r="N13" i="190"/>
  <c r="L13" i="190"/>
  <c r="K13" i="190"/>
  <c r="R12" i="190"/>
  <c r="N12" i="190"/>
  <c r="L12" i="190"/>
  <c r="K12" i="190"/>
  <c r="R11" i="190"/>
  <c r="N11" i="190"/>
  <c r="L11" i="190"/>
  <c r="K11" i="190"/>
  <c r="R10" i="190"/>
  <c r="N10" i="190"/>
  <c r="L10" i="190"/>
  <c r="K10" i="190"/>
  <c r="R9" i="190"/>
  <c r="N9" i="190"/>
  <c r="L9" i="190"/>
  <c r="K9" i="190"/>
  <c r="R8" i="190"/>
  <c r="N8" i="190"/>
  <c r="L8" i="190"/>
  <c r="K8" i="190"/>
  <c r="R7" i="190"/>
  <c r="N7" i="190"/>
  <c r="L7" i="190"/>
  <c r="K7" i="190"/>
  <c r="R6" i="190"/>
  <c r="N6" i="190"/>
  <c r="L6" i="190"/>
  <c r="K6" i="190"/>
  <c r="R5" i="190"/>
  <c r="N5" i="190"/>
  <c r="L5" i="190"/>
  <c r="K5" i="190"/>
  <c r="K52" i="190" s="1"/>
  <c r="R4" i="190"/>
  <c r="R51" i="190" s="1"/>
  <c r="N4" i="190"/>
  <c r="L4" i="190"/>
  <c r="K4" i="190"/>
  <c r="R50" i="189"/>
  <c r="N50" i="189"/>
  <c r="L50" i="189"/>
  <c r="K50" i="189"/>
  <c r="R49" i="189"/>
  <c r="N49" i="189"/>
  <c r="L49" i="189"/>
  <c r="K49" i="189"/>
  <c r="R48" i="189"/>
  <c r="N48" i="189"/>
  <c r="L48" i="189"/>
  <c r="K48" i="189"/>
  <c r="R47" i="189"/>
  <c r="N47" i="189"/>
  <c r="L47" i="189"/>
  <c r="K47" i="189"/>
  <c r="R46" i="189"/>
  <c r="N46" i="189"/>
  <c r="L46" i="189"/>
  <c r="K46" i="189"/>
  <c r="R45" i="189"/>
  <c r="N45" i="189"/>
  <c r="L45" i="189"/>
  <c r="K45" i="189"/>
  <c r="R44" i="189"/>
  <c r="N44" i="189"/>
  <c r="L44" i="189"/>
  <c r="K44" i="189"/>
  <c r="R43" i="189"/>
  <c r="N43" i="189"/>
  <c r="L43" i="189"/>
  <c r="K43" i="189"/>
  <c r="R42" i="189"/>
  <c r="N42" i="189"/>
  <c r="L42" i="189"/>
  <c r="K42" i="189"/>
  <c r="R41" i="189"/>
  <c r="N41" i="189"/>
  <c r="L41" i="189"/>
  <c r="K41" i="189"/>
  <c r="R40" i="189"/>
  <c r="N40" i="189"/>
  <c r="L40" i="189"/>
  <c r="K40" i="189"/>
  <c r="R39" i="189"/>
  <c r="N39" i="189"/>
  <c r="L39" i="189"/>
  <c r="K39" i="189"/>
  <c r="R38" i="189"/>
  <c r="N38" i="189"/>
  <c r="L38" i="189"/>
  <c r="K38" i="189"/>
  <c r="R37" i="189"/>
  <c r="N37" i="189"/>
  <c r="L37" i="189"/>
  <c r="K37" i="189"/>
  <c r="R36" i="189"/>
  <c r="N36" i="189"/>
  <c r="L36" i="189"/>
  <c r="K36" i="189"/>
  <c r="R35" i="189"/>
  <c r="N35" i="189"/>
  <c r="L35" i="189"/>
  <c r="K35" i="189"/>
  <c r="R34" i="189"/>
  <c r="N34" i="189"/>
  <c r="L34" i="189"/>
  <c r="K34" i="189"/>
  <c r="R33" i="189"/>
  <c r="N33" i="189"/>
  <c r="L33" i="189"/>
  <c r="K33" i="189"/>
  <c r="R32" i="189"/>
  <c r="N32" i="189"/>
  <c r="L32" i="189"/>
  <c r="K32" i="189"/>
  <c r="R31" i="189"/>
  <c r="N31" i="189"/>
  <c r="L31" i="189"/>
  <c r="K31" i="189"/>
  <c r="R30" i="189"/>
  <c r="N30" i="189"/>
  <c r="L30" i="189"/>
  <c r="K30" i="189"/>
  <c r="R29" i="189"/>
  <c r="N29" i="189"/>
  <c r="L29" i="189"/>
  <c r="K29" i="189"/>
  <c r="R28" i="189"/>
  <c r="N28" i="189"/>
  <c r="L28" i="189"/>
  <c r="K28" i="189"/>
  <c r="R27" i="189"/>
  <c r="N27" i="189"/>
  <c r="L27" i="189"/>
  <c r="K27" i="189"/>
  <c r="R26" i="189"/>
  <c r="N26" i="189"/>
  <c r="L26" i="189"/>
  <c r="K26" i="189"/>
  <c r="R25" i="189"/>
  <c r="N25" i="189"/>
  <c r="L25" i="189"/>
  <c r="K25" i="189"/>
  <c r="R24" i="189"/>
  <c r="N24" i="189"/>
  <c r="L24" i="189"/>
  <c r="K24" i="189"/>
  <c r="R23" i="189"/>
  <c r="N23" i="189"/>
  <c r="L23" i="189"/>
  <c r="K23" i="189"/>
  <c r="R22" i="189"/>
  <c r="N22" i="189"/>
  <c r="L22" i="189"/>
  <c r="K22" i="189"/>
  <c r="R21" i="189"/>
  <c r="N21" i="189"/>
  <c r="L21" i="189"/>
  <c r="K21" i="189"/>
  <c r="R20" i="189"/>
  <c r="N20" i="189"/>
  <c r="L20" i="189"/>
  <c r="K20" i="189"/>
  <c r="R19" i="189"/>
  <c r="N19" i="189"/>
  <c r="L19" i="189"/>
  <c r="K19" i="189"/>
  <c r="R18" i="189"/>
  <c r="N18" i="189"/>
  <c r="L18" i="189"/>
  <c r="K18" i="189"/>
  <c r="R17" i="189"/>
  <c r="N17" i="189"/>
  <c r="L17" i="189"/>
  <c r="K17" i="189"/>
  <c r="R16" i="189"/>
  <c r="N16" i="189"/>
  <c r="L16" i="189"/>
  <c r="K16" i="189"/>
  <c r="R15" i="189"/>
  <c r="N15" i="189"/>
  <c r="L15" i="189"/>
  <c r="K15" i="189"/>
  <c r="R14" i="189"/>
  <c r="N14" i="189"/>
  <c r="L14" i="189"/>
  <c r="K14" i="189"/>
  <c r="R13" i="189"/>
  <c r="N13" i="189"/>
  <c r="L13" i="189"/>
  <c r="K13" i="189"/>
  <c r="R12" i="189"/>
  <c r="N12" i="189"/>
  <c r="L12" i="189"/>
  <c r="K12" i="189"/>
  <c r="R11" i="189"/>
  <c r="N11" i="189"/>
  <c r="L11" i="189"/>
  <c r="K11" i="189"/>
  <c r="R10" i="189"/>
  <c r="N10" i="189"/>
  <c r="L10" i="189"/>
  <c r="K10" i="189"/>
  <c r="R9" i="189"/>
  <c r="N9" i="189"/>
  <c r="L9" i="189"/>
  <c r="K9" i="189"/>
  <c r="R8" i="189"/>
  <c r="N8" i="189"/>
  <c r="L8" i="189"/>
  <c r="K8" i="189"/>
  <c r="R7" i="189"/>
  <c r="N7" i="189"/>
  <c r="L7" i="189"/>
  <c r="K7" i="189"/>
  <c r="R6" i="189"/>
  <c r="N6" i="189"/>
  <c r="L6" i="189"/>
  <c r="K6" i="189"/>
  <c r="R5" i="189"/>
  <c r="N5" i="189"/>
  <c r="L5" i="189"/>
  <c r="K5" i="189"/>
  <c r="R4" i="189"/>
  <c r="R51" i="189" s="1"/>
  <c r="N4" i="189"/>
  <c r="L4" i="189"/>
  <c r="L52" i="189" s="1"/>
  <c r="K4" i="189"/>
  <c r="K52" i="189" s="1"/>
  <c r="R50" i="188"/>
  <c r="N50" i="188"/>
  <c r="L50" i="188"/>
  <c r="K50" i="188"/>
  <c r="R49" i="188"/>
  <c r="N49" i="188"/>
  <c r="L49" i="188"/>
  <c r="K49" i="188"/>
  <c r="R48" i="188"/>
  <c r="N48" i="188"/>
  <c r="L48" i="188"/>
  <c r="K48" i="188"/>
  <c r="R47" i="188"/>
  <c r="N47" i="188"/>
  <c r="L47" i="188"/>
  <c r="K47" i="188"/>
  <c r="R46" i="188"/>
  <c r="N46" i="188"/>
  <c r="L46" i="188"/>
  <c r="K46" i="188"/>
  <c r="R45" i="188"/>
  <c r="N45" i="188"/>
  <c r="L45" i="188"/>
  <c r="K45" i="188"/>
  <c r="R44" i="188"/>
  <c r="N44" i="188"/>
  <c r="L44" i="188"/>
  <c r="K44" i="188"/>
  <c r="R43" i="188"/>
  <c r="N43" i="188"/>
  <c r="L43" i="188"/>
  <c r="K43" i="188"/>
  <c r="R42" i="188"/>
  <c r="N42" i="188"/>
  <c r="L42" i="188"/>
  <c r="K42" i="188"/>
  <c r="R41" i="188"/>
  <c r="N41" i="188"/>
  <c r="L41" i="188"/>
  <c r="K41" i="188"/>
  <c r="R40" i="188"/>
  <c r="N40" i="188"/>
  <c r="L40" i="188"/>
  <c r="K40" i="188"/>
  <c r="R39" i="188"/>
  <c r="N39" i="188"/>
  <c r="L39" i="188"/>
  <c r="K39" i="188"/>
  <c r="R38" i="188"/>
  <c r="N38" i="188"/>
  <c r="L38" i="188"/>
  <c r="K38" i="188"/>
  <c r="R37" i="188"/>
  <c r="N37" i="188"/>
  <c r="L37" i="188"/>
  <c r="K37" i="188"/>
  <c r="R36" i="188"/>
  <c r="N36" i="188"/>
  <c r="L36" i="188"/>
  <c r="K36" i="188"/>
  <c r="R35" i="188"/>
  <c r="N35" i="188"/>
  <c r="L35" i="188"/>
  <c r="K35" i="188"/>
  <c r="R34" i="188"/>
  <c r="N34" i="188"/>
  <c r="L34" i="188"/>
  <c r="K34" i="188"/>
  <c r="R33" i="188"/>
  <c r="N33" i="188"/>
  <c r="L33" i="188"/>
  <c r="K33" i="188"/>
  <c r="R32" i="188"/>
  <c r="N32" i="188"/>
  <c r="L32" i="188"/>
  <c r="K32" i="188"/>
  <c r="R31" i="188"/>
  <c r="N31" i="188"/>
  <c r="L31" i="188"/>
  <c r="K31" i="188"/>
  <c r="R30" i="188"/>
  <c r="N30" i="188"/>
  <c r="L30" i="188"/>
  <c r="K30" i="188"/>
  <c r="R29" i="188"/>
  <c r="N29" i="188"/>
  <c r="L29" i="188"/>
  <c r="K29" i="188"/>
  <c r="R28" i="188"/>
  <c r="N28" i="188"/>
  <c r="L28" i="188"/>
  <c r="K28" i="188"/>
  <c r="R27" i="188"/>
  <c r="L27" i="188"/>
  <c r="K27" i="188"/>
  <c r="R26" i="188"/>
  <c r="N26" i="188"/>
  <c r="L26" i="188"/>
  <c r="K26" i="188"/>
  <c r="R25" i="188"/>
  <c r="N25" i="188"/>
  <c r="L25" i="188"/>
  <c r="K25" i="188"/>
  <c r="R24" i="188"/>
  <c r="N24" i="188"/>
  <c r="L24" i="188"/>
  <c r="K24" i="188"/>
  <c r="R23" i="188"/>
  <c r="N23" i="188"/>
  <c r="L23" i="188"/>
  <c r="K23" i="188"/>
  <c r="R22" i="188"/>
  <c r="L22" i="188"/>
  <c r="K22" i="188"/>
  <c r="R21" i="188"/>
  <c r="N21" i="188"/>
  <c r="L21" i="188"/>
  <c r="K21" i="188"/>
  <c r="R20" i="188"/>
  <c r="N20" i="188"/>
  <c r="L20" i="188"/>
  <c r="K20" i="188"/>
  <c r="R19" i="188"/>
  <c r="N19" i="188"/>
  <c r="L19" i="188"/>
  <c r="K19" i="188"/>
  <c r="R18" i="188"/>
  <c r="N18" i="188"/>
  <c r="L18" i="188"/>
  <c r="K18" i="188"/>
  <c r="R17" i="188"/>
  <c r="N17" i="188"/>
  <c r="L17" i="188"/>
  <c r="K17" i="188"/>
  <c r="R16" i="188"/>
  <c r="N16" i="188"/>
  <c r="L16" i="188"/>
  <c r="K16" i="188"/>
  <c r="R15" i="188"/>
  <c r="N15" i="188"/>
  <c r="L15" i="188"/>
  <c r="K15" i="188"/>
  <c r="R14" i="188"/>
  <c r="N14" i="188"/>
  <c r="L14" i="188"/>
  <c r="K14" i="188"/>
  <c r="R13" i="188"/>
  <c r="N13" i="188"/>
  <c r="L13" i="188"/>
  <c r="K13" i="188"/>
  <c r="R12" i="188"/>
  <c r="N12" i="188"/>
  <c r="L12" i="188"/>
  <c r="K12" i="188"/>
  <c r="R11" i="188"/>
  <c r="N11" i="188"/>
  <c r="L11" i="188"/>
  <c r="K11" i="188"/>
  <c r="R10" i="188"/>
  <c r="N10" i="188"/>
  <c r="L10" i="188"/>
  <c r="K10" i="188"/>
  <c r="R9" i="188"/>
  <c r="N9" i="188"/>
  <c r="L9" i="188"/>
  <c r="K9" i="188"/>
  <c r="R8" i="188"/>
  <c r="N8" i="188"/>
  <c r="L8" i="188"/>
  <c r="K8" i="188"/>
  <c r="R7" i="188"/>
  <c r="N7" i="188"/>
  <c r="L7" i="188"/>
  <c r="K7" i="188"/>
  <c r="R6" i="188"/>
  <c r="N6" i="188"/>
  <c r="L6" i="188"/>
  <c r="K6" i="188"/>
  <c r="R5" i="188"/>
  <c r="N5" i="188"/>
  <c r="L5" i="188"/>
  <c r="K5" i="188"/>
  <c r="R4" i="188"/>
  <c r="N4" i="188"/>
  <c r="L4" i="188"/>
  <c r="K4" i="188"/>
  <c r="R50" i="187"/>
  <c r="N50" i="187"/>
  <c r="L50" i="187"/>
  <c r="K50" i="187"/>
  <c r="R49" i="187"/>
  <c r="N49" i="187"/>
  <c r="L49" i="187"/>
  <c r="K49" i="187"/>
  <c r="R48" i="187"/>
  <c r="N48" i="187"/>
  <c r="L48" i="187"/>
  <c r="K48" i="187"/>
  <c r="R47" i="187"/>
  <c r="N47" i="187"/>
  <c r="L47" i="187"/>
  <c r="K47" i="187"/>
  <c r="R46" i="187"/>
  <c r="N46" i="187"/>
  <c r="L46" i="187"/>
  <c r="K46" i="187"/>
  <c r="R45" i="187"/>
  <c r="N45" i="187"/>
  <c r="L45" i="187"/>
  <c r="K45" i="187"/>
  <c r="R44" i="187"/>
  <c r="N44" i="187"/>
  <c r="L44" i="187"/>
  <c r="K44" i="187"/>
  <c r="R43" i="187"/>
  <c r="N43" i="187"/>
  <c r="L43" i="187"/>
  <c r="K43" i="187"/>
  <c r="R42" i="187"/>
  <c r="N42" i="187"/>
  <c r="L42" i="187"/>
  <c r="K42" i="187"/>
  <c r="R41" i="187"/>
  <c r="N41" i="187"/>
  <c r="L41" i="187"/>
  <c r="K41" i="187"/>
  <c r="R40" i="187"/>
  <c r="N40" i="187"/>
  <c r="L40" i="187"/>
  <c r="K40" i="187"/>
  <c r="R39" i="187"/>
  <c r="N39" i="187"/>
  <c r="L39" i="187"/>
  <c r="K39" i="187"/>
  <c r="R38" i="187"/>
  <c r="N38" i="187"/>
  <c r="L38" i="187"/>
  <c r="K38" i="187"/>
  <c r="R37" i="187"/>
  <c r="N37" i="187"/>
  <c r="L37" i="187"/>
  <c r="K37" i="187"/>
  <c r="R36" i="187"/>
  <c r="N36" i="187"/>
  <c r="L36" i="187"/>
  <c r="K36" i="187"/>
  <c r="R35" i="187"/>
  <c r="N35" i="187"/>
  <c r="L35" i="187"/>
  <c r="K35" i="187"/>
  <c r="R34" i="187"/>
  <c r="N34" i="187"/>
  <c r="L34" i="187"/>
  <c r="K34" i="187"/>
  <c r="R33" i="187"/>
  <c r="N33" i="187"/>
  <c r="L33" i="187"/>
  <c r="K33" i="187"/>
  <c r="R32" i="187"/>
  <c r="N32" i="187"/>
  <c r="L32" i="187"/>
  <c r="K32" i="187"/>
  <c r="R31" i="187"/>
  <c r="N31" i="187"/>
  <c r="L31" i="187"/>
  <c r="K31" i="187"/>
  <c r="R30" i="187"/>
  <c r="N30" i="187"/>
  <c r="L30" i="187"/>
  <c r="K30" i="187"/>
  <c r="R29" i="187"/>
  <c r="N29" i="187"/>
  <c r="L29" i="187"/>
  <c r="K29" i="187"/>
  <c r="R28" i="187"/>
  <c r="N28" i="187"/>
  <c r="L28" i="187"/>
  <c r="K28" i="187"/>
  <c r="R27" i="187"/>
  <c r="N27" i="187"/>
  <c r="L27" i="187"/>
  <c r="K27" i="187"/>
  <c r="R26" i="187"/>
  <c r="N26" i="187"/>
  <c r="L26" i="187"/>
  <c r="K26" i="187"/>
  <c r="R25" i="187"/>
  <c r="N25" i="187"/>
  <c r="L25" i="187"/>
  <c r="K25" i="187"/>
  <c r="R24" i="187"/>
  <c r="N24" i="187"/>
  <c r="L24" i="187"/>
  <c r="K24" i="187"/>
  <c r="R23" i="187"/>
  <c r="N23" i="187"/>
  <c r="L23" i="187"/>
  <c r="K23" i="187"/>
  <c r="R22" i="187"/>
  <c r="N22" i="187"/>
  <c r="L22" i="187"/>
  <c r="K22" i="187"/>
  <c r="R21" i="187"/>
  <c r="N21" i="187"/>
  <c r="L21" i="187"/>
  <c r="K21" i="187"/>
  <c r="R20" i="187"/>
  <c r="N20" i="187"/>
  <c r="L20" i="187"/>
  <c r="K20" i="187"/>
  <c r="R19" i="187"/>
  <c r="N19" i="187"/>
  <c r="L19" i="187"/>
  <c r="K19" i="187"/>
  <c r="R18" i="187"/>
  <c r="N18" i="187"/>
  <c r="L18" i="187"/>
  <c r="K18" i="187"/>
  <c r="R17" i="187"/>
  <c r="N17" i="187"/>
  <c r="L17" i="187"/>
  <c r="K17" i="187"/>
  <c r="R16" i="187"/>
  <c r="N16" i="187"/>
  <c r="L16" i="187"/>
  <c r="K16" i="187"/>
  <c r="R15" i="187"/>
  <c r="N15" i="187"/>
  <c r="L15" i="187"/>
  <c r="K15" i="187"/>
  <c r="R14" i="187"/>
  <c r="N14" i="187"/>
  <c r="L14" i="187"/>
  <c r="K14" i="187"/>
  <c r="R13" i="187"/>
  <c r="N13" i="187"/>
  <c r="L13" i="187"/>
  <c r="K13" i="187"/>
  <c r="R12" i="187"/>
  <c r="N12" i="187"/>
  <c r="L12" i="187"/>
  <c r="K12" i="187"/>
  <c r="R11" i="187"/>
  <c r="N11" i="187"/>
  <c r="L11" i="187"/>
  <c r="K11" i="187"/>
  <c r="R10" i="187"/>
  <c r="N10" i="187"/>
  <c r="L10" i="187"/>
  <c r="K10" i="187"/>
  <c r="R9" i="187"/>
  <c r="N9" i="187"/>
  <c r="L9" i="187"/>
  <c r="K9" i="187"/>
  <c r="R8" i="187"/>
  <c r="N8" i="187"/>
  <c r="L8" i="187"/>
  <c r="K8" i="187"/>
  <c r="R7" i="187"/>
  <c r="N7" i="187"/>
  <c r="L7" i="187"/>
  <c r="K7" i="187"/>
  <c r="R6" i="187"/>
  <c r="N6" i="187"/>
  <c r="L6" i="187"/>
  <c r="K6" i="187"/>
  <c r="R5" i="187"/>
  <c r="N5" i="187"/>
  <c r="L5" i="187"/>
  <c r="K5" i="187"/>
  <c r="R4" i="187"/>
  <c r="R51" i="187" s="1"/>
  <c r="N4" i="187"/>
  <c r="L4" i="187"/>
  <c r="L52" i="187" s="1"/>
  <c r="K4" i="187"/>
  <c r="K52" i="187" s="1"/>
  <c r="R50" i="186"/>
  <c r="N50" i="186"/>
  <c r="L50" i="186"/>
  <c r="K50" i="186"/>
  <c r="R49" i="186"/>
  <c r="N49" i="186"/>
  <c r="L49" i="186"/>
  <c r="K49" i="186"/>
  <c r="R48" i="186"/>
  <c r="N48" i="186"/>
  <c r="L48" i="186"/>
  <c r="K48" i="186"/>
  <c r="R47" i="186"/>
  <c r="N47" i="186"/>
  <c r="L47" i="186"/>
  <c r="K47" i="186"/>
  <c r="R46" i="186"/>
  <c r="N46" i="186"/>
  <c r="L46" i="186"/>
  <c r="K46" i="186"/>
  <c r="R45" i="186"/>
  <c r="N45" i="186"/>
  <c r="L45" i="186"/>
  <c r="K45" i="186"/>
  <c r="R44" i="186"/>
  <c r="N44" i="186"/>
  <c r="L44" i="186"/>
  <c r="K44" i="186"/>
  <c r="R43" i="186"/>
  <c r="N43" i="186"/>
  <c r="L43" i="186"/>
  <c r="K43" i="186"/>
  <c r="R42" i="186"/>
  <c r="N42" i="186"/>
  <c r="L42" i="186"/>
  <c r="K42" i="186"/>
  <c r="R41" i="186"/>
  <c r="N41" i="186"/>
  <c r="L41" i="186"/>
  <c r="K41" i="186"/>
  <c r="R40" i="186"/>
  <c r="N40" i="186"/>
  <c r="L40" i="186"/>
  <c r="K40" i="186"/>
  <c r="R39" i="186"/>
  <c r="N39" i="186"/>
  <c r="L39" i="186"/>
  <c r="K39" i="186"/>
  <c r="R38" i="186"/>
  <c r="N38" i="186"/>
  <c r="L38" i="186"/>
  <c r="K38" i="186"/>
  <c r="R37" i="186"/>
  <c r="N37" i="186"/>
  <c r="L37" i="186"/>
  <c r="K37" i="186"/>
  <c r="R36" i="186"/>
  <c r="N36" i="186"/>
  <c r="L36" i="186"/>
  <c r="K36" i="186"/>
  <c r="R35" i="186"/>
  <c r="N35" i="186"/>
  <c r="L35" i="186"/>
  <c r="K35" i="186"/>
  <c r="R34" i="186"/>
  <c r="N34" i="186"/>
  <c r="L34" i="186"/>
  <c r="K34" i="186"/>
  <c r="R33" i="186"/>
  <c r="N33" i="186"/>
  <c r="L33" i="186"/>
  <c r="K33" i="186"/>
  <c r="R32" i="186"/>
  <c r="N32" i="186"/>
  <c r="L32" i="186"/>
  <c r="K32" i="186"/>
  <c r="R31" i="186"/>
  <c r="N31" i="186"/>
  <c r="L31" i="186"/>
  <c r="K31" i="186"/>
  <c r="R30" i="186"/>
  <c r="N30" i="186"/>
  <c r="L30" i="186"/>
  <c r="K30" i="186"/>
  <c r="R29" i="186"/>
  <c r="N29" i="186"/>
  <c r="L29" i="186"/>
  <c r="K29" i="186"/>
  <c r="R28" i="186"/>
  <c r="N28" i="186"/>
  <c r="L28" i="186"/>
  <c r="K28" i="186"/>
  <c r="R27" i="186"/>
  <c r="N27" i="186"/>
  <c r="L27" i="186"/>
  <c r="K27" i="186"/>
  <c r="R26" i="186"/>
  <c r="N26" i="186"/>
  <c r="L26" i="186"/>
  <c r="K26" i="186"/>
  <c r="R25" i="186"/>
  <c r="N25" i="186"/>
  <c r="L25" i="186"/>
  <c r="K25" i="186"/>
  <c r="R24" i="186"/>
  <c r="N24" i="186"/>
  <c r="L24" i="186"/>
  <c r="K24" i="186"/>
  <c r="R23" i="186"/>
  <c r="N23" i="186"/>
  <c r="L23" i="186"/>
  <c r="K23" i="186"/>
  <c r="R22" i="186"/>
  <c r="N22" i="186"/>
  <c r="L22" i="186"/>
  <c r="K22" i="186"/>
  <c r="R21" i="186"/>
  <c r="N21" i="186"/>
  <c r="L21" i="186"/>
  <c r="K21" i="186"/>
  <c r="R20" i="186"/>
  <c r="N20" i="186"/>
  <c r="L20" i="186"/>
  <c r="K20" i="186"/>
  <c r="R19" i="186"/>
  <c r="N19" i="186"/>
  <c r="L19" i="186"/>
  <c r="K19" i="186"/>
  <c r="R18" i="186"/>
  <c r="N18" i="186"/>
  <c r="L18" i="186"/>
  <c r="K18" i="186"/>
  <c r="R17" i="186"/>
  <c r="N17" i="186"/>
  <c r="L17" i="186"/>
  <c r="K17" i="186"/>
  <c r="R16" i="186"/>
  <c r="N16" i="186"/>
  <c r="L16" i="186"/>
  <c r="K16" i="186"/>
  <c r="R15" i="186"/>
  <c r="N15" i="186"/>
  <c r="L15" i="186"/>
  <c r="K15" i="186"/>
  <c r="R14" i="186"/>
  <c r="N14" i="186"/>
  <c r="L14" i="186"/>
  <c r="K14" i="186"/>
  <c r="R13" i="186"/>
  <c r="N13" i="186"/>
  <c r="L13" i="186"/>
  <c r="K13" i="186"/>
  <c r="R12" i="186"/>
  <c r="N12" i="186"/>
  <c r="L12" i="186"/>
  <c r="K12" i="186"/>
  <c r="R11" i="186"/>
  <c r="N11" i="186"/>
  <c r="L11" i="186"/>
  <c r="K11" i="186"/>
  <c r="R10" i="186"/>
  <c r="N10" i="186"/>
  <c r="L10" i="186"/>
  <c r="K10" i="186"/>
  <c r="R9" i="186"/>
  <c r="N9" i="186"/>
  <c r="L9" i="186"/>
  <c r="K9" i="186"/>
  <c r="R8" i="186"/>
  <c r="N8" i="186"/>
  <c r="L8" i="186"/>
  <c r="K8" i="186"/>
  <c r="R7" i="186"/>
  <c r="N7" i="186"/>
  <c r="L7" i="186"/>
  <c r="K7" i="186"/>
  <c r="R6" i="186"/>
  <c r="N6" i="186"/>
  <c r="L6" i="186"/>
  <c r="K6" i="186"/>
  <c r="R5" i="186"/>
  <c r="N5" i="186"/>
  <c r="L5" i="186"/>
  <c r="K5" i="186"/>
  <c r="K52" i="186" s="1"/>
  <c r="R4" i="186"/>
  <c r="N4" i="186"/>
  <c r="L4" i="186"/>
  <c r="K4" i="186"/>
  <c r="R50" i="185"/>
  <c r="N50" i="185"/>
  <c r="L50" i="185"/>
  <c r="K50" i="185"/>
  <c r="R49" i="185"/>
  <c r="N49" i="185"/>
  <c r="L49" i="185"/>
  <c r="K49" i="185"/>
  <c r="R48" i="185"/>
  <c r="N48" i="185"/>
  <c r="L48" i="185"/>
  <c r="K48" i="185"/>
  <c r="R47" i="185"/>
  <c r="N47" i="185"/>
  <c r="L47" i="185"/>
  <c r="K47" i="185"/>
  <c r="R46" i="185"/>
  <c r="N46" i="185"/>
  <c r="L46" i="185"/>
  <c r="K46" i="185"/>
  <c r="R45" i="185"/>
  <c r="N45" i="185"/>
  <c r="L45" i="185"/>
  <c r="K45" i="185"/>
  <c r="R44" i="185"/>
  <c r="N44" i="185"/>
  <c r="L44" i="185"/>
  <c r="K44" i="185"/>
  <c r="R43" i="185"/>
  <c r="N43" i="185"/>
  <c r="L43" i="185"/>
  <c r="K43" i="185"/>
  <c r="R42" i="185"/>
  <c r="N42" i="185"/>
  <c r="L42" i="185"/>
  <c r="K42" i="185"/>
  <c r="R41" i="185"/>
  <c r="N41" i="185"/>
  <c r="L41" i="185"/>
  <c r="K41" i="185"/>
  <c r="R40" i="185"/>
  <c r="N40" i="185"/>
  <c r="L40" i="185"/>
  <c r="K40" i="185"/>
  <c r="R39" i="185"/>
  <c r="N39" i="185"/>
  <c r="L39" i="185"/>
  <c r="K39" i="185"/>
  <c r="R38" i="185"/>
  <c r="N38" i="185"/>
  <c r="L38" i="185"/>
  <c r="K38" i="185"/>
  <c r="R37" i="185"/>
  <c r="N37" i="185"/>
  <c r="L37" i="185"/>
  <c r="K37" i="185"/>
  <c r="R36" i="185"/>
  <c r="N36" i="185"/>
  <c r="L36" i="185"/>
  <c r="K36" i="185"/>
  <c r="R35" i="185"/>
  <c r="N35" i="185"/>
  <c r="L35" i="185"/>
  <c r="K35" i="185"/>
  <c r="R34" i="185"/>
  <c r="N34" i="185"/>
  <c r="L34" i="185"/>
  <c r="K34" i="185"/>
  <c r="R33" i="185"/>
  <c r="N33" i="185"/>
  <c r="L33" i="185"/>
  <c r="K33" i="185"/>
  <c r="R32" i="185"/>
  <c r="N32" i="185"/>
  <c r="L32" i="185"/>
  <c r="K32" i="185"/>
  <c r="R31" i="185"/>
  <c r="N31" i="185"/>
  <c r="L31" i="185"/>
  <c r="K31" i="185"/>
  <c r="R30" i="185"/>
  <c r="N30" i="185"/>
  <c r="L30" i="185"/>
  <c r="K30" i="185"/>
  <c r="R29" i="185"/>
  <c r="N29" i="185"/>
  <c r="L29" i="185"/>
  <c r="K29" i="185"/>
  <c r="R28" i="185"/>
  <c r="N28" i="185"/>
  <c r="L28" i="185"/>
  <c r="K28" i="185"/>
  <c r="R27" i="185"/>
  <c r="N27" i="185"/>
  <c r="L27" i="185"/>
  <c r="K27" i="185"/>
  <c r="R26" i="185"/>
  <c r="N26" i="185"/>
  <c r="L26" i="185"/>
  <c r="K26" i="185"/>
  <c r="R25" i="185"/>
  <c r="N25" i="185"/>
  <c r="L25" i="185"/>
  <c r="K25" i="185"/>
  <c r="R24" i="185"/>
  <c r="N24" i="185"/>
  <c r="L24" i="185"/>
  <c r="K24" i="185"/>
  <c r="R23" i="185"/>
  <c r="N23" i="185"/>
  <c r="L23" i="185"/>
  <c r="K23" i="185"/>
  <c r="R22" i="185"/>
  <c r="N22" i="185"/>
  <c r="L22" i="185"/>
  <c r="K22" i="185"/>
  <c r="R21" i="185"/>
  <c r="N21" i="185"/>
  <c r="L21" i="185"/>
  <c r="K21" i="185"/>
  <c r="R20" i="185"/>
  <c r="N20" i="185"/>
  <c r="L20" i="185"/>
  <c r="K20" i="185"/>
  <c r="R19" i="185"/>
  <c r="N19" i="185"/>
  <c r="L19" i="185"/>
  <c r="K19" i="185"/>
  <c r="R18" i="185"/>
  <c r="N18" i="185"/>
  <c r="L18" i="185"/>
  <c r="K18" i="185"/>
  <c r="R17" i="185"/>
  <c r="N17" i="185"/>
  <c r="L17" i="185"/>
  <c r="K17" i="185"/>
  <c r="R16" i="185"/>
  <c r="N16" i="185"/>
  <c r="L16" i="185"/>
  <c r="K16" i="185"/>
  <c r="R15" i="185"/>
  <c r="N15" i="185"/>
  <c r="L15" i="185"/>
  <c r="K15" i="185"/>
  <c r="R14" i="185"/>
  <c r="N14" i="185"/>
  <c r="L14" i="185"/>
  <c r="K14" i="185"/>
  <c r="R13" i="185"/>
  <c r="N13" i="185"/>
  <c r="L13" i="185"/>
  <c r="K13" i="185"/>
  <c r="R12" i="185"/>
  <c r="N12" i="185"/>
  <c r="L12" i="185"/>
  <c r="K12" i="185"/>
  <c r="R11" i="185"/>
  <c r="N11" i="185"/>
  <c r="L11" i="185"/>
  <c r="K11" i="185"/>
  <c r="R10" i="185"/>
  <c r="N10" i="185"/>
  <c r="L10" i="185"/>
  <c r="K10" i="185"/>
  <c r="R9" i="185"/>
  <c r="N9" i="185"/>
  <c r="L9" i="185"/>
  <c r="K9" i="185"/>
  <c r="R8" i="185"/>
  <c r="N8" i="185"/>
  <c r="L8" i="185"/>
  <c r="K8" i="185"/>
  <c r="R7" i="185"/>
  <c r="N7" i="185"/>
  <c r="L7" i="185"/>
  <c r="K7" i="185"/>
  <c r="R6" i="185"/>
  <c r="N6" i="185"/>
  <c r="L6" i="185"/>
  <c r="K6" i="185"/>
  <c r="R5" i="185"/>
  <c r="N5" i="185"/>
  <c r="L5" i="185"/>
  <c r="K5" i="185"/>
  <c r="K52" i="185" s="1"/>
  <c r="R4" i="185"/>
  <c r="R51" i="185" s="1"/>
  <c r="N4" i="185"/>
  <c r="L4" i="185"/>
  <c r="L52" i="185" s="1"/>
  <c r="K4" i="185"/>
  <c r="R50" i="184"/>
  <c r="N50" i="184"/>
  <c r="L50" i="184"/>
  <c r="K50" i="184"/>
  <c r="R49" i="184"/>
  <c r="N49" i="184"/>
  <c r="L49" i="184"/>
  <c r="K49" i="184"/>
  <c r="R48" i="184"/>
  <c r="N48" i="184"/>
  <c r="L48" i="184"/>
  <c r="K48" i="184"/>
  <c r="R47" i="184"/>
  <c r="N47" i="184"/>
  <c r="L47" i="184"/>
  <c r="K47" i="184"/>
  <c r="R46" i="184"/>
  <c r="N46" i="184"/>
  <c r="L46" i="184"/>
  <c r="K46" i="184"/>
  <c r="R45" i="184"/>
  <c r="N45" i="184"/>
  <c r="L45" i="184"/>
  <c r="K45" i="184"/>
  <c r="R44" i="184"/>
  <c r="N44" i="184"/>
  <c r="L44" i="184"/>
  <c r="K44" i="184"/>
  <c r="R43" i="184"/>
  <c r="N43" i="184"/>
  <c r="L43" i="184"/>
  <c r="K43" i="184"/>
  <c r="R42" i="184"/>
  <c r="N42" i="184"/>
  <c r="L42" i="184"/>
  <c r="K42" i="184"/>
  <c r="R41" i="184"/>
  <c r="N41" i="184"/>
  <c r="L41" i="184"/>
  <c r="K41" i="184"/>
  <c r="R40" i="184"/>
  <c r="N40" i="184"/>
  <c r="L40" i="184"/>
  <c r="K40" i="184"/>
  <c r="R39" i="184"/>
  <c r="N39" i="184"/>
  <c r="L39" i="184"/>
  <c r="K39" i="184"/>
  <c r="R38" i="184"/>
  <c r="N38" i="184"/>
  <c r="L38" i="184"/>
  <c r="K38" i="184"/>
  <c r="R37" i="184"/>
  <c r="N37" i="184"/>
  <c r="L37" i="184"/>
  <c r="K37" i="184"/>
  <c r="R36" i="184"/>
  <c r="N36" i="184"/>
  <c r="L36" i="184"/>
  <c r="K36" i="184"/>
  <c r="R35" i="184"/>
  <c r="N35" i="184"/>
  <c r="L35" i="184"/>
  <c r="K35" i="184"/>
  <c r="R34" i="184"/>
  <c r="N34" i="184"/>
  <c r="L34" i="184"/>
  <c r="K34" i="184"/>
  <c r="R33" i="184"/>
  <c r="N33" i="184"/>
  <c r="L33" i="184"/>
  <c r="K33" i="184"/>
  <c r="R32" i="184"/>
  <c r="N32" i="184"/>
  <c r="L32" i="184"/>
  <c r="K32" i="184"/>
  <c r="R31" i="184"/>
  <c r="N31" i="184"/>
  <c r="L31" i="184"/>
  <c r="K31" i="184"/>
  <c r="R30" i="184"/>
  <c r="N30" i="184"/>
  <c r="L30" i="184"/>
  <c r="K30" i="184"/>
  <c r="R29" i="184"/>
  <c r="N29" i="184"/>
  <c r="L29" i="184"/>
  <c r="K29" i="184"/>
  <c r="R28" i="184"/>
  <c r="N28" i="184"/>
  <c r="L28" i="184"/>
  <c r="K28" i="184"/>
  <c r="R27" i="184"/>
  <c r="N27" i="184"/>
  <c r="L27" i="184"/>
  <c r="K27" i="184"/>
  <c r="R26" i="184"/>
  <c r="N26" i="184"/>
  <c r="L26" i="184"/>
  <c r="K26" i="184"/>
  <c r="R25" i="184"/>
  <c r="N25" i="184"/>
  <c r="L25" i="184"/>
  <c r="K25" i="184"/>
  <c r="R24" i="184"/>
  <c r="N24" i="184"/>
  <c r="L24" i="184"/>
  <c r="K24" i="184"/>
  <c r="R23" i="184"/>
  <c r="N23" i="184"/>
  <c r="L23" i="184"/>
  <c r="K23" i="184"/>
  <c r="R22" i="184"/>
  <c r="N22" i="184"/>
  <c r="L22" i="184"/>
  <c r="K22" i="184"/>
  <c r="R21" i="184"/>
  <c r="N21" i="184"/>
  <c r="L21" i="184"/>
  <c r="K21" i="184"/>
  <c r="R20" i="184"/>
  <c r="N20" i="184"/>
  <c r="L20" i="184"/>
  <c r="K20" i="184"/>
  <c r="R19" i="184"/>
  <c r="N19" i="184"/>
  <c r="L19" i="184"/>
  <c r="K19" i="184"/>
  <c r="R18" i="184"/>
  <c r="N18" i="184"/>
  <c r="L18" i="184"/>
  <c r="K18" i="184"/>
  <c r="R17" i="184"/>
  <c r="N17" i="184"/>
  <c r="L17" i="184"/>
  <c r="K17" i="184"/>
  <c r="R16" i="184"/>
  <c r="N16" i="184"/>
  <c r="L16" i="184"/>
  <c r="K16" i="184"/>
  <c r="R15" i="184"/>
  <c r="N15" i="184"/>
  <c r="L15" i="184"/>
  <c r="K15" i="184"/>
  <c r="R14" i="184"/>
  <c r="N14" i="184"/>
  <c r="L14" i="184"/>
  <c r="K14" i="184"/>
  <c r="R13" i="184"/>
  <c r="N13" i="184"/>
  <c r="L13" i="184"/>
  <c r="K13" i="184"/>
  <c r="R12" i="184"/>
  <c r="N12" i="184"/>
  <c r="L12" i="184"/>
  <c r="K12" i="184"/>
  <c r="R11" i="184"/>
  <c r="N11" i="184"/>
  <c r="L11" i="184"/>
  <c r="K11" i="184"/>
  <c r="R10" i="184"/>
  <c r="N10" i="184"/>
  <c r="L10" i="184"/>
  <c r="K10" i="184"/>
  <c r="R9" i="184"/>
  <c r="N9" i="184"/>
  <c r="L9" i="184"/>
  <c r="K9" i="184"/>
  <c r="R8" i="184"/>
  <c r="N8" i="184"/>
  <c r="L8" i="184"/>
  <c r="K8" i="184"/>
  <c r="R7" i="184"/>
  <c r="N7" i="184"/>
  <c r="L7" i="184"/>
  <c r="K7" i="184"/>
  <c r="R6" i="184"/>
  <c r="N6" i="184"/>
  <c r="L6" i="184"/>
  <c r="K6" i="184"/>
  <c r="R5" i="184"/>
  <c r="N5" i="184"/>
  <c r="L5" i="184"/>
  <c r="L52" i="184" s="1"/>
  <c r="K5" i="184"/>
  <c r="R4" i="184"/>
  <c r="N4" i="184"/>
  <c r="L4" i="184"/>
  <c r="K4" i="184"/>
  <c r="R50" i="183"/>
  <c r="N50" i="183"/>
  <c r="L50" i="183"/>
  <c r="K50" i="183"/>
  <c r="R49" i="183"/>
  <c r="N49" i="183"/>
  <c r="L49" i="183"/>
  <c r="K49" i="183"/>
  <c r="R48" i="183"/>
  <c r="N48" i="183"/>
  <c r="L48" i="183"/>
  <c r="K48" i="183"/>
  <c r="R47" i="183"/>
  <c r="N47" i="183"/>
  <c r="L47" i="183"/>
  <c r="K47" i="183"/>
  <c r="R46" i="183"/>
  <c r="N46" i="183"/>
  <c r="L46" i="183"/>
  <c r="K46" i="183"/>
  <c r="R45" i="183"/>
  <c r="N45" i="183"/>
  <c r="L45" i="183"/>
  <c r="K45" i="183"/>
  <c r="R44" i="183"/>
  <c r="N44" i="183"/>
  <c r="L44" i="183"/>
  <c r="K44" i="183"/>
  <c r="R43" i="183"/>
  <c r="N43" i="183"/>
  <c r="L43" i="183"/>
  <c r="K43" i="183"/>
  <c r="R42" i="183"/>
  <c r="N42" i="183"/>
  <c r="L42" i="183"/>
  <c r="K42" i="183"/>
  <c r="R41" i="183"/>
  <c r="N41" i="183"/>
  <c r="L41" i="183"/>
  <c r="K41" i="183"/>
  <c r="R40" i="183"/>
  <c r="N40" i="183"/>
  <c r="L40" i="183"/>
  <c r="K40" i="183"/>
  <c r="R39" i="183"/>
  <c r="N39" i="183"/>
  <c r="L39" i="183"/>
  <c r="K39" i="183"/>
  <c r="R38" i="183"/>
  <c r="N38" i="183"/>
  <c r="L38" i="183"/>
  <c r="K38" i="183"/>
  <c r="R37" i="183"/>
  <c r="N37" i="183"/>
  <c r="L37" i="183"/>
  <c r="K37" i="183"/>
  <c r="R36" i="183"/>
  <c r="N36" i="183"/>
  <c r="L36" i="183"/>
  <c r="K36" i="183"/>
  <c r="R35" i="183"/>
  <c r="N35" i="183"/>
  <c r="L35" i="183"/>
  <c r="K35" i="183"/>
  <c r="R34" i="183"/>
  <c r="N34" i="183"/>
  <c r="L34" i="183"/>
  <c r="K34" i="183"/>
  <c r="R33" i="183"/>
  <c r="N33" i="183"/>
  <c r="L33" i="183"/>
  <c r="K33" i="183"/>
  <c r="R32" i="183"/>
  <c r="N32" i="183"/>
  <c r="L32" i="183"/>
  <c r="K32" i="183"/>
  <c r="R31" i="183"/>
  <c r="N31" i="183"/>
  <c r="L31" i="183"/>
  <c r="K31" i="183"/>
  <c r="R30" i="183"/>
  <c r="N30" i="183"/>
  <c r="L30" i="183"/>
  <c r="K30" i="183"/>
  <c r="R29" i="183"/>
  <c r="N29" i="183"/>
  <c r="L29" i="183"/>
  <c r="K29" i="183"/>
  <c r="R28" i="183"/>
  <c r="N28" i="183"/>
  <c r="L28" i="183"/>
  <c r="K28" i="183"/>
  <c r="R27" i="183"/>
  <c r="N27" i="183"/>
  <c r="L27" i="183"/>
  <c r="K27" i="183"/>
  <c r="R26" i="183"/>
  <c r="N26" i="183"/>
  <c r="L26" i="183"/>
  <c r="K26" i="183"/>
  <c r="R25" i="183"/>
  <c r="N25" i="183"/>
  <c r="L25" i="183"/>
  <c r="K25" i="183"/>
  <c r="R24" i="183"/>
  <c r="N24" i="183"/>
  <c r="L24" i="183"/>
  <c r="K24" i="183"/>
  <c r="R23" i="183"/>
  <c r="N23" i="183"/>
  <c r="L23" i="183"/>
  <c r="K23" i="183"/>
  <c r="R22" i="183"/>
  <c r="N22" i="183"/>
  <c r="L22" i="183"/>
  <c r="K22" i="183"/>
  <c r="R21" i="183"/>
  <c r="N21" i="183"/>
  <c r="L21" i="183"/>
  <c r="K21" i="183"/>
  <c r="R20" i="183"/>
  <c r="N20" i="183"/>
  <c r="L20" i="183"/>
  <c r="K20" i="183"/>
  <c r="R19" i="183"/>
  <c r="N19" i="183"/>
  <c r="L19" i="183"/>
  <c r="K19" i="183"/>
  <c r="R18" i="183"/>
  <c r="N18" i="183"/>
  <c r="L18" i="183"/>
  <c r="K18" i="183"/>
  <c r="R17" i="183"/>
  <c r="N17" i="183"/>
  <c r="L17" i="183"/>
  <c r="K17" i="183"/>
  <c r="R16" i="183"/>
  <c r="N16" i="183"/>
  <c r="L16" i="183"/>
  <c r="K16" i="183"/>
  <c r="R15" i="183"/>
  <c r="N15" i="183"/>
  <c r="L15" i="183"/>
  <c r="K15" i="183"/>
  <c r="R14" i="183"/>
  <c r="N14" i="183"/>
  <c r="L14" i="183"/>
  <c r="K14" i="183"/>
  <c r="R13" i="183"/>
  <c r="N13" i="183"/>
  <c r="L13" i="183"/>
  <c r="K13" i="183"/>
  <c r="R12" i="183"/>
  <c r="N12" i="183"/>
  <c r="L12" i="183"/>
  <c r="K12" i="183"/>
  <c r="R11" i="183"/>
  <c r="N11" i="183"/>
  <c r="L11" i="183"/>
  <c r="K11" i="183"/>
  <c r="R10" i="183"/>
  <c r="N10" i="183"/>
  <c r="L10" i="183"/>
  <c r="K10" i="183"/>
  <c r="R9" i="183"/>
  <c r="N9" i="183"/>
  <c r="L9" i="183"/>
  <c r="K9" i="183"/>
  <c r="R8" i="183"/>
  <c r="N8" i="183"/>
  <c r="L8" i="183"/>
  <c r="K8" i="183"/>
  <c r="R7" i="183"/>
  <c r="N7" i="183"/>
  <c r="L7" i="183"/>
  <c r="K7" i="183"/>
  <c r="R6" i="183"/>
  <c r="N6" i="183"/>
  <c r="L6" i="183"/>
  <c r="K6" i="183"/>
  <c r="R5" i="183"/>
  <c r="N5" i="183"/>
  <c r="L5" i="183"/>
  <c r="K5" i="183"/>
  <c r="R4" i="183"/>
  <c r="N4" i="183"/>
  <c r="L4" i="183"/>
  <c r="L52" i="183" s="1"/>
  <c r="K4" i="183"/>
  <c r="K52" i="183" s="1"/>
  <c r="R50" i="182"/>
  <c r="N50" i="182"/>
  <c r="L50" i="182"/>
  <c r="K50" i="182"/>
  <c r="R49" i="182"/>
  <c r="N49" i="182"/>
  <c r="L49" i="182"/>
  <c r="K49" i="182"/>
  <c r="R48" i="182"/>
  <c r="N48" i="182"/>
  <c r="L48" i="182"/>
  <c r="K48" i="182"/>
  <c r="R47" i="182"/>
  <c r="N47" i="182"/>
  <c r="L47" i="182"/>
  <c r="K47" i="182"/>
  <c r="R46" i="182"/>
  <c r="N46" i="182"/>
  <c r="L46" i="182"/>
  <c r="K46" i="182"/>
  <c r="R45" i="182"/>
  <c r="N45" i="182"/>
  <c r="L45" i="182"/>
  <c r="K45" i="182"/>
  <c r="R44" i="182"/>
  <c r="N44" i="182"/>
  <c r="L44" i="182"/>
  <c r="K44" i="182"/>
  <c r="R43" i="182"/>
  <c r="N43" i="182"/>
  <c r="L43" i="182"/>
  <c r="K43" i="182"/>
  <c r="R42" i="182"/>
  <c r="N42" i="182"/>
  <c r="L42" i="182"/>
  <c r="K42" i="182"/>
  <c r="R41" i="182"/>
  <c r="N41" i="182"/>
  <c r="L41" i="182"/>
  <c r="K41" i="182"/>
  <c r="R40" i="182"/>
  <c r="N40" i="182"/>
  <c r="L40" i="182"/>
  <c r="K40" i="182"/>
  <c r="R39" i="182"/>
  <c r="N39" i="182"/>
  <c r="L39" i="182"/>
  <c r="K39" i="182"/>
  <c r="R38" i="182"/>
  <c r="N38" i="182"/>
  <c r="L38" i="182"/>
  <c r="K38" i="182"/>
  <c r="R37" i="182"/>
  <c r="N37" i="182"/>
  <c r="L37" i="182"/>
  <c r="K37" i="182"/>
  <c r="R36" i="182"/>
  <c r="N36" i="182"/>
  <c r="L36" i="182"/>
  <c r="K36" i="182"/>
  <c r="R35" i="182"/>
  <c r="N35" i="182"/>
  <c r="L35" i="182"/>
  <c r="K35" i="182"/>
  <c r="R34" i="182"/>
  <c r="N34" i="182"/>
  <c r="L34" i="182"/>
  <c r="K34" i="182"/>
  <c r="R33" i="182"/>
  <c r="N33" i="182"/>
  <c r="L33" i="182"/>
  <c r="K33" i="182"/>
  <c r="R32" i="182"/>
  <c r="N32" i="182"/>
  <c r="L32" i="182"/>
  <c r="K32" i="182"/>
  <c r="R31" i="182"/>
  <c r="N31" i="182"/>
  <c r="L31" i="182"/>
  <c r="K31" i="182"/>
  <c r="R30" i="182"/>
  <c r="N30" i="182"/>
  <c r="L30" i="182"/>
  <c r="K30" i="182"/>
  <c r="R29" i="182"/>
  <c r="N29" i="182"/>
  <c r="L29" i="182"/>
  <c r="K29" i="182"/>
  <c r="R28" i="182"/>
  <c r="N28" i="182"/>
  <c r="L28" i="182"/>
  <c r="K28" i="182"/>
  <c r="R27" i="182"/>
  <c r="N27" i="182"/>
  <c r="L27" i="182"/>
  <c r="K27" i="182"/>
  <c r="R26" i="182"/>
  <c r="N26" i="182"/>
  <c r="L26" i="182"/>
  <c r="K26" i="182"/>
  <c r="R25" i="182"/>
  <c r="N25" i="182"/>
  <c r="L25" i="182"/>
  <c r="K25" i="182"/>
  <c r="R24" i="182"/>
  <c r="N24" i="182"/>
  <c r="L24" i="182"/>
  <c r="K24" i="182"/>
  <c r="R23" i="182"/>
  <c r="N23" i="182"/>
  <c r="L23" i="182"/>
  <c r="K23" i="182"/>
  <c r="R22" i="182"/>
  <c r="L22" i="182"/>
  <c r="K22" i="182"/>
  <c r="R21" i="182"/>
  <c r="N21" i="182"/>
  <c r="L21" i="182"/>
  <c r="K21" i="182"/>
  <c r="R20" i="182"/>
  <c r="N20" i="182"/>
  <c r="L20" i="182"/>
  <c r="K20" i="182"/>
  <c r="R19" i="182"/>
  <c r="N19" i="182"/>
  <c r="L19" i="182"/>
  <c r="K19" i="182"/>
  <c r="R18" i="182"/>
  <c r="N18" i="182"/>
  <c r="L18" i="182"/>
  <c r="K18" i="182"/>
  <c r="R17" i="182"/>
  <c r="N17" i="182"/>
  <c r="L17" i="182"/>
  <c r="K17" i="182"/>
  <c r="R16" i="182"/>
  <c r="N16" i="182"/>
  <c r="L16" i="182"/>
  <c r="K16" i="182"/>
  <c r="R15" i="182"/>
  <c r="N15" i="182"/>
  <c r="L15" i="182"/>
  <c r="K15" i="182"/>
  <c r="R14" i="182"/>
  <c r="N14" i="182"/>
  <c r="L14" i="182"/>
  <c r="K14" i="182"/>
  <c r="R13" i="182"/>
  <c r="N13" i="182"/>
  <c r="L13" i="182"/>
  <c r="K13" i="182"/>
  <c r="R12" i="182"/>
  <c r="N12" i="182"/>
  <c r="L12" i="182"/>
  <c r="K12" i="182"/>
  <c r="R11" i="182"/>
  <c r="N11" i="182"/>
  <c r="L11" i="182"/>
  <c r="K11" i="182"/>
  <c r="R10" i="182"/>
  <c r="N10" i="182"/>
  <c r="L10" i="182"/>
  <c r="K10" i="182"/>
  <c r="R9" i="182"/>
  <c r="N9" i="182"/>
  <c r="L9" i="182"/>
  <c r="K9" i="182"/>
  <c r="R8" i="182"/>
  <c r="N8" i="182"/>
  <c r="L8" i="182"/>
  <c r="K8" i="182"/>
  <c r="R7" i="182"/>
  <c r="N7" i="182"/>
  <c r="L7" i="182"/>
  <c r="K7" i="182"/>
  <c r="R6" i="182"/>
  <c r="N6" i="182"/>
  <c r="L6" i="182"/>
  <c r="K6" i="182"/>
  <c r="R5" i="182"/>
  <c r="N5" i="182"/>
  <c r="L5" i="182"/>
  <c r="K5" i="182"/>
  <c r="R4" i="182"/>
  <c r="N4" i="182"/>
  <c r="L4" i="182"/>
  <c r="K4" i="182"/>
  <c r="J52" i="75"/>
  <c r="K5" i="75"/>
  <c r="L5" i="75"/>
  <c r="N5" i="75"/>
  <c r="I5" i="162" s="1"/>
  <c r="K6" i="75"/>
  <c r="L6" i="75"/>
  <c r="N6" i="75"/>
  <c r="I6" i="162" s="1"/>
  <c r="K7" i="75"/>
  <c r="L7" i="75"/>
  <c r="N7" i="75"/>
  <c r="I7" i="162" s="1"/>
  <c r="K8" i="75"/>
  <c r="L8" i="75"/>
  <c r="N8" i="75"/>
  <c r="I8" i="162" s="1"/>
  <c r="K9" i="75"/>
  <c r="L9" i="75"/>
  <c r="H9" i="162" s="1"/>
  <c r="N9" i="75"/>
  <c r="I9" i="162" s="1"/>
  <c r="K10" i="75"/>
  <c r="L10" i="75"/>
  <c r="N10" i="75"/>
  <c r="I10" i="162" s="1"/>
  <c r="K11" i="75"/>
  <c r="L11" i="75"/>
  <c r="N11" i="75"/>
  <c r="I11" i="162" s="1"/>
  <c r="K12" i="75"/>
  <c r="G12" i="162" s="1"/>
  <c r="L12" i="75"/>
  <c r="N12" i="75"/>
  <c r="I12" i="162" s="1"/>
  <c r="K13" i="75"/>
  <c r="L13" i="75"/>
  <c r="N13" i="75"/>
  <c r="I13" i="162" s="1"/>
  <c r="K14" i="75"/>
  <c r="L14" i="75"/>
  <c r="N14" i="75"/>
  <c r="I14" i="162" s="1"/>
  <c r="K15" i="75"/>
  <c r="L15" i="75"/>
  <c r="N15" i="75"/>
  <c r="I15" i="162" s="1"/>
  <c r="K16" i="75"/>
  <c r="L16" i="75"/>
  <c r="N16" i="75"/>
  <c r="I16" i="162" s="1"/>
  <c r="K17" i="75"/>
  <c r="L17" i="75"/>
  <c r="H17" i="162" s="1"/>
  <c r="N17" i="75"/>
  <c r="I17" i="162" s="1"/>
  <c r="K18" i="75"/>
  <c r="L18" i="75"/>
  <c r="N18" i="75"/>
  <c r="I18" i="162" s="1"/>
  <c r="K19" i="75"/>
  <c r="L19" i="75"/>
  <c r="N19" i="75"/>
  <c r="I19" i="162" s="1"/>
  <c r="K20" i="75"/>
  <c r="G20" i="162" s="1"/>
  <c r="L20" i="75"/>
  <c r="N20" i="75"/>
  <c r="I20" i="162" s="1"/>
  <c r="K21" i="75"/>
  <c r="L21" i="75"/>
  <c r="N21" i="75"/>
  <c r="I21" i="162" s="1"/>
  <c r="K22" i="75"/>
  <c r="L22" i="75"/>
  <c r="N22" i="75"/>
  <c r="I22" i="162" s="1"/>
  <c r="K23" i="75"/>
  <c r="L23" i="75"/>
  <c r="N23" i="75"/>
  <c r="I23" i="162" s="1"/>
  <c r="K24" i="75"/>
  <c r="L24" i="75"/>
  <c r="N24" i="75"/>
  <c r="I24" i="162" s="1"/>
  <c r="K25" i="75"/>
  <c r="L25" i="75"/>
  <c r="H25" i="162" s="1"/>
  <c r="N25" i="75"/>
  <c r="I25" i="162" s="1"/>
  <c r="K26" i="75"/>
  <c r="L26" i="75"/>
  <c r="N26" i="75"/>
  <c r="I26" i="162" s="1"/>
  <c r="K27" i="75"/>
  <c r="L27" i="75"/>
  <c r="H27" i="162" s="1"/>
  <c r="N27" i="75"/>
  <c r="I27" i="162" s="1"/>
  <c r="K28" i="75"/>
  <c r="G28" i="162" s="1"/>
  <c r="L28" i="75"/>
  <c r="N28" i="75"/>
  <c r="I28" i="162" s="1"/>
  <c r="K29" i="75"/>
  <c r="L29" i="75"/>
  <c r="N29" i="75"/>
  <c r="I29" i="162" s="1"/>
  <c r="K30" i="75"/>
  <c r="L30" i="75"/>
  <c r="H30" i="162" s="1"/>
  <c r="N30" i="75"/>
  <c r="I30" i="162" s="1"/>
  <c r="K31" i="75"/>
  <c r="L31" i="75"/>
  <c r="N31" i="75"/>
  <c r="I31" i="162" s="1"/>
  <c r="K32" i="75"/>
  <c r="L32" i="75"/>
  <c r="N32" i="75"/>
  <c r="I32" i="162" s="1"/>
  <c r="K33" i="75"/>
  <c r="L33" i="75"/>
  <c r="H33" i="162" s="1"/>
  <c r="N33" i="75"/>
  <c r="I33" i="162" s="1"/>
  <c r="K34" i="75"/>
  <c r="L34" i="75"/>
  <c r="N34" i="75"/>
  <c r="I34" i="162" s="1"/>
  <c r="K35" i="75"/>
  <c r="L35" i="75"/>
  <c r="H35" i="162" s="1"/>
  <c r="N35" i="75"/>
  <c r="I35" i="162" s="1"/>
  <c r="K36" i="75"/>
  <c r="G36" i="162" s="1"/>
  <c r="L36" i="75"/>
  <c r="N36" i="75"/>
  <c r="I36" i="162" s="1"/>
  <c r="K37" i="75"/>
  <c r="L37" i="75"/>
  <c r="N37" i="75"/>
  <c r="I37" i="162" s="1"/>
  <c r="K38" i="75"/>
  <c r="L38" i="75"/>
  <c r="H38" i="162" s="1"/>
  <c r="N38" i="75"/>
  <c r="I38" i="162" s="1"/>
  <c r="K39" i="75"/>
  <c r="L39" i="75"/>
  <c r="N39" i="75"/>
  <c r="I39" i="162" s="1"/>
  <c r="K40" i="75"/>
  <c r="L40" i="75"/>
  <c r="N40" i="75"/>
  <c r="I40" i="162" s="1"/>
  <c r="K41" i="75"/>
  <c r="L41" i="75"/>
  <c r="H41" i="162" s="1"/>
  <c r="N41" i="75"/>
  <c r="I41" i="162" s="1"/>
  <c r="K42" i="75"/>
  <c r="L42" i="75"/>
  <c r="N42" i="75"/>
  <c r="I42" i="162" s="1"/>
  <c r="K43" i="75"/>
  <c r="L43" i="75"/>
  <c r="H43" i="162" s="1"/>
  <c r="N43" i="75"/>
  <c r="I43" i="162" s="1"/>
  <c r="K44" i="75"/>
  <c r="G44" i="162" s="1"/>
  <c r="L44" i="75"/>
  <c r="N44" i="75"/>
  <c r="I44" i="162" s="1"/>
  <c r="K45" i="75"/>
  <c r="L45" i="75"/>
  <c r="N45" i="75"/>
  <c r="I45" i="162" s="1"/>
  <c r="K46" i="75"/>
  <c r="L46" i="75"/>
  <c r="H46" i="162" s="1"/>
  <c r="N46" i="75"/>
  <c r="I46" i="162" s="1"/>
  <c r="K47" i="75"/>
  <c r="L47" i="75"/>
  <c r="N47" i="75"/>
  <c r="I47" i="162" s="1"/>
  <c r="K48" i="75"/>
  <c r="L48" i="75"/>
  <c r="N48" i="75"/>
  <c r="I48" i="162" s="1"/>
  <c r="K49" i="75"/>
  <c r="L49" i="75"/>
  <c r="H49" i="162" s="1"/>
  <c r="N49" i="75"/>
  <c r="I49" i="162" s="1"/>
  <c r="K50" i="75"/>
  <c r="L50" i="75"/>
  <c r="N50" i="75"/>
  <c r="I50" i="162" s="1"/>
  <c r="N4" i="75"/>
  <c r="I4" i="162" s="1"/>
  <c r="L4" i="75"/>
  <c r="K4" i="75"/>
  <c r="W51" i="75" a="1"/>
  <c r="W51" i="75" s="1"/>
  <c r="R51" i="191" l="1"/>
  <c r="K52" i="194"/>
  <c r="R51" i="194"/>
  <c r="K52" i="193"/>
  <c r="H24" i="162"/>
  <c r="H32" i="162"/>
  <c r="H48" i="162"/>
  <c r="H40" i="162"/>
  <c r="H11" i="162"/>
  <c r="H19" i="162"/>
  <c r="L52" i="190"/>
  <c r="G4" i="162"/>
  <c r="G22" i="162"/>
  <c r="G30" i="162"/>
  <c r="G14" i="162"/>
  <c r="G6" i="162"/>
  <c r="G46" i="162"/>
  <c r="L52" i="188"/>
  <c r="G49" i="162"/>
  <c r="G41" i="162"/>
  <c r="G33" i="162"/>
  <c r="G25" i="162"/>
  <c r="G17" i="162"/>
  <c r="G9" i="162"/>
  <c r="R51" i="186"/>
  <c r="G27" i="162"/>
  <c r="H45" i="162"/>
  <c r="H37" i="162"/>
  <c r="H29" i="162"/>
  <c r="K29" i="162" s="1"/>
  <c r="H21" i="162"/>
  <c r="H13" i="162"/>
  <c r="K13" i="162" s="1"/>
  <c r="G43" i="162"/>
  <c r="G11" i="162"/>
  <c r="G45" i="162"/>
  <c r="G29" i="162"/>
  <c r="H47" i="162"/>
  <c r="H39" i="162"/>
  <c r="K39" i="162" s="1"/>
  <c r="H31" i="162"/>
  <c r="K31" i="162" s="1"/>
  <c r="H23" i="162"/>
  <c r="K23" i="162" s="1"/>
  <c r="H15" i="162"/>
  <c r="K15" i="162" s="1"/>
  <c r="H7" i="162"/>
  <c r="K7" i="162" s="1"/>
  <c r="G35" i="162"/>
  <c r="G19" i="162"/>
  <c r="G47" i="162"/>
  <c r="L52" i="186"/>
  <c r="G21" i="162"/>
  <c r="G13" i="162"/>
  <c r="K52" i="184"/>
  <c r="G31" i="162"/>
  <c r="G48" i="162"/>
  <c r="G32" i="162"/>
  <c r="G24" i="162"/>
  <c r="G16" i="162"/>
  <c r="G8" i="162"/>
  <c r="H5" i="162"/>
  <c r="K5" i="162" s="1"/>
  <c r="H42" i="162"/>
  <c r="K42" i="162" s="1"/>
  <c r="H34" i="162"/>
  <c r="K34" i="162" s="1"/>
  <c r="H26" i="162"/>
  <c r="K26" i="162" s="1"/>
  <c r="R51" i="183"/>
  <c r="H50" i="162"/>
  <c r="K50" i="162" s="1"/>
  <c r="G50" i="162"/>
  <c r="G42" i="162"/>
  <c r="G34" i="162"/>
  <c r="G10" i="162"/>
  <c r="G26" i="162"/>
  <c r="G18" i="162"/>
  <c r="H44" i="162"/>
  <c r="K44" i="162" s="1"/>
  <c r="H36" i="162"/>
  <c r="K36" i="162" s="1"/>
  <c r="H28" i="162"/>
  <c r="K28" i="162" s="1"/>
  <c r="G23" i="162"/>
  <c r="G15" i="162"/>
  <c r="G7" i="162"/>
  <c r="H14" i="162"/>
  <c r="K14" i="162" s="1"/>
  <c r="H6" i="162"/>
  <c r="K6" i="162" s="1"/>
  <c r="H4" i="162"/>
  <c r="H16" i="162"/>
  <c r="K16" i="162" s="1"/>
  <c r="H8" i="162"/>
  <c r="K8" i="162" s="1"/>
  <c r="L52" i="182"/>
  <c r="H22" i="162"/>
  <c r="K22" i="162" s="1"/>
  <c r="H18" i="162"/>
  <c r="K18" i="162" s="1"/>
  <c r="H10" i="162"/>
  <c r="K10" i="162" s="1"/>
  <c r="G5" i="162"/>
  <c r="H20" i="162"/>
  <c r="K20" i="162" s="1"/>
  <c r="H12" i="162"/>
  <c r="K12" i="162" s="1"/>
  <c r="M30" i="162"/>
  <c r="I30" i="195"/>
  <c r="M6" i="162"/>
  <c r="I6" i="195"/>
  <c r="M45" i="162"/>
  <c r="I45" i="195"/>
  <c r="M37" i="162"/>
  <c r="I37" i="195"/>
  <c r="M29" i="162"/>
  <c r="I29" i="195"/>
  <c r="M21" i="162"/>
  <c r="I21" i="195"/>
  <c r="M13" i="162"/>
  <c r="I13" i="195"/>
  <c r="M5" i="162"/>
  <c r="I5" i="195"/>
  <c r="M14" i="162"/>
  <c r="I14" i="195"/>
  <c r="M20" i="162"/>
  <c r="I20" i="195"/>
  <c r="M4" i="162"/>
  <c r="I4" i="195"/>
  <c r="M19" i="162"/>
  <c r="I19" i="195"/>
  <c r="M50" i="162"/>
  <c r="I50" i="195"/>
  <c r="M42" i="162"/>
  <c r="I42" i="195"/>
  <c r="M34" i="162"/>
  <c r="I34" i="195"/>
  <c r="M26" i="162"/>
  <c r="I26" i="195"/>
  <c r="M18" i="162"/>
  <c r="I18" i="195"/>
  <c r="M10" i="162"/>
  <c r="I10" i="195"/>
  <c r="M38" i="162"/>
  <c r="I38" i="195"/>
  <c r="M28" i="162"/>
  <c r="I28" i="195"/>
  <c r="M43" i="162"/>
  <c r="I43" i="195"/>
  <c r="M49" i="162"/>
  <c r="I49" i="195"/>
  <c r="M41" i="162"/>
  <c r="I41" i="195"/>
  <c r="M33" i="162"/>
  <c r="I33" i="195"/>
  <c r="M25" i="162"/>
  <c r="I25" i="195"/>
  <c r="M17" i="162"/>
  <c r="I17" i="195"/>
  <c r="M9" i="162"/>
  <c r="I9" i="195"/>
  <c r="M46" i="162"/>
  <c r="I46" i="195"/>
  <c r="M44" i="162"/>
  <c r="I44" i="195"/>
  <c r="M12" i="162"/>
  <c r="I12" i="195"/>
  <c r="M27" i="162"/>
  <c r="I27" i="195"/>
  <c r="M48" i="162"/>
  <c r="I48" i="195"/>
  <c r="M40" i="162"/>
  <c r="I40" i="195"/>
  <c r="M32" i="162"/>
  <c r="I32" i="195"/>
  <c r="M24" i="162"/>
  <c r="I24" i="195"/>
  <c r="M16" i="162"/>
  <c r="I16" i="195"/>
  <c r="M8" i="162"/>
  <c r="I8" i="195"/>
  <c r="M22" i="162"/>
  <c r="I22" i="195"/>
  <c r="M36" i="162"/>
  <c r="I36" i="195"/>
  <c r="M35" i="162"/>
  <c r="I35" i="195"/>
  <c r="M11" i="162"/>
  <c r="I11" i="195"/>
  <c r="M47" i="162"/>
  <c r="I47" i="195"/>
  <c r="M39" i="162"/>
  <c r="I39" i="195"/>
  <c r="M31" i="162"/>
  <c r="I31" i="195"/>
  <c r="M23" i="162"/>
  <c r="I23" i="195"/>
  <c r="M15" i="162"/>
  <c r="I15" i="195"/>
  <c r="M7" i="162"/>
  <c r="I7" i="195"/>
  <c r="H4" i="195"/>
  <c r="H20" i="195"/>
  <c r="H36" i="195"/>
  <c r="H48" i="195"/>
  <c r="H12" i="195"/>
  <c r="H28" i="195"/>
  <c r="H40" i="195"/>
  <c r="H5" i="195"/>
  <c r="H9" i="195"/>
  <c r="H13" i="195"/>
  <c r="H17" i="195"/>
  <c r="H21" i="195"/>
  <c r="H25" i="195"/>
  <c r="H29" i="195"/>
  <c r="H33" i="195"/>
  <c r="H37" i="195"/>
  <c r="H41" i="195"/>
  <c r="H45" i="195"/>
  <c r="H49" i="195"/>
  <c r="H16" i="195"/>
  <c r="H32" i="195"/>
  <c r="H44" i="195"/>
  <c r="H24" i="195"/>
  <c r="H10" i="195"/>
  <c r="H14" i="195"/>
  <c r="H18" i="195"/>
  <c r="H22" i="195"/>
  <c r="H26" i="195"/>
  <c r="H30" i="195"/>
  <c r="H34" i="195"/>
  <c r="H38" i="195"/>
  <c r="H42" i="195"/>
  <c r="H46" i="195"/>
  <c r="H50" i="195"/>
  <c r="H6" i="195"/>
  <c r="H8" i="195"/>
  <c r="J8" i="195" s="1"/>
  <c r="H7" i="195"/>
  <c r="H11" i="195"/>
  <c r="H15" i="195"/>
  <c r="H19" i="195"/>
  <c r="H23" i="195"/>
  <c r="H27" i="195"/>
  <c r="H31" i="195"/>
  <c r="H35" i="195"/>
  <c r="H39" i="195"/>
  <c r="H43" i="195"/>
  <c r="H47" i="195"/>
  <c r="K46" i="162"/>
  <c r="K30" i="162"/>
  <c r="K38" i="162"/>
  <c r="K37" i="162"/>
  <c r="K21" i="162"/>
  <c r="K45" i="162"/>
  <c r="K47" i="162"/>
  <c r="L52" i="75"/>
  <c r="K43" i="162"/>
  <c r="K35" i="162"/>
  <c r="K27" i="162"/>
  <c r="K19" i="162"/>
  <c r="K11" i="162"/>
  <c r="K49" i="162"/>
  <c r="K41" i="162"/>
  <c r="K33" i="162"/>
  <c r="K25" i="162"/>
  <c r="K17" i="162"/>
  <c r="K48" i="162"/>
  <c r="K40" i="162"/>
  <c r="K32" i="162"/>
  <c r="K24" i="162"/>
  <c r="K9" i="162"/>
  <c r="R51" i="188"/>
  <c r="K52" i="188"/>
  <c r="R51" i="184"/>
  <c r="K52" i="182"/>
  <c r="R51" i="182"/>
  <c r="K52" i="75"/>
  <c r="S35" i="182"/>
  <c r="F4" i="162"/>
  <c r="AG51" i="194" a="1"/>
  <c r="AG51" i="194" s="1"/>
  <c r="AF51" i="194" a="1"/>
  <c r="AF51" i="194" s="1"/>
  <c r="AE51" i="194" a="1"/>
  <c r="AE51" i="194" s="1"/>
  <c r="AD51" i="194" a="1"/>
  <c r="AD51" i="194" s="1"/>
  <c r="AC51" i="194" a="1"/>
  <c r="AC51" i="194" s="1"/>
  <c r="AB51" i="194" a="1"/>
  <c r="AB51" i="194" s="1"/>
  <c r="AA51" i="194" a="1"/>
  <c r="AA51" i="194" s="1"/>
  <c r="Z51" i="194" a="1"/>
  <c r="Z51" i="194" s="1"/>
  <c r="Y51" i="194" a="1"/>
  <c r="Y51" i="194" s="1"/>
  <c r="X51" i="194" a="1"/>
  <c r="X51" i="194" s="1"/>
  <c r="W51" i="194" a="1"/>
  <c r="W51" i="194" s="1"/>
  <c r="V51" i="194" a="1"/>
  <c r="V51" i="194" s="1"/>
  <c r="U51" i="194" a="1"/>
  <c r="U51" i="194" s="1"/>
  <c r="T51" i="194" a="1"/>
  <c r="T51" i="194" s="1"/>
  <c r="S50" i="194"/>
  <c r="S49" i="194"/>
  <c r="S48" i="194"/>
  <c r="S47" i="194"/>
  <c r="S46" i="194"/>
  <c r="S45" i="194"/>
  <c r="S44" i="194"/>
  <c r="S43" i="194"/>
  <c r="S42" i="194"/>
  <c r="S41" i="194"/>
  <c r="S40" i="194"/>
  <c r="S39" i="194"/>
  <c r="S38" i="194"/>
  <c r="S37" i="194"/>
  <c r="S36" i="194"/>
  <c r="S35" i="194"/>
  <c r="S34" i="194"/>
  <c r="S33" i="194"/>
  <c r="S32" i="194"/>
  <c r="S31" i="194"/>
  <c r="S30" i="194"/>
  <c r="S29" i="194"/>
  <c r="S28" i="194"/>
  <c r="S27" i="194"/>
  <c r="S26" i="194"/>
  <c r="S25" i="194"/>
  <c r="S24" i="194"/>
  <c r="S23" i="194"/>
  <c r="S22" i="194"/>
  <c r="S21" i="194"/>
  <c r="S20" i="194"/>
  <c r="S19" i="194"/>
  <c r="S18" i="194"/>
  <c r="S17" i="194"/>
  <c r="S16" i="194"/>
  <c r="S15" i="194"/>
  <c r="S14" i="194"/>
  <c r="S13" i="194"/>
  <c r="S12" i="194"/>
  <c r="S11" i="194"/>
  <c r="S10" i="194"/>
  <c r="S9" i="194"/>
  <c r="S8" i="194"/>
  <c r="S7" i="194"/>
  <c r="S6" i="194"/>
  <c r="S5" i="194"/>
  <c r="S4" i="194"/>
  <c r="S50" i="193"/>
  <c r="S49" i="193"/>
  <c r="S48" i="193"/>
  <c r="S47" i="193"/>
  <c r="S46" i="193"/>
  <c r="S45" i="193"/>
  <c r="S44" i="193"/>
  <c r="S43" i="193"/>
  <c r="S42" i="193"/>
  <c r="S41" i="193"/>
  <c r="S40" i="193"/>
  <c r="S39" i="193"/>
  <c r="S38" i="193"/>
  <c r="S37" i="193"/>
  <c r="S36" i="193"/>
  <c r="S35" i="193"/>
  <c r="S34" i="193"/>
  <c r="S33" i="193"/>
  <c r="S32" i="193"/>
  <c r="S31" i="193"/>
  <c r="S30" i="193"/>
  <c r="S29" i="193"/>
  <c r="S28" i="193"/>
  <c r="S27" i="193"/>
  <c r="S26" i="193"/>
  <c r="S25" i="193"/>
  <c r="S24" i="193"/>
  <c r="S23" i="193"/>
  <c r="S22" i="193"/>
  <c r="S21" i="193"/>
  <c r="S20" i="193"/>
  <c r="S19" i="193"/>
  <c r="S18" i="193"/>
  <c r="S17" i="193"/>
  <c r="S16" i="193"/>
  <c r="S15" i="193"/>
  <c r="S14" i="193"/>
  <c r="S13" i="193"/>
  <c r="S12" i="193"/>
  <c r="S11" i="193"/>
  <c r="S10" i="193"/>
  <c r="S9" i="193"/>
  <c r="S8" i="193"/>
  <c r="S7" i="193"/>
  <c r="S6" i="193"/>
  <c r="S5" i="193"/>
  <c r="S4" i="193"/>
  <c r="AG51" i="192" a="1"/>
  <c r="AG51" i="192" s="1"/>
  <c r="AF51" i="192" a="1"/>
  <c r="AF51" i="192" s="1"/>
  <c r="AE51" i="192" a="1"/>
  <c r="AE51" i="192" s="1"/>
  <c r="AD51" i="192" a="1"/>
  <c r="AD51" i="192" s="1"/>
  <c r="AC51" i="192" a="1"/>
  <c r="AC51" i="192" s="1"/>
  <c r="AB51" i="192" a="1"/>
  <c r="AB51" i="192" s="1"/>
  <c r="AA51" i="192" a="1"/>
  <c r="AA51" i="192" s="1"/>
  <c r="Z51" i="192" a="1"/>
  <c r="Z51" i="192" s="1"/>
  <c r="Y51" i="192" a="1"/>
  <c r="Y51" i="192" s="1"/>
  <c r="X51" i="192" a="1"/>
  <c r="X51" i="192" s="1"/>
  <c r="W51" i="192" a="1"/>
  <c r="W51" i="192" s="1"/>
  <c r="V51" i="192" a="1"/>
  <c r="V51" i="192" s="1"/>
  <c r="U51" i="192" a="1"/>
  <c r="U51" i="192" s="1"/>
  <c r="T51" i="192" a="1"/>
  <c r="T51" i="192" s="1"/>
  <c r="S50" i="192"/>
  <c r="S49" i="192"/>
  <c r="S48" i="192"/>
  <c r="S47" i="192"/>
  <c r="S46" i="192"/>
  <c r="S45" i="192"/>
  <c r="S44" i="192"/>
  <c r="S43" i="192"/>
  <c r="S42" i="192"/>
  <c r="S41" i="192"/>
  <c r="S40" i="192"/>
  <c r="S39" i="192"/>
  <c r="S38" i="192"/>
  <c r="S37" i="192"/>
  <c r="S36" i="192"/>
  <c r="S35" i="192"/>
  <c r="S34" i="192"/>
  <c r="S33" i="192"/>
  <c r="S32" i="192"/>
  <c r="S31" i="192"/>
  <c r="S30" i="192"/>
  <c r="S29" i="192"/>
  <c r="S28" i="192"/>
  <c r="S27" i="192"/>
  <c r="S26" i="192"/>
  <c r="S25" i="192"/>
  <c r="S24" i="192"/>
  <c r="S23" i="192"/>
  <c r="S22" i="192"/>
  <c r="S21" i="192"/>
  <c r="S20" i="192"/>
  <c r="S19" i="192"/>
  <c r="S18" i="192"/>
  <c r="S17" i="192"/>
  <c r="S16" i="192"/>
  <c r="S15" i="192"/>
  <c r="S14" i="192"/>
  <c r="S13" i="192"/>
  <c r="S12" i="192"/>
  <c r="S11" i="192"/>
  <c r="S10" i="192"/>
  <c r="S9" i="192"/>
  <c r="S8" i="192"/>
  <c r="S7" i="192"/>
  <c r="S6" i="192"/>
  <c r="S5" i="192"/>
  <c r="S4" i="192"/>
  <c r="AG51" i="191" a="1"/>
  <c r="AG51" i="191" s="1"/>
  <c r="AF51" i="191" a="1"/>
  <c r="AF51" i="191" s="1"/>
  <c r="AE51" i="191" a="1"/>
  <c r="AE51" i="191" s="1"/>
  <c r="AD51" i="191" a="1"/>
  <c r="AD51" i="191" s="1"/>
  <c r="AC51" i="191" a="1"/>
  <c r="AC51" i="191" s="1"/>
  <c r="AB51" i="191" a="1"/>
  <c r="AB51" i="191" s="1"/>
  <c r="AA51" i="191" a="1"/>
  <c r="AA51" i="191" s="1"/>
  <c r="Z51" i="191" a="1"/>
  <c r="Z51" i="191" s="1"/>
  <c r="Y51" i="191" a="1"/>
  <c r="Y51" i="191" s="1"/>
  <c r="X51" i="191" a="1"/>
  <c r="X51" i="191" s="1"/>
  <c r="W51" i="191" a="1"/>
  <c r="W51" i="191" s="1"/>
  <c r="S50" i="191"/>
  <c r="S49" i="191"/>
  <c r="S48" i="191"/>
  <c r="S47" i="191"/>
  <c r="S46" i="191"/>
  <c r="S45" i="191"/>
  <c r="S44" i="191"/>
  <c r="S43" i="191"/>
  <c r="S42" i="191"/>
  <c r="S41" i="191"/>
  <c r="S40" i="191"/>
  <c r="S39" i="191"/>
  <c r="S38" i="191"/>
  <c r="S37" i="191"/>
  <c r="S36" i="191"/>
  <c r="S35" i="191"/>
  <c r="S34" i="191"/>
  <c r="S33" i="191"/>
  <c r="S32" i="191"/>
  <c r="S31" i="191"/>
  <c r="S30" i="191"/>
  <c r="S29" i="191"/>
  <c r="S28" i="191"/>
  <c r="S27" i="191"/>
  <c r="S26" i="191"/>
  <c r="S25" i="191"/>
  <c r="S24" i="191"/>
  <c r="S23" i="191"/>
  <c r="S22" i="191"/>
  <c r="S21" i="191"/>
  <c r="S20" i="191"/>
  <c r="S19" i="191"/>
  <c r="S18" i="191"/>
  <c r="S17" i="191"/>
  <c r="S16" i="191"/>
  <c r="S15" i="191"/>
  <c r="S14" i="191"/>
  <c r="S13" i="191"/>
  <c r="S12" i="191"/>
  <c r="S11" i="191"/>
  <c r="S10" i="191"/>
  <c r="S9" i="191"/>
  <c r="S8" i="191"/>
  <c r="S7" i="191"/>
  <c r="S6" i="191"/>
  <c r="S5" i="191"/>
  <c r="S4" i="191"/>
  <c r="AG51" i="190" a="1"/>
  <c r="AG51" i="190" s="1"/>
  <c r="AF51" i="190" a="1"/>
  <c r="AF51" i="190" s="1"/>
  <c r="AE51" i="190" a="1"/>
  <c r="AE51" i="190" s="1"/>
  <c r="AD51" i="190" a="1"/>
  <c r="AD51" i="190" s="1"/>
  <c r="AC51" i="190" a="1"/>
  <c r="AC51" i="190" s="1"/>
  <c r="AB51" i="190" a="1"/>
  <c r="AB51" i="190" s="1"/>
  <c r="AA51" i="190" a="1"/>
  <c r="AA51" i="190" s="1"/>
  <c r="Z51" i="190" a="1"/>
  <c r="Z51" i="190" s="1"/>
  <c r="Y51" i="190" a="1"/>
  <c r="Y51" i="190" s="1"/>
  <c r="X51" i="190" a="1"/>
  <c r="X51" i="190" s="1"/>
  <c r="W51" i="190" a="1"/>
  <c r="W51" i="190" s="1"/>
  <c r="S50" i="190"/>
  <c r="S49" i="190"/>
  <c r="S48" i="190"/>
  <c r="S47" i="190"/>
  <c r="S46" i="190"/>
  <c r="S45" i="190"/>
  <c r="S44" i="190"/>
  <c r="S43" i="190"/>
  <c r="S42" i="190"/>
  <c r="S41" i="190"/>
  <c r="S40" i="190"/>
  <c r="S39" i="190"/>
  <c r="S38" i="190"/>
  <c r="S37" i="190"/>
  <c r="S36" i="190"/>
  <c r="S35" i="190"/>
  <c r="S34" i="190"/>
  <c r="S33" i="190"/>
  <c r="S32" i="190"/>
  <c r="S31" i="190"/>
  <c r="S30" i="190"/>
  <c r="S29" i="190"/>
  <c r="S28" i="190"/>
  <c r="S27" i="190"/>
  <c r="S26" i="190"/>
  <c r="S25" i="190"/>
  <c r="S24" i="190"/>
  <c r="S23" i="190"/>
  <c r="S22" i="190"/>
  <c r="S21" i="190"/>
  <c r="S20" i="190"/>
  <c r="S19" i="190"/>
  <c r="S18" i="190"/>
  <c r="S17" i="190"/>
  <c r="S16" i="190"/>
  <c r="S15" i="190"/>
  <c r="S14" i="190"/>
  <c r="S13" i="190"/>
  <c r="S12" i="190"/>
  <c r="S11" i="190"/>
  <c r="S10" i="190"/>
  <c r="S9" i="190"/>
  <c r="S8" i="190"/>
  <c r="S7" i="190"/>
  <c r="S6" i="190"/>
  <c r="S5" i="190"/>
  <c r="S4" i="190"/>
  <c r="AG51" i="189" a="1"/>
  <c r="AG51" i="189" s="1"/>
  <c r="AF51" i="189" a="1"/>
  <c r="AF51" i="189" s="1"/>
  <c r="AE51" i="189" a="1"/>
  <c r="AE51" i="189" s="1"/>
  <c r="AD51" i="189" a="1"/>
  <c r="AD51" i="189" s="1"/>
  <c r="AC51" i="189" a="1"/>
  <c r="AC51" i="189" s="1"/>
  <c r="AB51" i="189" a="1"/>
  <c r="AB51" i="189" s="1"/>
  <c r="AA51" i="189" a="1"/>
  <c r="AA51" i="189" s="1"/>
  <c r="Z51" i="189" a="1"/>
  <c r="Z51" i="189" s="1"/>
  <c r="Y51" i="189" a="1"/>
  <c r="Y51" i="189" s="1"/>
  <c r="X51" i="189" a="1"/>
  <c r="X51" i="189" s="1"/>
  <c r="W51" i="189" a="1"/>
  <c r="W51" i="189" s="1"/>
  <c r="V51" i="189" a="1"/>
  <c r="V51" i="189" s="1"/>
  <c r="S50" i="189"/>
  <c r="S49" i="189"/>
  <c r="S48" i="189"/>
  <c r="S47" i="189"/>
  <c r="S46" i="189"/>
  <c r="S45" i="189"/>
  <c r="S44" i="189"/>
  <c r="S43" i="189"/>
  <c r="S42" i="189"/>
  <c r="S41" i="189"/>
  <c r="S40" i="189"/>
  <c r="S39" i="189"/>
  <c r="S38" i="189"/>
  <c r="S37" i="189"/>
  <c r="S36" i="189"/>
  <c r="S35" i="189"/>
  <c r="S34" i="189"/>
  <c r="S33" i="189"/>
  <c r="S32" i="189"/>
  <c r="S31" i="189"/>
  <c r="S30" i="189"/>
  <c r="S29" i="189"/>
  <c r="S28" i="189"/>
  <c r="S27" i="189"/>
  <c r="S26" i="189"/>
  <c r="S25" i="189"/>
  <c r="S24" i="189"/>
  <c r="S23" i="189"/>
  <c r="S22" i="189"/>
  <c r="S21" i="189"/>
  <c r="S20" i="189"/>
  <c r="S19" i="189"/>
  <c r="S18" i="189"/>
  <c r="S17" i="189"/>
  <c r="S16" i="189"/>
  <c r="S15" i="189"/>
  <c r="S14" i="189"/>
  <c r="S13" i="189"/>
  <c r="S12" i="189"/>
  <c r="S11" i="189"/>
  <c r="S10" i="189"/>
  <c r="S9" i="189"/>
  <c r="S8" i="189"/>
  <c r="S7" i="189"/>
  <c r="S6" i="189"/>
  <c r="S5" i="189"/>
  <c r="S4" i="189"/>
  <c r="AG51" i="188" a="1"/>
  <c r="AG51" i="188" s="1"/>
  <c r="AF51" i="188" a="1"/>
  <c r="AF51" i="188" s="1"/>
  <c r="AE51" i="188" a="1"/>
  <c r="AE51" i="188" s="1"/>
  <c r="AD51" i="188" a="1"/>
  <c r="AD51" i="188" s="1"/>
  <c r="AC51" i="188" a="1"/>
  <c r="AC51" i="188" s="1"/>
  <c r="AB51" i="188" a="1"/>
  <c r="AB51" i="188" s="1"/>
  <c r="AA51" i="188" a="1"/>
  <c r="AA51" i="188" s="1"/>
  <c r="Z51" i="188" a="1"/>
  <c r="Z51" i="188" s="1"/>
  <c r="Y51" i="188" a="1"/>
  <c r="Y51" i="188" s="1"/>
  <c r="X51" i="188" a="1"/>
  <c r="X51" i="188" s="1"/>
  <c r="S50" i="188"/>
  <c r="S49" i="188"/>
  <c r="S48" i="188"/>
  <c r="S47" i="188"/>
  <c r="S46" i="188"/>
  <c r="S45" i="188"/>
  <c r="S44" i="188"/>
  <c r="S43" i="188"/>
  <c r="S42" i="188"/>
  <c r="S41" i="188"/>
  <c r="S40" i="188"/>
  <c r="S39" i="188"/>
  <c r="S38" i="188"/>
  <c r="S37" i="188"/>
  <c r="S36" i="188"/>
  <c r="S35" i="188"/>
  <c r="S34" i="188"/>
  <c r="S33" i="188"/>
  <c r="S32" i="188"/>
  <c r="S31" i="188"/>
  <c r="S30" i="188"/>
  <c r="S29" i="188"/>
  <c r="S28" i="188"/>
  <c r="S27" i="188"/>
  <c r="S26" i="188"/>
  <c r="S25" i="188"/>
  <c r="S24" i="188"/>
  <c r="S23" i="188"/>
  <c r="S22" i="188"/>
  <c r="S21" i="188"/>
  <c r="S20" i="188"/>
  <c r="S19" i="188"/>
  <c r="S18" i="188"/>
  <c r="S17" i="188"/>
  <c r="S16" i="188"/>
  <c r="S15" i="188"/>
  <c r="S14" i="188"/>
  <c r="S13" i="188"/>
  <c r="S12" i="188"/>
  <c r="S11" i="188"/>
  <c r="S10" i="188"/>
  <c r="S9" i="188"/>
  <c r="S8" i="188"/>
  <c r="S7" i="188"/>
  <c r="S6" i="188"/>
  <c r="S5" i="188"/>
  <c r="S4" i="188"/>
  <c r="AG51" i="187" a="1"/>
  <c r="AG51" i="187" s="1"/>
  <c r="AF51" i="187" a="1"/>
  <c r="AF51" i="187" s="1"/>
  <c r="AE51" i="187" a="1"/>
  <c r="AE51" i="187" s="1"/>
  <c r="AD51" i="187" a="1"/>
  <c r="AD51" i="187" s="1"/>
  <c r="AC51" i="187" a="1"/>
  <c r="AC51" i="187" s="1"/>
  <c r="AB51" i="187"/>
  <c r="AB51" i="187" a="1"/>
  <c r="AA51" i="187" a="1"/>
  <c r="AA51" i="187" s="1"/>
  <c r="Z51" i="187" a="1"/>
  <c r="Z51" i="187" s="1"/>
  <c r="Y51" i="187" a="1"/>
  <c r="Y51" i="187" s="1"/>
  <c r="X51" i="187"/>
  <c r="X51" i="187" a="1"/>
  <c r="W51" i="187" a="1"/>
  <c r="W51" i="187" s="1"/>
  <c r="V51" i="187" a="1"/>
  <c r="V51" i="187" s="1"/>
  <c r="U51" i="187" a="1"/>
  <c r="U51" i="187" s="1"/>
  <c r="T51" i="187" a="1"/>
  <c r="T51" i="187" s="1"/>
  <c r="S50" i="187"/>
  <c r="S49" i="187"/>
  <c r="S48" i="187"/>
  <c r="S47" i="187"/>
  <c r="S46" i="187"/>
  <c r="S45" i="187"/>
  <c r="S44" i="187"/>
  <c r="S43" i="187"/>
  <c r="S42" i="187"/>
  <c r="S41" i="187"/>
  <c r="S40" i="187"/>
  <c r="S39" i="187"/>
  <c r="S38" i="187"/>
  <c r="S37" i="187"/>
  <c r="S36" i="187"/>
  <c r="S35" i="187"/>
  <c r="S34" i="187"/>
  <c r="S33" i="187"/>
  <c r="S32" i="187"/>
  <c r="S31" i="187"/>
  <c r="S30" i="187"/>
  <c r="S29" i="187"/>
  <c r="S28" i="187"/>
  <c r="S27" i="187"/>
  <c r="S26" i="187"/>
  <c r="S25" i="187"/>
  <c r="S24" i="187"/>
  <c r="S23" i="187"/>
  <c r="S22" i="187"/>
  <c r="S21" i="187"/>
  <c r="S20" i="187"/>
  <c r="S19" i="187"/>
  <c r="S18" i="187"/>
  <c r="S17" i="187"/>
  <c r="S16" i="187"/>
  <c r="S15" i="187"/>
  <c r="S14" i="187"/>
  <c r="S13" i="187"/>
  <c r="S12" i="187"/>
  <c r="S11" i="187"/>
  <c r="S10" i="187"/>
  <c r="S9" i="187"/>
  <c r="S8" i="187"/>
  <c r="S7" i="187"/>
  <c r="S6" i="187"/>
  <c r="S5" i="187"/>
  <c r="S4" i="187"/>
  <c r="AG51" i="186" a="1"/>
  <c r="AG51" i="186" s="1"/>
  <c r="AF51" i="186" a="1"/>
  <c r="AF51" i="186" s="1"/>
  <c r="AE51" i="186" a="1"/>
  <c r="AE51" i="186" s="1"/>
  <c r="AD51" i="186" a="1"/>
  <c r="AD51" i="186" s="1"/>
  <c r="AC51" i="186" a="1"/>
  <c r="AC51" i="186" s="1"/>
  <c r="AB51" i="186" a="1"/>
  <c r="AB51" i="186" s="1"/>
  <c r="AA51" i="186"/>
  <c r="AA51" i="186" a="1"/>
  <c r="Z51" i="186" a="1"/>
  <c r="Z51" i="186" s="1"/>
  <c r="Y51" i="186" a="1"/>
  <c r="Y51" i="186" s="1"/>
  <c r="X51" i="186" a="1"/>
  <c r="X51" i="186" s="1"/>
  <c r="W51" i="186"/>
  <c r="W51" i="186" a="1"/>
  <c r="V51" i="186" a="1"/>
  <c r="V51" i="186" s="1"/>
  <c r="U51" i="186" a="1"/>
  <c r="U51" i="186" s="1"/>
  <c r="S50" i="186"/>
  <c r="S49" i="186"/>
  <c r="S48" i="186"/>
  <c r="S47" i="186"/>
  <c r="S46" i="186"/>
  <c r="S45" i="186"/>
  <c r="S44" i="186"/>
  <c r="S43" i="186"/>
  <c r="S42" i="186"/>
  <c r="S41" i="186"/>
  <c r="S40" i="186"/>
  <c r="S39" i="186"/>
  <c r="S38" i="186"/>
  <c r="S37" i="186"/>
  <c r="S36" i="186"/>
  <c r="S35" i="186"/>
  <c r="S34" i="186"/>
  <c r="S33" i="186"/>
  <c r="S32" i="186"/>
  <c r="S31" i="186"/>
  <c r="S30" i="186"/>
  <c r="S29" i="186"/>
  <c r="S28" i="186"/>
  <c r="S27" i="186"/>
  <c r="S26" i="186"/>
  <c r="S25" i="186"/>
  <c r="S24" i="186"/>
  <c r="S23" i="186"/>
  <c r="S22" i="186"/>
  <c r="S21" i="186"/>
  <c r="S20" i="186"/>
  <c r="S19" i="186"/>
  <c r="S18" i="186"/>
  <c r="S17" i="186"/>
  <c r="S16" i="186"/>
  <c r="S15" i="186"/>
  <c r="S14" i="186"/>
  <c r="S13" i="186"/>
  <c r="S12" i="186"/>
  <c r="S11" i="186"/>
  <c r="S10" i="186"/>
  <c r="S9" i="186"/>
  <c r="S8" i="186"/>
  <c r="S7" i="186"/>
  <c r="S6" i="186"/>
  <c r="S5" i="186"/>
  <c r="S4" i="186"/>
  <c r="AG51" i="185" a="1"/>
  <c r="AG51" i="185" s="1"/>
  <c r="AF51" i="185" a="1"/>
  <c r="AF51" i="185" s="1"/>
  <c r="AE51" i="185" a="1"/>
  <c r="AE51" i="185" s="1"/>
  <c r="AD51" i="185" a="1"/>
  <c r="AD51" i="185" s="1"/>
  <c r="AC51" i="185" a="1"/>
  <c r="AC51" i="185" s="1"/>
  <c r="AB51" i="185" a="1"/>
  <c r="AB51" i="185" s="1"/>
  <c r="AA51" i="185" a="1"/>
  <c r="AA51" i="185" s="1"/>
  <c r="Z51" i="185" a="1"/>
  <c r="Z51" i="185" s="1"/>
  <c r="Y51" i="185" a="1"/>
  <c r="Y51" i="185" s="1"/>
  <c r="X51" i="185" a="1"/>
  <c r="X51" i="185" s="1"/>
  <c r="W51" i="185" a="1"/>
  <c r="W51" i="185" s="1"/>
  <c r="V51" i="185" a="1"/>
  <c r="V51" i="185" s="1"/>
  <c r="U51" i="185" a="1"/>
  <c r="U51" i="185" s="1"/>
  <c r="T51" i="185" a="1"/>
  <c r="T51" i="185" s="1"/>
  <c r="S50" i="185"/>
  <c r="S49" i="185"/>
  <c r="S48" i="185"/>
  <c r="S47" i="185"/>
  <c r="S46" i="185"/>
  <c r="S45" i="185"/>
  <c r="S44" i="185"/>
  <c r="S43" i="185"/>
  <c r="S42" i="185"/>
  <c r="S41" i="185"/>
  <c r="S40" i="185"/>
  <c r="S39" i="185"/>
  <c r="S38" i="185"/>
  <c r="S37" i="185"/>
  <c r="S36" i="185"/>
  <c r="S35" i="185"/>
  <c r="S34" i="185"/>
  <c r="S33" i="185"/>
  <c r="S32" i="185"/>
  <c r="S31" i="185"/>
  <c r="S30" i="185"/>
  <c r="S29" i="185"/>
  <c r="S28" i="185"/>
  <c r="S27" i="185"/>
  <c r="S26" i="185"/>
  <c r="S25" i="185"/>
  <c r="S24" i="185"/>
  <c r="S23" i="185"/>
  <c r="S22" i="185"/>
  <c r="S21" i="185"/>
  <c r="S20" i="185"/>
  <c r="S19" i="185"/>
  <c r="S18" i="185"/>
  <c r="S17" i="185"/>
  <c r="S16" i="185"/>
  <c r="S15" i="185"/>
  <c r="S14" i="185"/>
  <c r="S13" i="185"/>
  <c r="S12" i="185"/>
  <c r="S11" i="185"/>
  <c r="S10" i="185"/>
  <c r="S9" i="185"/>
  <c r="S8" i="185"/>
  <c r="S7" i="185"/>
  <c r="S6" i="185"/>
  <c r="S5" i="185"/>
  <c r="S4" i="185"/>
  <c r="AG51" i="184" a="1"/>
  <c r="AG51" i="184" s="1"/>
  <c r="AF51" i="184" a="1"/>
  <c r="AF51" i="184" s="1"/>
  <c r="AE51" i="184" a="1"/>
  <c r="AE51" i="184" s="1"/>
  <c r="AD51" i="184" a="1"/>
  <c r="AD51" i="184" s="1"/>
  <c r="AC51" i="184" a="1"/>
  <c r="AC51" i="184" s="1"/>
  <c r="AB51" i="184" a="1"/>
  <c r="AB51" i="184" s="1"/>
  <c r="AA51" i="184" a="1"/>
  <c r="AA51" i="184" s="1"/>
  <c r="Z51" i="184" a="1"/>
  <c r="Z51" i="184" s="1"/>
  <c r="Y51" i="184" a="1"/>
  <c r="Y51" i="184" s="1"/>
  <c r="X51" i="184" a="1"/>
  <c r="X51" i="184" s="1"/>
  <c r="W51" i="184" a="1"/>
  <c r="W51" i="184" s="1"/>
  <c r="V51" i="184" a="1"/>
  <c r="V51" i="184" s="1"/>
  <c r="S50" i="184"/>
  <c r="S49" i="184"/>
  <c r="S48" i="184"/>
  <c r="S47" i="184"/>
  <c r="S46" i="184"/>
  <c r="S45" i="184"/>
  <c r="S44" i="184"/>
  <c r="S43" i="184"/>
  <c r="S42" i="184"/>
  <c r="S41" i="184"/>
  <c r="S40" i="184"/>
  <c r="S39" i="184"/>
  <c r="S38" i="184"/>
  <c r="S37" i="184"/>
  <c r="S36" i="184"/>
  <c r="S35" i="184"/>
  <c r="S34" i="184"/>
  <c r="S33" i="184"/>
  <c r="S32" i="184"/>
  <c r="S31" i="184"/>
  <c r="S30" i="184"/>
  <c r="S29" i="184"/>
  <c r="S28" i="184"/>
  <c r="S27" i="184"/>
  <c r="S26" i="184"/>
  <c r="S25" i="184"/>
  <c r="S24" i="184"/>
  <c r="S23" i="184"/>
  <c r="S22" i="184"/>
  <c r="S21" i="184"/>
  <c r="S20" i="184"/>
  <c r="S19" i="184"/>
  <c r="S18" i="184"/>
  <c r="S17" i="184"/>
  <c r="S16" i="184"/>
  <c r="S15" i="184"/>
  <c r="S14" i="184"/>
  <c r="S13" i="184"/>
  <c r="S12" i="184"/>
  <c r="S11" i="184"/>
  <c r="S10" i="184"/>
  <c r="S9" i="184"/>
  <c r="S8" i="184"/>
  <c r="S7" i="184"/>
  <c r="S6" i="184"/>
  <c r="S5" i="184"/>
  <c r="S4" i="184"/>
  <c r="AG51" i="183" a="1"/>
  <c r="AG51" i="183" s="1"/>
  <c r="AF51" i="183" a="1"/>
  <c r="AF51" i="183" s="1"/>
  <c r="AE51" i="183" a="1"/>
  <c r="AE51" i="183" s="1"/>
  <c r="AD51" i="183" a="1"/>
  <c r="AD51" i="183" s="1"/>
  <c r="AC51" i="183" a="1"/>
  <c r="AC51" i="183" s="1"/>
  <c r="AB51" i="183" a="1"/>
  <c r="AB51" i="183" s="1"/>
  <c r="AA51" i="183" a="1"/>
  <c r="AA51" i="183" s="1"/>
  <c r="Z51" i="183" a="1"/>
  <c r="Z51" i="183" s="1"/>
  <c r="Y51" i="183" a="1"/>
  <c r="Y51" i="183" s="1"/>
  <c r="X51" i="183" a="1"/>
  <c r="X51" i="183" s="1"/>
  <c r="W51" i="183" a="1"/>
  <c r="W51" i="183" s="1"/>
  <c r="V51" i="183" a="1"/>
  <c r="V51" i="183" s="1"/>
  <c r="S50" i="183"/>
  <c r="S49" i="183"/>
  <c r="S48" i="183"/>
  <c r="S47" i="183"/>
  <c r="S46" i="183"/>
  <c r="S45" i="183"/>
  <c r="S44" i="183"/>
  <c r="S43" i="183"/>
  <c r="S42" i="183"/>
  <c r="S41" i="183"/>
  <c r="S40" i="183"/>
  <c r="S39" i="183"/>
  <c r="S38" i="183"/>
  <c r="S37" i="183"/>
  <c r="S36" i="183"/>
  <c r="S35" i="183"/>
  <c r="S34" i="183"/>
  <c r="S33" i="183"/>
  <c r="S32" i="183"/>
  <c r="S31" i="183"/>
  <c r="S30" i="183"/>
  <c r="S29" i="183"/>
  <c r="S28" i="183"/>
  <c r="S27" i="183"/>
  <c r="S26" i="183"/>
  <c r="S25" i="183"/>
  <c r="S24" i="183"/>
  <c r="S23" i="183"/>
  <c r="S22" i="183"/>
  <c r="S21" i="183"/>
  <c r="S20" i="183"/>
  <c r="S19" i="183"/>
  <c r="S18" i="183"/>
  <c r="S17" i="183"/>
  <c r="S16" i="183"/>
  <c r="S15" i="183"/>
  <c r="S14" i="183"/>
  <c r="S13" i="183"/>
  <c r="S12" i="183"/>
  <c r="S11" i="183"/>
  <c r="S10" i="183"/>
  <c r="S9" i="183"/>
  <c r="S8" i="183"/>
  <c r="S7" i="183"/>
  <c r="S6" i="183"/>
  <c r="S5" i="183"/>
  <c r="S4" i="183"/>
  <c r="AG51" i="182" a="1"/>
  <c r="AG51" i="182" s="1"/>
  <c r="AF51" i="182" a="1"/>
  <c r="AF51" i="182" s="1"/>
  <c r="AE51" i="182" a="1"/>
  <c r="AE51" i="182" s="1"/>
  <c r="AD51" i="182" a="1"/>
  <c r="AD51" i="182" s="1"/>
  <c r="AC51" i="182" a="1"/>
  <c r="AC51" i="182" s="1"/>
  <c r="AB51" i="182" a="1"/>
  <c r="AB51" i="182" s="1"/>
  <c r="AA51" i="182" a="1"/>
  <c r="AA51" i="182" s="1"/>
  <c r="Z51" i="182" a="1"/>
  <c r="Z51" i="182" s="1"/>
  <c r="Y51" i="182" a="1"/>
  <c r="Y51" i="182" s="1"/>
  <c r="X51" i="182" a="1"/>
  <c r="X51" i="182" s="1"/>
  <c r="S50" i="182"/>
  <c r="S49" i="182"/>
  <c r="S48" i="182"/>
  <c r="S47" i="182"/>
  <c r="S46" i="182"/>
  <c r="S45" i="182"/>
  <c r="S44" i="182"/>
  <c r="S43" i="182"/>
  <c r="S42" i="182"/>
  <c r="S41" i="182"/>
  <c r="S40" i="182"/>
  <c r="S39" i="182"/>
  <c r="S38" i="182"/>
  <c r="S37" i="182"/>
  <c r="S36" i="182"/>
  <c r="S34" i="182"/>
  <c r="S33" i="182"/>
  <c r="S32" i="182"/>
  <c r="S31" i="182"/>
  <c r="S30" i="182"/>
  <c r="S29" i="182"/>
  <c r="S28" i="182"/>
  <c r="S27" i="182"/>
  <c r="S26" i="182"/>
  <c r="S25" i="182"/>
  <c r="S24" i="182"/>
  <c r="S23" i="182"/>
  <c r="S22" i="182"/>
  <c r="S21" i="182"/>
  <c r="S20" i="182"/>
  <c r="S19" i="182"/>
  <c r="S18" i="182"/>
  <c r="S17" i="182"/>
  <c r="S16" i="182"/>
  <c r="S15" i="182"/>
  <c r="S14" i="182"/>
  <c r="S13" i="182"/>
  <c r="S12" i="182"/>
  <c r="S11" i="182"/>
  <c r="S10" i="182"/>
  <c r="S9" i="182"/>
  <c r="S8" i="182"/>
  <c r="S7" i="182"/>
  <c r="S6" i="182"/>
  <c r="S5" i="182"/>
  <c r="S4" i="182"/>
  <c r="J27" i="195" l="1"/>
  <c r="J45" i="195"/>
  <c r="J13" i="195"/>
  <c r="J41" i="195"/>
  <c r="J9" i="195"/>
  <c r="J4" i="195"/>
  <c r="J43" i="195"/>
  <c r="J11" i="195"/>
  <c r="J44" i="195"/>
  <c r="J29" i="195"/>
  <c r="J30" i="195"/>
  <c r="J25" i="195"/>
  <c r="J50" i="195"/>
  <c r="J18" i="195"/>
  <c r="K4" i="162"/>
  <c r="J20" i="195"/>
  <c r="J23" i="195"/>
  <c r="J14" i="195"/>
  <c r="J40" i="195"/>
  <c r="J42" i="195"/>
  <c r="J10" i="195"/>
  <c r="M51" i="162"/>
  <c r="J47" i="195"/>
  <c r="J15" i="195"/>
  <c r="J32" i="195"/>
  <c r="J12" i="195"/>
  <c r="J21" i="195"/>
  <c r="J6" i="195"/>
  <c r="J22" i="195"/>
  <c r="J49" i="195"/>
  <c r="J17" i="195"/>
  <c r="J19" i="195"/>
  <c r="J37" i="195"/>
  <c r="J5" i="195"/>
  <c r="J38" i="195"/>
  <c r="J24" i="195"/>
  <c r="J33" i="195"/>
  <c r="J34" i="195"/>
  <c r="J28" i="195"/>
  <c r="J46" i="195"/>
  <c r="J39" i="195"/>
  <c r="J7" i="195"/>
  <c r="J35" i="195"/>
  <c r="J26" i="195"/>
  <c r="J16" i="195"/>
  <c r="J48" i="195"/>
  <c r="J31" i="195"/>
  <c r="J36" i="195"/>
  <c r="F51" i="162"/>
  <c r="AE51" i="75" a="1"/>
  <c r="AE51" i="75" s="1"/>
  <c r="AF51" i="75" a="1"/>
  <c r="AF51" i="75" s="1"/>
  <c r="U51" i="75" a="1"/>
  <c r="U51" i="75" s="1"/>
  <c r="V51" i="75" a="1"/>
  <c r="V51" i="75" s="1"/>
  <c r="X51" i="75" a="1"/>
  <c r="X51" i="75" s="1"/>
  <c r="Y51" i="75" a="1"/>
  <c r="Y51" i="75" s="1"/>
  <c r="Z51" i="75" a="1"/>
  <c r="Z51" i="75" s="1"/>
  <c r="AA51" i="75" a="1"/>
  <c r="AA51" i="75" s="1"/>
  <c r="AB51" i="75" a="1"/>
  <c r="AB51" i="75" s="1"/>
  <c r="AC51" i="75" a="1"/>
  <c r="AC51" i="75" s="1"/>
  <c r="AD51" i="75" a="1"/>
  <c r="AD51" i="75" s="1"/>
  <c r="AG51" i="75" a="1"/>
  <c r="AG51" i="75" s="1"/>
  <c r="T51" i="75" a="1"/>
  <c r="T51" i="75" s="1"/>
  <c r="S29" i="75" l="1"/>
  <c r="S28" i="75"/>
  <c r="S8" i="75" l="1"/>
  <c r="R51" i="75" l="1"/>
  <c r="S26" i="75"/>
  <c r="S32" i="75"/>
  <c r="S19" i="75"/>
  <c r="S27" i="75"/>
  <c r="S18" i="75"/>
  <c r="S23" i="75"/>
  <c r="S22" i="75"/>
  <c r="S17" i="75"/>
  <c r="S24" i="75"/>
  <c r="S20" i="75"/>
  <c r="S21" i="75"/>
  <c r="S50" i="75"/>
  <c r="S49" i="75"/>
  <c r="S48" i="75"/>
  <c r="S47" i="75"/>
  <c r="S46" i="75"/>
  <c r="S45" i="75"/>
  <c r="S44" i="75"/>
  <c r="S43" i="75"/>
  <c r="S42" i="75"/>
  <c r="S41" i="75"/>
  <c r="S40" i="75"/>
  <c r="S39" i="75"/>
  <c r="S38" i="75"/>
  <c r="S37" i="75"/>
  <c r="S36" i="75"/>
  <c r="S35" i="75"/>
  <c r="S34" i="75"/>
  <c r="S33" i="75"/>
  <c r="S31" i="75"/>
  <c r="S30" i="75"/>
  <c r="S13" i="75"/>
  <c r="S7" i="75"/>
  <c r="S15" i="75"/>
  <c r="S12" i="75"/>
  <c r="S6" i="75"/>
  <c r="S11" i="75"/>
  <c r="S5" i="75"/>
  <c r="S10" i="75"/>
  <c r="S9" i="75"/>
  <c r="S16" i="75"/>
  <c r="S14" i="75"/>
  <c r="S4" i="75"/>
  <c r="S25" i="75" l="1"/>
  <c r="L4" i="162"/>
  <c r="L5" i="162"/>
  <c r="L6" i="162"/>
  <c r="L7" i="162"/>
  <c r="L8" i="162"/>
  <c r="L9" i="162"/>
  <c r="L10" i="162"/>
  <c r="L11" i="162"/>
  <c r="L12" i="162"/>
  <c r="L13" i="162"/>
  <c r="L14" i="162"/>
  <c r="L15" i="162"/>
  <c r="L16" i="162"/>
  <c r="L17" i="162"/>
  <c r="L18" i="162"/>
  <c r="L20" i="162"/>
  <c r="N13" i="162" l="1"/>
  <c r="N11" i="162"/>
  <c r="N15" i="162"/>
  <c r="N7" i="162"/>
  <c r="N4" i="162"/>
  <c r="N14" i="162"/>
  <c r="N9" i="162"/>
  <c r="N5" i="162"/>
  <c r="N21" i="162"/>
  <c r="L21" i="162"/>
  <c r="N19" i="162"/>
  <c r="L19" i="162"/>
  <c r="N6" i="162"/>
  <c r="N18" i="162" l="1"/>
  <c r="N17" i="162"/>
  <c r="N10" i="162"/>
  <c r="N16" i="162"/>
  <c r="N8" i="162"/>
  <c r="N12" i="162"/>
  <c r="N20" i="162"/>
  <c r="L41" i="162"/>
  <c r="L42" i="162"/>
  <c r="L44" i="162"/>
  <c r="L45" i="162"/>
  <c r="L46" i="162"/>
  <c r="L47" i="162"/>
  <c r="L48" i="162"/>
  <c r="N47" i="162"/>
  <c r="N45" i="162"/>
  <c r="N44" i="162"/>
  <c r="N41" i="162"/>
  <c r="N42" i="162" l="1"/>
  <c r="N46" i="162"/>
  <c r="N48" i="162"/>
  <c r="L43" i="162"/>
  <c r="N43" i="162" l="1"/>
  <c r="L23" i="162"/>
  <c r="L24" i="162"/>
  <c r="L27" i="162"/>
  <c r="L28" i="162"/>
  <c r="L30" i="162"/>
  <c r="L31" i="162"/>
  <c r="L32" i="162"/>
  <c r="L34" i="162"/>
  <c r="L35" i="162"/>
  <c r="L36" i="162"/>
  <c r="L39" i="162"/>
  <c r="L40" i="162"/>
  <c r="L50" i="162"/>
  <c r="L38" i="162" l="1"/>
  <c r="L26" i="162"/>
  <c r="L49" i="162"/>
  <c r="L37" i="162"/>
  <c r="L33" i="162"/>
  <c r="L29" i="162"/>
  <c r="L25" i="162"/>
  <c r="N37" i="162" l="1"/>
  <c r="N25" i="162"/>
  <c r="N29" i="162"/>
  <c r="N49" i="162"/>
  <c r="N33" i="162"/>
  <c r="N26" i="162"/>
  <c r="N36" i="162"/>
  <c r="N28" i="162"/>
  <c r="N50" i="162"/>
  <c r="N39" i="162"/>
  <c r="N35" i="162"/>
  <c r="N23" i="162"/>
  <c r="N40" i="162"/>
  <c r="N32" i="162"/>
  <c r="N24" i="162"/>
  <c r="N31" i="162"/>
  <c r="N27" i="162"/>
  <c r="F56" i="162"/>
  <c r="F55" i="162"/>
  <c r="F54" i="162"/>
  <c r="L22" i="162"/>
  <c r="L51" i="162" l="1"/>
  <c r="N57" i="162" s="1"/>
  <c r="N34" i="162"/>
  <c r="N30" i="162"/>
  <c r="N38" i="162"/>
  <c r="N22" i="162" l="1"/>
  <c r="N51" i="162" s="1"/>
  <c r="N58" i="162" l="1"/>
  <c r="N60" i="16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  <author>Usuário(a)</author>
  </authors>
  <commentList>
    <comment ref="X1" authorId="0" shapeId="0" xr:uid="{CCD8C9D4-F2AB-4C26-89F1-FA2F8032F79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27/01/2025: CEDIDO PARA USO DO MUSEU NESTA DATA [EMAIL: 03.</t>
        </r>
      </text>
    </comment>
    <comment ref="M25" authorId="0" shapeId="0" xr:uid="{CF727F57-D320-4D4D-8E42-9B343DB2F85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28/02/2025: CEDIDO AO CESFI: 01.</t>
        </r>
      </text>
    </comment>
    <comment ref="M28" authorId="0" shapeId="0" xr:uid="{F6C038D3-9FD0-4AD0-A1D7-7DE8AC6B3F65}">
      <text>
        <r>
          <rPr>
            <b/>
            <sz val="10"/>
            <color indexed="81"/>
            <rFont val="Segoe UI"/>
            <family val="2"/>
          </rPr>
          <t xml:space="preserve">LETÍCIA-SEGECON/FPOLIS: </t>
        </r>
        <r>
          <rPr>
            <sz val="10"/>
            <color indexed="81"/>
            <rFont val="Segoe UI"/>
            <family val="2"/>
          </rPr>
          <t xml:space="preserve">20/03/2025: CEDIDO AO CEAVI: 400.
</t>
        </r>
      </text>
    </comment>
    <comment ref="J35" authorId="1" shapeId="0" xr:uid="{52B8DEFF-2CEB-4550-8021-FC15C8AB0451}">
      <text>
        <r>
          <rPr>
            <b/>
            <sz val="9"/>
            <color indexed="81"/>
            <rFont val="Segoe UI"/>
            <family val="2"/>
          </rPr>
          <t>SEGECON/FPOLIS:</t>
        </r>
        <r>
          <rPr>
            <sz val="9"/>
            <color indexed="81"/>
            <rFont val="Segoe UI"/>
            <family val="2"/>
          </rPr>
          <t xml:space="preserve">
07/10/2024: CEDIDO À ESAG: 01.</t>
        </r>
      </text>
    </comment>
    <comment ref="J36" authorId="1" shapeId="0" xr:uid="{9577A3DD-6A62-463E-850C-24AFD5FC9723}">
      <text>
        <r>
          <rPr>
            <b/>
            <sz val="9"/>
            <color indexed="81"/>
            <rFont val="Segoe UI"/>
            <family val="2"/>
          </rPr>
          <t>SEGECON/FPOLIS:</t>
        </r>
        <r>
          <rPr>
            <sz val="9"/>
            <color indexed="81"/>
            <rFont val="Segoe UI"/>
            <family val="2"/>
          </rPr>
          <t xml:space="preserve">
07/10/2024: CEDIDO À ESAG: 01.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  <author>Usuário(a)</author>
  </authors>
  <commentList>
    <comment ref="J22" authorId="0" shapeId="0" xr:uid="{7649E87E-A372-4FE7-83A4-2D148D4E4E1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31/10/2024: RECEBIDO DO CESFI: 01.</t>
        </r>
      </text>
    </comment>
    <comment ref="J35" authorId="1" shapeId="0" xr:uid="{3024A173-92B0-4B79-902C-C36529105F7F}">
      <text>
        <r>
          <rPr>
            <b/>
            <sz val="9"/>
            <color indexed="81"/>
            <rFont val="Segoe UI"/>
            <family val="2"/>
          </rPr>
          <t>SEGECON-FPOLIS:</t>
        </r>
        <r>
          <rPr>
            <sz val="9"/>
            <color indexed="81"/>
            <rFont val="Segoe UI"/>
            <family val="2"/>
          </rPr>
          <t xml:space="preserve">
07/10/2024: RECEBIDO DA REITORIA/CEVEN: 01.</t>
        </r>
      </text>
    </comment>
    <comment ref="J36" authorId="1" shapeId="0" xr:uid="{B639ED55-3B91-4BAB-A435-194A8C7B6849}">
      <text>
        <r>
          <rPr>
            <b/>
            <sz val="9"/>
            <color indexed="81"/>
            <rFont val="Segoe UI"/>
            <family val="2"/>
          </rPr>
          <t>SEGECON-FPOLIS:</t>
        </r>
        <r>
          <rPr>
            <sz val="9"/>
            <color indexed="81"/>
            <rFont val="Segoe UI"/>
            <family val="2"/>
          </rPr>
          <t xml:space="preserve">
07/10/2024: RECEBIDO DA REITORIA/CEVEN: 01.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27" authorId="0" shapeId="0" xr:uid="{442F72A6-77DB-41DA-B782-4D0AD8127AA2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21/10/2024: CEDIDO AO CESFI: 01.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22" authorId="0" shapeId="0" xr:uid="{B4DF56C0-427F-41EB-83B6-C9CE15084907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31/10/2024: CEDIDO PARA ESAG: 01.</t>
        </r>
      </text>
    </comment>
    <comment ref="M25" authorId="0" shapeId="0" xr:uid="{80DCB6C5-7973-471D-8A99-39282CAEB230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28/02/2025: RECEBIDO DA REITORIA/CEVEN: 01.</t>
        </r>
      </text>
    </comment>
    <comment ref="M27" authorId="0" shapeId="0" xr:uid="{85937BDB-C367-4658-BCCF-79524CD9269F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21/10/2024: RECEBIDO DA FAED: 01.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19" authorId="0" shapeId="0" xr:uid="{ED35112C-2B66-4664-86DF-B63769DEF1CE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u/>
            <sz val="9"/>
            <color indexed="81"/>
            <rFont val="Segoe UI"/>
            <family val="2"/>
          </rPr>
          <t>20/03/2025</t>
        </r>
        <r>
          <rPr>
            <sz val="9"/>
            <color indexed="81"/>
            <rFont val="Segoe UI"/>
            <family val="2"/>
          </rPr>
          <t>: RECEBIDO DO CESMO: 01.</t>
        </r>
      </text>
    </comment>
    <comment ref="M28" authorId="0" shapeId="0" xr:uid="{853AB267-8DBD-4489-B05C-86DF6AF750CC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20/03/2025: RECEBIDO DA REITORIA: 400.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19" authorId="0" shapeId="0" xr:uid="{EA50DCD5-EFE5-4D67-B76B-C9937DF45CFB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u/>
            <sz val="9"/>
            <color indexed="81"/>
            <rFont val="Segoe UI"/>
            <family val="2"/>
          </rPr>
          <t>20/03/2025</t>
        </r>
        <r>
          <rPr>
            <sz val="9"/>
            <color indexed="81"/>
            <rFont val="Segoe UI"/>
            <family val="2"/>
          </rPr>
          <t xml:space="preserve"> - CEDIDO AO CEAVI: 01.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G3" authorId="0" shapeId="0" xr:uid="{E72A7CC9-150A-4012-A2CB-4EB5E8FB7468}">
      <text>
        <r>
          <rPr>
            <b/>
            <sz val="9"/>
            <color indexed="81"/>
            <rFont val="Segoe UI"/>
            <family val="2"/>
          </rPr>
          <t xml:space="preserve">LETÍCIA-SEGECON/FPOLIS:
</t>
        </r>
        <r>
          <rPr>
            <u/>
            <sz val="9"/>
            <color indexed="81"/>
            <rFont val="Segoe UI"/>
            <family val="2"/>
          </rPr>
          <t>CUIDAR</t>
        </r>
        <r>
          <rPr>
            <sz val="9"/>
            <color indexed="81"/>
            <rFont val="Segoe UI"/>
            <family val="2"/>
          </rPr>
          <t xml:space="preserve"> - </t>
        </r>
        <r>
          <rPr>
            <b/>
            <sz val="9"/>
            <color indexed="81"/>
            <rFont val="Segoe UI"/>
            <family val="2"/>
          </rPr>
          <t xml:space="preserve">MÁXIMO 50% </t>
        </r>
        <r>
          <rPr>
            <u/>
            <sz val="9"/>
            <color indexed="81"/>
            <rFont val="Segoe UI"/>
            <family val="2"/>
          </rPr>
          <t>POR ÓRGÃO!</t>
        </r>
        <r>
          <rPr>
            <sz val="9"/>
            <color indexed="81"/>
            <rFont val="Segoe UI"/>
            <family val="2"/>
          </rPr>
          <t>!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<sst xmlns="http://schemas.openxmlformats.org/spreadsheetml/2006/main" count="4151" uniqueCount="168">
  <si>
    <t>Saldo / Automático</t>
  </si>
  <si>
    <t>ALERTA</t>
  </si>
  <si>
    <t>Qtde Registrada</t>
  </si>
  <si>
    <t>Quantidade Utilizada</t>
  </si>
  <si>
    <t>SALDO</t>
  </si>
  <si>
    <t>Valor Total Registrado</t>
  </si>
  <si>
    <t>Valor Total Utilizado</t>
  </si>
  <si>
    <t>Valor Total da Ata com Aditivo</t>
  </si>
  <si>
    <t>Valor Utilizado</t>
  </si>
  <si>
    <t>% Aditivos</t>
  </si>
  <si>
    <t>% Utilizado</t>
  </si>
  <si>
    <t>LOCAÇÃO DE SOM PARA ABERTURA DE EVENTOS E SOLENIDADES</t>
  </si>
  <si>
    <t>LOCAÇÃO DE ESTRUTURA DE FIXAÇÃO DE LUZ E SOM</t>
  </si>
  <si>
    <t>LOCAÇÃO DE EQUIPAMENTO DE ILUMINAÇÃO</t>
  </si>
  <si>
    <t>LOCAÇÃO DE SOM BÁSICO PARA APRESENTAÇÕES MUSICAIS</t>
  </si>
  <si>
    <t>LOCAÇÃO DE SOM INTERMEDIÁRIO PARA APRESENTAÇÕES MUSICAIS</t>
  </si>
  <si>
    <t>LOCAÇÃO DE PALCO COM COBERTURA (10,00 X 8,00 X 1,90 metros)</t>
  </si>
  <si>
    <t>LOCAÇÃO DE PALCO SEM COBERTURA (8,00 X 6,00 X 1,10 METROS)</t>
  </si>
  <si>
    <t>EQUIPAMENTO DE ILUMINAÇÃO BASICA PARA APRESENTAÇÃO MUSICAL</t>
  </si>
  <si>
    <t>DECORAÇÃO COMPLETA AMBIENTES</t>
  </si>
  <si>
    <t>Grupo-Classe</t>
  </si>
  <si>
    <t>Detalhamento</t>
  </si>
  <si>
    <t>03-15</t>
  </si>
  <si>
    <t>50147-001</t>
  </si>
  <si>
    <t>339039-22</t>
  </si>
  <si>
    <t>50147-003</t>
  </si>
  <si>
    <t>50145-001</t>
  </si>
  <si>
    <t>02-24</t>
  </si>
  <si>
    <t>50050-002</t>
  </si>
  <si>
    <t>50146-004</t>
  </si>
  <si>
    <t>50146-002</t>
  </si>
  <si>
    <t>MESTRE DE CERIMÔNIA</t>
  </si>
  <si>
    <t>SERVIÇO DE TRADUÇÃO LIBRAS</t>
  </si>
  <si>
    <t>LOCAÇÃO DE GERADOR</t>
  </si>
  <si>
    <t>50127-001</t>
  </si>
  <si>
    <t>03-02</t>
  </si>
  <si>
    <t>SERVIÇOS DECORAÇÃO  PALCO SIMPLES</t>
  </si>
  <si>
    <t>LOCAÇÃO CADEIRAS</t>
  </si>
  <si>
    <t>LOCAÇÃO  MESAS</t>
  </si>
  <si>
    <t>Som para evento de 1200 pessoas abertura e encerramento</t>
  </si>
  <si>
    <t>Máquinas de fumaça</t>
  </si>
  <si>
    <t>Operador de som</t>
  </si>
  <si>
    <t>Operador de iluminação/telão</t>
  </si>
  <si>
    <t xml:space="preserve">Banners 0,90x1,20m </t>
  </si>
  <si>
    <t>Banner com ilhoses de 4x2m</t>
  </si>
  <si>
    <t>Pódio com largura de 6m e 3 diferentes alturas para campeão, vice e terceiro lugar</t>
  </si>
  <si>
    <t>Iluminação para o palco com 4 moving light</t>
  </si>
  <si>
    <t xml:space="preserve">Fotógrafos para os dias do evento, com entrega de fotos e tomadas de vídeos “editadas” </t>
  </si>
  <si>
    <t>Sistema de radioparque com 10 caixas</t>
  </si>
  <si>
    <t>50147-002</t>
  </si>
  <si>
    <t>50261-001</t>
  </si>
  <si>
    <t>50146-009</t>
  </si>
  <si>
    <t>GRID PARA FIXAÇÃO DE TELA OU BANNER (2,43m x 1,52m)</t>
  </si>
  <si>
    <t>50146-005</t>
  </si>
  <si>
    <t>LOCAÇÃO DE PAVILHÃO 20x40m</t>
  </si>
  <si>
    <t>SERVIÇO DE EXPOSIÇÃO DE TELAS E FOTOS</t>
  </si>
  <si>
    <t xml:space="preserve">TELÃO E SERVIÇO DE PROJEÇÃO </t>
  </si>
  <si>
    <t>PROJEÇÃO COM PAINEL DE LED 10 mm (DIMENSÕES 6,00 x 4,00 metros)</t>
  </si>
  <si>
    <t>FILMAGEM E TRANSMISSÃO SIMULTÂNEA INTERNA</t>
  </si>
  <si>
    <t>50147-0-005</t>
  </si>
  <si>
    <t xml:space="preserve">__/__/____ </t>
  </si>
  <si>
    <r>
      <t xml:space="preserve">CENTRO PARTICIPANTE: </t>
    </r>
    <r>
      <rPr>
        <b/>
        <sz val="11"/>
        <rFont val="Calibri"/>
        <family val="2"/>
        <scheme val="minor"/>
      </rPr>
      <t>REITORIA-CEVEN</t>
    </r>
  </si>
  <si>
    <t>Lote</t>
  </si>
  <si>
    <t>Item</t>
  </si>
  <si>
    <t>Empresa</t>
  </si>
  <si>
    <t>Descrição</t>
  </si>
  <si>
    <t>Preço Unitário</t>
  </si>
  <si>
    <t>Unidade</t>
  </si>
  <si>
    <t>Código-NUC</t>
  </si>
  <si>
    <t>Serviço</t>
  </si>
  <si>
    <t xml:space="preserve">LOCAÇÃO DE SOM PARA RÁDIO PARQUE </t>
  </si>
  <si>
    <r>
      <t xml:space="preserve">CENTRO PARTICIPANTE: </t>
    </r>
    <r>
      <rPr>
        <b/>
        <sz val="11"/>
        <rFont val="Calibri"/>
        <family val="2"/>
        <scheme val="minor"/>
      </rPr>
      <t>ESAG</t>
    </r>
  </si>
  <si>
    <r>
      <t xml:space="preserve">CENTRO PARTICIPANTE: </t>
    </r>
    <r>
      <rPr>
        <b/>
        <sz val="11"/>
        <rFont val="Calibri"/>
        <family val="2"/>
        <scheme val="minor"/>
      </rPr>
      <t>CEART</t>
    </r>
  </si>
  <si>
    <r>
      <t xml:space="preserve">CENTRO PARTICIPANTE: </t>
    </r>
    <r>
      <rPr>
        <b/>
        <sz val="11"/>
        <rFont val="Calibri"/>
        <family val="2"/>
        <scheme val="minor"/>
      </rPr>
      <t>FAED</t>
    </r>
  </si>
  <si>
    <r>
      <t xml:space="preserve">CENTRO PARTICIPANTE: </t>
    </r>
    <r>
      <rPr>
        <b/>
        <sz val="11"/>
        <rFont val="Calibri"/>
        <family val="2"/>
        <scheme val="minor"/>
      </rPr>
      <t>CEAD</t>
    </r>
  </si>
  <si>
    <r>
      <t xml:space="preserve">CENTRO PARTICIPANTE: </t>
    </r>
    <r>
      <rPr>
        <b/>
        <sz val="11"/>
        <rFont val="Calibri"/>
        <family val="2"/>
        <scheme val="minor"/>
      </rPr>
      <t>CEFID</t>
    </r>
  </si>
  <si>
    <r>
      <t xml:space="preserve">CENTRO PARTICIPANTE: </t>
    </r>
    <r>
      <rPr>
        <b/>
        <sz val="11"/>
        <rFont val="Calibri"/>
        <family val="2"/>
        <scheme val="minor"/>
      </rPr>
      <t>CERES</t>
    </r>
  </si>
  <si>
    <r>
      <t xml:space="preserve">CENTRO PARTICIPANTE: </t>
    </r>
    <r>
      <rPr>
        <b/>
        <sz val="11"/>
        <rFont val="Calibri"/>
        <family val="2"/>
        <scheme val="minor"/>
      </rPr>
      <t>CESFI</t>
    </r>
  </si>
  <si>
    <r>
      <t xml:space="preserve">CENTRO PARTICIPANTE: </t>
    </r>
    <r>
      <rPr>
        <b/>
        <sz val="11"/>
        <rFont val="Calibri"/>
        <family val="2"/>
        <scheme val="minor"/>
      </rPr>
      <t>CCT</t>
    </r>
  </si>
  <si>
    <r>
      <t xml:space="preserve">CENTRO PARTICIPANTE: </t>
    </r>
    <r>
      <rPr>
        <b/>
        <sz val="11"/>
        <rFont val="Calibri"/>
        <family val="2"/>
        <scheme val="minor"/>
      </rPr>
      <t>CEPLAN</t>
    </r>
  </si>
  <si>
    <r>
      <t xml:space="preserve">CENTRO PARTICIPANTE: </t>
    </r>
    <r>
      <rPr>
        <b/>
        <sz val="11"/>
        <rFont val="Calibri"/>
        <family val="2"/>
        <scheme val="minor"/>
      </rPr>
      <t>CEAVI</t>
    </r>
  </si>
  <si>
    <r>
      <t xml:space="preserve">CENTRO PARTICIPANTE: </t>
    </r>
    <r>
      <rPr>
        <b/>
        <sz val="11"/>
        <rFont val="Calibri"/>
        <family val="2"/>
        <scheme val="minor"/>
      </rPr>
      <t>CAV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</si>
  <si>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</si>
  <si>
    <r>
      <t xml:space="preserve">CENTRO PARTICIPANTE: </t>
    </r>
    <r>
      <rPr>
        <b/>
        <sz val="11"/>
        <rFont val="Calibri"/>
        <family val="2"/>
        <scheme val="minor"/>
      </rPr>
      <t>CESMO</t>
    </r>
  </si>
  <si>
    <r>
      <rPr>
        <b/>
        <sz val="11"/>
        <rFont val="Calibri"/>
        <family val="2"/>
        <scheme val="minor"/>
      </rPr>
      <t>PE 1025/2024 SRP</t>
    </r>
    <r>
      <rPr>
        <sz val="11"/>
        <rFont val="Calibri"/>
        <family val="2"/>
        <scheme val="minor"/>
      </rPr>
      <t xml:space="preserve"> (SGPE DE ORIGEM: 31860/2024)</t>
    </r>
  </si>
  <si>
    <r>
      <rPr>
        <b/>
        <sz val="11"/>
        <rFont val="Calibri"/>
        <family val="2"/>
        <scheme val="minor"/>
      </rPr>
      <t xml:space="preserve">OBJETO: </t>
    </r>
    <r>
      <rPr>
        <sz val="11"/>
        <rFont val="Calibri"/>
        <family val="2"/>
        <scheme val="minor"/>
      </rPr>
      <t>contratação de Empresa Especializada para prestação de sonorização, iluminação, palco, tenda, projeção de imagens e serviços relacionados para atender a Demanda de Eventos da Udesc</t>
    </r>
  </si>
  <si>
    <r>
      <t xml:space="preserve">VIGÊNCIA DA ATA: 20/09/2024 </t>
    </r>
    <r>
      <rPr>
        <b/>
        <sz val="11"/>
        <rFont val="Calibri"/>
        <family val="2"/>
        <scheme val="minor"/>
      </rPr>
      <t>até 20/09/2025</t>
    </r>
  </si>
  <si>
    <t>ASSCONPP ASSESSORIA E CONSULTORIA PÚBLICO E PRIVADA LTDA, CNPJ: 17.688.208/0001-48</t>
  </si>
  <si>
    <t>GRID PARA FIXAÇÃO DE BANNERS DE ATÈ 6x8M</t>
  </si>
  <si>
    <t>LOCAÇÃO DE TENDA 5x5m.</t>
  </si>
  <si>
    <t>LOCAÇÃO DE TENDA 10x10m.</t>
  </si>
  <si>
    <t>PROJEÇÃO COM PAINEL DE LED VERTICAL (DIMENSÕES MÍNIMAS 592 x 1746 x 85 mm)</t>
  </si>
  <si>
    <t>ESTANDES EM PAINÉIS 3m² - LOCAÇÃO</t>
  </si>
  <si>
    <t>ESTANDES EM PAINÉIS 4m² - LOCAÇÃO</t>
  </si>
  <si>
    <t>Iluminação compatível com o local (moving light no chão,  canhões decorativos)</t>
  </si>
  <si>
    <t>Planilha Ajustada</t>
  </si>
  <si>
    <t>Wind banners (213x75cm) acompanha Haste, base em PVC e terá impressão dupla face em tecido;</t>
  </si>
  <si>
    <t>Backdrop externo medidas de 3,5x2,4m com grid de fixação</t>
  </si>
  <si>
    <t>Backdrop aéreo (altura da coluna de aproximadamente 4m tamanho 5x1,5m instalada sobre a entrada.</t>
  </si>
  <si>
    <t>Banner com ilhoses de 3,5x2,4m com grid de fixação</t>
  </si>
  <si>
    <t>Backdrop de 6,5x2,7m com grid de fixação</t>
  </si>
  <si>
    <t xml:space="preserve">Caixa de som e microfone sem fio </t>
  </si>
  <si>
    <t>Sistema de radio comunicador para 12 pessoas</t>
  </si>
  <si>
    <t xml:space="preserve"> OS nº  /2024 (Quantidade)</t>
  </si>
  <si>
    <t>PE 1025/2024 SRP (SGPE DE ORIGEM: 31860/2024)</t>
  </si>
  <si>
    <t>OBJETO: contratação de Empresa Especializada para prestação de sonorização, iluminação, palco, tenda, projeção de imagens e serviços relacionados para atender a Demanda de Eventos da Udesc</t>
  </si>
  <si>
    <t>VIGÊNCIA DA ATA: 20/09/2024 até 20/09/2025</t>
  </si>
  <si>
    <t xml:space="preserve">CONTROLE DO GESTOR: </t>
  </si>
  <si>
    <t xml:space="preserve"> OS nº 2182/2024 (Quantidade)</t>
  </si>
  <si>
    <t xml:space="preserve"> OS nº 2275/2024 (Quantidade)</t>
  </si>
  <si>
    <t xml:space="preserve"> OS nº 2384/2024 (Quantidade)</t>
  </si>
  <si>
    <t xml:space="preserve"> OS nº 2667/2024 (Quantidade)</t>
  </si>
  <si>
    <t xml:space="preserve"> OS nº 2668/2024 (Quantidade)</t>
  </si>
  <si>
    <r>
      <rPr>
        <b/>
        <sz val="11"/>
        <rFont val="Calibri"/>
        <family val="2"/>
        <scheme val="minor"/>
      </rPr>
      <t xml:space="preserve">OBJETO: </t>
    </r>
    <r>
      <rPr>
        <sz val="11"/>
        <rFont val="Calibri"/>
        <family val="2"/>
        <scheme val="minor"/>
      </rPr>
      <t>Contratação de Empresa Especializada para prestação de sonorização, iluminação, palco, tenda, projeção de imagens e serviços relacionados para atender a Demanda de Eventos da Udesc</t>
    </r>
  </si>
  <si>
    <t xml:space="preserve"> OS nº 2854/2024 (Quantidade)</t>
  </si>
  <si>
    <t xml:space="preserve">QUANTIDADE UTILIZADA da Ata </t>
  </si>
  <si>
    <t>QUANTIDADE UTILIZADA Total</t>
  </si>
  <si>
    <t>Quantidade Receb/Cedida</t>
  </si>
  <si>
    <t>QUANTIDADE DISPONÍVEL PARA ADITIVAR</t>
  </si>
  <si>
    <t>Quantidade Aditivada Própria</t>
  </si>
  <si>
    <t>Quantidade Aditivos recebidos</t>
  </si>
  <si>
    <t>Quantidade Aditivos cedidos</t>
  </si>
  <si>
    <t>Qtde Utilizada Ata</t>
  </si>
  <si>
    <t>Quantidade disponível para aditivar</t>
  </si>
  <si>
    <t>Qtde Aditivada</t>
  </si>
  <si>
    <t>Valor Total Aditivado</t>
  </si>
  <si>
    <r>
      <t xml:space="preserve">OS nº 41/2025 (Quantidade) </t>
    </r>
    <r>
      <rPr>
        <sz val="11"/>
        <color rgb="FFFF0000"/>
        <rFont val="Calibri"/>
        <family val="2"/>
        <scheme val="minor"/>
      </rPr>
      <t>[demanda museu]</t>
    </r>
  </si>
  <si>
    <t>OS nº 216/2025 (Quantidade)</t>
  </si>
  <si>
    <t xml:space="preserve"> OS nº 280/2025 (Quantidade)</t>
  </si>
  <si>
    <t xml:space="preserve"> OS nº  /2025 (Quantidade)</t>
  </si>
  <si>
    <r>
      <t xml:space="preserve">VIGÊNCIA DA ATA: 20/09/2024 </t>
    </r>
    <r>
      <rPr>
        <b/>
        <u/>
        <sz val="11"/>
        <rFont val="Calibri"/>
        <family val="2"/>
        <scheme val="minor"/>
      </rPr>
      <t>até 20/09/2025</t>
    </r>
  </si>
  <si>
    <t>Qtde Registrada UDESC</t>
  </si>
  <si>
    <r>
      <t xml:space="preserve">REGISTRO DE CARONA PARA OUTROS ÓRGÃOS:    </t>
    </r>
    <r>
      <rPr>
        <sz val="14"/>
        <rFont val="Calibri"/>
        <family val="2"/>
        <scheme val="minor"/>
      </rPr>
      <t xml:space="preserve"> (</t>
    </r>
    <r>
      <rPr>
        <u/>
        <sz val="14"/>
        <rFont val="Calibri"/>
        <family val="2"/>
        <scheme val="minor"/>
      </rPr>
      <t xml:space="preserve">Obs: Itens com </t>
    </r>
    <r>
      <rPr>
        <u/>
        <sz val="14"/>
        <color rgb="FFFF0000"/>
        <rFont val="Calibri"/>
        <family val="2"/>
        <scheme val="minor"/>
      </rPr>
      <t>só 01 unidade</t>
    </r>
    <r>
      <rPr>
        <u/>
        <sz val="14"/>
        <rFont val="Calibri"/>
        <family val="2"/>
        <scheme val="minor"/>
      </rPr>
      <t xml:space="preserve"> registrada -</t>
    </r>
    <r>
      <rPr>
        <u/>
        <sz val="14"/>
        <color rgb="FFFF0000"/>
        <rFont val="Calibri"/>
        <family val="2"/>
        <scheme val="minor"/>
      </rPr>
      <t xml:space="preserve"> INDISPONÍVEIS PARA CARONA</t>
    </r>
    <r>
      <rPr>
        <sz val="14"/>
        <rFont val="Calibri"/>
        <family val="2"/>
        <scheme val="minor"/>
      </rPr>
      <t>!)</t>
    </r>
  </si>
  <si>
    <t>Total disponível p/CARONA</t>
  </si>
  <si>
    <t>Saldo para CARONA</t>
  </si>
  <si>
    <r>
      <t xml:space="preserve">Órgão: </t>
    </r>
    <r>
      <rPr>
        <b/>
        <sz val="11"/>
        <rFont val="Calibri"/>
        <family val="2"/>
        <scheme val="minor"/>
      </rPr>
      <t>XXXXX</t>
    </r>
    <r>
      <rPr>
        <sz val="11"/>
        <rFont val="Calibri"/>
        <family val="2"/>
        <scheme val="minor"/>
      </rPr>
      <t xml:space="preserve"> - </t>
    </r>
    <r>
      <rPr>
        <u/>
        <sz val="11"/>
        <rFont val="Calibri"/>
        <family val="2"/>
        <scheme val="minor"/>
      </rPr>
      <t>Quantidade cedida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por Órgão</t>
    </r>
  </si>
  <si>
    <t>SGPe (ÓRGÃO) XXX/202X - (Ofício nº XX)</t>
  </si>
  <si>
    <r>
      <rPr>
        <b/>
        <sz val="11"/>
        <rFont val="Calibri"/>
        <family val="2"/>
        <scheme val="minor"/>
      </rPr>
      <t>OBJETO:</t>
    </r>
    <r>
      <rPr>
        <sz val="11"/>
        <rFont val="Calibri"/>
        <family val="2"/>
        <scheme val="minor"/>
      </rPr>
      <t xml:space="preserve"> contratação de Empresa Especializada para prestação de sonorização, iluminação, palco, tenda, projeção de imagens e serviços relacionados para atender a Demanda de Eventos da Udesc</t>
    </r>
  </si>
  <si>
    <r>
      <t xml:space="preserve">Órgão: </t>
    </r>
    <r>
      <rPr>
        <b/>
        <sz val="11"/>
        <rFont val="Calibri"/>
        <family val="2"/>
        <scheme val="minor"/>
      </rPr>
      <t>FAPESC</t>
    </r>
    <r>
      <rPr>
        <sz val="11"/>
        <rFont val="Calibri"/>
        <family val="2"/>
        <scheme val="minor"/>
      </rPr>
      <t xml:space="preserve"> - </t>
    </r>
    <r>
      <rPr>
        <u/>
        <sz val="11"/>
        <rFont val="Calibri"/>
        <family val="2"/>
        <scheme val="minor"/>
      </rPr>
      <t>Quantidade cedida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por Órgão</t>
    </r>
  </si>
  <si>
    <t>SGPe FAPESC 839/2025 - (Ofício nº 15/2025)</t>
  </si>
  <si>
    <t xml:space="preserve"> OS nº  2290/2024  ASSCONPP</t>
  </si>
  <si>
    <t xml:space="preserve"> OS nº  2291/2024 ASSCONPP</t>
  </si>
  <si>
    <t xml:space="preserve"> OS nº  2292/2024 ASSCONPP</t>
  </si>
  <si>
    <t xml:space="preserve"> OS nº 2671/2024 ASCONPP</t>
  </si>
  <si>
    <t xml:space="preserve"> OS nº  2599/2024 NPC</t>
  </si>
  <si>
    <t xml:space="preserve"> OS nº  2707/2024 NPC</t>
  </si>
  <si>
    <t xml:space="preserve"> OS nº  2189/2024 (Quantidade)</t>
  </si>
  <si>
    <t xml:space="preserve"> OS nº  369/2024 (Quantidade)</t>
  </si>
  <si>
    <t>OS 2733/2024</t>
  </si>
  <si>
    <t xml:space="preserve"> OS nº 2475 /2024 (Quantidade)</t>
  </si>
  <si>
    <t xml:space="preserve"> OS nº                      2516 /2024 (Quantidade)</t>
  </si>
  <si>
    <t xml:space="preserve"> OS nº  2520/2024 (Quantidade)</t>
  </si>
  <si>
    <t xml:space="preserve"> OS nº  335/2025 (Quantidade)</t>
  </si>
  <si>
    <t xml:space="preserve"> OS nº  2592/2024 (Quantidade)</t>
  </si>
  <si>
    <t xml:space="preserve"> OS nº  2720/2024 (Quantidade)</t>
  </si>
  <si>
    <t xml:space="preserve"> OS nº  2673/2024 (Quantidade)</t>
  </si>
  <si>
    <t xml:space="preserve"> OS nº 2697 /2024 (Quantidade)</t>
  </si>
  <si>
    <t xml:space="preserve"> OS nº 370/2025 (Quantidade)</t>
  </si>
  <si>
    <t>OS nº 2288/2024</t>
  </si>
  <si>
    <t xml:space="preserve">OS nº  2322/2024 </t>
  </si>
  <si>
    <t>OS nº  2423/2024</t>
  </si>
  <si>
    <t xml:space="preserve"> OS nº  2378/2024 SEPE</t>
  </si>
  <si>
    <t xml:space="preserve"> OS nº  2417/2024 LETI </t>
  </si>
  <si>
    <t xml:space="preserve"> OS nº  2499/2024 DESBRAVALLEY</t>
  </si>
  <si>
    <t xml:space="preserve"> OS nº  254/2025 DEX</t>
  </si>
  <si>
    <t xml:space="preserve"> OS nº  241/2025 DEX</t>
  </si>
  <si>
    <t xml:space="preserve"> OS nº  251/2024 DEX</t>
  </si>
  <si>
    <t>Resumo Atualizado em 20/03/2025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</si>
</sst>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69" formatCode="#,##0.00;[Red]#,##0.00"/>
    <numFmt numFmtId="170" formatCode="&quot;R$&quot;\ #,##0.00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indexed="81"/>
      <name val="Segoe UI"/>
      <family val="2"/>
    </font>
    <font>
      <b/>
      <sz val="10"/>
      <color indexed="81"/>
      <name val="Segoe UI"/>
      <family val="2"/>
    </font>
    <font>
      <sz val="11"/>
      <color rgb="FFFF0000"/>
      <name val="Calibri"/>
      <family val="2"/>
      <scheme val="minor"/>
    </font>
    <font>
      <b/>
      <u/>
      <sz val="11"/>
      <name val="Calibri"/>
      <family val="2"/>
      <scheme val="minor"/>
    </font>
    <font>
      <sz val="14"/>
      <name val="Calibri"/>
      <family val="2"/>
      <scheme val="minor"/>
    </font>
    <font>
      <u/>
      <sz val="14"/>
      <name val="Calibri"/>
      <family val="2"/>
      <scheme val="minor"/>
    </font>
    <font>
      <u/>
      <sz val="14"/>
      <color rgb="FFFF000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name val="Calibri"/>
      <family val="2"/>
      <scheme val="minor"/>
    </font>
    <font>
      <u/>
      <sz val="9"/>
      <color indexed="81"/>
      <name val="Segoe UI"/>
      <family val="2"/>
    </font>
    <font>
      <b/>
      <sz val="11"/>
      <color rgb="FF00000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5050"/>
        <bgColor indexed="10"/>
      </patternFill>
    </fill>
    <fill>
      <patternFill patternType="solid">
        <fgColor rgb="FFFFFF99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1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0">
    <xf numFmtId="0" fontId="0" fillId="0" borderId="0"/>
    <xf numFmtId="0" fontId="4" fillId="0" borderId="0"/>
    <xf numFmtId="164" fontId="4" fillId="0" borderId="0" applyFill="0" applyBorder="0" applyAlignment="0" applyProtection="0"/>
    <xf numFmtId="165" fontId="4" fillId="0" borderId="0" applyFill="0" applyBorder="0" applyAlignment="0" applyProtection="0"/>
    <xf numFmtId="0" fontId="5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9" fontId="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</cellStyleXfs>
  <cellXfs count="145">
    <xf numFmtId="0" fontId="0" fillId="0" borderId="0" xfId="0"/>
    <xf numFmtId="0" fontId="6" fillId="0" borderId="0" xfId="1" applyFont="1" applyFill="1" applyAlignment="1">
      <alignment horizontal="center" vertical="center" wrapText="1"/>
    </xf>
    <xf numFmtId="0" fontId="6" fillId="0" borderId="0" xfId="1" applyFont="1" applyAlignment="1">
      <alignment wrapText="1"/>
    </xf>
    <xf numFmtId="0" fontId="6" fillId="0" borderId="0" xfId="1" applyFont="1" applyFill="1" applyAlignment="1">
      <alignment vertical="center" wrapText="1"/>
    </xf>
    <xf numFmtId="3" fontId="6" fillId="0" borderId="0" xfId="1" applyNumberFormat="1" applyFont="1" applyAlignment="1" applyProtection="1">
      <alignment wrapText="1"/>
      <protection locked="0"/>
    </xf>
    <xf numFmtId="1" fontId="6" fillId="0" borderId="0" xfId="1" applyNumberFormat="1" applyFont="1" applyFill="1" applyAlignment="1" applyProtection="1">
      <alignment horizontal="center" wrapText="1"/>
      <protection locked="0"/>
    </xf>
    <xf numFmtId="0" fontId="6" fillId="0" borderId="0" xfId="1" applyFont="1" applyFill="1" applyAlignment="1">
      <alignment wrapText="1"/>
    </xf>
    <xf numFmtId="3" fontId="6" fillId="0" borderId="0" xfId="1" applyNumberFormat="1" applyFont="1" applyFill="1" applyAlignment="1" applyProtection="1">
      <alignment wrapText="1"/>
      <protection locked="0"/>
    </xf>
    <xf numFmtId="168" fontId="9" fillId="4" borderId="2" xfId="1" applyNumberFormat="1" applyFont="1" applyFill="1" applyBorder="1" applyAlignment="1" applyProtection="1">
      <alignment horizontal="right"/>
      <protection locked="0"/>
    </xf>
    <xf numFmtId="168" fontId="9" fillId="4" borderId="7" xfId="1" applyNumberFormat="1" applyFont="1" applyFill="1" applyBorder="1" applyAlignment="1" applyProtection="1">
      <alignment horizontal="right"/>
      <protection locked="0"/>
    </xf>
    <xf numFmtId="2" fontId="9" fillId="4" borderId="7" xfId="1" applyNumberFormat="1" applyFont="1" applyFill="1" applyBorder="1" applyAlignment="1">
      <alignment horizontal="right"/>
    </xf>
    <xf numFmtId="0" fontId="9" fillId="4" borderId="8" xfId="1" applyFont="1" applyFill="1" applyBorder="1" applyAlignment="1" applyProtection="1">
      <alignment horizontal="left"/>
      <protection locked="0"/>
    </xf>
    <xf numFmtId="0" fontId="9" fillId="4" borderId="12" xfId="1" applyFont="1" applyFill="1" applyBorder="1" applyAlignment="1" applyProtection="1">
      <alignment horizontal="left"/>
      <protection locked="0"/>
    </xf>
    <xf numFmtId="0" fontId="9" fillId="4" borderId="9" xfId="1" applyFont="1" applyFill="1" applyBorder="1" applyAlignment="1" applyProtection="1">
      <alignment horizontal="left"/>
      <protection locked="0"/>
    </xf>
    <xf numFmtId="0" fontId="9" fillId="4" borderId="0" xfId="1" applyFont="1" applyFill="1" applyBorder="1" applyAlignment="1" applyProtection="1">
      <alignment horizontal="left"/>
      <protection locked="0"/>
    </xf>
    <xf numFmtId="0" fontId="9" fillId="4" borderId="10" xfId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 applyProtection="1">
      <alignment horizontal="left"/>
      <protection locked="0"/>
    </xf>
    <xf numFmtId="41" fontId="6" fillId="3" borderId="1" xfId="0" applyNumberFormat="1" applyFont="1" applyFill="1" applyBorder="1" applyAlignment="1">
      <alignment horizontal="center" vertical="center" wrapText="1"/>
    </xf>
    <xf numFmtId="44" fontId="6" fillId="5" borderId="1" xfId="13" applyFont="1" applyFill="1" applyBorder="1" applyAlignment="1" applyProtection="1">
      <alignment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166" fontId="6" fillId="2" borderId="1" xfId="1" applyNumberFormat="1" applyFont="1" applyFill="1" applyBorder="1" applyAlignment="1">
      <alignment horizontal="center" vertical="center" wrapText="1"/>
    </xf>
    <xf numFmtId="4" fontId="6" fillId="0" borderId="0" xfId="1" applyNumberFormat="1" applyFont="1" applyFill="1" applyAlignment="1">
      <alignment horizontal="center" vertical="center" wrapText="1"/>
    </xf>
    <xf numFmtId="166" fontId="6" fillId="0" borderId="0" xfId="0" applyNumberFormat="1" applyFont="1" applyFill="1" applyAlignment="1">
      <alignment horizontal="center" vertical="center" wrapText="1"/>
    </xf>
    <xf numFmtId="0" fontId="6" fillId="2" borderId="1" xfId="1" applyFont="1" applyFill="1" applyBorder="1" applyAlignment="1" applyProtection="1">
      <alignment horizontal="center" vertical="center" wrapText="1"/>
    </xf>
    <xf numFmtId="168" fontId="6" fillId="2" borderId="1" xfId="3" applyNumberFormat="1" applyFont="1" applyFill="1" applyBorder="1" applyAlignment="1" applyProtection="1">
      <alignment horizontal="center" vertical="center" wrapText="1"/>
    </xf>
    <xf numFmtId="2" fontId="6" fillId="0" borderId="0" xfId="1" applyNumberFormat="1" applyFont="1" applyFill="1" applyAlignment="1" applyProtection="1">
      <alignment horizontal="center" wrapText="1"/>
      <protection locked="0"/>
    </xf>
    <xf numFmtId="169" fontId="6" fillId="0" borderId="0" xfId="0" applyNumberFormat="1" applyFont="1" applyFill="1" applyAlignment="1">
      <alignment horizontal="center" vertical="center" wrapText="1"/>
    </xf>
    <xf numFmtId="0" fontId="6" fillId="0" borderId="0" xfId="1" applyFont="1" applyFill="1" applyAlignment="1">
      <alignment horizontal="center" wrapText="1"/>
    </xf>
    <xf numFmtId="44" fontId="6" fillId="0" borderId="0" xfId="1" applyNumberFormat="1" applyFont="1" applyFill="1" applyAlignment="1">
      <alignment wrapText="1"/>
    </xf>
    <xf numFmtId="0" fontId="6" fillId="6" borderId="1" xfId="1" applyFont="1" applyFill="1" applyBorder="1" applyAlignment="1">
      <alignment horizontal="center" vertical="center" wrapText="1"/>
    </xf>
    <xf numFmtId="44" fontId="6" fillId="6" borderId="1" xfId="13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wrapText="1"/>
    </xf>
    <xf numFmtId="44" fontId="6" fillId="6" borderId="1" xfId="8" applyFont="1" applyFill="1" applyBorder="1" applyAlignment="1">
      <alignment horizontal="center" vertical="center" wrapText="1"/>
    </xf>
    <xf numFmtId="14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1" applyFont="1" applyFill="1" applyAlignment="1">
      <alignment vertical="center" wrapText="1"/>
    </xf>
    <xf numFmtId="0" fontId="10" fillId="9" borderId="1" xfId="1" applyFont="1" applyFill="1" applyBorder="1" applyAlignment="1">
      <alignment horizontal="center" vertical="center" wrapText="1"/>
    </xf>
    <xf numFmtId="165" fontId="11" fillId="9" borderId="1" xfId="3" applyFont="1" applyFill="1" applyBorder="1" applyAlignment="1" applyProtection="1">
      <alignment horizontal="center" vertical="center" wrapText="1"/>
    </xf>
    <xf numFmtId="1" fontId="11" fillId="9" borderId="1" xfId="1" applyNumberFormat="1" applyFont="1" applyFill="1" applyBorder="1" applyAlignment="1" applyProtection="1">
      <alignment horizontal="center" vertical="center" wrapText="1"/>
    </xf>
    <xf numFmtId="0" fontId="11" fillId="9" borderId="1" xfId="1" applyFont="1" applyFill="1" applyBorder="1" applyAlignment="1" applyProtection="1">
      <alignment horizontal="center" vertical="center" wrapText="1"/>
      <protection locked="0"/>
    </xf>
    <xf numFmtId="1" fontId="6" fillId="10" borderId="1" xfId="1" applyNumberFormat="1" applyFont="1" applyFill="1" applyBorder="1" applyAlignment="1" applyProtection="1">
      <alignment horizontal="center" vertical="center" wrapText="1"/>
    </xf>
    <xf numFmtId="1" fontId="6" fillId="10" borderId="1" xfId="0" applyNumberFormat="1" applyFont="1" applyFill="1" applyBorder="1" applyAlignment="1">
      <alignment horizontal="center" vertical="center" wrapText="1"/>
    </xf>
    <xf numFmtId="3" fontId="6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1" applyFont="1" applyFill="1" applyBorder="1" applyAlignment="1">
      <alignment vertical="center" wrapText="1"/>
    </xf>
    <xf numFmtId="44" fontId="6" fillId="0" borderId="0" xfId="1" applyNumberFormat="1" applyFont="1" applyFill="1" applyAlignment="1">
      <alignment horizontal="center" vertical="center" wrapText="1"/>
    </xf>
    <xf numFmtId="0" fontId="6" fillId="0" borderId="0" xfId="1" applyFont="1" applyAlignment="1">
      <alignment vertical="center" wrapText="1"/>
    </xf>
    <xf numFmtId="0" fontId="11" fillId="0" borderId="0" xfId="1" applyFont="1" applyAlignment="1">
      <alignment vertical="center" wrapText="1"/>
    </xf>
    <xf numFmtId="0" fontId="6" fillId="6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1" fontId="6" fillId="0" borderId="0" xfId="1" applyNumberFormat="1" applyFont="1" applyFill="1" applyAlignment="1" applyProtection="1">
      <alignment horizontal="center" vertical="center" wrapText="1"/>
      <protection locked="0"/>
    </xf>
    <xf numFmtId="3" fontId="6" fillId="0" borderId="0" xfId="1" applyNumberFormat="1" applyFont="1" applyAlignment="1" applyProtection="1">
      <alignment vertical="center" wrapText="1"/>
      <protection locked="0"/>
    </xf>
    <xf numFmtId="44" fontId="6" fillId="0" borderId="0" xfId="8" applyFont="1" applyAlignment="1" applyProtection="1">
      <alignment vertical="center" wrapText="1"/>
      <protection locked="0"/>
    </xf>
    <xf numFmtId="0" fontId="6" fillId="0" borderId="0" xfId="1" applyFont="1" applyAlignment="1" applyProtection="1">
      <alignment vertical="center" wrapText="1"/>
      <protection locked="0"/>
    </xf>
    <xf numFmtId="0" fontId="6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1" applyNumberFormat="1" applyFont="1" applyFill="1" applyBorder="1" applyAlignment="1">
      <alignment horizontal="center" vertical="center" wrapText="1"/>
    </xf>
    <xf numFmtId="0" fontId="11" fillId="0" borderId="1" xfId="1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 applyProtection="1">
      <alignment vertical="center" wrapText="1"/>
      <protection locked="0"/>
    </xf>
    <xf numFmtId="0" fontId="6" fillId="0" borderId="1" xfId="1" applyNumberFormat="1" applyFont="1" applyFill="1" applyBorder="1" applyAlignment="1">
      <alignment vertical="center" wrapText="1"/>
    </xf>
    <xf numFmtId="0" fontId="11" fillId="9" borderId="1" xfId="1" applyFont="1" applyFill="1" applyBorder="1" applyAlignment="1">
      <alignment horizontal="center" vertical="center" wrapText="1"/>
    </xf>
    <xf numFmtId="4" fontId="6" fillId="0" borderId="0" xfId="1" applyNumberFormat="1" applyFont="1" applyFill="1" applyAlignment="1">
      <alignment vertical="center" wrapText="1"/>
    </xf>
    <xf numFmtId="1" fontId="12" fillId="0" borderId="0" xfId="1" applyNumberFormat="1" applyFont="1" applyFill="1" applyAlignment="1" applyProtection="1">
      <alignment horizontal="center" vertical="center" wrapText="1"/>
      <protection locked="0"/>
    </xf>
    <xf numFmtId="44" fontId="6" fillId="6" borderId="1" xfId="13" applyFont="1" applyFill="1" applyBorder="1" applyAlignment="1">
      <alignment horizontal="center" vertical="center"/>
    </xf>
    <xf numFmtId="0" fontId="3" fillId="6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44" fontId="6" fillId="6" borderId="1" xfId="8" applyFont="1" applyFill="1" applyBorder="1"/>
    <xf numFmtId="41" fontId="6" fillId="0" borderId="0" xfId="1" applyNumberFormat="1" applyFont="1" applyFill="1" applyAlignment="1">
      <alignment wrapText="1"/>
    </xf>
    <xf numFmtId="0" fontId="3" fillId="9" borderId="1" xfId="1" applyFont="1" applyFill="1" applyBorder="1" applyAlignment="1">
      <alignment horizontal="center" vertical="center" wrapText="1"/>
    </xf>
    <xf numFmtId="14" fontId="11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8" borderId="11" xfId="0" applyNumberFormat="1" applyFont="1" applyFill="1" applyBorder="1" applyAlignment="1">
      <alignment horizontal="center" vertical="center" wrapText="1"/>
    </xf>
    <xf numFmtId="0" fontId="2" fillId="6" borderId="1" xfId="1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166" fontId="11" fillId="14" borderId="1" xfId="1" applyNumberFormat="1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 wrapText="1"/>
    </xf>
    <xf numFmtId="3" fontId="6" fillId="15" borderId="1" xfId="0" applyNumberFormat="1" applyFont="1" applyFill="1" applyBorder="1" applyAlignment="1">
      <alignment horizontal="center" vertical="center" wrapText="1"/>
    </xf>
    <xf numFmtId="3" fontId="6" fillId="16" borderId="1" xfId="0" applyNumberFormat="1" applyFont="1" applyFill="1" applyBorder="1" applyAlignment="1">
      <alignment horizontal="center" vertical="center" wrapText="1"/>
    </xf>
    <xf numFmtId="3" fontId="6" fillId="17" borderId="1" xfId="0" applyNumberFormat="1" applyFont="1" applyFill="1" applyBorder="1" applyAlignment="1">
      <alignment horizontal="center" vertical="center" wrapText="1"/>
    </xf>
    <xf numFmtId="166" fontId="6" fillId="11" borderId="1" xfId="0" applyNumberFormat="1" applyFont="1" applyFill="1" applyBorder="1" applyAlignment="1">
      <alignment horizontal="center" vertical="center" wrapText="1"/>
    </xf>
    <xf numFmtId="170" fontId="12" fillId="0" borderId="0" xfId="1" applyNumberFormat="1" applyFont="1" applyFill="1" applyAlignment="1" applyProtection="1">
      <alignment horizontal="center" vertical="center" wrapText="1"/>
      <protection locked="0"/>
    </xf>
    <xf numFmtId="0" fontId="11" fillId="2" borderId="1" xfId="1" applyFont="1" applyFill="1" applyBorder="1" applyAlignment="1">
      <alignment horizontal="center" vertical="center" wrapText="1"/>
    </xf>
    <xf numFmtId="166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41" fontId="6" fillId="15" borderId="1" xfId="0" applyNumberFormat="1" applyFont="1" applyFill="1" applyBorder="1" applyAlignment="1">
      <alignment horizontal="center" vertical="center" wrapText="1"/>
    </xf>
    <xf numFmtId="1" fontId="6" fillId="16" borderId="1" xfId="0" applyNumberFormat="1" applyFont="1" applyFill="1" applyBorder="1" applyAlignment="1">
      <alignment horizontal="center" vertical="center" wrapText="1"/>
    </xf>
    <xf numFmtId="1" fontId="6" fillId="17" borderId="1" xfId="0" applyNumberFormat="1" applyFont="1" applyFill="1" applyBorder="1" applyAlignment="1">
      <alignment horizontal="center" vertical="center" wrapText="1"/>
    </xf>
    <xf numFmtId="3" fontId="6" fillId="18" borderId="1" xfId="1" applyNumberFormat="1" applyFont="1" applyFill="1" applyBorder="1" applyAlignment="1" applyProtection="1">
      <alignment horizontal="center" vertical="center" wrapText="1"/>
      <protection locked="0"/>
    </xf>
    <xf numFmtId="44" fontId="6" fillId="0" borderId="0" xfId="8" applyFont="1" applyFill="1" applyAlignment="1" applyProtection="1">
      <alignment vertical="center" wrapText="1"/>
      <protection locked="0"/>
    </xf>
    <xf numFmtId="0" fontId="6" fillId="0" borderId="1" xfId="1" applyFont="1" applyFill="1" applyBorder="1" applyAlignment="1">
      <alignment vertical="center" wrapText="1"/>
    </xf>
    <xf numFmtId="0" fontId="6" fillId="0" borderId="1" xfId="1" applyFont="1" applyFill="1" applyBorder="1" applyAlignment="1">
      <alignment horizontal="center" vertical="center" wrapText="1"/>
    </xf>
    <xf numFmtId="44" fontId="6" fillId="0" borderId="1" xfId="13" applyFont="1" applyFill="1" applyBorder="1" applyAlignment="1">
      <alignment horizontal="center" vertical="center" wrapText="1"/>
    </xf>
    <xf numFmtId="44" fontId="11" fillId="0" borderId="0" xfId="8" applyFont="1" applyAlignment="1" applyProtection="1">
      <alignment vertical="center" wrapText="1"/>
      <protection locked="0"/>
    </xf>
    <xf numFmtId="44" fontId="6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vertical="center" wrapText="1"/>
    </xf>
    <xf numFmtId="0" fontId="11" fillId="2" borderId="1" xfId="1" applyFont="1" applyFill="1" applyBorder="1" applyAlignment="1" applyProtection="1">
      <alignment horizontal="center" vertical="center" wrapText="1"/>
    </xf>
    <xf numFmtId="1" fontId="6" fillId="19" borderId="1" xfId="0" applyNumberFormat="1" applyFont="1" applyFill="1" applyBorder="1" applyAlignment="1">
      <alignment horizontal="center" vertical="center" wrapText="1"/>
    </xf>
    <xf numFmtId="1" fontId="6" fillId="20" borderId="1" xfId="0" applyNumberFormat="1" applyFont="1" applyFill="1" applyBorder="1" applyAlignment="1">
      <alignment horizontal="center" vertical="center" wrapText="1"/>
    </xf>
    <xf numFmtId="0" fontId="23" fillId="2" borderId="1" xfId="1" applyFont="1" applyFill="1" applyBorder="1" applyAlignment="1" applyProtection="1">
      <alignment horizontal="center" vertical="center" wrapText="1"/>
      <protection locked="0"/>
    </xf>
    <xf numFmtId="0" fontId="1" fillId="9" borderId="1" xfId="1" applyFont="1" applyFill="1" applyBorder="1" applyAlignment="1">
      <alignment horizontal="center" vertical="center" wrapText="1"/>
    </xf>
    <xf numFmtId="43" fontId="6" fillId="6" borderId="1" xfId="13" applyNumberFormat="1" applyFont="1" applyFill="1" applyBorder="1" applyAlignment="1">
      <alignment horizontal="center" vertical="center"/>
    </xf>
    <xf numFmtId="43" fontId="6" fillId="6" borderId="1" xfId="8" applyNumberFormat="1" applyFont="1" applyFill="1" applyBorder="1"/>
    <xf numFmtId="43" fontId="6" fillId="6" borderId="1" xfId="8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 applyProtection="1">
      <alignment horizontal="center" vertical="center" wrapText="1"/>
      <protection locked="0"/>
    </xf>
    <xf numFmtId="0" fontId="11" fillId="0" borderId="1" xfId="1" applyFont="1" applyBorder="1" applyAlignment="1" applyProtection="1">
      <alignment horizontal="center" vertical="center" wrapText="1"/>
      <protection locked="0"/>
    </xf>
    <xf numFmtId="0" fontId="6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6" fillId="0" borderId="1" xfId="1" applyFont="1" applyBorder="1" applyAlignment="1" applyProtection="1">
      <alignment vertical="center" wrapText="1"/>
      <protection locked="0"/>
    </xf>
    <xf numFmtId="14" fontId="6" fillId="9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1" applyFont="1" applyFill="1" applyBorder="1" applyAlignment="1" applyProtection="1">
      <alignment horizontal="center" vertical="center" wrapText="1"/>
      <protection locked="0"/>
    </xf>
    <xf numFmtId="44" fontId="6" fillId="0" borderId="0" xfId="1" applyNumberFormat="1" applyFont="1" applyAlignment="1" applyProtection="1">
      <alignment vertical="center" wrapText="1"/>
      <protection locked="0"/>
    </xf>
    <xf numFmtId="0" fontId="6" fillId="6" borderId="2" xfId="1" applyFont="1" applyFill="1" applyBorder="1" applyAlignment="1">
      <alignment horizontal="center" vertical="center" wrapText="1"/>
    </xf>
    <xf numFmtId="0" fontId="6" fillId="6" borderId="7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7" xfId="1" applyFont="1" applyFill="1" applyBorder="1" applyAlignment="1">
      <alignment horizontal="center" vertical="center" wrapText="1"/>
    </xf>
    <xf numFmtId="0" fontId="6" fillId="6" borderId="3" xfId="1" applyFont="1" applyFill="1" applyBorder="1" applyAlignment="1">
      <alignment horizontal="center" vertical="center" wrapText="1"/>
    </xf>
    <xf numFmtId="3" fontId="6" fillId="13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7" borderId="1" xfId="0" applyNumberFormat="1" applyFont="1" applyFill="1" applyBorder="1" applyAlignment="1">
      <alignment vertical="center" wrapText="1"/>
    </xf>
    <xf numFmtId="0" fontId="6" fillId="7" borderId="1" xfId="0" applyNumberFormat="1" applyFont="1" applyFill="1" applyBorder="1" applyAlignment="1">
      <alignment horizontal="left" vertical="center" wrapText="1"/>
    </xf>
    <xf numFmtId="3" fontId="11" fillId="13" borderId="1" xfId="1" applyNumberFormat="1" applyFont="1" applyFill="1" applyBorder="1" applyAlignment="1" applyProtection="1">
      <alignment horizontal="center" vertical="center" wrapText="1"/>
      <protection locked="0"/>
    </xf>
    <xf numFmtId="3" fontId="26" fillId="13" borderId="2" xfId="1" applyNumberFormat="1" applyFont="1" applyFill="1" applyBorder="1" applyAlignment="1" applyProtection="1">
      <alignment horizontal="center" vertical="center" wrapText="1"/>
      <protection locked="0"/>
    </xf>
    <xf numFmtId="3" fontId="11" fillId="13" borderId="3" xfId="1" applyNumberFormat="1" applyFont="1" applyFill="1" applyBorder="1" applyAlignment="1" applyProtection="1">
      <alignment horizontal="center" vertical="center" wrapText="1"/>
      <protection locked="0"/>
    </xf>
    <xf numFmtId="3" fontId="11" fillId="13" borderId="2" xfId="1" applyNumberFormat="1" applyFont="1" applyFill="1" applyBorder="1" applyAlignment="1" applyProtection="1">
      <alignment horizontal="center" vertical="center" wrapText="1"/>
      <protection locked="0"/>
    </xf>
    <xf numFmtId="0" fontId="23" fillId="4" borderId="4" xfId="1" applyFont="1" applyFill="1" applyBorder="1" applyAlignment="1" applyProtection="1">
      <alignment horizontal="left"/>
      <protection locked="0"/>
    </xf>
    <xf numFmtId="0" fontId="23" fillId="4" borderId="5" xfId="1" applyFont="1" applyFill="1" applyBorder="1" applyAlignment="1" applyProtection="1">
      <alignment horizontal="left"/>
      <protection locked="0"/>
    </xf>
    <xf numFmtId="0" fontId="23" fillId="4" borderId="6" xfId="1" applyFont="1" applyFill="1" applyBorder="1" applyAlignment="1" applyProtection="1">
      <alignment horizontal="left"/>
      <protection locked="0"/>
    </xf>
    <xf numFmtId="0" fontId="9" fillId="4" borderId="1" xfId="1" applyFont="1" applyFill="1" applyBorder="1" applyAlignment="1">
      <alignment vertical="center" wrapText="1"/>
    </xf>
    <xf numFmtId="0" fontId="6" fillId="8" borderId="4" xfId="0" applyNumberFormat="1" applyFont="1" applyFill="1" applyBorder="1" applyAlignment="1">
      <alignment horizontal="center" vertical="center" wrapText="1"/>
    </xf>
    <xf numFmtId="0" fontId="6" fillId="8" borderId="5" xfId="0" applyNumberFormat="1" applyFont="1" applyFill="1" applyBorder="1" applyAlignment="1">
      <alignment horizontal="center" vertical="center" wrapText="1"/>
    </xf>
    <xf numFmtId="0" fontId="6" fillId="8" borderId="6" xfId="0" applyNumberFormat="1" applyFont="1" applyFill="1" applyBorder="1" applyAlignment="1">
      <alignment horizontal="center" vertical="center" wrapText="1"/>
    </xf>
    <xf numFmtId="0" fontId="13" fillId="8" borderId="4" xfId="0" applyNumberFormat="1" applyFont="1" applyFill="1" applyBorder="1" applyAlignment="1">
      <alignment horizontal="center" vertical="center" wrapText="1"/>
    </xf>
    <xf numFmtId="0" fontId="13" fillId="8" borderId="5" xfId="0" applyNumberFormat="1" applyFont="1" applyFill="1" applyBorder="1" applyAlignment="1">
      <alignment horizontal="center" vertical="center" wrapText="1"/>
    </xf>
    <xf numFmtId="0" fontId="13" fillId="8" borderId="6" xfId="0" applyNumberFormat="1" applyFont="1" applyFill="1" applyBorder="1" applyAlignment="1">
      <alignment horizontal="center" vertical="center" wrapText="1"/>
    </xf>
    <xf numFmtId="0" fontId="6" fillId="8" borderId="10" xfId="0" applyNumberFormat="1" applyFont="1" applyFill="1" applyBorder="1" applyAlignment="1">
      <alignment horizontal="center" vertical="center" wrapText="1"/>
    </xf>
    <xf numFmtId="0" fontId="6" fillId="8" borderId="11" xfId="0" applyNumberFormat="1" applyFont="1" applyFill="1" applyBorder="1" applyAlignment="1">
      <alignment horizontal="center" vertical="center" wrapText="1"/>
    </xf>
    <xf numFmtId="0" fontId="6" fillId="8" borderId="13" xfId="0" applyNumberFormat="1" applyFont="1" applyFill="1" applyBorder="1" applyAlignment="1">
      <alignment horizontal="center" vertical="center" wrapText="1"/>
    </xf>
    <xf numFmtId="3" fontId="6" fillId="13" borderId="2" xfId="1" applyNumberFormat="1" applyFont="1" applyFill="1" applyBorder="1" applyAlignment="1" applyProtection="1">
      <alignment horizontal="center" vertical="center" wrapText="1"/>
      <protection locked="0"/>
    </xf>
    <xf numFmtId="3" fontId="6" fillId="13" borderId="3" xfId="1" applyNumberFormat="1" applyFont="1" applyFill="1" applyBorder="1" applyAlignment="1" applyProtection="1">
      <alignment horizontal="center" vertical="center" wrapText="1"/>
      <protection locked="0"/>
    </xf>
    <xf numFmtId="0" fontId="6" fillId="19" borderId="4" xfId="0" applyNumberFormat="1" applyFont="1" applyFill="1" applyBorder="1" applyAlignment="1">
      <alignment horizontal="center" vertical="center" wrapText="1"/>
    </xf>
    <xf numFmtId="0" fontId="6" fillId="19" borderId="6" xfId="0" applyNumberFormat="1" applyFont="1" applyFill="1" applyBorder="1" applyAlignment="1">
      <alignment horizontal="center" vertical="center" wrapText="1"/>
    </xf>
    <xf numFmtId="0" fontId="6" fillId="19" borderId="10" xfId="0" applyNumberFormat="1" applyFont="1" applyFill="1" applyBorder="1" applyAlignment="1">
      <alignment vertical="center" wrapText="1"/>
    </xf>
    <xf numFmtId="0" fontId="6" fillId="19" borderId="11" xfId="0" applyNumberFormat="1" applyFont="1" applyFill="1" applyBorder="1" applyAlignment="1">
      <alignment vertical="center" wrapText="1"/>
    </xf>
    <xf numFmtId="0" fontId="6" fillId="19" borderId="13" xfId="0" applyNumberFormat="1" applyFont="1" applyFill="1" applyBorder="1" applyAlignment="1">
      <alignment vertical="center" wrapText="1"/>
    </xf>
    <xf numFmtId="0" fontId="6" fillId="19" borderId="5" xfId="0" applyNumberFormat="1" applyFont="1" applyFill="1" applyBorder="1" applyAlignment="1">
      <alignment horizontal="center" vertical="center" wrapText="1"/>
    </xf>
    <xf numFmtId="0" fontId="13" fillId="19" borderId="4" xfId="0" applyNumberFormat="1" applyFont="1" applyFill="1" applyBorder="1" applyAlignment="1">
      <alignment horizontal="center" vertical="center" wrapText="1"/>
    </xf>
    <xf numFmtId="0" fontId="13" fillId="19" borderId="5" xfId="0" applyNumberFormat="1" applyFont="1" applyFill="1" applyBorder="1" applyAlignment="1">
      <alignment horizontal="center" vertical="center" wrapText="1"/>
    </xf>
    <xf numFmtId="10" fontId="9" fillId="4" borderId="3" xfId="12" applyNumberFormat="1" applyFont="1" applyFill="1" applyBorder="1" applyAlignment="1" applyProtection="1">
      <alignment horizontal="right"/>
      <protection locked="0"/>
    </xf>
  </cellXfs>
  <cellStyles count="80">
    <cellStyle name="Moeda" xfId="13" builtinId="4"/>
    <cellStyle name="Moeda 2" xfId="5" xr:uid="{00000000-0005-0000-0000-000001000000}"/>
    <cellStyle name="Moeda 2 2" xfId="9" xr:uid="{00000000-0005-0000-0000-000002000000}"/>
    <cellStyle name="Moeda 3" xfId="8" xr:uid="{00000000-0005-0000-0000-000003000000}"/>
    <cellStyle name="Moeda 3 2" xfId="19" xr:uid="{00000000-0005-0000-0000-000003000000}"/>
    <cellStyle name="Moeda 3 2 2" xfId="37" xr:uid="{00000000-0005-0000-0000-000003000000}"/>
    <cellStyle name="Moeda 3 2 3" xfId="55" xr:uid="{00000000-0005-0000-0000-000003000000}"/>
    <cellStyle name="Moeda 3 2 4" xfId="73" xr:uid="{00000000-0005-0000-0000-000003000000}"/>
    <cellStyle name="Moeda 3 3" xfId="28" xr:uid="{00000000-0005-0000-0000-000003000000}"/>
    <cellStyle name="Moeda 3 4" xfId="46" xr:uid="{00000000-0005-0000-0000-000003000000}"/>
    <cellStyle name="Moeda 3 5" xfId="64" xr:uid="{00000000-0005-0000-0000-000003000000}"/>
    <cellStyle name="Moeda 4" xfId="14" xr:uid="{00000000-0005-0000-0000-000004000000}"/>
    <cellStyle name="Moeda 4 2" xfId="23" xr:uid="{00000000-0005-0000-0000-000004000000}"/>
    <cellStyle name="Moeda 4 2 2" xfId="41" xr:uid="{00000000-0005-0000-0000-000004000000}"/>
    <cellStyle name="Moeda 4 2 3" xfId="59" xr:uid="{00000000-0005-0000-0000-000004000000}"/>
    <cellStyle name="Moeda 4 2 4" xfId="77" xr:uid="{00000000-0005-0000-0000-000004000000}"/>
    <cellStyle name="Moeda 4 3" xfId="32" xr:uid="{00000000-0005-0000-0000-000004000000}"/>
    <cellStyle name="Moeda 4 4" xfId="50" xr:uid="{00000000-0005-0000-0000-000004000000}"/>
    <cellStyle name="Moeda 4 5" xfId="68" xr:uid="{00000000-0005-0000-0000-000004000000}"/>
    <cellStyle name="Moeda 5" xfId="22" xr:uid="{00000000-0005-0000-0000-00003E000000}"/>
    <cellStyle name="Moeda 5 2" xfId="40" xr:uid="{00000000-0005-0000-0000-00003E000000}"/>
    <cellStyle name="Moeda 5 3" xfId="58" xr:uid="{00000000-0005-0000-0000-00003E000000}"/>
    <cellStyle name="Moeda 5 4" xfId="76" xr:uid="{00000000-0005-0000-0000-00003E000000}"/>
    <cellStyle name="Moeda 6" xfId="31" xr:uid="{00000000-0005-0000-0000-000047000000}"/>
    <cellStyle name="Moeda 7" xfId="49" xr:uid="{00000000-0005-0000-0000-000059000000}"/>
    <cellStyle name="Moeda 8" xfId="67" xr:uid="{00000000-0005-0000-0000-00006B000000}"/>
    <cellStyle name="Normal" xfId="0" builtinId="0"/>
    <cellStyle name="Normal 2" xfId="1" xr:uid="{00000000-0005-0000-0000-000006000000}"/>
    <cellStyle name="Porcentagem 2" xfId="12" xr:uid="{00000000-0005-0000-0000-000007000000}"/>
    <cellStyle name="Separador de milhares 2" xfId="2" xr:uid="{00000000-0005-0000-0000-000008000000}"/>
    <cellStyle name="Separador de milhares 2 2" xfId="7" xr:uid="{00000000-0005-0000-0000-000009000000}"/>
    <cellStyle name="Separador de milhares 2 2 2" xfId="11" xr:uid="{00000000-0005-0000-0000-00000A000000}"/>
    <cellStyle name="Separador de milhares 2 2 2 2" xfId="21" xr:uid="{00000000-0005-0000-0000-00000A000000}"/>
    <cellStyle name="Separador de milhares 2 2 2 2 2" xfId="39" xr:uid="{00000000-0005-0000-0000-00000A000000}"/>
    <cellStyle name="Separador de milhares 2 2 2 2 3" xfId="57" xr:uid="{00000000-0005-0000-0000-00000A000000}"/>
    <cellStyle name="Separador de milhares 2 2 2 2 4" xfId="75" xr:uid="{00000000-0005-0000-0000-00000A000000}"/>
    <cellStyle name="Separador de milhares 2 2 2 3" xfId="30" xr:uid="{00000000-0005-0000-0000-00000A000000}"/>
    <cellStyle name="Separador de milhares 2 2 2 4" xfId="48" xr:uid="{00000000-0005-0000-0000-00000A000000}"/>
    <cellStyle name="Separador de milhares 2 2 2 5" xfId="66" xr:uid="{00000000-0005-0000-0000-00000A000000}"/>
    <cellStyle name="Separador de milhares 2 2 3" xfId="16" xr:uid="{00000000-0005-0000-0000-00000B000000}"/>
    <cellStyle name="Separador de milhares 2 2 3 2" xfId="25" xr:uid="{00000000-0005-0000-0000-00000B000000}"/>
    <cellStyle name="Separador de milhares 2 2 3 2 2" xfId="43" xr:uid="{00000000-0005-0000-0000-00000B000000}"/>
    <cellStyle name="Separador de milhares 2 2 3 2 3" xfId="61" xr:uid="{00000000-0005-0000-0000-00000B000000}"/>
    <cellStyle name="Separador de milhares 2 2 3 2 4" xfId="79" xr:uid="{00000000-0005-0000-0000-00000B000000}"/>
    <cellStyle name="Separador de milhares 2 2 3 3" xfId="34" xr:uid="{00000000-0005-0000-0000-00000B000000}"/>
    <cellStyle name="Separador de milhares 2 2 3 4" xfId="52" xr:uid="{00000000-0005-0000-0000-00000B000000}"/>
    <cellStyle name="Separador de milhares 2 2 3 5" xfId="70" xr:uid="{00000000-0005-0000-0000-00000B000000}"/>
    <cellStyle name="Separador de milhares 2 2 4" xfId="18" xr:uid="{00000000-0005-0000-0000-000009000000}"/>
    <cellStyle name="Separador de milhares 2 2 4 2" xfId="36" xr:uid="{00000000-0005-0000-0000-000009000000}"/>
    <cellStyle name="Separador de milhares 2 2 4 3" xfId="54" xr:uid="{00000000-0005-0000-0000-000009000000}"/>
    <cellStyle name="Separador de milhares 2 2 4 4" xfId="72" xr:uid="{00000000-0005-0000-0000-000009000000}"/>
    <cellStyle name="Separador de milhares 2 2 5" xfId="27" xr:uid="{00000000-0005-0000-0000-000009000000}"/>
    <cellStyle name="Separador de milhares 2 2 6" xfId="45" xr:uid="{00000000-0005-0000-0000-000009000000}"/>
    <cellStyle name="Separador de milhares 2 2 7" xfId="63" xr:uid="{00000000-0005-0000-0000-000009000000}"/>
    <cellStyle name="Separador de milhares 2 3" xfId="6" xr:uid="{00000000-0005-0000-0000-00000C000000}"/>
    <cellStyle name="Separador de milhares 2 3 2" xfId="10" xr:uid="{00000000-0005-0000-0000-00000D000000}"/>
    <cellStyle name="Separador de milhares 2 3 2 2" xfId="20" xr:uid="{00000000-0005-0000-0000-00000D000000}"/>
    <cellStyle name="Separador de milhares 2 3 2 2 2" xfId="38" xr:uid="{00000000-0005-0000-0000-00000D000000}"/>
    <cellStyle name="Separador de milhares 2 3 2 2 3" xfId="56" xr:uid="{00000000-0005-0000-0000-00000D000000}"/>
    <cellStyle name="Separador de milhares 2 3 2 2 4" xfId="74" xr:uid="{00000000-0005-0000-0000-00000D000000}"/>
    <cellStyle name="Separador de milhares 2 3 2 3" xfId="29" xr:uid="{00000000-0005-0000-0000-00000D000000}"/>
    <cellStyle name="Separador de milhares 2 3 2 4" xfId="47" xr:uid="{00000000-0005-0000-0000-00000D000000}"/>
    <cellStyle name="Separador de milhares 2 3 2 5" xfId="65" xr:uid="{00000000-0005-0000-0000-00000D000000}"/>
    <cellStyle name="Separador de milhares 2 3 3" xfId="15" xr:uid="{00000000-0005-0000-0000-00000E000000}"/>
    <cellStyle name="Separador de milhares 2 3 3 2" xfId="24" xr:uid="{00000000-0005-0000-0000-00000E000000}"/>
    <cellStyle name="Separador de milhares 2 3 3 2 2" xfId="42" xr:uid="{00000000-0005-0000-0000-00000E000000}"/>
    <cellStyle name="Separador de milhares 2 3 3 2 3" xfId="60" xr:uid="{00000000-0005-0000-0000-00000E000000}"/>
    <cellStyle name="Separador de milhares 2 3 3 2 4" xfId="78" xr:uid="{00000000-0005-0000-0000-00000E000000}"/>
    <cellStyle name="Separador de milhares 2 3 3 3" xfId="33" xr:uid="{00000000-0005-0000-0000-00000E000000}"/>
    <cellStyle name="Separador de milhares 2 3 3 4" xfId="51" xr:uid="{00000000-0005-0000-0000-00000E000000}"/>
    <cellStyle name="Separador de milhares 2 3 3 5" xfId="69" xr:uid="{00000000-0005-0000-0000-00000E000000}"/>
    <cellStyle name="Separador de milhares 2 3 4" xfId="17" xr:uid="{00000000-0005-0000-0000-00000C000000}"/>
    <cellStyle name="Separador de milhares 2 3 4 2" xfId="35" xr:uid="{00000000-0005-0000-0000-00000C000000}"/>
    <cellStyle name="Separador de milhares 2 3 4 3" xfId="53" xr:uid="{00000000-0005-0000-0000-00000C000000}"/>
    <cellStyle name="Separador de milhares 2 3 4 4" xfId="71" xr:uid="{00000000-0005-0000-0000-00000C000000}"/>
    <cellStyle name="Separador de milhares 2 3 5" xfId="26" xr:uid="{00000000-0005-0000-0000-00000C000000}"/>
    <cellStyle name="Separador de milhares 2 3 6" xfId="44" xr:uid="{00000000-0005-0000-0000-00000C000000}"/>
    <cellStyle name="Separador de milhares 2 3 7" xfId="62" xr:uid="{00000000-0005-0000-0000-00000C000000}"/>
    <cellStyle name="Separador de milhares 3" xfId="3" xr:uid="{00000000-0005-0000-0000-00000F000000}"/>
    <cellStyle name="Título 5" xfId="4" xr:uid="{00000000-0005-0000-0000-000010000000}"/>
  </cellStyles>
  <dxfs count="24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F5050"/>
      <color rgb="FFFFFF99"/>
      <color rgb="FF66FF99"/>
      <color rgb="FFCC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6625" name="Retângulo de cantos arredondados 1">
          <a:extLst>
            <a:ext uri="{FF2B5EF4-FFF2-40B4-BE49-F238E27FC236}">
              <a16:creationId xmlns:a16="http://schemas.microsoft.com/office/drawing/2014/main" id="{00000000-0008-0000-0000-000001680000}"/>
            </a:ext>
          </a:extLst>
        </xdr:cNvPr>
        <xdr:cNvSpPr>
          <a:spLocks noChangeArrowheads="1"/>
        </xdr:cNvSpPr>
      </xdr:nvSpPr>
      <xdr:spPr bwMode="auto">
        <a:xfrm>
          <a:off x="25908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30D8721-3C60-482A-8F3B-311D8D63B4AE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5D6F9A3A-EC87-4A41-B590-639097CD2A3B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28823D57-3141-47EA-89DE-B3E5FFFE4B5D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5FC25B37-38E4-4125-AE0A-2188058569D5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9F5AF87-A32C-4769-9529-868D4FE182FE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AF24C278-C28B-4027-BCB8-F44246B5C128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1D106DB-1A3C-4824-851F-7ABC8631378E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9DC5D1D-6E7C-4E70-8E44-70910AE5DA47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5D35C48A-30CB-496C-9E69-A66D6F878A54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E7225749-AAD7-40B2-B3B1-95DC1BB44DF3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48A388BD-AD95-494F-952B-33808C2B52A4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C226704-EF1B-471A-818D-67576CA0E253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B13246F3-B169-4F32-AF93-4E94F3145220}"/>
            </a:ext>
          </a:extLst>
        </xdr:cNvPr>
        <xdr:cNvSpPr>
          <a:spLocks noChangeArrowheads="1"/>
        </xdr:cNvSpPr>
      </xdr:nvSpPr>
      <xdr:spPr bwMode="auto">
        <a:xfrm>
          <a:off x="857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6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0"/>
  <dimension ref="A1:AG52"/>
  <sheetViews>
    <sheetView topLeftCell="A13" zoomScale="70" zoomScaleNormal="70" workbookViewId="0">
      <pane xSplit="19" topLeftCell="T1" activePane="topRight" state="frozen"/>
      <selection pane="topRight" activeCell="X7" sqref="X7"/>
    </sheetView>
  </sheetViews>
  <sheetFormatPr defaultColWidth="9.7109375" defaultRowHeight="43.5" customHeight="1" x14ac:dyDescent="0.2"/>
  <cols>
    <col min="1" max="2" width="6.42578125" style="3" customWidth="1"/>
    <col min="3" max="3" width="9.42578125" style="59" customWidth="1"/>
    <col min="4" max="4" width="32.85546875" style="1" customWidth="1"/>
    <col min="5" max="5" width="10.140625" style="1" customWidth="1"/>
    <col min="6" max="7" width="15.85546875" style="1" bestFit="1" customWidth="1"/>
    <col min="8" max="8" width="14.5703125" style="1" customWidth="1"/>
    <col min="9" max="9" width="16.85546875" style="1" bestFit="1" customWidth="1"/>
    <col min="10" max="10" width="10.85546875" style="48" customWidth="1"/>
    <col min="11" max="11" width="10.5703125" style="48" customWidth="1"/>
    <col min="12" max="12" width="10" style="48" customWidth="1"/>
    <col min="13" max="13" width="9.28515625" style="48" customWidth="1"/>
    <col min="14" max="14" width="7.85546875" style="48" customWidth="1"/>
    <col min="15" max="15" width="7.42578125" style="48" customWidth="1"/>
    <col min="16" max="16" width="7.28515625" style="48" customWidth="1"/>
    <col min="17" max="17" width="7.42578125" style="48" customWidth="1"/>
    <col min="18" max="18" width="11.42578125" style="22" customWidth="1"/>
    <col min="19" max="19" width="13.85546875" style="49" customWidth="1"/>
    <col min="20" max="20" width="13.85546875" style="51" customWidth="1"/>
    <col min="21" max="21" width="15.140625" style="51" customWidth="1"/>
    <col min="22" max="22" width="13.7109375" style="51" customWidth="1"/>
    <col min="23" max="23" width="16.140625" style="51" customWidth="1"/>
    <col min="24" max="24" width="16.28515625" style="51" customWidth="1"/>
    <col min="25" max="25" width="13.7109375" style="51" customWidth="1"/>
    <col min="26" max="26" width="14.7109375" style="51" customWidth="1"/>
    <col min="27" max="33" width="13.7109375" style="51" customWidth="1"/>
    <col min="34" max="16384" width="9.7109375" style="44"/>
  </cols>
  <sheetData>
    <row r="1" spans="1:33" ht="43.5" customHeight="1" x14ac:dyDescent="0.2">
      <c r="A1" s="115" t="s">
        <v>84</v>
      </c>
      <c r="B1" s="115"/>
      <c r="C1" s="115"/>
      <c r="D1" s="115" t="s">
        <v>113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4" t="s">
        <v>108</v>
      </c>
      <c r="U1" s="114" t="s">
        <v>109</v>
      </c>
      <c r="V1" s="114" t="s">
        <v>110</v>
      </c>
      <c r="W1" s="114" t="s">
        <v>114</v>
      </c>
      <c r="X1" s="114" t="s">
        <v>126</v>
      </c>
      <c r="Y1" s="114" t="s">
        <v>127</v>
      </c>
      <c r="Z1" s="114" t="s">
        <v>128</v>
      </c>
      <c r="AA1" s="114" t="s">
        <v>129</v>
      </c>
      <c r="AB1" s="114" t="s">
        <v>129</v>
      </c>
      <c r="AC1" s="114" t="s">
        <v>129</v>
      </c>
      <c r="AD1" s="114" t="s">
        <v>129</v>
      </c>
      <c r="AE1" s="114" t="s">
        <v>129</v>
      </c>
      <c r="AF1" s="114" t="s">
        <v>129</v>
      </c>
      <c r="AG1" s="114" t="s">
        <v>129</v>
      </c>
    </row>
    <row r="2" spans="1:33" ht="19.5" customHeight="1" x14ac:dyDescent="0.2">
      <c r="A2" s="116" t="s">
        <v>61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43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33">
        <v>45561</v>
      </c>
      <c r="U3" s="33">
        <v>45566</v>
      </c>
      <c r="V3" s="33">
        <v>45576</v>
      </c>
      <c r="W3" s="33">
        <v>45609</v>
      </c>
      <c r="X3" s="33">
        <v>45687</v>
      </c>
      <c r="Y3" s="33">
        <v>45708</v>
      </c>
      <c r="Z3" s="67">
        <v>45714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43.5" customHeight="1" x14ac:dyDescent="0.2">
      <c r="A4" s="109">
        <v>1</v>
      </c>
      <c r="B4" s="42">
        <v>1</v>
      </c>
      <c r="C4" s="109" t="s">
        <v>87</v>
      </c>
      <c r="D4" s="86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20</v>
      </c>
      <c r="K4" s="72">
        <f>IF(SUM(T4:AK4)&gt;J4+M4,J4+M4,SUM(T4:AK4))</f>
        <v>0</v>
      </c>
      <c r="L4" s="73">
        <f>(SUM(T4:AK4))</f>
        <v>0</v>
      </c>
      <c r="M4" s="74"/>
      <c r="N4" s="75">
        <f>ROUND(IF(J4*0.25-0.5&lt;0,0,J4*0.25-0.5),0)-Q4-O4</f>
        <v>5</v>
      </c>
      <c r="O4" s="74"/>
      <c r="P4" s="74"/>
      <c r="Q4" s="74"/>
      <c r="R4" s="76">
        <f>J4-(SUM(T4:AG4))+M4</f>
        <v>20</v>
      </c>
      <c r="S4" s="41" t="str">
        <f>IF(R4&lt;0,"ATENÇÃO","OK")</f>
        <v>OK</v>
      </c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43.5" customHeight="1" x14ac:dyDescent="0.2">
      <c r="A5" s="110"/>
      <c r="B5" s="42">
        <v>2</v>
      </c>
      <c r="C5" s="110"/>
      <c r="D5" s="86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35</v>
      </c>
      <c r="K5" s="72">
        <f t="shared" ref="K5:K50" si="0">IF(SUM(T5:AK5)&gt;J5+M5,J5+M5,SUM(T5:AK5))</f>
        <v>3</v>
      </c>
      <c r="L5" s="73">
        <f t="shared" ref="L5:L50" si="1">(SUM(T5:AK5))</f>
        <v>3</v>
      </c>
      <c r="M5" s="74"/>
      <c r="N5" s="75">
        <f t="shared" ref="N5:N50" si="2">ROUND(IF(J5*0.25-0.5&lt;0,0,J5*0.25-0.5),0)-Q5-O5</f>
        <v>8</v>
      </c>
      <c r="O5" s="74"/>
      <c r="P5" s="74"/>
      <c r="Q5" s="74"/>
      <c r="R5" s="76">
        <f t="shared" ref="R5:R50" si="3">J5-(SUM(T5:AG5))+M5</f>
        <v>32</v>
      </c>
      <c r="S5" s="41" t="str">
        <f t="shared" ref="S5:S50" si="4">IF(R5&lt;0,"ATENÇÃO","OK")</f>
        <v>OK</v>
      </c>
      <c r="T5" s="52"/>
      <c r="U5" s="52"/>
      <c r="V5" s="52">
        <v>2</v>
      </c>
      <c r="W5" s="52"/>
      <c r="X5" s="52"/>
      <c r="Y5" s="52"/>
      <c r="Z5" s="52">
        <v>1</v>
      </c>
      <c r="AA5" s="90"/>
      <c r="AB5" s="52"/>
      <c r="AC5" s="52"/>
      <c r="AD5" s="52"/>
      <c r="AE5" s="52"/>
      <c r="AF5" s="52"/>
      <c r="AG5" s="52"/>
    </row>
    <row r="6" spans="1:33" s="3" customFormat="1" ht="43.5" customHeight="1" x14ac:dyDescent="0.2">
      <c r="A6" s="110"/>
      <c r="B6" s="42">
        <v>3</v>
      </c>
      <c r="C6" s="110"/>
      <c r="D6" s="86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35</v>
      </c>
      <c r="K6" s="72">
        <f t="shared" si="0"/>
        <v>0</v>
      </c>
      <c r="L6" s="73">
        <f t="shared" si="1"/>
        <v>0</v>
      </c>
      <c r="M6" s="74"/>
      <c r="N6" s="75">
        <f t="shared" si="2"/>
        <v>8</v>
      </c>
      <c r="O6" s="74"/>
      <c r="P6" s="74"/>
      <c r="Q6" s="74"/>
      <c r="R6" s="76">
        <f t="shared" si="3"/>
        <v>35</v>
      </c>
      <c r="S6" s="41" t="str">
        <f t="shared" si="4"/>
        <v>OK</v>
      </c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ht="43.5" customHeight="1" x14ac:dyDescent="0.2">
      <c r="A7" s="110"/>
      <c r="B7" s="42">
        <v>4</v>
      </c>
      <c r="C7" s="111"/>
      <c r="D7" s="86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10</v>
      </c>
      <c r="K7" s="72">
        <f t="shared" si="0"/>
        <v>3</v>
      </c>
      <c r="L7" s="73">
        <f t="shared" si="1"/>
        <v>3</v>
      </c>
      <c r="M7" s="74"/>
      <c r="N7" s="75">
        <f t="shared" si="2"/>
        <v>2</v>
      </c>
      <c r="O7" s="74"/>
      <c r="P7" s="74"/>
      <c r="Q7" s="74"/>
      <c r="R7" s="76">
        <f t="shared" si="3"/>
        <v>7</v>
      </c>
      <c r="S7" s="41" t="str">
        <f t="shared" si="4"/>
        <v>OK</v>
      </c>
      <c r="T7" s="52"/>
      <c r="U7" s="52"/>
      <c r="V7" s="52"/>
      <c r="W7" s="52">
        <v>3</v>
      </c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43.5" customHeight="1" x14ac:dyDescent="0.2">
      <c r="A8" s="110"/>
      <c r="B8" s="42">
        <v>5</v>
      </c>
      <c r="C8" s="110"/>
      <c r="D8" s="86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34</v>
      </c>
      <c r="K8" s="72">
        <f t="shared" si="0"/>
        <v>4</v>
      </c>
      <c r="L8" s="73">
        <f t="shared" si="1"/>
        <v>4</v>
      </c>
      <c r="M8" s="74"/>
      <c r="N8" s="75">
        <f t="shared" si="2"/>
        <v>8</v>
      </c>
      <c r="O8" s="74"/>
      <c r="P8" s="74"/>
      <c r="Q8" s="74"/>
      <c r="R8" s="76">
        <f t="shared" si="3"/>
        <v>30</v>
      </c>
      <c r="S8" s="41" t="str">
        <f t="shared" si="4"/>
        <v>OK</v>
      </c>
      <c r="T8" s="52">
        <v>1</v>
      </c>
      <c r="U8" s="52"/>
      <c r="V8" s="52"/>
      <c r="W8" s="52"/>
      <c r="X8" s="52">
        <v>3</v>
      </c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43.5" customHeight="1" x14ac:dyDescent="0.2">
      <c r="A9" s="110"/>
      <c r="B9" s="42">
        <v>6</v>
      </c>
      <c r="C9" s="111"/>
      <c r="D9" s="86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22</v>
      </c>
      <c r="K9" s="72">
        <f t="shared" si="0"/>
        <v>4</v>
      </c>
      <c r="L9" s="73">
        <f t="shared" si="1"/>
        <v>4</v>
      </c>
      <c r="M9" s="74"/>
      <c r="N9" s="75">
        <f t="shared" si="2"/>
        <v>5</v>
      </c>
      <c r="O9" s="74"/>
      <c r="P9" s="74"/>
      <c r="Q9" s="74"/>
      <c r="R9" s="76">
        <f t="shared" si="3"/>
        <v>18</v>
      </c>
      <c r="S9" s="41" t="str">
        <f t="shared" si="4"/>
        <v>OK</v>
      </c>
      <c r="T9" s="52"/>
      <c r="U9" s="52">
        <v>1</v>
      </c>
      <c r="V9" s="52"/>
      <c r="W9" s="52">
        <v>2</v>
      </c>
      <c r="X9" s="52"/>
      <c r="Y9" s="52"/>
      <c r="Z9" s="52">
        <v>1</v>
      </c>
      <c r="AA9" s="90"/>
      <c r="AB9" s="52"/>
      <c r="AC9" s="52"/>
      <c r="AD9" s="52"/>
      <c r="AE9" s="52"/>
      <c r="AF9" s="52"/>
      <c r="AG9" s="52"/>
    </row>
    <row r="10" spans="1:33" s="3" customFormat="1" ht="43.5" customHeight="1" x14ac:dyDescent="0.2">
      <c r="A10" s="110"/>
      <c r="B10" s="42">
        <v>7</v>
      </c>
      <c r="C10" s="110"/>
      <c r="D10" s="86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15</v>
      </c>
      <c r="K10" s="72">
        <f t="shared" si="0"/>
        <v>1</v>
      </c>
      <c r="L10" s="73">
        <f t="shared" si="1"/>
        <v>1</v>
      </c>
      <c r="M10" s="74"/>
      <c r="N10" s="75">
        <f t="shared" si="2"/>
        <v>3</v>
      </c>
      <c r="O10" s="74"/>
      <c r="P10" s="74"/>
      <c r="Q10" s="74"/>
      <c r="R10" s="76">
        <f t="shared" si="3"/>
        <v>14</v>
      </c>
      <c r="S10" s="41" t="str">
        <f t="shared" si="4"/>
        <v>OK</v>
      </c>
      <c r="T10" s="52"/>
      <c r="U10" s="52"/>
      <c r="V10" s="52"/>
      <c r="W10" s="52"/>
      <c r="X10" s="52"/>
      <c r="Y10" s="52"/>
      <c r="Z10" s="52">
        <v>1</v>
      </c>
      <c r="AA10" s="90"/>
      <c r="AB10" s="52"/>
      <c r="AC10" s="52"/>
      <c r="AD10" s="52"/>
      <c r="AE10" s="52"/>
      <c r="AF10" s="52"/>
      <c r="AG10" s="52"/>
    </row>
    <row r="11" spans="1:33" s="3" customFormat="1" ht="43.5" customHeight="1" x14ac:dyDescent="0.2">
      <c r="A11" s="110"/>
      <c r="B11" s="42">
        <v>8</v>
      </c>
      <c r="C11" s="110"/>
      <c r="D11" s="86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11</v>
      </c>
      <c r="K11" s="72">
        <f t="shared" si="0"/>
        <v>0</v>
      </c>
      <c r="L11" s="73">
        <f t="shared" si="1"/>
        <v>0</v>
      </c>
      <c r="M11" s="74"/>
      <c r="N11" s="75">
        <f t="shared" si="2"/>
        <v>2</v>
      </c>
      <c r="O11" s="74"/>
      <c r="P11" s="74"/>
      <c r="Q11" s="74"/>
      <c r="R11" s="76">
        <f t="shared" si="3"/>
        <v>11</v>
      </c>
      <c r="S11" s="41" t="str">
        <f t="shared" si="4"/>
        <v>OK</v>
      </c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43.5" customHeight="1" x14ac:dyDescent="0.2">
      <c r="A12" s="110"/>
      <c r="B12" s="42">
        <v>9</v>
      </c>
      <c r="C12" s="111"/>
      <c r="D12" s="86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37</v>
      </c>
      <c r="K12" s="72">
        <f t="shared" si="0"/>
        <v>4</v>
      </c>
      <c r="L12" s="73">
        <f t="shared" si="1"/>
        <v>4</v>
      </c>
      <c r="M12" s="74"/>
      <c r="N12" s="75">
        <f t="shared" si="2"/>
        <v>9</v>
      </c>
      <c r="O12" s="74"/>
      <c r="P12" s="74"/>
      <c r="Q12" s="74"/>
      <c r="R12" s="76">
        <f t="shared" si="3"/>
        <v>33</v>
      </c>
      <c r="S12" s="41" t="str">
        <f t="shared" si="4"/>
        <v>OK</v>
      </c>
      <c r="T12" s="52">
        <v>1</v>
      </c>
      <c r="U12" s="52"/>
      <c r="V12" s="52"/>
      <c r="W12" s="52">
        <v>2</v>
      </c>
      <c r="X12" s="52"/>
      <c r="Y12" s="52"/>
      <c r="Z12" s="52">
        <v>1</v>
      </c>
      <c r="AA12" s="90"/>
      <c r="AB12" s="52"/>
      <c r="AC12" s="52"/>
      <c r="AD12" s="52"/>
      <c r="AE12" s="52"/>
      <c r="AF12" s="52"/>
      <c r="AG12" s="52"/>
    </row>
    <row r="13" spans="1:33" s="34" customFormat="1" ht="43.5" customHeight="1" x14ac:dyDescent="0.2">
      <c r="A13" s="110"/>
      <c r="B13" s="42">
        <v>10</v>
      </c>
      <c r="C13" s="110"/>
      <c r="D13" s="86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13</v>
      </c>
      <c r="K13" s="72">
        <f t="shared" si="0"/>
        <v>0</v>
      </c>
      <c r="L13" s="73">
        <f t="shared" si="1"/>
        <v>0</v>
      </c>
      <c r="M13" s="74"/>
      <c r="N13" s="75">
        <f t="shared" si="2"/>
        <v>3</v>
      </c>
      <c r="O13" s="74"/>
      <c r="P13" s="74"/>
      <c r="Q13" s="74"/>
      <c r="R13" s="76">
        <f t="shared" si="3"/>
        <v>13</v>
      </c>
      <c r="S13" s="41" t="str">
        <f t="shared" si="4"/>
        <v>OK</v>
      </c>
      <c r="T13" s="52"/>
      <c r="U13" s="53"/>
      <c r="V13" s="53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43.5" customHeight="1" x14ac:dyDescent="0.2">
      <c r="A14" s="110"/>
      <c r="B14" s="42">
        <v>11</v>
      </c>
      <c r="C14" s="110"/>
      <c r="D14" s="86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23</v>
      </c>
      <c r="K14" s="72">
        <f t="shared" si="0"/>
        <v>8</v>
      </c>
      <c r="L14" s="73">
        <f t="shared" si="1"/>
        <v>8</v>
      </c>
      <c r="M14" s="74"/>
      <c r="N14" s="75">
        <f t="shared" si="2"/>
        <v>5</v>
      </c>
      <c r="O14" s="74"/>
      <c r="P14" s="74"/>
      <c r="Q14" s="74"/>
      <c r="R14" s="76">
        <f t="shared" si="3"/>
        <v>15</v>
      </c>
      <c r="S14" s="41" t="str">
        <f t="shared" si="4"/>
        <v>OK</v>
      </c>
      <c r="T14" s="52"/>
      <c r="U14" s="52"/>
      <c r="V14" s="52"/>
      <c r="W14" s="52"/>
      <c r="X14" s="52"/>
      <c r="Y14" s="52"/>
      <c r="Z14" s="52">
        <v>8</v>
      </c>
      <c r="AA14" s="90"/>
      <c r="AB14" s="52"/>
      <c r="AC14" s="52"/>
      <c r="AD14" s="52"/>
      <c r="AE14" s="52"/>
      <c r="AF14" s="52"/>
      <c r="AG14" s="52"/>
    </row>
    <row r="15" spans="1:33" s="34" customFormat="1" ht="43.5" customHeight="1" x14ac:dyDescent="0.2">
      <c r="A15" s="110"/>
      <c r="B15" s="42">
        <v>12</v>
      </c>
      <c r="C15" s="112"/>
      <c r="D15" s="86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53</v>
      </c>
      <c r="K15" s="72">
        <f t="shared" si="0"/>
        <v>8</v>
      </c>
      <c r="L15" s="73">
        <f t="shared" si="1"/>
        <v>8</v>
      </c>
      <c r="M15" s="74"/>
      <c r="N15" s="75">
        <f t="shared" si="2"/>
        <v>13</v>
      </c>
      <c r="O15" s="74"/>
      <c r="P15" s="74"/>
      <c r="Q15" s="74"/>
      <c r="R15" s="76">
        <f t="shared" si="3"/>
        <v>45</v>
      </c>
      <c r="S15" s="41" t="str">
        <f t="shared" si="4"/>
        <v>OK</v>
      </c>
      <c r="T15" s="52"/>
      <c r="U15" s="53"/>
      <c r="V15" s="52">
        <v>3</v>
      </c>
      <c r="W15" s="52">
        <v>5</v>
      </c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ht="43.5" customHeight="1" x14ac:dyDescent="0.2">
      <c r="A16" s="110"/>
      <c r="B16" s="42">
        <v>13</v>
      </c>
      <c r="C16" s="111"/>
      <c r="D16" s="86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30</v>
      </c>
      <c r="K16" s="72">
        <f t="shared" si="0"/>
        <v>9</v>
      </c>
      <c r="L16" s="73">
        <f t="shared" si="1"/>
        <v>9</v>
      </c>
      <c r="M16" s="74"/>
      <c r="N16" s="75">
        <f t="shared" si="2"/>
        <v>7</v>
      </c>
      <c r="O16" s="74"/>
      <c r="P16" s="74"/>
      <c r="Q16" s="74"/>
      <c r="R16" s="76">
        <f t="shared" si="3"/>
        <v>21</v>
      </c>
      <c r="S16" s="41" t="str">
        <f t="shared" si="4"/>
        <v>OK</v>
      </c>
      <c r="T16" s="52"/>
      <c r="U16" s="52"/>
      <c r="V16" s="52">
        <v>3</v>
      </c>
      <c r="W16" s="52">
        <v>6</v>
      </c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ht="43.5" customHeight="1" x14ac:dyDescent="0.2">
      <c r="A17" s="110"/>
      <c r="B17" s="42">
        <v>14</v>
      </c>
      <c r="C17" s="110"/>
      <c r="D17" s="86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15</v>
      </c>
      <c r="K17" s="72">
        <f t="shared" si="0"/>
        <v>1</v>
      </c>
      <c r="L17" s="73">
        <f t="shared" si="1"/>
        <v>1</v>
      </c>
      <c r="M17" s="74"/>
      <c r="N17" s="75">
        <f t="shared" si="2"/>
        <v>3</v>
      </c>
      <c r="O17" s="74"/>
      <c r="P17" s="74"/>
      <c r="Q17" s="74"/>
      <c r="R17" s="76">
        <f t="shared" si="3"/>
        <v>14</v>
      </c>
      <c r="S17" s="41" t="str">
        <f t="shared" si="4"/>
        <v>OK</v>
      </c>
      <c r="T17" s="52"/>
      <c r="U17" s="52"/>
      <c r="V17" s="52"/>
      <c r="W17" s="52"/>
      <c r="X17" s="52"/>
      <c r="Y17" s="52"/>
      <c r="Z17" s="52">
        <v>1</v>
      </c>
      <c r="AA17" s="90"/>
      <c r="AB17" s="52"/>
      <c r="AC17" s="52"/>
      <c r="AD17" s="52"/>
      <c r="AE17" s="52"/>
      <c r="AF17" s="52"/>
      <c r="AG17" s="52"/>
    </row>
    <row r="18" spans="1:33" s="3" customFormat="1" ht="43.5" customHeight="1" x14ac:dyDescent="0.2">
      <c r="A18" s="110"/>
      <c r="B18" s="42">
        <v>15</v>
      </c>
      <c r="C18" s="110"/>
      <c r="D18" s="86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25</v>
      </c>
      <c r="K18" s="72">
        <f t="shared" si="0"/>
        <v>0</v>
      </c>
      <c r="L18" s="73">
        <f t="shared" si="1"/>
        <v>0</v>
      </c>
      <c r="M18" s="74"/>
      <c r="N18" s="75">
        <f t="shared" si="2"/>
        <v>6</v>
      </c>
      <c r="O18" s="74"/>
      <c r="P18" s="74"/>
      <c r="Q18" s="74"/>
      <c r="R18" s="76">
        <f t="shared" si="3"/>
        <v>25</v>
      </c>
      <c r="S18" s="41" t="str">
        <f t="shared" si="4"/>
        <v>OK</v>
      </c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ht="43.5" customHeight="1" x14ac:dyDescent="0.2">
      <c r="A19" s="110"/>
      <c r="B19" s="42">
        <v>16</v>
      </c>
      <c r="C19" s="110"/>
      <c r="D19" s="86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13</v>
      </c>
      <c r="K19" s="72">
        <f t="shared" si="0"/>
        <v>2</v>
      </c>
      <c r="L19" s="73">
        <f t="shared" si="1"/>
        <v>2</v>
      </c>
      <c r="M19" s="74"/>
      <c r="N19" s="75">
        <f t="shared" si="2"/>
        <v>3</v>
      </c>
      <c r="O19" s="74"/>
      <c r="P19" s="74"/>
      <c r="Q19" s="74"/>
      <c r="R19" s="76">
        <f t="shared" si="3"/>
        <v>11</v>
      </c>
      <c r="S19" s="41" t="str">
        <f t="shared" si="4"/>
        <v>OK</v>
      </c>
      <c r="T19" s="52"/>
      <c r="U19" s="52"/>
      <c r="V19" s="52">
        <v>2</v>
      </c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43.5" customHeight="1" x14ac:dyDescent="0.2">
      <c r="A20" s="110"/>
      <c r="B20" s="42">
        <v>17</v>
      </c>
      <c r="C20" s="112"/>
      <c r="D20" s="86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40</v>
      </c>
      <c r="K20" s="72">
        <f t="shared" si="0"/>
        <v>7</v>
      </c>
      <c r="L20" s="73">
        <f t="shared" si="1"/>
        <v>7</v>
      </c>
      <c r="M20" s="74"/>
      <c r="N20" s="75">
        <f t="shared" si="2"/>
        <v>10</v>
      </c>
      <c r="O20" s="74"/>
      <c r="P20" s="74"/>
      <c r="Q20" s="74"/>
      <c r="R20" s="76">
        <f t="shared" si="3"/>
        <v>33</v>
      </c>
      <c r="S20" s="41" t="str">
        <f t="shared" si="4"/>
        <v>OK</v>
      </c>
      <c r="T20" s="52"/>
      <c r="U20" s="53"/>
      <c r="V20" s="53"/>
      <c r="W20" s="52">
        <v>4</v>
      </c>
      <c r="X20" s="53"/>
      <c r="Y20" s="52"/>
      <c r="Z20" s="52">
        <v>3</v>
      </c>
      <c r="AA20" s="90"/>
      <c r="AB20" s="52"/>
      <c r="AC20" s="52"/>
      <c r="AD20" s="52"/>
      <c r="AE20" s="52"/>
      <c r="AF20" s="52"/>
      <c r="AG20" s="52"/>
    </row>
    <row r="21" spans="1:33" s="3" customFormat="1" ht="43.5" customHeight="1" x14ac:dyDescent="0.2">
      <c r="A21" s="110"/>
      <c r="B21" s="42">
        <v>18</v>
      </c>
      <c r="C21" s="111"/>
      <c r="D21" s="86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12</v>
      </c>
      <c r="K21" s="72">
        <f t="shared" si="0"/>
        <v>6</v>
      </c>
      <c r="L21" s="73">
        <f t="shared" si="1"/>
        <v>6</v>
      </c>
      <c r="M21" s="74"/>
      <c r="N21" s="75">
        <f t="shared" si="2"/>
        <v>3</v>
      </c>
      <c r="O21" s="74"/>
      <c r="P21" s="74"/>
      <c r="Q21" s="74"/>
      <c r="R21" s="76">
        <f t="shared" si="3"/>
        <v>6</v>
      </c>
      <c r="S21" s="41" t="str">
        <f t="shared" si="4"/>
        <v>OK</v>
      </c>
      <c r="T21" s="52"/>
      <c r="U21" s="52"/>
      <c r="V21" s="52">
        <v>2</v>
      </c>
      <c r="W21" s="52">
        <v>3</v>
      </c>
      <c r="X21" s="52"/>
      <c r="Y21" s="52"/>
      <c r="Z21" s="52">
        <v>1</v>
      </c>
      <c r="AA21" s="90"/>
      <c r="AB21" s="52"/>
      <c r="AC21" s="52"/>
      <c r="AD21" s="52"/>
      <c r="AE21" s="52"/>
      <c r="AF21" s="52"/>
      <c r="AG21" s="52"/>
    </row>
    <row r="22" spans="1:33" ht="43.5" customHeight="1" x14ac:dyDescent="0.2">
      <c r="A22" s="110"/>
      <c r="B22" s="42">
        <v>19</v>
      </c>
      <c r="C22" s="110"/>
      <c r="D22" s="86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5</v>
      </c>
      <c r="K22" s="72">
        <f t="shared" si="0"/>
        <v>3</v>
      </c>
      <c r="L22" s="73">
        <f t="shared" si="1"/>
        <v>3</v>
      </c>
      <c r="M22" s="74"/>
      <c r="N22" s="75">
        <f t="shared" si="2"/>
        <v>1</v>
      </c>
      <c r="O22" s="74"/>
      <c r="P22" s="74"/>
      <c r="Q22" s="74"/>
      <c r="R22" s="76">
        <f t="shared" si="3"/>
        <v>2</v>
      </c>
      <c r="S22" s="41" t="str">
        <f t="shared" si="4"/>
        <v>OK</v>
      </c>
      <c r="T22" s="52"/>
      <c r="U22" s="52"/>
      <c r="V22" s="52">
        <v>2</v>
      </c>
      <c r="W22" s="52"/>
      <c r="X22" s="52"/>
      <c r="Y22" s="52"/>
      <c r="Z22" s="52">
        <v>1</v>
      </c>
      <c r="AA22" s="90"/>
      <c r="AB22" s="52"/>
      <c r="AC22" s="52"/>
      <c r="AD22" s="52"/>
      <c r="AE22" s="52"/>
      <c r="AF22" s="52"/>
      <c r="AG22" s="52"/>
    </row>
    <row r="23" spans="1:33" ht="43.5" customHeight="1" x14ac:dyDescent="0.2">
      <c r="A23" s="110"/>
      <c r="B23" s="42">
        <v>20</v>
      </c>
      <c r="C23" s="110"/>
      <c r="D23" s="86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26</v>
      </c>
      <c r="K23" s="72">
        <f t="shared" si="0"/>
        <v>6</v>
      </c>
      <c r="L23" s="73">
        <f t="shared" si="1"/>
        <v>6</v>
      </c>
      <c r="M23" s="74"/>
      <c r="N23" s="75">
        <f t="shared" si="2"/>
        <v>6</v>
      </c>
      <c r="O23" s="74"/>
      <c r="P23" s="74"/>
      <c r="Q23" s="74"/>
      <c r="R23" s="76">
        <f t="shared" si="3"/>
        <v>20</v>
      </c>
      <c r="S23" s="41" t="str">
        <f t="shared" si="4"/>
        <v>OK</v>
      </c>
      <c r="T23" s="52"/>
      <c r="U23" s="52"/>
      <c r="V23" s="52"/>
      <c r="W23" s="52"/>
      <c r="X23" s="52"/>
      <c r="Y23" s="52"/>
      <c r="Z23" s="52">
        <v>6</v>
      </c>
      <c r="AA23" s="90"/>
      <c r="AB23" s="52"/>
      <c r="AC23" s="52"/>
      <c r="AD23" s="52"/>
      <c r="AE23" s="52"/>
      <c r="AF23" s="52"/>
      <c r="AG23" s="52"/>
    </row>
    <row r="24" spans="1:33" ht="43.5" customHeight="1" x14ac:dyDescent="0.2">
      <c r="A24" s="110"/>
      <c r="B24" s="42">
        <v>21</v>
      </c>
      <c r="C24" s="110"/>
      <c r="D24" s="86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60</v>
      </c>
      <c r="K24" s="72">
        <f t="shared" si="0"/>
        <v>24</v>
      </c>
      <c r="L24" s="73">
        <f t="shared" si="1"/>
        <v>24</v>
      </c>
      <c r="M24" s="74"/>
      <c r="N24" s="75">
        <f t="shared" si="2"/>
        <v>15</v>
      </c>
      <c r="O24" s="74"/>
      <c r="P24" s="74"/>
      <c r="Q24" s="74"/>
      <c r="R24" s="76">
        <f t="shared" si="3"/>
        <v>36</v>
      </c>
      <c r="S24" s="41" t="str">
        <f t="shared" si="4"/>
        <v>OK</v>
      </c>
      <c r="T24" s="52"/>
      <c r="U24" s="54"/>
      <c r="V24" s="54">
        <v>24</v>
      </c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43.5" customHeight="1" x14ac:dyDescent="0.2">
      <c r="A25" s="110"/>
      <c r="B25" s="86">
        <v>22</v>
      </c>
      <c r="C25" s="112"/>
      <c r="D25" s="86" t="s">
        <v>36</v>
      </c>
      <c r="E25" s="87" t="s">
        <v>69</v>
      </c>
      <c r="F25" s="87" t="s">
        <v>27</v>
      </c>
      <c r="G25" s="87" t="s">
        <v>28</v>
      </c>
      <c r="H25" s="87" t="s">
        <v>24</v>
      </c>
      <c r="I25" s="88">
        <v>2950</v>
      </c>
      <c r="J25" s="40">
        <v>12</v>
      </c>
      <c r="K25" s="72">
        <f t="shared" si="0"/>
        <v>7</v>
      </c>
      <c r="L25" s="73">
        <f t="shared" si="1"/>
        <v>7</v>
      </c>
      <c r="M25" s="74">
        <v>-1</v>
      </c>
      <c r="N25" s="75">
        <f t="shared" si="2"/>
        <v>3</v>
      </c>
      <c r="O25" s="74"/>
      <c r="P25" s="74"/>
      <c r="Q25" s="74"/>
      <c r="R25" s="76">
        <f t="shared" si="3"/>
        <v>4</v>
      </c>
      <c r="S25" s="41" t="str">
        <f t="shared" si="4"/>
        <v>OK</v>
      </c>
      <c r="T25" s="52"/>
      <c r="U25" s="55"/>
      <c r="V25" s="54">
        <v>2</v>
      </c>
      <c r="W25" s="52">
        <v>3</v>
      </c>
      <c r="X25" s="55"/>
      <c r="Y25" s="52">
        <v>2</v>
      </c>
      <c r="Z25" s="53"/>
      <c r="AA25" s="52"/>
      <c r="AB25" s="52"/>
      <c r="AC25" s="52"/>
      <c r="AD25" s="52"/>
      <c r="AE25" s="52"/>
      <c r="AF25" s="52"/>
      <c r="AG25" s="52"/>
    </row>
    <row r="26" spans="1:33" ht="43.5" customHeight="1" x14ac:dyDescent="0.2">
      <c r="A26" s="110"/>
      <c r="B26" s="42">
        <v>23</v>
      </c>
      <c r="C26" s="112"/>
      <c r="D26" s="86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7</v>
      </c>
      <c r="K26" s="72">
        <f t="shared" si="0"/>
        <v>3</v>
      </c>
      <c r="L26" s="73">
        <f t="shared" si="1"/>
        <v>3</v>
      </c>
      <c r="M26" s="74"/>
      <c r="N26" s="75">
        <f t="shared" si="2"/>
        <v>1</v>
      </c>
      <c r="O26" s="74"/>
      <c r="P26" s="74"/>
      <c r="Q26" s="74"/>
      <c r="R26" s="76">
        <f t="shared" si="3"/>
        <v>4</v>
      </c>
      <c r="S26" s="41" t="str">
        <f t="shared" si="4"/>
        <v>OK</v>
      </c>
      <c r="T26" s="52"/>
      <c r="U26" s="54"/>
      <c r="V26" s="54"/>
      <c r="W26" s="52">
        <v>3</v>
      </c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ht="43.5" customHeight="1" x14ac:dyDescent="0.2">
      <c r="A27" s="110"/>
      <c r="B27" s="86">
        <v>24</v>
      </c>
      <c r="C27" s="112"/>
      <c r="D27" s="86" t="s">
        <v>31</v>
      </c>
      <c r="E27" s="87" t="s">
        <v>69</v>
      </c>
      <c r="F27" s="87" t="s">
        <v>27</v>
      </c>
      <c r="G27" s="87" t="s">
        <v>28</v>
      </c>
      <c r="H27" s="87" t="s">
        <v>24</v>
      </c>
      <c r="I27" s="88">
        <v>900</v>
      </c>
      <c r="J27" s="40">
        <v>24</v>
      </c>
      <c r="K27" s="72">
        <f t="shared" si="0"/>
        <v>7</v>
      </c>
      <c r="L27" s="73">
        <f t="shared" si="1"/>
        <v>7</v>
      </c>
      <c r="M27" s="74"/>
      <c r="N27" s="75">
        <f t="shared" si="2"/>
        <v>6</v>
      </c>
      <c r="O27" s="74"/>
      <c r="P27" s="74"/>
      <c r="Q27" s="74"/>
      <c r="R27" s="76">
        <f t="shared" si="3"/>
        <v>17</v>
      </c>
      <c r="S27" s="41" t="str">
        <f t="shared" si="4"/>
        <v>OK</v>
      </c>
      <c r="T27" s="52"/>
      <c r="U27" s="54"/>
      <c r="V27" s="54">
        <v>2</v>
      </c>
      <c r="W27" s="52">
        <v>3</v>
      </c>
      <c r="X27" s="54"/>
      <c r="Y27" s="52">
        <v>2</v>
      </c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ht="43.5" customHeight="1" x14ac:dyDescent="0.2">
      <c r="A28" s="110"/>
      <c r="B28" s="42">
        <v>25</v>
      </c>
      <c r="C28" s="112"/>
      <c r="D28" s="86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2040</v>
      </c>
      <c r="K28" s="72">
        <f t="shared" si="0"/>
        <v>860</v>
      </c>
      <c r="L28" s="73">
        <f t="shared" si="1"/>
        <v>860</v>
      </c>
      <c r="M28" s="74">
        <v>-400</v>
      </c>
      <c r="N28" s="75">
        <f t="shared" si="2"/>
        <v>510</v>
      </c>
      <c r="O28" s="74"/>
      <c r="P28" s="74"/>
      <c r="Q28" s="74"/>
      <c r="R28" s="76">
        <f t="shared" si="3"/>
        <v>780</v>
      </c>
      <c r="S28" s="41" t="str">
        <f t="shared" si="4"/>
        <v>OK</v>
      </c>
      <c r="T28" s="52"/>
      <c r="U28" s="55"/>
      <c r="V28" s="55"/>
      <c r="W28" s="52">
        <v>160</v>
      </c>
      <c r="X28" s="55"/>
      <c r="Y28" s="52"/>
      <c r="Z28" s="52">
        <v>700</v>
      </c>
      <c r="AA28" s="90"/>
      <c r="AB28" s="52"/>
      <c r="AC28" s="52"/>
      <c r="AD28" s="52"/>
      <c r="AE28" s="52"/>
      <c r="AF28" s="52"/>
      <c r="AG28" s="52"/>
    </row>
    <row r="29" spans="1:33" s="45" customFormat="1" ht="43.5" customHeight="1" x14ac:dyDescent="0.2">
      <c r="A29" s="110"/>
      <c r="B29" s="42">
        <v>26</v>
      </c>
      <c r="C29" s="111"/>
      <c r="D29" s="86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354</v>
      </c>
      <c r="K29" s="72">
        <f t="shared" si="0"/>
        <v>26</v>
      </c>
      <c r="L29" s="73">
        <f t="shared" si="1"/>
        <v>26</v>
      </c>
      <c r="M29" s="74"/>
      <c r="N29" s="75">
        <f t="shared" si="2"/>
        <v>88</v>
      </c>
      <c r="O29" s="74"/>
      <c r="P29" s="74"/>
      <c r="Q29" s="74"/>
      <c r="R29" s="76">
        <f t="shared" si="3"/>
        <v>328</v>
      </c>
      <c r="S29" s="41" t="str">
        <f t="shared" si="4"/>
        <v>OK</v>
      </c>
      <c r="T29" s="52"/>
      <c r="U29" s="55"/>
      <c r="V29" s="55"/>
      <c r="W29" s="52">
        <v>26</v>
      </c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ht="43.5" customHeight="1" x14ac:dyDescent="0.2">
      <c r="A30" s="110"/>
      <c r="B30" s="86">
        <v>27</v>
      </c>
      <c r="C30" s="110"/>
      <c r="D30" s="86" t="s">
        <v>32</v>
      </c>
      <c r="E30" s="87" t="s">
        <v>69</v>
      </c>
      <c r="F30" s="87" t="s">
        <v>27</v>
      </c>
      <c r="G30" s="87" t="s">
        <v>28</v>
      </c>
      <c r="H30" s="87" t="s">
        <v>24</v>
      </c>
      <c r="I30" s="88">
        <v>900</v>
      </c>
      <c r="J30" s="40">
        <v>20</v>
      </c>
      <c r="K30" s="72">
        <f t="shared" si="0"/>
        <v>8</v>
      </c>
      <c r="L30" s="73">
        <f t="shared" si="1"/>
        <v>8</v>
      </c>
      <c r="M30" s="74"/>
      <c r="N30" s="75">
        <f t="shared" si="2"/>
        <v>5</v>
      </c>
      <c r="O30" s="74"/>
      <c r="P30" s="74"/>
      <c r="Q30" s="74"/>
      <c r="R30" s="76">
        <f t="shared" si="3"/>
        <v>12</v>
      </c>
      <c r="S30" s="41" t="str">
        <f t="shared" si="4"/>
        <v>OK</v>
      </c>
      <c r="T30" s="52"/>
      <c r="U30" s="54"/>
      <c r="V30" s="54">
        <v>5</v>
      </c>
      <c r="W30" s="52"/>
      <c r="X30" s="54"/>
      <c r="Y30" s="52">
        <v>2</v>
      </c>
      <c r="Z30" s="52">
        <v>1</v>
      </c>
      <c r="AA30" s="90"/>
      <c r="AB30" s="52"/>
      <c r="AC30" s="52"/>
      <c r="AD30" s="52"/>
      <c r="AE30" s="52"/>
      <c r="AF30" s="52"/>
      <c r="AG30" s="52"/>
    </row>
    <row r="31" spans="1:33" ht="43.5" customHeight="1" x14ac:dyDescent="0.2">
      <c r="A31" s="110"/>
      <c r="B31" s="42">
        <v>28</v>
      </c>
      <c r="C31" s="110"/>
      <c r="D31" s="91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7</v>
      </c>
      <c r="K31" s="72">
        <f t="shared" si="0"/>
        <v>0</v>
      </c>
      <c r="L31" s="73">
        <f t="shared" si="1"/>
        <v>0</v>
      </c>
      <c r="M31" s="74"/>
      <c r="N31" s="75">
        <f t="shared" si="2"/>
        <v>1</v>
      </c>
      <c r="O31" s="74"/>
      <c r="P31" s="74"/>
      <c r="Q31" s="74"/>
      <c r="R31" s="76">
        <f t="shared" si="3"/>
        <v>7</v>
      </c>
      <c r="S31" s="41" t="str">
        <f t="shared" si="4"/>
        <v>OK</v>
      </c>
      <c r="T31" s="52"/>
      <c r="U31" s="57"/>
      <c r="V31" s="54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43.5" customHeight="1" x14ac:dyDescent="0.2">
      <c r="A32" s="110"/>
      <c r="B32" s="42">
        <v>29</v>
      </c>
      <c r="C32" s="110"/>
      <c r="D32" s="91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4</v>
      </c>
      <c r="K32" s="72">
        <f t="shared" si="0"/>
        <v>2</v>
      </c>
      <c r="L32" s="73">
        <f t="shared" si="1"/>
        <v>2</v>
      </c>
      <c r="M32" s="74"/>
      <c r="N32" s="75">
        <f t="shared" si="2"/>
        <v>1</v>
      </c>
      <c r="O32" s="74"/>
      <c r="P32" s="74"/>
      <c r="Q32" s="74"/>
      <c r="R32" s="76">
        <f t="shared" si="3"/>
        <v>2</v>
      </c>
      <c r="S32" s="41" t="str">
        <f t="shared" si="4"/>
        <v>OK</v>
      </c>
      <c r="T32" s="52"/>
      <c r="U32" s="56"/>
      <c r="V32" s="52">
        <v>2</v>
      </c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43.5" customHeight="1" x14ac:dyDescent="0.2">
      <c r="A33" s="110"/>
      <c r="B33" s="42">
        <v>30</v>
      </c>
      <c r="C33" s="110"/>
      <c r="D33" s="91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10</v>
      </c>
      <c r="K33" s="72">
        <f t="shared" si="0"/>
        <v>3</v>
      </c>
      <c r="L33" s="73">
        <f t="shared" si="1"/>
        <v>3</v>
      </c>
      <c r="M33" s="74"/>
      <c r="N33" s="75">
        <f t="shared" si="2"/>
        <v>2</v>
      </c>
      <c r="O33" s="74"/>
      <c r="P33" s="74"/>
      <c r="Q33" s="74"/>
      <c r="R33" s="76">
        <f t="shared" si="3"/>
        <v>7</v>
      </c>
      <c r="S33" s="41" t="str">
        <f t="shared" si="4"/>
        <v>OK</v>
      </c>
      <c r="T33" s="52"/>
      <c r="U33" s="56"/>
      <c r="V33" s="52">
        <v>2</v>
      </c>
      <c r="W33" s="52"/>
      <c r="X33" s="56"/>
      <c r="Y33" s="52"/>
      <c r="Z33" s="52">
        <v>1</v>
      </c>
      <c r="AA33" s="90"/>
      <c r="AB33" s="52"/>
      <c r="AC33" s="52"/>
      <c r="AD33" s="52"/>
      <c r="AE33" s="52"/>
      <c r="AF33" s="52"/>
      <c r="AG33" s="52"/>
    </row>
    <row r="34" spans="1:33" ht="43.5" customHeight="1" x14ac:dyDescent="0.2">
      <c r="A34" s="110"/>
      <c r="B34" s="42">
        <v>31</v>
      </c>
      <c r="C34" s="112"/>
      <c r="D34" s="91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4</v>
      </c>
      <c r="K34" s="72">
        <f t="shared" si="0"/>
        <v>2</v>
      </c>
      <c r="L34" s="73">
        <f t="shared" si="1"/>
        <v>2</v>
      </c>
      <c r="M34" s="74"/>
      <c r="N34" s="75">
        <f t="shared" si="2"/>
        <v>1</v>
      </c>
      <c r="O34" s="74"/>
      <c r="P34" s="74"/>
      <c r="Q34" s="74"/>
      <c r="R34" s="76">
        <f t="shared" si="3"/>
        <v>2</v>
      </c>
      <c r="S34" s="41" t="str">
        <f t="shared" si="4"/>
        <v>OK</v>
      </c>
      <c r="T34" s="52"/>
      <c r="U34" s="56"/>
      <c r="V34" s="56"/>
      <c r="W34" s="52">
        <v>2</v>
      </c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ht="43.5" customHeight="1" x14ac:dyDescent="0.2">
      <c r="A35" s="110"/>
      <c r="B35" s="42">
        <v>32</v>
      </c>
      <c r="C35" s="112"/>
      <c r="D35" s="91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f>30</f>
        <v>30</v>
      </c>
      <c r="K35" s="72">
        <f t="shared" si="0"/>
        <v>6</v>
      </c>
      <c r="L35" s="73">
        <f t="shared" si="1"/>
        <v>6</v>
      </c>
      <c r="M35" s="74">
        <v>-1</v>
      </c>
      <c r="N35" s="75">
        <f t="shared" si="2"/>
        <v>7</v>
      </c>
      <c r="O35" s="74"/>
      <c r="P35" s="74"/>
      <c r="Q35" s="74"/>
      <c r="R35" s="76">
        <f t="shared" si="3"/>
        <v>23</v>
      </c>
      <c r="S35" s="41" t="str">
        <f t="shared" si="4"/>
        <v>OK</v>
      </c>
      <c r="T35" s="52"/>
      <c r="U35" s="52">
        <v>1</v>
      </c>
      <c r="V35" s="52">
        <v>2</v>
      </c>
      <c r="W35" s="52">
        <v>3</v>
      </c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ht="43.5" customHeight="1" x14ac:dyDescent="0.2">
      <c r="A36" s="110"/>
      <c r="B36" s="42">
        <v>33</v>
      </c>
      <c r="C36" s="111"/>
      <c r="D36" s="86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f>30</f>
        <v>30</v>
      </c>
      <c r="K36" s="72">
        <f t="shared" si="0"/>
        <v>5</v>
      </c>
      <c r="L36" s="73">
        <f t="shared" si="1"/>
        <v>5</v>
      </c>
      <c r="M36" s="74">
        <v>-1</v>
      </c>
      <c r="N36" s="75">
        <f t="shared" si="2"/>
        <v>7</v>
      </c>
      <c r="O36" s="74"/>
      <c r="P36" s="74"/>
      <c r="Q36" s="74"/>
      <c r="R36" s="76">
        <f t="shared" si="3"/>
        <v>24</v>
      </c>
      <c r="S36" s="41" t="str">
        <f t="shared" si="4"/>
        <v>OK</v>
      </c>
      <c r="T36" s="52"/>
      <c r="U36" s="56"/>
      <c r="V36" s="52">
        <v>2</v>
      </c>
      <c r="W36" s="52">
        <v>3</v>
      </c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ht="43.5" customHeight="1" x14ac:dyDescent="0.2">
      <c r="A37" s="110"/>
      <c r="B37" s="42">
        <v>34</v>
      </c>
      <c r="C37" s="110"/>
      <c r="D37" s="86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4</v>
      </c>
      <c r="K37" s="72">
        <f t="shared" si="0"/>
        <v>0</v>
      </c>
      <c r="L37" s="73">
        <f t="shared" si="1"/>
        <v>0</v>
      </c>
      <c r="M37" s="74"/>
      <c r="N37" s="75">
        <f t="shared" si="2"/>
        <v>1</v>
      </c>
      <c r="O37" s="74"/>
      <c r="P37" s="74"/>
      <c r="Q37" s="74"/>
      <c r="R37" s="76">
        <f t="shared" si="3"/>
        <v>4</v>
      </c>
      <c r="S37" s="41" t="str">
        <f t="shared" si="4"/>
        <v>OK</v>
      </c>
      <c r="T37" s="52"/>
      <c r="U37" s="56"/>
      <c r="V37" s="56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43.5" customHeight="1" x14ac:dyDescent="0.2">
      <c r="A38" s="110"/>
      <c r="B38" s="42">
        <v>35</v>
      </c>
      <c r="C38" s="110"/>
      <c r="D38" s="91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52</v>
      </c>
      <c r="K38" s="72">
        <f t="shared" si="0"/>
        <v>0</v>
      </c>
      <c r="L38" s="73">
        <f t="shared" si="1"/>
        <v>0</v>
      </c>
      <c r="M38" s="74"/>
      <c r="N38" s="75">
        <f t="shared" si="2"/>
        <v>13</v>
      </c>
      <c r="O38" s="74"/>
      <c r="P38" s="74"/>
      <c r="Q38" s="74"/>
      <c r="R38" s="76">
        <f t="shared" si="3"/>
        <v>52</v>
      </c>
      <c r="S38" s="41" t="str">
        <f t="shared" si="4"/>
        <v>OK</v>
      </c>
      <c r="T38" s="52"/>
      <c r="U38" s="56"/>
      <c r="V38" s="56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ht="43.5" customHeight="1" x14ac:dyDescent="0.2">
      <c r="A39" s="110"/>
      <c r="B39" s="42">
        <v>36</v>
      </c>
      <c r="C39" s="110"/>
      <c r="D39" s="91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4</v>
      </c>
      <c r="K39" s="72">
        <f t="shared" si="0"/>
        <v>0</v>
      </c>
      <c r="L39" s="73">
        <f t="shared" si="1"/>
        <v>0</v>
      </c>
      <c r="M39" s="74"/>
      <c r="N39" s="75">
        <f t="shared" si="2"/>
        <v>1</v>
      </c>
      <c r="O39" s="74"/>
      <c r="P39" s="74"/>
      <c r="Q39" s="74"/>
      <c r="R39" s="76">
        <f t="shared" si="3"/>
        <v>4</v>
      </c>
      <c r="S39" s="41" t="str">
        <f t="shared" si="4"/>
        <v>OK</v>
      </c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ht="43.5" customHeight="1" x14ac:dyDescent="0.2">
      <c r="A40" s="110"/>
      <c r="B40" s="42">
        <v>37</v>
      </c>
      <c r="C40" s="110"/>
      <c r="D40" s="91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2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2</v>
      </c>
      <c r="S40" s="41" t="str">
        <f t="shared" si="4"/>
        <v>OK</v>
      </c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43.5" customHeight="1" x14ac:dyDescent="0.2">
      <c r="A41" s="110"/>
      <c r="B41" s="42">
        <v>38</v>
      </c>
      <c r="C41" s="111"/>
      <c r="D41" s="91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6</v>
      </c>
      <c r="K41" s="72">
        <f t="shared" si="0"/>
        <v>2</v>
      </c>
      <c r="L41" s="73">
        <f t="shared" si="1"/>
        <v>2</v>
      </c>
      <c r="M41" s="74"/>
      <c r="N41" s="75">
        <f t="shared" si="2"/>
        <v>1</v>
      </c>
      <c r="O41" s="74"/>
      <c r="P41" s="74"/>
      <c r="Q41" s="74"/>
      <c r="R41" s="76">
        <f t="shared" si="3"/>
        <v>4</v>
      </c>
      <c r="S41" s="41" t="str">
        <f t="shared" si="4"/>
        <v>OK</v>
      </c>
      <c r="T41" s="52"/>
      <c r="U41" s="52"/>
      <c r="V41" s="52"/>
      <c r="W41" s="52">
        <v>2</v>
      </c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43.5" customHeight="1" x14ac:dyDescent="0.2">
      <c r="A42" s="110"/>
      <c r="B42" s="42">
        <v>39</v>
      </c>
      <c r="C42" s="110"/>
      <c r="D42" s="91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6</v>
      </c>
      <c r="K42" s="72">
        <f t="shared" si="0"/>
        <v>0</v>
      </c>
      <c r="L42" s="73">
        <f t="shared" si="1"/>
        <v>0</v>
      </c>
      <c r="M42" s="74"/>
      <c r="N42" s="75">
        <f t="shared" si="2"/>
        <v>1</v>
      </c>
      <c r="O42" s="74"/>
      <c r="P42" s="74"/>
      <c r="Q42" s="74"/>
      <c r="R42" s="76">
        <f t="shared" si="3"/>
        <v>6</v>
      </c>
      <c r="S42" s="41" t="str">
        <f t="shared" si="4"/>
        <v>OK</v>
      </c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43.5" customHeight="1" x14ac:dyDescent="0.2">
      <c r="A43" s="110"/>
      <c r="B43" s="42">
        <v>40</v>
      </c>
      <c r="C43" s="110"/>
      <c r="D43" s="91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10</v>
      </c>
      <c r="K43" s="72">
        <f t="shared" si="0"/>
        <v>3</v>
      </c>
      <c r="L43" s="73">
        <f t="shared" si="1"/>
        <v>3</v>
      </c>
      <c r="M43" s="74"/>
      <c r="N43" s="75">
        <f t="shared" si="2"/>
        <v>2</v>
      </c>
      <c r="O43" s="74"/>
      <c r="P43" s="74"/>
      <c r="Q43" s="74"/>
      <c r="R43" s="76">
        <f t="shared" si="3"/>
        <v>7</v>
      </c>
      <c r="S43" s="41" t="str">
        <f t="shared" si="4"/>
        <v>OK</v>
      </c>
      <c r="T43" s="52"/>
      <c r="U43" s="52"/>
      <c r="V43" s="52">
        <v>2</v>
      </c>
      <c r="W43" s="52"/>
      <c r="X43" s="52"/>
      <c r="Y43" s="52"/>
      <c r="Z43" s="52">
        <v>1</v>
      </c>
      <c r="AA43" s="90"/>
      <c r="AB43" s="52"/>
      <c r="AC43" s="52"/>
      <c r="AD43" s="52"/>
      <c r="AE43" s="52"/>
      <c r="AF43" s="52"/>
      <c r="AG43" s="52"/>
    </row>
    <row r="44" spans="1:33" s="45" customFormat="1" ht="43.5" customHeight="1" x14ac:dyDescent="0.2">
      <c r="A44" s="110"/>
      <c r="B44" s="42">
        <v>41</v>
      </c>
      <c r="C44" s="110"/>
      <c r="D44" s="91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20</v>
      </c>
      <c r="K44" s="72">
        <f t="shared" si="0"/>
        <v>0</v>
      </c>
      <c r="L44" s="73">
        <f t="shared" si="1"/>
        <v>0</v>
      </c>
      <c r="M44" s="74"/>
      <c r="N44" s="75">
        <f t="shared" si="2"/>
        <v>5</v>
      </c>
      <c r="O44" s="74"/>
      <c r="P44" s="74"/>
      <c r="Q44" s="74"/>
      <c r="R44" s="76">
        <f t="shared" si="3"/>
        <v>20</v>
      </c>
      <c r="S44" s="41" t="str">
        <f t="shared" si="4"/>
        <v>OK</v>
      </c>
      <c r="T44" s="52"/>
      <c r="U44" s="53"/>
      <c r="V44" s="53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43.5" customHeight="1" x14ac:dyDescent="0.2">
      <c r="A45" s="110"/>
      <c r="B45" s="42">
        <v>42</v>
      </c>
      <c r="C45" s="111"/>
      <c r="D45" s="91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5</v>
      </c>
      <c r="K45" s="72">
        <f t="shared" si="0"/>
        <v>3</v>
      </c>
      <c r="L45" s="73">
        <f t="shared" si="1"/>
        <v>3</v>
      </c>
      <c r="M45" s="74"/>
      <c r="N45" s="75">
        <f t="shared" si="2"/>
        <v>1</v>
      </c>
      <c r="O45" s="74"/>
      <c r="P45" s="74"/>
      <c r="Q45" s="74"/>
      <c r="R45" s="76">
        <f t="shared" si="3"/>
        <v>2</v>
      </c>
      <c r="S45" s="41" t="str">
        <f t="shared" si="4"/>
        <v>OK</v>
      </c>
      <c r="T45" s="52"/>
      <c r="U45" s="52"/>
      <c r="V45" s="52"/>
      <c r="W45" s="52">
        <v>3</v>
      </c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ht="43.5" customHeight="1" x14ac:dyDescent="0.2">
      <c r="A46" s="110"/>
      <c r="B46" s="42">
        <v>43</v>
      </c>
      <c r="C46" s="110"/>
      <c r="D46" s="91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3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3</v>
      </c>
      <c r="S46" s="41" t="str">
        <f t="shared" si="4"/>
        <v>OK</v>
      </c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ht="43.5" customHeight="1" x14ac:dyDescent="0.2">
      <c r="A47" s="110"/>
      <c r="B47" s="42">
        <v>44</v>
      </c>
      <c r="C47" s="110"/>
      <c r="D47" s="91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4</v>
      </c>
      <c r="K47" s="72">
        <f t="shared" si="0"/>
        <v>0</v>
      </c>
      <c r="L47" s="73">
        <f t="shared" si="1"/>
        <v>0</v>
      </c>
      <c r="M47" s="74"/>
      <c r="N47" s="75">
        <f t="shared" si="2"/>
        <v>1</v>
      </c>
      <c r="O47" s="74"/>
      <c r="P47" s="74"/>
      <c r="Q47" s="74"/>
      <c r="R47" s="76">
        <f t="shared" si="3"/>
        <v>4</v>
      </c>
      <c r="S47" s="41" t="str">
        <f t="shared" si="4"/>
        <v>OK</v>
      </c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43.5" customHeight="1" x14ac:dyDescent="0.2">
      <c r="A48" s="110"/>
      <c r="B48" s="42">
        <v>45</v>
      </c>
      <c r="C48" s="112"/>
      <c r="D48" s="86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10</v>
      </c>
      <c r="K48" s="72">
        <f t="shared" si="0"/>
        <v>6</v>
      </c>
      <c r="L48" s="73">
        <f t="shared" si="1"/>
        <v>6</v>
      </c>
      <c r="M48" s="74"/>
      <c r="N48" s="75">
        <f t="shared" si="2"/>
        <v>2</v>
      </c>
      <c r="O48" s="74"/>
      <c r="P48" s="74"/>
      <c r="Q48" s="74"/>
      <c r="R48" s="76">
        <f t="shared" si="3"/>
        <v>4</v>
      </c>
      <c r="S48" s="41" t="str">
        <f t="shared" si="4"/>
        <v>OK</v>
      </c>
      <c r="T48" s="52"/>
      <c r="U48" s="52"/>
      <c r="V48" s="52">
        <v>3</v>
      </c>
      <c r="W48" s="52">
        <v>3</v>
      </c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43.5" customHeight="1" x14ac:dyDescent="0.2">
      <c r="A49" s="110"/>
      <c r="B49" s="42">
        <v>46</v>
      </c>
      <c r="C49" s="111"/>
      <c r="D49" s="91" t="s">
        <v>102</v>
      </c>
      <c r="E49" s="29" t="s">
        <v>69</v>
      </c>
      <c r="F49" s="47" t="s">
        <v>22</v>
      </c>
      <c r="G49" s="47">
        <v>50261001</v>
      </c>
      <c r="H49" s="69" t="s">
        <v>24</v>
      </c>
      <c r="I49" s="30">
        <v>500</v>
      </c>
      <c r="J49" s="40">
        <v>15</v>
      </c>
      <c r="K49" s="72">
        <f t="shared" si="0"/>
        <v>3</v>
      </c>
      <c r="L49" s="73">
        <f t="shared" si="1"/>
        <v>3</v>
      </c>
      <c r="M49" s="74"/>
      <c r="N49" s="75">
        <f t="shared" si="2"/>
        <v>3</v>
      </c>
      <c r="O49" s="74"/>
      <c r="P49" s="74"/>
      <c r="Q49" s="74"/>
      <c r="R49" s="76">
        <f t="shared" si="3"/>
        <v>12</v>
      </c>
      <c r="S49" s="41" t="str">
        <f t="shared" si="4"/>
        <v>OK</v>
      </c>
      <c r="T49" s="52"/>
      <c r="U49" s="53"/>
      <c r="V49" s="53"/>
      <c r="W49" s="52">
        <v>3</v>
      </c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ht="43.5" customHeight="1" x14ac:dyDescent="0.2">
      <c r="A50" s="113"/>
      <c r="B50" s="42">
        <v>47</v>
      </c>
      <c r="C50" s="113"/>
      <c r="D50" s="91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5</v>
      </c>
      <c r="K50" s="72">
        <f t="shared" si="0"/>
        <v>1</v>
      </c>
      <c r="L50" s="73">
        <f t="shared" si="1"/>
        <v>1</v>
      </c>
      <c r="M50" s="74"/>
      <c r="N50" s="75">
        <f t="shared" si="2"/>
        <v>1</v>
      </c>
      <c r="O50" s="74"/>
      <c r="P50" s="74"/>
      <c r="Q50" s="74"/>
      <c r="R50" s="76">
        <f t="shared" si="3"/>
        <v>4</v>
      </c>
      <c r="S50" s="41" t="str">
        <f t="shared" si="4"/>
        <v>OK</v>
      </c>
      <c r="T50" s="52"/>
      <c r="U50" s="56"/>
      <c r="V50" s="56"/>
      <c r="W50" s="52"/>
      <c r="X50" s="56"/>
      <c r="Y50" s="52"/>
      <c r="Z50" s="52">
        <v>1</v>
      </c>
      <c r="AA50" s="90"/>
      <c r="AB50" s="52"/>
      <c r="AC50" s="52"/>
      <c r="AD50" s="52"/>
      <c r="AE50" s="52"/>
      <c r="AF50" s="52"/>
      <c r="AG50" s="52"/>
    </row>
    <row r="51" spans="1:33" ht="27" customHeight="1" x14ac:dyDescent="0.2">
      <c r="I51" s="43"/>
      <c r="J51" s="48">
        <f>SUM(J4:J50)</f>
        <v>3222</v>
      </c>
      <c r="M51" s="60"/>
      <c r="N51" s="60"/>
      <c r="O51" s="60"/>
      <c r="P51" s="60"/>
      <c r="Q51" s="60"/>
      <c r="R51" s="60">
        <f>SUM(R4:R50)</f>
        <v>1779</v>
      </c>
      <c r="T51" s="50" cm="1">
        <f t="array" ref="T51">SUMPRODUCT($I$4:$I$50*T4:T50)</f>
        <v>3800</v>
      </c>
      <c r="U51" s="50" cm="1">
        <f t="array" ref="U51">SUMPRODUCT($I$4:$I$50*U4:U50)</f>
        <v>2200</v>
      </c>
      <c r="V51" s="50" cm="1">
        <f t="array" ref="V51">SUMPRODUCT($I$4:$I$50*V4:V50)</f>
        <v>59158</v>
      </c>
      <c r="W51" s="85" cm="1">
        <f t="array" ref="W51">SUMPRODUCT($I$4:$I$50*W4:W50)</f>
        <v>79040</v>
      </c>
      <c r="X51" s="50" cm="1">
        <f t="array" ref="X51">SUMPRODUCT($I$4:$I$50*X4:X50)</f>
        <v>5700</v>
      </c>
      <c r="Y51" s="50" cm="1">
        <f t="array" ref="Y51">SUMPRODUCT($I$4:$I$50*Y4:Y50)</f>
        <v>9500</v>
      </c>
      <c r="Z51" s="89" cm="1">
        <f t="array" ref="Z51">SUMPRODUCT($I$4:$I$50*Z4:Z50)</f>
        <v>47629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ht="43.5" customHeight="1" x14ac:dyDescent="0.2">
      <c r="J52" s="77">
        <f>SUMPRODUCT($I$4:$I$50,J4:J50)</f>
        <v>1176680</v>
      </c>
      <c r="K52" s="77">
        <f>SUMPRODUCT($I$4:$I$50,K4:K50)</f>
        <v>207027</v>
      </c>
      <c r="L52" s="77">
        <f>SUMPRODUCT($I$4:$I$50,L4:L50)</f>
        <v>207027</v>
      </c>
    </row>
  </sheetData>
  <autoFilter ref="A3:AG51" xr:uid="{00000000-0001-0000-0000-000000000000}"/>
  <mergeCells count="20">
    <mergeCell ref="T1:T2"/>
    <mergeCell ref="V1:V2"/>
    <mergeCell ref="W1:W2"/>
    <mergeCell ref="U1:U2"/>
    <mergeCell ref="C4:C50"/>
    <mergeCell ref="A4:A50"/>
    <mergeCell ref="AE1:AE2"/>
    <mergeCell ref="AF1:AF2"/>
    <mergeCell ref="AG1:AG2"/>
    <mergeCell ref="AC1:AC2"/>
    <mergeCell ref="D1:I1"/>
    <mergeCell ref="A2:S2"/>
    <mergeCell ref="A1:C1"/>
    <mergeCell ref="J1:S1"/>
    <mergeCell ref="AA1:AA2"/>
    <mergeCell ref="AB1:AB2"/>
    <mergeCell ref="AD1:AD2"/>
    <mergeCell ref="X1:X2"/>
    <mergeCell ref="Y1:Y2"/>
    <mergeCell ref="Z1:Z2"/>
  </mergeCells>
  <phoneticPr fontId="0" type="noConversion"/>
  <conditionalFormatting sqref="T4:AG50">
    <cfRule type="cellIs" dxfId="23" priority="3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5EC8A-1D30-4CCA-9B56-D1B7437AD36B}">
  <dimension ref="A1:AG52"/>
  <sheetViews>
    <sheetView zoomScale="85" zoomScaleNormal="85" workbookViewId="0">
      <selection activeCell="V20" sqref="V20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36.140625" style="1" customWidth="1"/>
    <col min="5" max="5" width="10.7109375" style="1" customWidth="1"/>
    <col min="6" max="6" width="7.28515625" style="1" customWidth="1"/>
    <col min="7" max="7" width="10.7109375" style="1" customWidth="1"/>
    <col min="8" max="8" width="13.7109375" style="1" customWidth="1"/>
    <col min="9" max="9" width="14.28515625" style="1" customWidth="1"/>
    <col min="10" max="10" width="12.5703125" style="48" bestFit="1" customWidth="1"/>
    <col min="11" max="11" width="14" style="48" customWidth="1"/>
    <col min="12" max="12" width="13" style="48" customWidth="1"/>
    <col min="13" max="17" width="10" style="48" customWidth="1"/>
    <col min="18" max="18" width="11" style="22" bestFit="1" customWidth="1"/>
    <col min="19" max="19" width="9" style="49" customWidth="1"/>
    <col min="20" max="21" width="17.42578125" style="51" customWidth="1"/>
    <col min="22" max="22" width="15.5703125" style="51" bestFit="1" customWidth="1"/>
    <col min="23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7" t="s">
        <v>155</v>
      </c>
      <c r="U1" s="117" t="s">
        <v>156</v>
      </c>
      <c r="V1" s="117" t="s">
        <v>157</v>
      </c>
      <c r="W1" s="114" t="s">
        <v>103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79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7"/>
      <c r="U2" s="117"/>
      <c r="V2" s="117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67">
        <v>45597</v>
      </c>
      <c r="U3" s="67">
        <v>45600</v>
      </c>
      <c r="V3" s="67">
        <v>45726</v>
      </c>
      <c r="W3" s="33" t="s">
        <v>60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30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4</v>
      </c>
      <c r="K4" s="72">
        <f>IF(SUM(T4:AK4)&gt;J4+M4,J4+M4,SUM(T4:AK4))</f>
        <v>0</v>
      </c>
      <c r="L4" s="73">
        <f>(SUM(T4:AK4))</f>
        <v>0</v>
      </c>
      <c r="M4" s="74"/>
      <c r="N4" s="75">
        <f>ROUND(IF(J4*0.25-0.5&lt;0,0,J4*0.25-0.5),0)-Q4-O4</f>
        <v>1</v>
      </c>
      <c r="O4" s="74"/>
      <c r="P4" s="74"/>
      <c r="Q4" s="74"/>
      <c r="R4" s="76">
        <f>J4-(SUM(T4:AC4))+M4</f>
        <v>4</v>
      </c>
      <c r="S4" s="41" t="str">
        <f>IF(R4&lt;0,"ATENÇÃO","OK")</f>
        <v>OK</v>
      </c>
      <c r="T4" s="100"/>
      <c r="U4" s="100"/>
      <c r="V4" s="100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4</v>
      </c>
      <c r="K5" s="72">
        <f t="shared" ref="K5:K50" si="0">IF(SUM(T5:AK5)&gt;J5+M5,J5+M5,SUM(T5:AK5))</f>
        <v>0</v>
      </c>
      <c r="L5" s="73">
        <f t="shared" ref="L5:L50" si="1">(SUM(T5:AK5))</f>
        <v>0</v>
      </c>
      <c r="M5" s="74"/>
      <c r="N5" s="75">
        <f t="shared" ref="N5:N50" si="2">ROUND(IF(J5*0.25-0.5&lt;0,0,J5*0.25-0.5),0)-Q5-O5</f>
        <v>1</v>
      </c>
      <c r="O5" s="74"/>
      <c r="P5" s="74"/>
      <c r="Q5" s="74"/>
      <c r="R5" s="76">
        <f t="shared" ref="R5:R50" si="3">J5-(SUM(T5:AC5))+M5</f>
        <v>4</v>
      </c>
      <c r="S5" s="41" t="str">
        <f t="shared" ref="S5:S50" si="4">IF(R5&lt;0,"ATENÇÃO","OK")</f>
        <v>OK</v>
      </c>
      <c r="T5" s="100"/>
      <c r="U5" s="100"/>
      <c r="V5" s="100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30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4</v>
      </c>
      <c r="K6" s="72">
        <f t="shared" si="0"/>
        <v>0</v>
      </c>
      <c r="L6" s="73">
        <f t="shared" si="1"/>
        <v>0</v>
      </c>
      <c r="M6" s="74"/>
      <c r="N6" s="75">
        <f t="shared" si="2"/>
        <v>1</v>
      </c>
      <c r="O6" s="74"/>
      <c r="P6" s="74"/>
      <c r="Q6" s="74"/>
      <c r="R6" s="76">
        <f t="shared" si="3"/>
        <v>4</v>
      </c>
      <c r="S6" s="41" t="str">
        <f t="shared" si="4"/>
        <v>OK</v>
      </c>
      <c r="T6" s="100"/>
      <c r="U6" s="100"/>
      <c r="V6" s="100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100"/>
      <c r="U7" s="100"/>
      <c r="V7" s="100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30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0</v>
      </c>
      <c r="K8" s="72">
        <f t="shared" si="0"/>
        <v>0</v>
      </c>
      <c r="L8" s="73">
        <f t="shared" si="1"/>
        <v>0</v>
      </c>
      <c r="M8" s="74"/>
      <c r="N8" s="75">
        <f t="shared" si="2"/>
        <v>0</v>
      </c>
      <c r="O8" s="74"/>
      <c r="P8" s="74"/>
      <c r="Q8" s="74"/>
      <c r="R8" s="76">
        <f t="shared" si="3"/>
        <v>0</v>
      </c>
      <c r="S8" s="41" t="str">
        <f t="shared" si="4"/>
        <v>OK</v>
      </c>
      <c r="T8" s="100"/>
      <c r="U8" s="100"/>
      <c r="V8" s="100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30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1</v>
      </c>
      <c r="K9" s="72">
        <f t="shared" si="0"/>
        <v>0</v>
      </c>
      <c r="L9" s="73">
        <f t="shared" si="1"/>
        <v>0</v>
      </c>
      <c r="M9" s="74"/>
      <c r="N9" s="75">
        <f t="shared" si="2"/>
        <v>0</v>
      </c>
      <c r="O9" s="74"/>
      <c r="P9" s="74"/>
      <c r="Q9" s="74"/>
      <c r="R9" s="76">
        <f t="shared" si="3"/>
        <v>1</v>
      </c>
      <c r="S9" s="41" t="str">
        <f t="shared" si="4"/>
        <v>OK</v>
      </c>
      <c r="T9" s="100"/>
      <c r="U9" s="100"/>
      <c r="V9" s="100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30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1</v>
      </c>
      <c r="K10" s="72">
        <f t="shared" si="0"/>
        <v>0</v>
      </c>
      <c r="L10" s="73">
        <f t="shared" si="1"/>
        <v>0</v>
      </c>
      <c r="M10" s="74"/>
      <c r="N10" s="75">
        <f t="shared" si="2"/>
        <v>0</v>
      </c>
      <c r="O10" s="74"/>
      <c r="P10" s="74"/>
      <c r="Q10" s="74"/>
      <c r="R10" s="76">
        <f t="shared" si="3"/>
        <v>1</v>
      </c>
      <c r="S10" s="41" t="str">
        <f t="shared" si="4"/>
        <v>OK</v>
      </c>
      <c r="T10" s="100"/>
      <c r="U10" s="100"/>
      <c r="V10" s="100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30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0</v>
      </c>
      <c r="K11" s="72">
        <f t="shared" si="0"/>
        <v>0</v>
      </c>
      <c r="L11" s="73">
        <f t="shared" si="1"/>
        <v>0</v>
      </c>
      <c r="M11" s="74"/>
      <c r="N11" s="75">
        <f t="shared" si="2"/>
        <v>0</v>
      </c>
      <c r="O11" s="74"/>
      <c r="P11" s="74"/>
      <c r="Q11" s="74"/>
      <c r="R11" s="76">
        <f t="shared" si="3"/>
        <v>0</v>
      </c>
      <c r="S11" s="41" t="str">
        <f t="shared" si="4"/>
        <v>OK</v>
      </c>
      <c r="T11" s="100"/>
      <c r="U11" s="100"/>
      <c r="V11" s="100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30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1</v>
      </c>
      <c r="K12" s="72">
        <f t="shared" si="0"/>
        <v>0</v>
      </c>
      <c r="L12" s="73">
        <f t="shared" si="1"/>
        <v>0</v>
      </c>
      <c r="M12" s="74"/>
      <c r="N12" s="75">
        <f t="shared" si="2"/>
        <v>0</v>
      </c>
      <c r="O12" s="74"/>
      <c r="P12" s="74"/>
      <c r="Q12" s="74"/>
      <c r="R12" s="76">
        <f t="shared" si="3"/>
        <v>1</v>
      </c>
      <c r="S12" s="41" t="str">
        <f t="shared" si="4"/>
        <v>OK</v>
      </c>
      <c r="T12" s="100"/>
      <c r="U12" s="100"/>
      <c r="V12" s="100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30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2</v>
      </c>
      <c r="K13" s="72">
        <f t="shared" si="0"/>
        <v>0</v>
      </c>
      <c r="L13" s="73">
        <f t="shared" si="1"/>
        <v>0</v>
      </c>
      <c r="M13" s="74"/>
      <c r="N13" s="75">
        <f t="shared" si="2"/>
        <v>0</v>
      </c>
      <c r="O13" s="74"/>
      <c r="P13" s="74"/>
      <c r="Q13" s="74"/>
      <c r="R13" s="76">
        <f t="shared" si="3"/>
        <v>2</v>
      </c>
      <c r="S13" s="41" t="str">
        <f t="shared" si="4"/>
        <v>OK</v>
      </c>
      <c r="T13" s="100"/>
      <c r="U13" s="101"/>
      <c r="V13" s="101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30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4</v>
      </c>
      <c r="K14" s="72">
        <f t="shared" si="0"/>
        <v>2</v>
      </c>
      <c r="L14" s="73">
        <f t="shared" si="1"/>
        <v>2</v>
      </c>
      <c r="M14" s="74"/>
      <c r="N14" s="75">
        <f t="shared" si="2"/>
        <v>1</v>
      </c>
      <c r="O14" s="74"/>
      <c r="P14" s="74"/>
      <c r="Q14" s="74"/>
      <c r="R14" s="76">
        <f t="shared" si="3"/>
        <v>2</v>
      </c>
      <c r="S14" s="41" t="str">
        <f t="shared" si="4"/>
        <v>OK</v>
      </c>
      <c r="T14" s="100">
        <v>2</v>
      </c>
      <c r="U14" s="100"/>
      <c r="V14" s="100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4</v>
      </c>
      <c r="K15" s="72">
        <f t="shared" si="0"/>
        <v>2</v>
      </c>
      <c r="L15" s="73">
        <f t="shared" si="1"/>
        <v>2</v>
      </c>
      <c r="M15" s="74"/>
      <c r="N15" s="75">
        <f t="shared" si="2"/>
        <v>1</v>
      </c>
      <c r="O15" s="74"/>
      <c r="P15" s="74"/>
      <c r="Q15" s="74"/>
      <c r="R15" s="76">
        <f t="shared" si="3"/>
        <v>2</v>
      </c>
      <c r="S15" s="41" t="str">
        <f t="shared" si="4"/>
        <v>OK</v>
      </c>
      <c r="T15" s="100"/>
      <c r="U15" s="101"/>
      <c r="V15" s="101">
        <v>2</v>
      </c>
      <c r="W15" s="52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4</v>
      </c>
      <c r="K16" s="72">
        <f t="shared" si="0"/>
        <v>0</v>
      </c>
      <c r="L16" s="73">
        <f t="shared" si="1"/>
        <v>0</v>
      </c>
      <c r="M16" s="74"/>
      <c r="N16" s="75">
        <f t="shared" si="2"/>
        <v>1</v>
      </c>
      <c r="O16" s="74"/>
      <c r="P16" s="74"/>
      <c r="Q16" s="74"/>
      <c r="R16" s="76">
        <f t="shared" si="3"/>
        <v>4</v>
      </c>
      <c r="S16" s="41" t="str">
        <f t="shared" si="4"/>
        <v>OK</v>
      </c>
      <c r="T16" s="100"/>
      <c r="U16" s="100"/>
      <c r="V16" s="100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0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0</v>
      </c>
      <c r="S17" s="41" t="str">
        <f t="shared" si="4"/>
        <v>OK</v>
      </c>
      <c r="T17" s="100"/>
      <c r="U17" s="100"/>
      <c r="V17" s="100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0</v>
      </c>
      <c r="K18" s="72">
        <f t="shared" si="0"/>
        <v>0</v>
      </c>
      <c r="L18" s="73">
        <f t="shared" si="1"/>
        <v>0</v>
      </c>
      <c r="M18" s="74"/>
      <c r="N18" s="75">
        <f t="shared" si="2"/>
        <v>0</v>
      </c>
      <c r="O18" s="74"/>
      <c r="P18" s="74"/>
      <c r="Q18" s="74"/>
      <c r="R18" s="76">
        <f t="shared" si="3"/>
        <v>0</v>
      </c>
      <c r="S18" s="41" t="str">
        <f t="shared" si="4"/>
        <v>OK</v>
      </c>
      <c r="T18" s="100"/>
      <c r="U18" s="100"/>
      <c r="V18" s="100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4</v>
      </c>
      <c r="K19" s="72">
        <f t="shared" si="0"/>
        <v>0</v>
      </c>
      <c r="L19" s="73">
        <f t="shared" si="1"/>
        <v>0</v>
      </c>
      <c r="M19" s="74"/>
      <c r="N19" s="75">
        <f t="shared" si="2"/>
        <v>1</v>
      </c>
      <c r="O19" s="74"/>
      <c r="P19" s="74"/>
      <c r="Q19" s="74"/>
      <c r="R19" s="76">
        <f t="shared" si="3"/>
        <v>4</v>
      </c>
      <c r="S19" s="41" t="str">
        <f t="shared" si="4"/>
        <v>OK</v>
      </c>
      <c r="T19" s="100"/>
      <c r="U19" s="100"/>
      <c r="V19" s="100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30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100"/>
      <c r="U20" s="101"/>
      <c r="V20" s="101"/>
      <c r="W20" s="52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30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4</v>
      </c>
      <c r="K21" s="72">
        <f t="shared" si="0"/>
        <v>1</v>
      </c>
      <c r="L21" s="73">
        <f t="shared" si="1"/>
        <v>1</v>
      </c>
      <c r="M21" s="74"/>
      <c r="N21" s="75">
        <f t="shared" si="2"/>
        <v>1</v>
      </c>
      <c r="O21" s="74"/>
      <c r="P21" s="74"/>
      <c r="Q21" s="74"/>
      <c r="R21" s="76">
        <f t="shared" si="3"/>
        <v>3</v>
      </c>
      <c r="S21" s="41" t="str">
        <f t="shared" si="4"/>
        <v>OK</v>
      </c>
      <c r="T21" s="100"/>
      <c r="U21" s="100"/>
      <c r="V21" s="101">
        <v>1</v>
      </c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30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0</v>
      </c>
      <c r="K22" s="72">
        <f t="shared" si="0"/>
        <v>0</v>
      </c>
      <c r="L22" s="73">
        <f t="shared" si="1"/>
        <v>0</v>
      </c>
      <c r="M22" s="74"/>
      <c r="N22" s="75">
        <f t="shared" si="2"/>
        <v>0</v>
      </c>
      <c r="O22" s="74"/>
      <c r="P22" s="74"/>
      <c r="Q22" s="74"/>
      <c r="R22" s="76">
        <f t="shared" si="3"/>
        <v>0</v>
      </c>
      <c r="S22" s="41" t="str">
        <f t="shared" si="4"/>
        <v>OK</v>
      </c>
      <c r="T22" s="100"/>
      <c r="U22" s="100"/>
      <c r="V22" s="100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4</v>
      </c>
      <c r="K23" s="72">
        <f t="shared" si="0"/>
        <v>0</v>
      </c>
      <c r="L23" s="73">
        <f t="shared" si="1"/>
        <v>0</v>
      </c>
      <c r="M23" s="74"/>
      <c r="N23" s="75">
        <f t="shared" si="2"/>
        <v>1</v>
      </c>
      <c r="O23" s="74"/>
      <c r="P23" s="74"/>
      <c r="Q23" s="74"/>
      <c r="R23" s="76">
        <f t="shared" si="3"/>
        <v>4</v>
      </c>
      <c r="S23" s="41" t="str">
        <f t="shared" si="4"/>
        <v>OK</v>
      </c>
      <c r="T23" s="100"/>
      <c r="U23" s="100"/>
      <c r="V23" s="100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4</v>
      </c>
      <c r="K24" s="72">
        <f t="shared" si="0"/>
        <v>0</v>
      </c>
      <c r="L24" s="73">
        <f t="shared" si="1"/>
        <v>0</v>
      </c>
      <c r="M24" s="74"/>
      <c r="N24" s="75">
        <f t="shared" si="2"/>
        <v>1</v>
      </c>
      <c r="O24" s="74"/>
      <c r="P24" s="74"/>
      <c r="Q24" s="74"/>
      <c r="R24" s="76">
        <f t="shared" si="3"/>
        <v>4</v>
      </c>
      <c r="S24" s="41" t="str">
        <f t="shared" si="4"/>
        <v>OK</v>
      </c>
      <c r="T24" s="100"/>
      <c r="U24" s="102"/>
      <c r="V24" s="102"/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0</v>
      </c>
      <c r="K25" s="72">
        <f t="shared" si="0"/>
        <v>0</v>
      </c>
      <c r="L25" s="73">
        <f t="shared" si="1"/>
        <v>0</v>
      </c>
      <c r="M25" s="74"/>
      <c r="N25" s="75">
        <f t="shared" si="2"/>
        <v>0</v>
      </c>
      <c r="O25" s="74"/>
      <c r="P25" s="74"/>
      <c r="Q25" s="74"/>
      <c r="R25" s="76">
        <f t="shared" si="3"/>
        <v>0</v>
      </c>
      <c r="S25" s="41" t="str">
        <f t="shared" si="4"/>
        <v>OK</v>
      </c>
      <c r="T25" s="100"/>
      <c r="U25" s="103"/>
      <c r="V25" s="103"/>
      <c r="W25" s="52"/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1</v>
      </c>
      <c r="K26" s="72">
        <f t="shared" si="0"/>
        <v>0</v>
      </c>
      <c r="L26" s="73">
        <f t="shared" si="1"/>
        <v>0</v>
      </c>
      <c r="M26" s="74"/>
      <c r="N26" s="75">
        <f t="shared" si="2"/>
        <v>0</v>
      </c>
      <c r="O26" s="74"/>
      <c r="P26" s="74"/>
      <c r="Q26" s="74"/>
      <c r="R26" s="76">
        <f t="shared" si="3"/>
        <v>1</v>
      </c>
      <c r="S26" s="41" t="str">
        <f t="shared" si="4"/>
        <v>OK</v>
      </c>
      <c r="T26" s="100"/>
      <c r="U26" s="102"/>
      <c r="V26" s="102"/>
      <c r="W26" s="52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3</v>
      </c>
      <c r="K27" s="72">
        <f t="shared" si="0"/>
        <v>0</v>
      </c>
      <c r="L27" s="73">
        <f t="shared" si="1"/>
        <v>0</v>
      </c>
      <c r="M27" s="74"/>
      <c r="N27" s="75">
        <f t="shared" si="2"/>
        <v>0</v>
      </c>
      <c r="O27" s="74"/>
      <c r="P27" s="74"/>
      <c r="Q27" s="74"/>
      <c r="R27" s="76">
        <f t="shared" si="3"/>
        <v>3</v>
      </c>
      <c r="S27" s="41" t="str">
        <f t="shared" si="4"/>
        <v>OK</v>
      </c>
      <c r="T27" s="100"/>
      <c r="U27" s="102"/>
      <c r="V27" s="102"/>
      <c r="W27" s="52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/>
      <c r="K28" s="72">
        <f t="shared" si="0"/>
        <v>0</v>
      </c>
      <c r="L28" s="73">
        <f t="shared" si="1"/>
        <v>0</v>
      </c>
      <c r="M28" s="74"/>
      <c r="N28" s="75">
        <f t="shared" si="2"/>
        <v>0</v>
      </c>
      <c r="O28" s="74"/>
      <c r="P28" s="74"/>
      <c r="Q28" s="74"/>
      <c r="R28" s="76">
        <f t="shared" si="3"/>
        <v>0</v>
      </c>
      <c r="S28" s="41" t="str">
        <f t="shared" si="4"/>
        <v>OK</v>
      </c>
      <c r="T28" s="100"/>
      <c r="U28" s="103"/>
      <c r="V28" s="103"/>
      <c r="W28" s="52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0</v>
      </c>
      <c r="K29" s="72">
        <f t="shared" si="0"/>
        <v>0</v>
      </c>
      <c r="L29" s="73">
        <f t="shared" si="1"/>
        <v>0</v>
      </c>
      <c r="M29" s="74"/>
      <c r="N29" s="75">
        <f t="shared" si="2"/>
        <v>0</v>
      </c>
      <c r="O29" s="74"/>
      <c r="P29" s="74"/>
      <c r="Q29" s="74"/>
      <c r="R29" s="76">
        <f t="shared" si="3"/>
        <v>0</v>
      </c>
      <c r="S29" s="41" t="str">
        <f t="shared" si="4"/>
        <v>OK</v>
      </c>
      <c r="T29" s="100"/>
      <c r="U29" s="103"/>
      <c r="V29" s="103"/>
      <c r="W29" s="52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3</v>
      </c>
      <c r="K30" s="72">
        <f t="shared" si="0"/>
        <v>3</v>
      </c>
      <c r="L30" s="73">
        <f t="shared" si="1"/>
        <v>3</v>
      </c>
      <c r="M30" s="74"/>
      <c r="N30" s="75">
        <f t="shared" si="2"/>
        <v>0</v>
      </c>
      <c r="O30" s="74"/>
      <c r="P30" s="74"/>
      <c r="Q30" s="74"/>
      <c r="R30" s="76">
        <f t="shared" si="3"/>
        <v>0</v>
      </c>
      <c r="S30" s="41" t="str">
        <f t="shared" si="4"/>
        <v>OK</v>
      </c>
      <c r="T30" s="100"/>
      <c r="U30" s="102">
        <v>2</v>
      </c>
      <c r="V30" s="103">
        <v>1</v>
      </c>
      <c r="W30" s="52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0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0</v>
      </c>
      <c r="S31" s="41" t="str">
        <f t="shared" si="4"/>
        <v>OK</v>
      </c>
      <c r="T31" s="100"/>
      <c r="U31" s="104"/>
      <c r="V31" s="102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30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100"/>
      <c r="U32" s="105"/>
      <c r="V32" s="100"/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30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100"/>
      <c r="U33" s="105"/>
      <c r="V33" s="100"/>
      <c r="W33" s="52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100"/>
      <c r="U34" s="105"/>
      <c r="V34" s="105"/>
      <c r="W34" s="52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100"/>
      <c r="U35" s="105"/>
      <c r="V35" s="105"/>
      <c r="W35" s="52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100"/>
      <c r="U36" s="105"/>
      <c r="V36" s="105"/>
      <c r="W36" s="52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100"/>
      <c r="U37" s="105"/>
      <c r="V37" s="105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45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100"/>
      <c r="U38" s="105"/>
      <c r="V38" s="105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100"/>
      <c r="U39" s="100"/>
      <c r="V39" s="100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100"/>
      <c r="U40" s="100"/>
      <c r="V40" s="100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30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100"/>
      <c r="U41" s="100"/>
      <c r="V41" s="100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45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100"/>
      <c r="U42" s="100"/>
      <c r="V42" s="100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30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100"/>
      <c r="U43" s="100"/>
      <c r="V43" s="100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100"/>
      <c r="U44" s="101"/>
      <c r="V44" s="101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30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100"/>
      <c r="U45" s="100"/>
      <c r="V45" s="100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100"/>
      <c r="U46" s="100"/>
      <c r="V46" s="100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100"/>
      <c r="U47" s="100"/>
      <c r="V47" s="100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45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100"/>
      <c r="U48" s="100"/>
      <c r="V48" s="100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30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100"/>
      <c r="U49" s="101"/>
      <c r="V49" s="101"/>
      <c r="W49" s="52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100"/>
      <c r="U50" s="105"/>
      <c r="V50" s="105"/>
      <c r="W50" s="52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52</v>
      </c>
      <c r="M51" s="60"/>
      <c r="N51" s="60"/>
      <c r="O51" s="60"/>
      <c r="P51" s="60"/>
      <c r="Q51" s="60"/>
      <c r="R51" s="60">
        <f>SUM(R4:R50)</f>
        <v>44</v>
      </c>
      <c r="T51" s="50" cm="1">
        <f t="array" ref="T51">SUMPRODUCT($I$4:$I$50*T4:T50)</f>
        <v>1000</v>
      </c>
      <c r="U51" s="50" cm="1">
        <f t="array" ref="U51">SUMPRODUCT($I$4:$I$50*U4:U50)</f>
        <v>1800</v>
      </c>
      <c r="V51" s="50" cm="1">
        <f t="array" ref="V51">SUMPRODUCT($I$4:$I$50*V4:V50)</f>
        <v>5400</v>
      </c>
      <c r="W51" s="50" cm="1">
        <f t="array" ref="W51">SUMPRODUCT($I$4:$I$50*W4:W50)</f>
        <v>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64750</v>
      </c>
      <c r="K52" s="77">
        <f>SUMPRODUCT($I$4:$I$50,K4:K50)</f>
        <v>8200</v>
      </c>
      <c r="L52" s="77">
        <f>SUMPRODUCT($I$4:$I$50,L4:L50)</f>
        <v>8200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W4:AG50">
    <cfRule type="cellIs" dxfId="8" priority="3" operator="greaterThan">
      <formula>0</formula>
    </cfRule>
  </conditionalFormatting>
  <conditionalFormatting sqref="T4:V50">
    <cfRule type="cellIs" dxfId="7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61C14-BCC8-4430-9CE5-FB00A0850CFD}">
  <dimension ref="A1:AG52"/>
  <sheetViews>
    <sheetView topLeftCell="A31" zoomScaleNormal="100" workbookViewId="0">
      <selection activeCell="B28" sqref="B28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27.42578125" style="1" customWidth="1"/>
    <col min="5" max="5" width="10.7109375" style="1" customWidth="1"/>
    <col min="6" max="6" width="7.28515625" style="1" customWidth="1"/>
    <col min="7" max="7" width="10.7109375" style="1" customWidth="1"/>
    <col min="8" max="8" width="13.7109375" style="1" customWidth="1"/>
    <col min="9" max="9" width="14.28515625" style="1" customWidth="1"/>
    <col min="10" max="10" width="12.5703125" style="48" bestFit="1" customWidth="1"/>
    <col min="11" max="11" width="12" style="48" customWidth="1"/>
    <col min="12" max="12" width="11.140625" style="48" customWidth="1"/>
    <col min="13" max="17" width="10" style="48" customWidth="1"/>
    <col min="18" max="18" width="11" style="22" bestFit="1" customWidth="1"/>
    <col min="19" max="19" width="9" style="49" customWidth="1"/>
    <col min="20" max="21" width="15.140625" style="51" customWidth="1"/>
    <col min="22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8" t="s">
        <v>158</v>
      </c>
      <c r="U1" s="120" t="s">
        <v>159</v>
      </c>
      <c r="V1" s="120" t="s">
        <v>160</v>
      </c>
      <c r="W1" s="114" t="s">
        <v>103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80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9"/>
      <c r="U2" s="119"/>
      <c r="V2" s="119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67" t="s">
        <v>60</v>
      </c>
      <c r="U3" s="67" t="s">
        <v>60</v>
      </c>
      <c r="V3" s="67" t="s">
        <v>60</v>
      </c>
      <c r="W3" s="33" t="s">
        <v>60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29.1" customHeight="1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5</v>
      </c>
      <c r="K4" s="72">
        <f>IF(SUM(T4:AK4)&gt;J4+M4,J4+M4,SUM(T4:AK4))</f>
        <v>1</v>
      </c>
      <c r="L4" s="73">
        <f>(SUM(T4:AK4))</f>
        <v>1</v>
      </c>
      <c r="M4" s="74"/>
      <c r="N4" s="75">
        <f>ROUND(IF(J4*0.25-0.5&lt;0,0,J4*0.25-0.5),0)-Q4-O4</f>
        <v>1</v>
      </c>
      <c r="O4" s="74"/>
      <c r="P4" s="74"/>
      <c r="Q4" s="74"/>
      <c r="R4" s="76">
        <f>J4-(SUM(T4:AC4))+M4</f>
        <v>4</v>
      </c>
      <c r="S4" s="41" t="str">
        <f>IF(R4&lt;0,"ATENÇÃO","OK")</f>
        <v>OK</v>
      </c>
      <c r="T4" s="100">
        <v>1</v>
      </c>
      <c r="U4" s="100"/>
      <c r="V4" s="100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4</v>
      </c>
      <c r="K5" s="72">
        <f t="shared" ref="K5:K50" si="0">IF(SUM(T5:AK5)&gt;J5+M5,J5+M5,SUM(T5:AK5))</f>
        <v>1</v>
      </c>
      <c r="L5" s="73">
        <f t="shared" ref="L5:L50" si="1">(SUM(T5:AK5))</f>
        <v>1</v>
      </c>
      <c r="M5" s="74"/>
      <c r="N5" s="75">
        <f t="shared" ref="N5:N50" si="2">ROUND(IF(J5*0.25-0.5&lt;0,0,J5*0.25-0.5),0)-Q5-O5</f>
        <v>1</v>
      </c>
      <c r="O5" s="74"/>
      <c r="P5" s="74"/>
      <c r="Q5" s="74"/>
      <c r="R5" s="76">
        <f t="shared" ref="R5:R50" si="3">J5-(SUM(T5:AC5))+M5</f>
        <v>3</v>
      </c>
      <c r="S5" s="41" t="str">
        <f t="shared" ref="S5:S50" si="4">IF(R5&lt;0,"ATENÇÃO","OK")</f>
        <v>OK</v>
      </c>
      <c r="T5" s="100">
        <v>1</v>
      </c>
      <c r="U5" s="100"/>
      <c r="V5" s="100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14.45" customHeight="1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3</v>
      </c>
      <c r="K6" s="72">
        <f t="shared" si="0"/>
        <v>1</v>
      </c>
      <c r="L6" s="73">
        <f t="shared" si="1"/>
        <v>1</v>
      </c>
      <c r="M6" s="74"/>
      <c r="N6" s="75">
        <f t="shared" si="2"/>
        <v>0</v>
      </c>
      <c r="O6" s="74"/>
      <c r="P6" s="74"/>
      <c r="Q6" s="74"/>
      <c r="R6" s="76">
        <f t="shared" si="3"/>
        <v>2</v>
      </c>
      <c r="S6" s="41" t="str">
        <f t="shared" si="4"/>
        <v>OK</v>
      </c>
      <c r="T6" s="100">
        <v>1</v>
      </c>
      <c r="U6" s="100"/>
      <c r="V6" s="100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ht="14.45" customHeight="1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100"/>
      <c r="U7" s="100"/>
      <c r="V7" s="100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45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0</v>
      </c>
      <c r="K8" s="72">
        <f t="shared" si="0"/>
        <v>0</v>
      </c>
      <c r="L8" s="73">
        <f t="shared" si="1"/>
        <v>0</v>
      </c>
      <c r="M8" s="74"/>
      <c r="N8" s="75">
        <f t="shared" si="2"/>
        <v>0</v>
      </c>
      <c r="O8" s="74"/>
      <c r="P8" s="74"/>
      <c r="Q8" s="74"/>
      <c r="R8" s="76">
        <f t="shared" si="3"/>
        <v>0</v>
      </c>
      <c r="S8" s="41" t="str">
        <f t="shared" si="4"/>
        <v>OK</v>
      </c>
      <c r="T8" s="100"/>
      <c r="U8" s="100"/>
      <c r="V8" s="100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29.1" customHeight="1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1</v>
      </c>
      <c r="K9" s="72">
        <f t="shared" si="0"/>
        <v>0</v>
      </c>
      <c r="L9" s="73">
        <f t="shared" si="1"/>
        <v>0</v>
      </c>
      <c r="M9" s="74"/>
      <c r="N9" s="75">
        <f t="shared" si="2"/>
        <v>0</v>
      </c>
      <c r="O9" s="74"/>
      <c r="P9" s="74"/>
      <c r="Q9" s="74"/>
      <c r="R9" s="76">
        <f t="shared" si="3"/>
        <v>1</v>
      </c>
      <c r="S9" s="41" t="str">
        <f t="shared" si="4"/>
        <v>OK</v>
      </c>
      <c r="T9" s="100"/>
      <c r="U9" s="100"/>
      <c r="V9" s="100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29.1" customHeight="1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/>
      <c r="K10" s="72">
        <f t="shared" si="0"/>
        <v>0</v>
      </c>
      <c r="L10" s="73">
        <f t="shared" si="1"/>
        <v>0</v>
      </c>
      <c r="M10" s="74"/>
      <c r="N10" s="75">
        <f t="shared" si="2"/>
        <v>0</v>
      </c>
      <c r="O10" s="74"/>
      <c r="P10" s="74"/>
      <c r="Q10" s="74"/>
      <c r="R10" s="76">
        <f t="shared" si="3"/>
        <v>0</v>
      </c>
      <c r="S10" s="41" t="str">
        <f t="shared" si="4"/>
        <v>OK</v>
      </c>
      <c r="T10" s="100"/>
      <c r="U10" s="100"/>
      <c r="V10" s="100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29.1" customHeight="1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0</v>
      </c>
      <c r="K11" s="72">
        <f t="shared" si="0"/>
        <v>0</v>
      </c>
      <c r="L11" s="73">
        <f t="shared" si="1"/>
        <v>0</v>
      </c>
      <c r="M11" s="74"/>
      <c r="N11" s="75">
        <f t="shared" si="2"/>
        <v>0</v>
      </c>
      <c r="O11" s="74"/>
      <c r="P11" s="74"/>
      <c r="Q11" s="74"/>
      <c r="R11" s="76">
        <f t="shared" si="3"/>
        <v>0</v>
      </c>
      <c r="S11" s="41" t="str">
        <f t="shared" si="4"/>
        <v>OK</v>
      </c>
      <c r="T11" s="100"/>
      <c r="U11" s="100"/>
      <c r="V11" s="100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29.1" customHeight="1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0</v>
      </c>
      <c r="K12" s="72">
        <f t="shared" si="0"/>
        <v>0</v>
      </c>
      <c r="L12" s="73">
        <f t="shared" si="1"/>
        <v>0</v>
      </c>
      <c r="M12" s="74"/>
      <c r="N12" s="75">
        <f t="shared" si="2"/>
        <v>0</v>
      </c>
      <c r="O12" s="74"/>
      <c r="P12" s="74"/>
      <c r="Q12" s="74"/>
      <c r="R12" s="76">
        <f t="shared" si="3"/>
        <v>0</v>
      </c>
      <c r="S12" s="41" t="str">
        <f t="shared" si="4"/>
        <v>OK</v>
      </c>
      <c r="T12" s="100"/>
      <c r="U12" s="100"/>
      <c r="V12" s="100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14.45" customHeight="1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0</v>
      </c>
      <c r="K13" s="72">
        <f t="shared" si="0"/>
        <v>0</v>
      </c>
      <c r="L13" s="73">
        <f t="shared" si="1"/>
        <v>0</v>
      </c>
      <c r="M13" s="74"/>
      <c r="N13" s="75">
        <f t="shared" si="2"/>
        <v>0</v>
      </c>
      <c r="O13" s="74"/>
      <c r="P13" s="74"/>
      <c r="Q13" s="74"/>
      <c r="R13" s="76">
        <f t="shared" si="3"/>
        <v>0</v>
      </c>
      <c r="S13" s="41" t="str">
        <f t="shared" si="4"/>
        <v>OK</v>
      </c>
      <c r="T13" s="101"/>
      <c r="U13" s="101"/>
      <c r="V13" s="101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30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0</v>
      </c>
      <c r="K14" s="72">
        <f t="shared" si="0"/>
        <v>0</v>
      </c>
      <c r="L14" s="73">
        <f t="shared" si="1"/>
        <v>0</v>
      </c>
      <c r="M14" s="74"/>
      <c r="N14" s="75">
        <f t="shared" si="2"/>
        <v>0</v>
      </c>
      <c r="O14" s="74"/>
      <c r="P14" s="74"/>
      <c r="Q14" s="74"/>
      <c r="R14" s="76">
        <f t="shared" si="3"/>
        <v>0</v>
      </c>
      <c r="S14" s="41" t="str">
        <f t="shared" si="4"/>
        <v>OK</v>
      </c>
      <c r="T14" s="100"/>
      <c r="U14" s="100"/>
      <c r="V14" s="100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4</v>
      </c>
      <c r="K15" s="72">
        <f t="shared" si="0"/>
        <v>0</v>
      </c>
      <c r="L15" s="73">
        <f t="shared" si="1"/>
        <v>0</v>
      </c>
      <c r="M15" s="74"/>
      <c r="N15" s="75">
        <f t="shared" si="2"/>
        <v>1</v>
      </c>
      <c r="O15" s="74"/>
      <c r="P15" s="74"/>
      <c r="Q15" s="74"/>
      <c r="R15" s="76">
        <f t="shared" si="3"/>
        <v>4</v>
      </c>
      <c r="S15" s="41" t="str">
        <f t="shared" si="4"/>
        <v>OK</v>
      </c>
      <c r="T15" s="101"/>
      <c r="U15" s="101"/>
      <c r="V15" s="101"/>
      <c r="W15" s="52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0</v>
      </c>
      <c r="K16" s="72">
        <f t="shared" si="0"/>
        <v>0</v>
      </c>
      <c r="L16" s="73">
        <f t="shared" si="1"/>
        <v>0</v>
      </c>
      <c r="M16" s="74"/>
      <c r="N16" s="75">
        <f t="shared" si="2"/>
        <v>0</v>
      </c>
      <c r="O16" s="74"/>
      <c r="P16" s="74"/>
      <c r="Q16" s="74"/>
      <c r="R16" s="76">
        <f t="shared" si="3"/>
        <v>0</v>
      </c>
      <c r="S16" s="41" t="str">
        <f t="shared" si="4"/>
        <v>OK</v>
      </c>
      <c r="T16" s="100"/>
      <c r="U16" s="100"/>
      <c r="V16" s="100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ht="30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0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0</v>
      </c>
      <c r="S17" s="41" t="str">
        <f t="shared" si="4"/>
        <v>OK</v>
      </c>
      <c r="T17" s="100"/>
      <c r="U17" s="100"/>
      <c r="V17" s="100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ht="14.45" customHeight="1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0</v>
      </c>
      <c r="K18" s="72">
        <f t="shared" si="0"/>
        <v>0</v>
      </c>
      <c r="L18" s="73">
        <f t="shared" si="1"/>
        <v>0</v>
      </c>
      <c r="M18" s="74"/>
      <c r="N18" s="75">
        <f t="shared" si="2"/>
        <v>0</v>
      </c>
      <c r="O18" s="74"/>
      <c r="P18" s="74"/>
      <c r="Q18" s="74"/>
      <c r="R18" s="76">
        <f t="shared" si="3"/>
        <v>0</v>
      </c>
      <c r="S18" s="41" t="str">
        <f t="shared" si="4"/>
        <v>OK</v>
      </c>
      <c r="T18" s="100"/>
      <c r="U18" s="100"/>
      <c r="V18" s="100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0</v>
      </c>
      <c r="K19" s="72">
        <f t="shared" si="0"/>
        <v>1</v>
      </c>
      <c r="L19" s="73">
        <f t="shared" si="1"/>
        <v>1</v>
      </c>
      <c r="M19" s="74">
        <v>1</v>
      </c>
      <c r="N19" s="75">
        <f t="shared" si="2"/>
        <v>0</v>
      </c>
      <c r="O19" s="74"/>
      <c r="P19" s="74"/>
      <c r="Q19" s="74"/>
      <c r="R19" s="76">
        <f t="shared" si="3"/>
        <v>0</v>
      </c>
      <c r="S19" s="41" t="str">
        <f t="shared" si="4"/>
        <v>OK</v>
      </c>
      <c r="T19" s="100"/>
      <c r="U19" s="100">
        <v>1</v>
      </c>
      <c r="V19" s="100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29.1" customHeight="1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101"/>
      <c r="U20" s="101"/>
      <c r="V20" s="101"/>
      <c r="W20" s="52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29.1" customHeight="1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1</v>
      </c>
      <c r="K21" s="72">
        <f t="shared" si="0"/>
        <v>0</v>
      </c>
      <c r="L21" s="73">
        <f t="shared" si="1"/>
        <v>0</v>
      </c>
      <c r="M21" s="74"/>
      <c r="N21" s="75">
        <f t="shared" si="2"/>
        <v>0</v>
      </c>
      <c r="O21" s="74"/>
      <c r="P21" s="74"/>
      <c r="Q21" s="74"/>
      <c r="R21" s="76">
        <f t="shared" si="3"/>
        <v>1</v>
      </c>
      <c r="S21" s="41" t="str">
        <f t="shared" si="4"/>
        <v>OK</v>
      </c>
      <c r="T21" s="100"/>
      <c r="U21" s="100"/>
      <c r="V21" s="100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30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0</v>
      </c>
      <c r="K22" s="72">
        <f t="shared" si="0"/>
        <v>0</v>
      </c>
      <c r="L22" s="73">
        <f t="shared" si="1"/>
        <v>0</v>
      </c>
      <c r="M22" s="74"/>
      <c r="N22" s="75">
        <f t="shared" si="2"/>
        <v>0</v>
      </c>
      <c r="O22" s="74"/>
      <c r="P22" s="74"/>
      <c r="Q22" s="74"/>
      <c r="R22" s="76">
        <f t="shared" si="3"/>
        <v>0</v>
      </c>
      <c r="S22" s="41" t="str">
        <f t="shared" si="4"/>
        <v>OK</v>
      </c>
      <c r="T22" s="100"/>
      <c r="U22" s="100"/>
      <c r="V22" s="100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ht="14.45" customHeight="1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0</v>
      </c>
      <c r="K23" s="72">
        <f t="shared" si="0"/>
        <v>0</v>
      </c>
      <c r="L23" s="73">
        <f t="shared" si="1"/>
        <v>0</v>
      </c>
      <c r="M23" s="74"/>
      <c r="N23" s="75">
        <f t="shared" si="2"/>
        <v>0</v>
      </c>
      <c r="O23" s="74"/>
      <c r="P23" s="74"/>
      <c r="Q23" s="74"/>
      <c r="R23" s="76">
        <f t="shared" si="3"/>
        <v>0</v>
      </c>
      <c r="S23" s="41" t="str">
        <f t="shared" si="4"/>
        <v>OK</v>
      </c>
      <c r="T23" s="100"/>
      <c r="U23" s="100"/>
      <c r="V23" s="100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ht="14.45" customHeight="1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0</v>
      </c>
      <c r="K24" s="72">
        <f t="shared" si="0"/>
        <v>0</v>
      </c>
      <c r="L24" s="73">
        <f t="shared" si="1"/>
        <v>0</v>
      </c>
      <c r="M24" s="74"/>
      <c r="N24" s="75">
        <f t="shared" si="2"/>
        <v>0</v>
      </c>
      <c r="O24" s="74"/>
      <c r="P24" s="74"/>
      <c r="Q24" s="74"/>
      <c r="R24" s="76">
        <f t="shared" si="3"/>
        <v>0</v>
      </c>
      <c r="S24" s="41" t="str">
        <f t="shared" si="4"/>
        <v>OK</v>
      </c>
      <c r="T24" s="100"/>
      <c r="U24" s="102"/>
      <c r="V24" s="102"/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14.45" customHeight="1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0</v>
      </c>
      <c r="K25" s="72">
        <f t="shared" si="0"/>
        <v>0</v>
      </c>
      <c r="L25" s="73">
        <f t="shared" si="1"/>
        <v>0</v>
      </c>
      <c r="M25" s="74"/>
      <c r="N25" s="75">
        <f t="shared" si="2"/>
        <v>0</v>
      </c>
      <c r="O25" s="74"/>
      <c r="P25" s="74"/>
      <c r="Q25" s="74"/>
      <c r="R25" s="76">
        <f t="shared" si="3"/>
        <v>0</v>
      </c>
      <c r="S25" s="41" t="str">
        <f t="shared" si="4"/>
        <v>OK</v>
      </c>
      <c r="T25" s="101"/>
      <c r="U25" s="103"/>
      <c r="V25" s="103"/>
      <c r="W25" s="52"/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ht="14.45" customHeight="1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2</v>
      </c>
      <c r="K26" s="72">
        <f t="shared" si="0"/>
        <v>1</v>
      </c>
      <c r="L26" s="73">
        <f t="shared" si="1"/>
        <v>1</v>
      </c>
      <c r="M26" s="74"/>
      <c r="N26" s="75">
        <f t="shared" si="2"/>
        <v>0</v>
      </c>
      <c r="O26" s="74"/>
      <c r="P26" s="74"/>
      <c r="Q26" s="74"/>
      <c r="R26" s="76">
        <f t="shared" si="3"/>
        <v>1</v>
      </c>
      <c r="S26" s="41" t="str">
        <f t="shared" si="4"/>
        <v>OK</v>
      </c>
      <c r="T26" s="100">
        <v>1</v>
      </c>
      <c r="U26" s="102"/>
      <c r="V26" s="102"/>
      <c r="W26" s="52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0</v>
      </c>
      <c r="K27" s="72">
        <f t="shared" si="0"/>
        <v>0</v>
      </c>
      <c r="L27" s="73">
        <f t="shared" si="1"/>
        <v>0</v>
      </c>
      <c r="M27" s="74"/>
      <c r="N27" s="75">
        <f t="shared" si="2"/>
        <v>0</v>
      </c>
      <c r="O27" s="74"/>
      <c r="P27" s="74"/>
      <c r="Q27" s="74"/>
      <c r="R27" s="76">
        <f t="shared" si="3"/>
        <v>0</v>
      </c>
      <c r="S27" s="41" t="str">
        <f t="shared" si="4"/>
        <v>OK</v>
      </c>
      <c r="T27" s="100"/>
      <c r="U27" s="102"/>
      <c r="V27" s="102"/>
      <c r="W27" s="52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ht="30" x14ac:dyDescent="0.2">
      <c r="A28" s="110"/>
      <c r="B28" s="86">
        <v>25</v>
      </c>
      <c r="C28" s="110"/>
      <c r="D28" s="86" t="s">
        <v>37</v>
      </c>
      <c r="E28" s="87" t="s">
        <v>69</v>
      </c>
      <c r="F28" s="87" t="s">
        <v>22</v>
      </c>
      <c r="G28" s="87" t="s">
        <v>29</v>
      </c>
      <c r="H28" s="87" t="s">
        <v>24</v>
      </c>
      <c r="I28" s="88">
        <v>8</v>
      </c>
      <c r="J28" s="40">
        <v>0</v>
      </c>
      <c r="K28" s="72">
        <f t="shared" si="0"/>
        <v>400</v>
      </c>
      <c r="L28" s="73">
        <f t="shared" si="1"/>
        <v>400</v>
      </c>
      <c r="M28" s="74">
        <v>400</v>
      </c>
      <c r="N28" s="75">
        <f t="shared" si="2"/>
        <v>0</v>
      </c>
      <c r="O28" s="74"/>
      <c r="P28" s="74"/>
      <c r="Q28" s="74"/>
      <c r="R28" s="76">
        <f t="shared" si="3"/>
        <v>0</v>
      </c>
      <c r="S28" s="41" t="str">
        <f t="shared" si="4"/>
        <v>OK</v>
      </c>
      <c r="T28" s="105"/>
      <c r="U28" s="102"/>
      <c r="V28" s="102">
        <v>400</v>
      </c>
      <c r="W28" s="52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0</v>
      </c>
      <c r="K29" s="72">
        <f t="shared" si="0"/>
        <v>0</v>
      </c>
      <c r="L29" s="73">
        <f t="shared" si="1"/>
        <v>0</v>
      </c>
      <c r="M29" s="74"/>
      <c r="N29" s="75">
        <f t="shared" si="2"/>
        <v>0</v>
      </c>
      <c r="O29" s="74"/>
      <c r="P29" s="74"/>
      <c r="Q29" s="74"/>
      <c r="R29" s="76">
        <f t="shared" si="3"/>
        <v>0</v>
      </c>
      <c r="S29" s="41" t="str">
        <f t="shared" si="4"/>
        <v>OK</v>
      </c>
      <c r="T29" s="105"/>
      <c r="U29" s="102"/>
      <c r="V29" s="102"/>
      <c r="W29" s="52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0</v>
      </c>
      <c r="K30" s="72">
        <f t="shared" si="0"/>
        <v>0</v>
      </c>
      <c r="L30" s="73">
        <f t="shared" si="1"/>
        <v>0</v>
      </c>
      <c r="M30" s="74"/>
      <c r="N30" s="75">
        <f t="shared" si="2"/>
        <v>0</v>
      </c>
      <c r="O30" s="74"/>
      <c r="P30" s="74"/>
      <c r="Q30" s="74"/>
      <c r="R30" s="76">
        <f t="shared" si="3"/>
        <v>0</v>
      </c>
      <c r="S30" s="41" t="str">
        <f t="shared" si="4"/>
        <v>OK</v>
      </c>
      <c r="T30" s="101"/>
      <c r="U30" s="103"/>
      <c r="V30" s="103"/>
      <c r="W30" s="52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0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0</v>
      </c>
      <c r="S31" s="41" t="str">
        <f t="shared" si="4"/>
        <v>OK</v>
      </c>
      <c r="T31" s="105"/>
      <c r="U31" s="102"/>
      <c r="V31" s="102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29.1" customHeight="1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100"/>
      <c r="U32" s="104"/>
      <c r="V32" s="102"/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29.1" customHeight="1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100"/>
      <c r="U33" s="105"/>
      <c r="V33" s="100"/>
      <c r="W33" s="52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100"/>
      <c r="U34" s="105"/>
      <c r="V34" s="100"/>
      <c r="W34" s="52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100"/>
      <c r="U35" s="105"/>
      <c r="V35" s="105"/>
      <c r="W35" s="52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100"/>
      <c r="U36" s="105"/>
      <c r="V36" s="105"/>
      <c r="W36" s="52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100"/>
      <c r="U37" s="105"/>
      <c r="V37" s="105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43.5" customHeight="1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100"/>
      <c r="U38" s="105"/>
      <c r="V38" s="105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100"/>
      <c r="U39" s="105"/>
      <c r="V39" s="105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100"/>
      <c r="U40" s="100"/>
      <c r="V40" s="100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30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100"/>
      <c r="U41" s="100"/>
      <c r="V41" s="100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43.5" customHeight="1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100"/>
      <c r="U42" s="100"/>
      <c r="V42" s="100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30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100"/>
      <c r="U43" s="100"/>
      <c r="V43" s="100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ht="14.45" customHeight="1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100"/>
      <c r="U44" s="100"/>
      <c r="V44" s="100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29.1" customHeight="1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101"/>
      <c r="U45" s="101"/>
      <c r="V45" s="101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ht="30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100"/>
      <c r="U46" s="100"/>
      <c r="V46" s="100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ht="14.45" customHeight="1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100"/>
      <c r="U47" s="100"/>
      <c r="V47" s="100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29.1" customHeight="1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100"/>
      <c r="U48" s="100"/>
      <c r="V48" s="100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14.45" customHeight="1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100"/>
      <c r="U49" s="100"/>
      <c r="V49" s="100"/>
      <c r="W49" s="52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ht="14.45" customHeight="1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101"/>
      <c r="U50" s="101"/>
      <c r="V50" s="101"/>
      <c r="W50" s="52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20</v>
      </c>
      <c r="M51" s="60"/>
      <c r="N51" s="60"/>
      <c r="O51" s="60"/>
      <c r="P51" s="60"/>
      <c r="Q51" s="60"/>
      <c r="R51" s="60">
        <f>SUM(R4:R50)</f>
        <v>16</v>
      </c>
      <c r="T51" s="50" cm="1">
        <f t="array" ref="T51">SUMPRODUCT($I$4:$I$50*T4:T50)</f>
        <v>8650</v>
      </c>
      <c r="U51" s="50" cm="1">
        <f t="array" ref="U51">SUMPRODUCT($I$4:$I$50*U4:U50)</f>
        <v>500</v>
      </c>
      <c r="V51" s="50" cm="1">
        <f t="array" ref="V51">SUMPRODUCT($I$4:$I$50*V4:V50)</f>
        <v>3200</v>
      </c>
      <c r="W51" s="50" cm="1">
        <f t="array" ref="W51">SUMPRODUCT($I$4:$I$50*W4:W50)</f>
        <v>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37100</v>
      </c>
      <c r="K52" s="77">
        <f>SUMPRODUCT($I$4:$I$50,K4:K50)</f>
        <v>12350</v>
      </c>
      <c r="L52" s="77">
        <f>SUMPRODUCT($I$4:$I$50,L4:L50)</f>
        <v>12350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W4:AG50">
    <cfRule type="cellIs" dxfId="6" priority="3" operator="greaterThan">
      <formula>0</formula>
    </cfRule>
  </conditionalFormatting>
  <conditionalFormatting sqref="T4:V50">
    <cfRule type="cellIs" dxfId="5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E19F8-FEBE-4272-A092-3D5516FA4DD8}">
  <dimension ref="A1:AG52"/>
  <sheetViews>
    <sheetView zoomScale="85" zoomScaleNormal="85" workbookViewId="0">
      <selection activeCell="J39" sqref="J39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31.85546875" style="1" customWidth="1"/>
    <col min="5" max="5" width="10.7109375" style="1" customWidth="1"/>
    <col min="6" max="6" width="7.28515625" style="1" customWidth="1"/>
    <col min="7" max="7" width="10.7109375" style="1" customWidth="1"/>
    <col min="8" max="8" width="13.7109375" style="1" customWidth="1"/>
    <col min="9" max="9" width="14.28515625" style="1" customWidth="1"/>
    <col min="10" max="10" width="12.5703125" style="48" bestFit="1" customWidth="1"/>
    <col min="11" max="11" width="13.5703125" style="48" customWidth="1"/>
    <col min="12" max="12" width="12.42578125" style="48" customWidth="1"/>
    <col min="13" max="17" width="10" style="48" customWidth="1"/>
    <col min="18" max="18" width="11" style="22" bestFit="1" customWidth="1"/>
    <col min="19" max="19" width="9" style="49" customWidth="1"/>
    <col min="20" max="21" width="15.140625" style="51" customWidth="1"/>
    <col min="22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4" t="s">
        <v>103</v>
      </c>
      <c r="U1" s="114" t="s">
        <v>103</v>
      </c>
      <c r="V1" s="114" t="s">
        <v>103</v>
      </c>
      <c r="W1" s="114" t="s">
        <v>103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81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33" t="s">
        <v>60</v>
      </c>
      <c r="U3" s="33" t="s">
        <v>60</v>
      </c>
      <c r="V3" s="33" t="s">
        <v>60</v>
      </c>
      <c r="W3" s="33" t="s">
        <v>60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45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2</v>
      </c>
      <c r="K4" s="72">
        <f>IF(SUM(T4:AK4)&gt;J4+M4,J4+M4,SUM(T4:AK4))</f>
        <v>0</v>
      </c>
      <c r="L4" s="73">
        <f>(SUM(T4:AK4))</f>
        <v>0</v>
      </c>
      <c r="M4" s="74"/>
      <c r="N4" s="75">
        <f>ROUND(IF(J4*0.25-0.5&lt;0,0,J4*0.25-0.5),0)-Q4-O4</f>
        <v>0</v>
      </c>
      <c r="O4" s="74"/>
      <c r="P4" s="74"/>
      <c r="Q4" s="74"/>
      <c r="R4" s="76">
        <f>J4-(SUM(T4:AC4))+M4</f>
        <v>2</v>
      </c>
      <c r="S4" s="41" t="str">
        <f>IF(R4&lt;0,"ATENÇÃO","OK")</f>
        <v>OK</v>
      </c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1</v>
      </c>
      <c r="K5" s="72">
        <f t="shared" ref="K5:K50" si="0">IF(SUM(T5:AK5)&gt;J5+M5,J5+M5,SUM(T5:AK5))</f>
        <v>0</v>
      </c>
      <c r="L5" s="73">
        <f t="shared" ref="L5:L50" si="1">(SUM(T5:AK5))</f>
        <v>0</v>
      </c>
      <c r="M5" s="74"/>
      <c r="N5" s="75">
        <f t="shared" ref="N5:N50" si="2">ROUND(IF(J5*0.25-0.5&lt;0,0,J5*0.25-0.5),0)-Q5-O5</f>
        <v>0</v>
      </c>
      <c r="O5" s="74"/>
      <c r="P5" s="74"/>
      <c r="Q5" s="74"/>
      <c r="R5" s="76">
        <f t="shared" ref="R5:R50" si="3">J5-(SUM(T5:AC5))+M5</f>
        <v>1</v>
      </c>
      <c r="S5" s="41" t="str">
        <f t="shared" ref="S5:S50" si="4">IF(R5&lt;0,"ATENÇÃO","OK")</f>
        <v>OK</v>
      </c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30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2</v>
      </c>
      <c r="K6" s="72">
        <f t="shared" si="0"/>
        <v>0</v>
      </c>
      <c r="L6" s="73">
        <f t="shared" si="1"/>
        <v>0</v>
      </c>
      <c r="M6" s="74"/>
      <c r="N6" s="75">
        <f t="shared" si="2"/>
        <v>0</v>
      </c>
      <c r="O6" s="74"/>
      <c r="P6" s="74"/>
      <c r="Q6" s="74"/>
      <c r="R6" s="76">
        <f t="shared" si="3"/>
        <v>2</v>
      </c>
      <c r="S6" s="41" t="str">
        <f t="shared" si="4"/>
        <v>OK</v>
      </c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ht="30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30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2</v>
      </c>
      <c r="K8" s="72">
        <f t="shared" si="0"/>
        <v>0</v>
      </c>
      <c r="L8" s="73">
        <f t="shared" si="1"/>
        <v>0</v>
      </c>
      <c r="M8" s="74"/>
      <c r="N8" s="75">
        <f t="shared" si="2"/>
        <v>0</v>
      </c>
      <c r="O8" s="74"/>
      <c r="P8" s="74"/>
      <c r="Q8" s="74"/>
      <c r="R8" s="76">
        <f t="shared" si="3"/>
        <v>2</v>
      </c>
      <c r="S8" s="41" t="str">
        <f t="shared" si="4"/>
        <v>OK</v>
      </c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45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1</v>
      </c>
      <c r="K9" s="72">
        <f t="shared" si="0"/>
        <v>0</v>
      </c>
      <c r="L9" s="73">
        <f t="shared" si="1"/>
        <v>0</v>
      </c>
      <c r="M9" s="74"/>
      <c r="N9" s="75">
        <f t="shared" si="2"/>
        <v>0</v>
      </c>
      <c r="O9" s="74"/>
      <c r="P9" s="74"/>
      <c r="Q9" s="74"/>
      <c r="R9" s="76">
        <f t="shared" si="3"/>
        <v>1</v>
      </c>
      <c r="S9" s="41" t="str">
        <f t="shared" si="4"/>
        <v>OK</v>
      </c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45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1</v>
      </c>
      <c r="K10" s="72">
        <f t="shared" si="0"/>
        <v>0</v>
      </c>
      <c r="L10" s="73">
        <f t="shared" si="1"/>
        <v>0</v>
      </c>
      <c r="M10" s="74"/>
      <c r="N10" s="75">
        <f t="shared" si="2"/>
        <v>0</v>
      </c>
      <c r="O10" s="74"/>
      <c r="P10" s="74"/>
      <c r="Q10" s="74"/>
      <c r="R10" s="76">
        <f t="shared" si="3"/>
        <v>1</v>
      </c>
      <c r="S10" s="41" t="str">
        <f t="shared" si="4"/>
        <v>OK</v>
      </c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45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1</v>
      </c>
      <c r="K11" s="72">
        <f t="shared" si="0"/>
        <v>0</v>
      </c>
      <c r="L11" s="73">
        <f t="shared" si="1"/>
        <v>0</v>
      </c>
      <c r="M11" s="74"/>
      <c r="N11" s="75">
        <f t="shared" si="2"/>
        <v>0</v>
      </c>
      <c r="O11" s="74"/>
      <c r="P11" s="74"/>
      <c r="Q11" s="74"/>
      <c r="R11" s="76">
        <f t="shared" si="3"/>
        <v>1</v>
      </c>
      <c r="S11" s="41" t="str">
        <f t="shared" si="4"/>
        <v>OK</v>
      </c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45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2</v>
      </c>
      <c r="K12" s="72">
        <f t="shared" si="0"/>
        <v>0</v>
      </c>
      <c r="L12" s="73">
        <f t="shared" si="1"/>
        <v>0</v>
      </c>
      <c r="M12" s="74"/>
      <c r="N12" s="75">
        <f t="shared" si="2"/>
        <v>0</v>
      </c>
      <c r="O12" s="74"/>
      <c r="P12" s="74"/>
      <c r="Q12" s="74"/>
      <c r="R12" s="76">
        <f t="shared" si="3"/>
        <v>2</v>
      </c>
      <c r="S12" s="41" t="str">
        <f t="shared" si="4"/>
        <v>OK</v>
      </c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30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4</v>
      </c>
      <c r="K13" s="72">
        <f t="shared" si="0"/>
        <v>0</v>
      </c>
      <c r="L13" s="73">
        <f t="shared" si="1"/>
        <v>0</v>
      </c>
      <c r="M13" s="74"/>
      <c r="N13" s="75">
        <f t="shared" si="2"/>
        <v>1</v>
      </c>
      <c r="O13" s="74"/>
      <c r="P13" s="74"/>
      <c r="Q13" s="74"/>
      <c r="R13" s="76">
        <f t="shared" si="3"/>
        <v>4</v>
      </c>
      <c r="S13" s="41" t="str">
        <f t="shared" si="4"/>
        <v>OK</v>
      </c>
      <c r="T13" s="52"/>
      <c r="U13" s="53"/>
      <c r="V13" s="53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30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0</v>
      </c>
      <c r="K14" s="72">
        <f t="shared" si="0"/>
        <v>0</v>
      </c>
      <c r="L14" s="73">
        <f t="shared" si="1"/>
        <v>0</v>
      </c>
      <c r="M14" s="74"/>
      <c r="N14" s="75">
        <f t="shared" si="2"/>
        <v>0</v>
      </c>
      <c r="O14" s="74"/>
      <c r="P14" s="74"/>
      <c r="Q14" s="74"/>
      <c r="R14" s="76">
        <f t="shared" si="3"/>
        <v>0</v>
      </c>
      <c r="S14" s="41" t="str">
        <f t="shared" si="4"/>
        <v>OK</v>
      </c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5</v>
      </c>
      <c r="K15" s="72">
        <f t="shared" si="0"/>
        <v>0</v>
      </c>
      <c r="L15" s="73">
        <f t="shared" si="1"/>
        <v>0</v>
      </c>
      <c r="M15" s="74"/>
      <c r="N15" s="75">
        <f t="shared" si="2"/>
        <v>1</v>
      </c>
      <c r="O15" s="74"/>
      <c r="P15" s="74"/>
      <c r="Q15" s="74"/>
      <c r="R15" s="76">
        <f t="shared" si="3"/>
        <v>5</v>
      </c>
      <c r="S15" s="41" t="str">
        <f t="shared" si="4"/>
        <v>OK</v>
      </c>
      <c r="T15" s="52"/>
      <c r="U15" s="53"/>
      <c r="V15" s="53"/>
      <c r="W15" s="52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2</v>
      </c>
      <c r="K16" s="72">
        <f t="shared" si="0"/>
        <v>0</v>
      </c>
      <c r="L16" s="73">
        <f t="shared" si="1"/>
        <v>0</v>
      </c>
      <c r="M16" s="74"/>
      <c r="N16" s="75">
        <f t="shared" si="2"/>
        <v>0</v>
      </c>
      <c r="O16" s="74"/>
      <c r="P16" s="74"/>
      <c r="Q16" s="74"/>
      <c r="R16" s="76">
        <f t="shared" si="3"/>
        <v>2</v>
      </c>
      <c r="S16" s="41" t="str">
        <f t="shared" si="4"/>
        <v>OK</v>
      </c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0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0</v>
      </c>
      <c r="S17" s="41" t="str">
        <f t="shared" si="4"/>
        <v>OK</v>
      </c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ht="30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6</v>
      </c>
      <c r="K18" s="72">
        <f t="shared" si="0"/>
        <v>0</v>
      </c>
      <c r="L18" s="73">
        <f t="shared" si="1"/>
        <v>0</v>
      </c>
      <c r="M18" s="74"/>
      <c r="N18" s="75">
        <f t="shared" si="2"/>
        <v>1</v>
      </c>
      <c r="O18" s="74"/>
      <c r="P18" s="74"/>
      <c r="Q18" s="74"/>
      <c r="R18" s="76">
        <f t="shared" si="3"/>
        <v>6</v>
      </c>
      <c r="S18" s="41" t="str">
        <f t="shared" si="4"/>
        <v>OK</v>
      </c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2</v>
      </c>
      <c r="K19" s="72">
        <f t="shared" si="0"/>
        <v>0</v>
      </c>
      <c r="L19" s="73">
        <f t="shared" si="1"/>
        <v>0</v>
      </c>
      <c r="M19" s="74"/>
      <c r="N19" s="75">
        <f t="shared" si="2"/>
        <v>0</v>
      </c>
      <c r="O19" s="74"/>
      <c r="P19" s="74"/>
      <c r="Q19" s="74"/>
      <c r="R19" s="76">
        <f t="shared" si="3"/>
        <v>2</v>
      </c>
      <c r="S19" s="41" t="str">
        <f t="shared" si="4"/>
        <v>OK</v>
      </c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45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52"/>
      <c r="U20" s="53"/>
      <c r="V20" s="53"/>
      <c r="W20" s="52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45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0</v>
      </c>
      <c r="K21" s="72">
        <f t="shared" si="0"/>
        <v>0</v>
      </c>
      <c r="L21" s="73">
        <f t="shared" si="1"/>
        <v>0</v>
      </c>
      <c r="M21" s="74"/>
      <c r="N21" s="75">
        <f t="shared" si="2"/>
        <v>0</v>
      </c>
      <c r="O21" s="74"/>
      <c r="P21" s="74"/>
      <c r="Q21" s="74"/>
      <c r="R21" s="76">
        <f t="shared" si="3"/>
        <v>0</v>
      </c>
      <c r="S21" s="41" t="str">
        <f t="shared" si="4"/>
        <v>OK</v>
      </c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30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0</v>
      </c>
      <c r="K22" s="72">
        <f t="shared" si="0"/>
        <v>0</v>
      </c>
      <c r="L22" s="73">
        <f t="shared" si="1"/>
        <v>0</v>
      </c>
      <c r="M22" s="74"/>
      <c r="N22" s="75">
        <f t="shared" si="2"/>
        <v>0</v>
      </c>
      <c r="O22" s="74"/>
      <c r="P22" s="74"/>
      <c r="Q22" s="74"/>
      <c r="R22" s="76">
        <f t="shared" si="3"/>
        <v>0</v>
      </c>
      <c r="S22" s="41" t="str">
        <f t="shared" si="4"/>
        <v>OK</v>
      </c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ht="30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5</v>
      </c>
      <c r="K23" s="72">
        <f t="shared" si="0"/>
        <v>0</v>
      </c>
      <c r="L23" s="73">
        <f t="shared" si="1"/>
        <v>0</v>
      </c>
      <c r="M23" s="74"/>
      <c r="N23" s="75">
        <f t="shared" si="2"/>
        <v>1</v>
      </c>
      <c r="O23" s="74"/>
      <c r="P23" s="74"/>
      <c r="Q23" s="74"/>
      <c r="R23" s="76">
        <f t="shared" si="3"/>
        <v>5</v>
      </c>
      <c r="S23" s="41" t="str">
        <f t="shared" si="4"/>
        <v>OK</v>
      </c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ht="30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0</v>
      </c>
      <c r="K24" s="72">
        <f t="shared" si="0"/>
        <v>0</v>
      </c>
      <c r="L24" s="73">
        <f t="shared" si="1"/>
        <v>0</v>
      </c>
      <c r="M24" s="74"/>
      <c r="N24" s="75">
        <f t="shared" si="2"/>
        <v>0</v>
      </c>
      <c r="O24" s="74"/>
      <c r="P24" s="74"/>
      <c r="Q24" s="74"/>
      <c r="R24" s="76">
        <f t="shared" si="3"/>
        <v>0</v>
      </c>
      <c r="S24" s="41" t="str">
        <f t="shared" si="4"/>
        <v>OK</v>
      </c>
      <c r="T24" s="52"/>
      <c r="U24" s="54"/>
      <c r="V24" s="54"/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30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5</v>
      </c>
      <c r="K25" s="72">
        <f t="shared" si="0"/>
        <v>0</v>
      </c>
      <c r="L25" s="73">
        <f t="shared" si="1"/>
        <v>0</v>
      </c>
      <c r="M25" s="74"/>
      <c r="N25" s="75">
        <f t="shared" si="2"/>
        <v>1</v>
      </c>
      <c r="O25" s="74"/>
      <c r="P25" s="74"/>
      <c r="Q25" s="74"/>
      <c r="R25" s="76">
        <f t="shared" si="3"/>
        <v>5</v>
      </c>
      <c r="S25" s="41" t="str">
        <f t="shared" si="4"/>
        <v>OK</v>
      </c>
      <c r="T25" s="52"/>
      <c r="U25" s="55"/>
      <c r="V25" s="55"/>
      <c r="W25" s="52"/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ht="30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4</v>
      </c>
      <c r="K26" s="72">
        <f t="shared" si="0"/>
        <v>0</v>
      </c>
      <c r="L26" s="73">
        <f t="shared" si="1"/>
        <v>0</v>
      </c>
      <c r="M26" s="74"/>
      <c r="N26" s="75">
        <f t="shared" si="2"/>
        <v>1</v>
      </c>
      <c r="O26" s="74"/>
      <c r="P26" s="74"/>
      <c r="Q26" s="74"/>
      <c r="R26" s="76">
        <f t="shared" si="3"/>
        <v>4</v>
      </c>
      <c r="S26" s="41" t="str">
        <f t="shared" si="4"/>
        <v>OK</v>
      </c>
      <c r="T26" s="52"/>
      <c r="U26" s="54"/>
      <c r="V26" s="54"/>
      <c r="W26" s="52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3</v>
      </c>
      <c r="K27" s="72">
        <f t="shared" si="0"/>
        <v>0</v>
      </c>
      <c r="L27" s="73">
        <f t="shared" si="1"/>
        <v>0</v>
      </c>
      <c r="M27" s="74"/>
      <c r="N27" s="75">
        <f t="shared" si="2"/>
        <v>0</v>
      </c>
      <c r="O27" s="74"/>
      <c r="P27" s="74"/>
      <c r="Q27" s="74"/>
      <c r="R27" s="76">
        <f t="shared" si="3"/>
        <v>3</v>
      </c>
      <c r="S27" s="41" t="str">
        <f t="shared" si="4"/>
        <v>OK</v>
      </c>
      <c r="T27" s="52"/>
      <c r="U27" s="54"/>
      <c r="V27" s="54"/>
      <c r="W27" s="52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5</v>
      </c>
      <c r="K28" s="72">
        <f t="shared" si="0"/>
        <v>0</v>
      </c>
      <c r="L28" s="73">
        <f t="shared" si="1"/>
        <v>0</v>
      </c>
      <c r="M28" s="74"/>
      <c r="N28" s="75">
        <f t="shared" si="2"/>
        <v>1</v>
      </c>
      <c r="O28" s="74"/>
      <c r="P28" s="74"/>
      <c r="Q28" s="74"/>
      <c r="R28" s="76">
        <f t="shared" si="3"/>
        <v>5</v>
      </c>
      <c r="S28" s="41" t="str">
        <f t="shared" si="4"/>
        <v>OK</v>
      </c>
      <c r="T28" s="52"/>
      <c r="U28" s="55"/>
      <c r="V28" s="55"/>
      <c r="W28" s="52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10</v>
      </c>
      <c r="K29" s="72">
        <f t="shared" si="0"/>
        <v>0</v>
      </c>
      <c r="L29" s="73">
        <f t="shared" si="1"/>
        <v>0</v>
      </c>
      <c r="M29" s="74"/>
      <c r="N29" s="75">
        <f t="shared" si="2"/>
        <v>2</v>
      </c>
      <c r="O29" s="74"/>
      <c r="P29" s="74"/>
      <c r="Q29" s="74"/>
      <c r="R29" s="76">
        <f t="shared" si="3"/>
        <v>10</v>
      </c>
      <c r="S29" s="41" t="str">
        <f t="shared" si="4"/>
        <v>OK</v>
      </c>
      <c r="T29" s="52"/>
      <c r="U29" s="55"/>
      <c r="V29" s="55"/>
      <c r="W29" s="52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0</v>
      </c>
      <c r="K30" s="72">
        <f t="shared" si="0"/>
        <v>0</v>
      </c>
      <c r="L30" s="73">
        <f t="shared" si="1"/>
        <v>0</v>
      </c>
      <c r="M30" s="74"/>
      <c r="N30" s="75">
        <f t="shared" si="2"/>
        <v>0</v>
      </c>
      <c r="O30" s="74"/>
      <c r="P30" s="74"/>
      <c r="Q30" s="74"/>
      <c r="R30" s="76">
        <f t="shared" si="3"/>
        <v>0</v>
      </c>
      <c r="S30" s="41" t="str">
        <f t="shared" si="4"/>
        <v>OK</v>
      </c>
      <c r="T30" s="52"/>
      <c r="U30" s="54"/>
      <c r="V30" s="54"/>
      <c r="W30" s="52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0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0</v>
      </c>
      <c r="S31" s="41" t="str">
        <f t="shared" si="4"/>
        <v>OK</v>
      </c>
      <c r="T31" s="52"/>
      <c r="U31" s="57"/>
      <c r="V31" s="54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30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52"/>
      <c r="U32" s="56"/>
      <c r="V32" s="52"/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45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52"/>
      <c r="U33" s="56"/>
      <c r="V33" s="52"/>
      <c r="W33" s="52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52"/>
      <c r="U34" s="56"/>
      <c r="V34" s="56"/>
      <c r="W34" s="52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52"/>
      <c r="U35" s="56"/>
      <c r="V35" s="56"/>
      <c r="W35" s="52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52"/>
      <c r="U36" s="56"/>
      <c r="V36" s="56"/>
      <c r="W36" s="52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52"/>
      <c r="U37" s="56"/>
      <c r="V37" s="56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60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52"/>
      <c r="U38" s="56"/>
      <c r="V38" s="56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30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60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30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ht="30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52"/>
      <c r="U44" s="53"/>
      <c r="V44" s="53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45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ht="30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45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30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52"/>
      <c r="U49" s="53"/>
      <c r="V49" s="53"/>
      <c r="W49" s="52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ht="30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52"/>
      <c r="U50" s="56"/>
      <c r="V50" s="56"/>
      <c r="W50" s="52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63</v>
      </c>
      <c r="M51" s="60"/>
      <c r="N51" s="60"/>
      <c r="O51" s="60"/>
      <c r="P51" s="60"/>
      <c r="Q51" s="60"/>
      <c r="R51" s="60">
        <f>SUM(R4:R50)</f>
        <v>63</v>
      </c>
      <c r="T51" s="50" cm="1">
        <f t="array" ref="T51">SUMPRODUCT($I$4:$I$50*T4:T50)</f>
        <v>0</v>
      </c>
      <c r="U51" s="50" cm="1">
        <f t="array" ref="U51">SUMPRODUCT($I$4:$I$50*U4:U50)</f>
        <v>0</v>
      </c>
      <c r="V51" s="50" cm="1">
        <f t="array" ref="V51">SUMPRODUCT($I$4:$I$50*V4:V50)</f>
        <v>0</v>
      </c>
      <c r="W51" s="50" cm="1">
        <f t="array" ref="W51">SUMPRODUCT($I$4:$I$50*W4:W50)</f>
        <v>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68290</v>
      </c>
      <c r="K52" s="77">
        <f>SUMPRODUCT($I$4:$I$50,K4:K50)</f>
        <v>0</v>
      </c>
      <c r="L52" s="77">
        <f>SUMPRODUCT($I$4:$I$50,L4:L50)</f>
        <v>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4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7E0FB-F0C2-425F-B016-B2F3EAB01885}">
  <dimension ref="A1:AG61"/>
  <sheetViews>
    <sheetView topLeftCell="A3" zoomScale="85" zoomScaleNormal="85" workbookViewId="0">
      <selection activeCell="P56" sqref="P56:P57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33.140625" style="1" customWidth="1"/>
    <col min="5" max="5" width="10.7109375" style="1" customWidth="1"/>
    <col min="6" max="6" width="7.28515625" style="1" customWidth="1"/>
    <col min="7" max="7" width="10.7109375" style="1" customWidth="1"/>
    <col min="8" max="8" width="13.7109375" style="1" customWidth="1"/>
    <col min="9" max="9" width="14.28515625" style="1" customWidth="1"/>
    <col min="10" max="10" width="13.5703125" style="48" bestFit="1" customWidth="1"/>
    <col min="11" max="12" width="12.85546875" style="48" customWidth="1"/>
    <col min="13" max="17" width="10" style="48" customWidth="1"/>
    <col min="18" max="18" width="11" style="22" bestFit="1" customWidth="1"/>
    <col min="19" max="19" width="9" style="49" customWidth="1"/>
    <col min="20" max="21" width="15.140625" style="51" customWidth="1"/>
    <col min="22" max="22" width="15" style="51" customWidth="1"/>
    <col min="23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7" t="s">
        <v>161</v>
      </c>
      <c r="U1" s="117" t="s">
        <v>162</v>
      </c>
      <c r="V1" s="117" t="s">
        <v>163</v>
      </c>
      <c r="W1" s="117" t="s">
        <v>164</v>
      </c>
      <c r="X1" s="117" t="s">
        <v>165</v>
      </c>
      <c r="Y1" s="117" t="s">
        <v>166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82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7"/>
      <c r="U2" s="117"/>
      <c r="V2" s="117"/>
      <c r="W2" s="117"/>
      <c r="X2" s="117"/>
      <c r="Y2" s="117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67">
        <v>45576</v>
      </c>
      <c r="U3" s="67">
        <v>45580</v>
      </c>
      <c r="V3" s="67">
        <v>45587</v>
      </c>
      <c r="W3" s="67">
        <v>45712</v>
      </c>
      <c r="X3" s="67">
        <v>45709</v>
      </c>
      <c r="Y3" s="67">
        <v>45712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30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16</v>
      </c>
      <c r="K4" s="72">
        <f>IF(SUM(T4:AK4)&gt;J4+M4,J4+M4,SUM(T4:AK4))</f>
        <v>3</v>
      </c>
      <c r="L4" s="73">
        <f>(SUM(T4:AK4))</f>
        <v>3</v>
      </c>
      <c r="M4" s="74"/>
      <c r="N4" s="75">
        <f>ROUND(IF(J4*0.25-0.5&lt;0,0,J4*0.25-0.5),0)-Q4-O4</f>
        <v>4</v>
      </c>
      <c r="O4" s="74"/>
      <c r="P4" s="74"/>
      <c r="Q4" s="74"/>
      <c r="R4" s="76">
        <f>J4-(SUM(T4:AC4))+M4</f>
        <v>13</v>
      </c>
      <c r="S4" s="41" t="str">
        <f>IF(R4&lt;0,"ATENÇÃO","OK")</f>
        <v>OK</v>
      </c>
      <c r="T4" s="100"/>
      <c r="U4" s="100">
        <v>1</v>
      </c>
      <c r="V4" s="100"/>
      <c r="W4" s="100"/>
      <c r="X4" s="100">
        <v>1</v>
      </c>
      <c r="Y4" s="100">
        <v>1</v>
      </c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7</v>
      </c>
      <c r="K5" s="72">
        <f t="shared" ref="K5:K50" si="0">IF(SUM(T5:AK5)&gt;J5+M5,J5+M5,SUM(T5:AK5))</f>
        <v>0</v>
      </c>
      <c r="L5" s="73">
        <f t="shared" ref="L5:L50" si="1">(SUM(T5:AK5))</f>
        <v>0</v>
      </c>
      <c r="M5" s="74"/>
      <c r="N5" s="75">
        <f t="shared" ref="N5:N50" si="2">ROUND(IF(J5*0.25-0.5&lt;0,0,J5*0.25-0.5),0)-Q5-O5</f>
        <v>1</v>
      </c>
      <c r="O5" s="74"/>
      <c r="P5" s="74"/>
      <c r="Q5" s="74"/>
      <c r="R5" s="76">
        <f t="shared" ref="R5:R50" si="3">J5-(SUM(T5:AC5))+M5</f>
        <v>7</v>
      </c>
      <c r="S5" s="41" t="str">
        <f t="shared" ref="S5:S50" si="4">IF(R5&lt;0,"ATENÇÃO","OK")</f>
        <v>OK</v>
      </c>
      <c r="T5" s="100"/>
      <c r="U5" s="100"/>
      <c r="V5" s="100"/>
      <c r="W5" s="100"/>
      <c r="X5" s="100"/>
      <c r="Y5" s="100"/>
      <c r="Z5" s="52"/>
      <c r="AA5" s="52"/>
      <c r="AB5" s="52"/>
      <c r="AC5" s="52"/>
      <c r="AD5" s="52"/>
      <c r="AE5" s="52"/>
      <c r="AF5" s="52"/>
      <c r="AG5" s="52"/>
    </row>
    <row r="6" spans="1:33" s="3" customFormat="1" ht="14.45" customHeight="1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5</v>
      </c>
      <c r="K6" s="72">
        <f t="shared" si="0"/>
        <v>0</v>
      </c>
      <c r="L6" s="73">
        <f t="shared" si="1"/>
        <v>0</v>
      </c>
      <c r="M6" s="74"/>
      <c r="N6" s="75">
        <f t="shared" si="2"/>
        <v>1</v>
      </c>
      <c r="O6" s="74"/>
      <c r="P6" s="74"/>
      <c r="Q6" s="74"/>
      <c r="R6" s="76">
        <f t="shared" si="3"/>
        <v>5</v>
      </c>
      <c r="S6" s="41" t="str">
        <f t="shared" si="4"/>
        <v>OK</v>
      </c>
      <c r="T6" s="100"/>
      <c r="U6" s="100"/>
      <c r="V6" s="100"/>
      <c r="W6" s="100"/>
      <c r="X6" s="100"/>
      <c r="Y6" s="100"/>
      <c r="Z6" s="52"/>
      <c r="AA6" s="52"/>
      <c r="AB6" s="52"/>
      <c r="AC6" s="52"/>
      <c r="AD6" s="52"/>
      <c r="AE6" s="52"/>
      <c r="AF6" s="52"/>
      <c r="AG6" s="52"/>
    </row>
    <row r="7" spans="1:33" s="3" customFormat="1" ht="14.45" customHeight="1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100"/>
      <c r="U7" s="100"/>
      <c r="V7" s="100"/>
      <c r="W7" s="100"/>
      <c r="X7" s="100"/>
      <c r="Y7" s="100"/>
      <c r="Z7" s="52"/>
      <c r="AA7" s="52"/>
      <c r="AB7" s="52"/>
      <c r="AC7" s="52"/>
      <c r="AD7" s="52"/>
      <c r="AE7" s="52"/>
      <c r="AF7" s="52"/>
      <c r="AG7" s="52"/>
    </row>
    <row r="8" spans="1:33" s="3" customFormat="1" ht="30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5</v>
      </c>
      <c r="K8" s="72">
        <f t="shared" si="0"/>
        <v>0</v>
      </c>
      <c r="L8" s="73">
        <f t="shared" si="1"/>
        <v>0</v>
      </c>
      <c r="M8" s="74"/>
      <c r="N8" s="75">
        <f t="shared" si="2"/>
        <v>1</v>
      </c>
      <c r="O8" s="74"/>
      <c r="P8" s="74"/>
      <c r="Q8" s="74"/>
      <c r="R8" s="76">
        <f t="shared" si="3"/>
        <v>5</v>
      </c>
      <c r="S8" s="41" t="str">
        <f t="shared" si="4"/>
        <v>OK</v>
      </c>
      <c r="T8" s="100"/>
      <c r="U8" s="100"/>
      <c r="V8" s="100"/>
      <c r="W8" s="100"/>
      <c r="X8" s="100"/>
      <c r="Y8" s="100"/>
      <c r="Z8" s="52"/>
      <c r="AA8" s="52"/>
      <c r="AB8" s="52"/>
      <c r="AC8" s="52"/>
      <c r="AD8" s="52"/>
      <c r="AE8" s="52"/>
      <c r="AF8" s="52"/>
      <c r="AG8" s="52"/>
    </row>
    <row r="9" spans="1:33" s="3" customFormat="1" ht="30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1</v>
      </c>
      <c r="K9" s="72">
        <f t="shared" si="0"/>
        <v>0</v>
      </c>
      <c r="L9" s="73">
        <f t="shared" si="1"/>
        <v>0</v>
      </c>
      <c r="M9" s="74"/>
      <c r="N9" s="75">
        <f t="shared" si="2"/>
        <v>0</v>
      </c>
      <c r="O9" s="74"/>
      <c r="P9" s="74"/>
      <c r="Q9" s="74"/>
      <c r="R9" s="76">
        <f t="shared" si="3"/>
        <v>1</v>
      </c>
      <c r="S9" s="41" t="str">
        <f t="shared" si="4"/>
        <v>OK</v>
      </c>
      <c r="T9" s="100"/>
      <c r="U9" s="100"/>
      <c r="V9" s="100"/>
      <c r="W9" s="100"/>
      <c r="X9" s="100"/>
      <c r="Y9" s="100"/>
      <c r="Z9" s="52"/>
      <c r="AA9" s="52"/>
      <c r="AB9" s="52"/>
      <c r="AC9" s="52"/>
      <c r="AD9" s="52"/>
      <c r="AE9" s="52"/>
      <c r="AF9" s="52"/>
      <c r="AG9" s="52"/>
    </row>
    <row r="10" spans="1:33" s="3" customFormat="1" ht="29.1" customHeight="1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3</v>
      </c>
      <c r="K10" s="72">
        <f t="shared" si="0"/>
        <v>0</v>
      </c>
      <c r="L10" s="73">
        <f t="shared" si="1"/>
        <v>0</v>
      </c>
      <c r="M10" s="74"/>
      <c r="N10" s="75">
        <f t="shared" si="2"/>
        <v>0</v>
      </c>
      <c r="O10" s="74"/>
      <c r="P10" s="74"/>
      <c r="Q10" s="74"/>
      <c r="R10" s="76">
        <f t="shared" si="3"/>
        <v>3</v>
      </c>
      <c r="S10" s="41" t="str">
        <f t="shared" si="4"/>
        <v>OK</v>
      </c>
      <c r="T10" s="100"/>
      <c r="U10" s="100"/>
      <c r="V10" s="100"/>
      <c r="W10" s="100"/>
      <c r="X10" s="100"/>
      <c r="Y10" s="100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45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3</v>
      </c>
      <c r="K11" s="72">
        <f t="shared" si="0"/>
        <v>0</v>
      </c>
      <c r="L11" s="73">
        <f t="shared" si="1"/>
        <v>0</v>
      </c>
      <c r="M11" s="74"/>
      <c r="N11" s="75">
        <f t="shared" si="2"/>
        <v>0</v>
      </c>
      <c r="O11" s="74"/>
      <c r="P11" s="74"/>
      <c r="Q11" s="74"/>
      <c r="R11" s="76">
        <f t="shared" si="3"/>
        <v>3</v>
      </c>
      <c r="S11" s="41" t="str">
        <f t="shared" si="4"/>
        <v>OK</v>
      </c>
      <c r="T11" s="100"/>
      <c r="U11" s="100"/>
      <c r="V11" s="100"/>
      <c r="W11" s="100"/>
      <c r="X11" s="100"/>
      <c r="Y11" s="100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29.1" customHeight="1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5</v>
      </c>
      <c r="K12" s="72">
        <f t="shared" si="0"/>
        <v>0</v>
      </c>
      <c r="L12" s="73">
        <f t="shared" si="1"/>
        <v>0</v>
      </c>
      <c r="M12" s="74"/>
      <c r="N12" s="75">
        <f t="shared" si="2"/>
        <v>1</v>
      </c>
      <c r="O12" s="74"/>
      <c r="P12" s="74"/>
      <c r="Q12" s="74"/>
      <c r="R12" s="76">
        <f t="shared" si="3"/>
        <v>5</v>
      </c>
      <c r="S12" s="41" t="str">
        <f t="shared" si="4"/>
        <v>OK</v>
      </c>
      <c r="T12" s="100"/>
      <c r="U12" s="100"/>
      <c r="V12" s="100"/>
      <c r="W12" s="100"/>
      <c r="X12" s="100"/>
      <c r="Y12" s="100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14.45" customHeight="1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8</v>
      </c>
      <c r="K13" s="72">
        <f t="shared" si="0"/>
        <v>0</v>
      </c>
      <c r="L13" s="73">
        <f t="shared" si="1"/>
        <v>0</v>
      </c>
      <c r="M13" s="74"/>
      <c r="N13" s="75">
        <f t="shared" si="2"/>
        <v>2</v>
      </c>
      <c r="O13" s="74"/>
      <c r="P13" s="74"/>
      <c r="Q13" s="74"/>
      <c r="R13" s="76">
        <f t="shared" si="3"/>
        <v>8</v>
      </c>
      <c r="S13" s="41" t="str">
        <f t="shared" si="4"/>
        <v>OK</v>
      </c>
      <c r="T13" s="100"/>
      <c r="U13" s="101"/>
      <c r="V13" s="101"/>
      <c r="W13" s="100"/>
      <c r="X13" s="101"/>
      <c r="Y13" s="100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30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4</v>
      </c>
      <c r="K14" s="72">
        <f t="shared" si="0"/>
        <v>4</v>
      </c>
      <c r="L14" s="73">
        <f t="shared" si="1"/>
        <v>4</v>
      </c>
      <c r="M14" s="74"/>
      <c r="N14" s="75">
        <f t="shared" si="2"/>
        <v>1</v>
      </c>
      <c r="O14" s="74"/>
      <c r="P14" s="74"/>
      <c r="Q14" s="74"/>
      <c r="R14" s="76">
        <f t="shared" si="3"/>
        <v>0</v>
      </c>
      <c r="S14" s="41" t="str">
        <f t="shared" si="4"/>
        <v>OK</v>
      </c>
      <c r="T14" s="100">
        <v>3</v>
      </c>
      <c r="U14" s="100">
        <v>1</v>
      </c>
      <c r="V14" s="100"/>
      <c r="W14" s="100"/>
      <c r="X14" s="100"/>
      <c r="Y14" s="100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10</v>
      </c>
      <c r="K15" s="72">
        <f t="shared" si="0"/>
        <v>2</v>
      </c>
      <c r="L15" s="73">
        <f t="shared" si="1"/>
        <v>2</v>
      </c>
      <c r="M15" s="74"/>
      <c r="N15" s="75">
        <f t="shared" si="2"/>
        <v>2</v>
      </c>
      <c r="O15" s="74"/>
      <c r="P15" s="74"/>
      <c r="Q15" s="74"/>
      <c r="R15" s="76">
        <f t="shared" si="3"/>
        <v>8</v>
      </c>
      <c r="S15" s="41" t="str">
        <f t="shared" si="4"/>
        <v>OK</v>
      </c>
      <c r="T15" s="100"/>
      <c r="U15" s="101">
        <v>1</v>
      </c>
      <c r="V15" s="101"/>
      <c r="W15" s="100">
        <v>1</v>
      </c>
      <c r="X15" s="101"/>
      <c r="Y15" s="100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10</v>
      </c>
      <c r="K16" s="72">
        <f t="shared" si="0"/>
        <v>2</v>
      </c>
      <c r="L16" s="73">
        <f t="shared" si="1"/>
        <v>2</v>
      </c>
      <c r="M16" s="74"/>
      <c r="N16" s="75">
        <f t="shared" si="2"/>
        <v>2</v>
      </c>
      <c r="O16" s="74"/>
      <c r="P16" s="74"/>
      <c r="Q16" s="74"/>
      <c r="R16" s="76">
        <f t="shared" si="3"/>
        <v>8</v>
      </c>
      <c r="S16" s="41" t="str">
        <f t="shared" si="4"/>
        <v>OK</v>
      </c>
      <c r="T16" s="100"/>
      <c r="U16" s="100">
        <v>1</v>
      </c>
      <c r="V16" s="100"/>
      <c r="W16" s="100"/>
      <c r="X16" s="100">
        <v>1</v>
      </c>
      <c r="Y16" s="100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0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0</v>
      </c>
      <c r="S17" s="41" t="str">
        <f t="shared" si="4"/>
        <v>OK</v>
      </c>
      <c r="T17" s="100"/>
      <c r="U17" s="100"/>
      <c r="V17" s="100"/>
      <c r="W17" s="100"/>
      <c r="X17" s="100"/>
      <c r="Y17" s="100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ht="14.45" customHeight="1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2</v>
      </c>
      <c r="K18" s="72">
        <f t="shared" si="0"/>
        <v>0</v>
      </c>
      <c r="L18" s="73">
        <f t="shared" si="1"/>
        <v>0</v>
      </c>
      <c r="M18" s="74"/>
      <c r="N18" s="75">
        <f t="shared" si="2"/>
        <v>0</v>
      </c>
      <c r="O18" s="74"/>
      <c r="P18" s="74"/>
      <c r="Q18" s="74"/>
      <c r="R18" s="76">
        <f t="shared" si="3"/>
        <v>2</v>
      </c>
      <c r="S18" s="41" t="str">
        <f t="shared" si="4"/>
        <v>OK</v>
      </c>
      <c r="T18" s="100"/>
      <c r="U18" s="100"/>
      <c r="V18" s="100"/>
      <c r="W18" s="100"/>
      <c r="X18" s="100"/>
      <c r="Y18" s="100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3</v>
      </c>
      <c r="K19" s="72">
        <f t="shared" si="0"/>
        <v>1</v>
      </c>
      <c r="L19" s="73">
        <f t="shared" si="1"/>
        <v>1</v>
      </c>
      <c r="M19" s="74"/>
      <c r="N19" s="75">
        <f t="shared" si="2"/>
        <v>0</v>
      </c>
      <c r="O19" s="74"/>
      <c r="P19" s="74"/>
      <c r="Q19" s="74"/>
      <c r="R19" s="76">
        <f t="shared" si="3"/>
        <v>2</v>
      </c>
      <c r="S19" s="41" t="str">
        <f t="shared" si="4"/>
        <v>OK</v>
      </c>
      <c r="T19" s="100"/>
      <c r="U19" s="100"/>
      <c r="V19" s="100"/>
      <c r="W19" s="100"/>
      <c r="X19" s="100"/>
      <c r="Y19" s="100">
        <v>1</v>
      </c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29.1" customHeight="1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100"/>
      <c r="U20" s="101"/>
      <c r="V20" s="101"/>
      <c r="W20" s="100"/>
      <c r="X20" s="101"/>
      <c r="Y20" s="100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45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6</v>
      </c>
      <c r="K21" s="72">
        <f t="shared" si="0"/>
        <v>3</v>
      </c>
      <c r="L21" s="73">
        <f t="shared" si="1"/>
        <v>3</v>
      </c>
      <c r="M21" s="74"/>
      <c r="N21" s="75">
        <f t="shared" si="2"/>
        <v>1</v>
      </c>
      <c r="O21" s="74"/>
      <c r="P21" s="74"/>
      <c r="Q21" s="74"/>
      <c r="R21" s="76">
        <f t="shared" si="3"/>
        <v>3</v>
      </c>
      <c r="S21" s="41" t="str">
        <f t="shared" si="4"/>
        <v>OK</v>
      </c>
      <c r="T21" s="100"/>
      <c r="U21" s="100"/>
      <c r="V21" s="100">
        <v>3</v>
      </c>
      <c r="W21" s="100"/>
      <c r="X21" s="100"/>
      <c r="Y21" s="100"/>
      <c r="Z21" s="52"/>
      <c r="AA21" s="52"/>
      <c r="AB21" s="52"/>
      <c r="AC21" s="52"/>
      <c r="AD21" s="52"/>
      <c r="AE21" s="52"/>
      <c r="AF21" s="52"/>
      <c r="AG21" s="52"/>
    </row>
    <row r="22" spans="1:33" ht="30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7</v>
      </c>
      <c r="K22" s="72">
        <f t="shared" si="0"/>
        <v>0</v>
      </c>
      <c r="L22" s="73">
        <f t="shared" si="1"/>
        <v>0</v>
      </c>
      <c r="M22" s="74"/>
      <c r="N22" s="75">
        <f t="shared" si="2"/>
        <v>1</v>
      </c>
      <c r="O22" s="74"/>
      <c r="P22" s="74"/>
      <c r="Q22" s="74"/>
      <c r="R22" s="76">
        <f t="shared" si="3"/>
        <v>7</v>
      </c>
      <c r="S22" s="41" t="str">
        <f t="shared" si="4"/>
        <v>OK</v>
      </c>
      <c r="T22" s="100"/>
      <c r="U22" s="100"/>
      <c r="V22" s="100"/>
      <c r="W22" s="100"/>
      <c r="X22" s="100"/>
      <c r="Y22" s="100"/>
      <c r="Z22" s="52"/>
      <c r="AA22" s="52"/>
      <c r="AB22" s="52"/>
      <c r="AC22" s="52"/>
      <c r="AD22" s="52"/>
      <c r="AE22" s="52"/>
      <c r="AF22" s="52"/>
      <c r="AG22" s="52"/>
    </row>
    <row r="23" spans="1:33" ht="14.45" customHeight="1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8</v>
      </c>
      <c r="K23" s="72">
        <f t="shared" si="0"/>
        <v>5</v>
      </c>
      <c r="L23" s="73">
        <f t="shared" si="1"/>
        <v>5</v>
      </c>
      <c r="M23" s="74"/>
      <c r="N23" s="75">
        <f t="shared" si="2"/>
        <v>2</v>
      </c>
      <c r="O23" s="74"/>
      <c r="P23" s="74"/>
      <c r="Q23" s="74"/>
      <c r="R23" s="76">
        <f t="shared" si="3"/>
        <v>3</v>
      </c>
      <c r="S23" s="41" t="str">
        <f t="shared" si="4"/>
        <v>OK</v>
      </c>
      <c r="T23" s="100"/>
      <c r="U23" s="100">
        <v>4</v>
      </c>
      <c r="V23" s="100"/>
      <c r="W23" s="100">
        <v>1</v>
      </c>
      <c r="X23" s="100"/>
      <c r="Y23" s="100"/>
      <c r="Z23" s="52"/>
      <c r="AA23" s="52"/>
      <c r="AB23" s="52"/>
      <c r="AC23" s="52"/>
      <c r="AD23" s="52"/>
      <c r="AE23" s="52"/>
      <c r="AF23" s="52"/>
      <c r="AG23" s="52"/>
    </row>
    <row r="24" spans="1:33" ht="14.45" customHeight="1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0</v>
      </c>
      <c r="K24" s="72">
        <f t="shared" si="0"/>
        <v>0</v>
      </c>
      <c r="L24" s="73">
        <f t="shared" si="1"/>
        <v>0</v>
      </c>
      <c r="M24" s="74"/>
      <c r="N24" s="75">
        <f t="shared" si="2"/>
        <v>0</v>
      </c>
      <c r="O24" s="74"/>
      <c r="P24" s="74"/>
      <c r="Q24" s="74"/>
      <c r="R24" s="76">
        <f t="shared" si="3"/>
        <v>0</v>
      </c>
      <c r="S24" s="41" t="str">
        <f t="shared" si="4"/>
        <v>OK</v>
      </c>
      <c r="T24" s="100"/>
      <c r="U24" s="102"/>
      <c r="V24" s="102"/>
      <c r="W24" s="100"/>
      <c r="X24" s="102"/>
      <c r="Y24" s="100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14.45" customHeight="1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16</v>
      </c>
      <c r="K25" s="72">
        <f t="shared" si="0"/>
        <v>1</v>
      </c>
      <c r="L25" s="73">
        <f t="shared" si="1"/>
        <v>1</v>
      </c>
      <c r="M25" s="74"/>
      <c r="N25" s="75">
        <f t="shared" si="2"/>
        <v>4</v>
      </c>
      <c r="O25" s="74"/>
      <c r="P25" s="74"/>
      <c r="Q25" s="74"/>
      <c r="R25" s="76">
        <f t="shared" si="3"/>
        <v>15</v>
      </c>
      <c r="S25" s="41" t="str">
        <f t="shared" si="4"/>
        <v>OK</v>
      </c>
      <c r="T25" s="100">
        <v>1</v>
      </c>
      <c r="U25" s="103"/>
      <c r="V25" s="103"/>
      <c r="W25" s="100"/>
      <c r="X25" s="103"/>
      <c r="Y25" s="100"/>
      <c r="Z25" s="53"/>
      <c r="AA25" s="52"/>
      <c r="AB25" s="52"/>
      <c r="AC25" s="52"/>
      <c r="AD25" s="52"/>
      <c r="AE25" s="52"/>
      <c r="AF25" s="52"/>
      <c r="AG25" s="52"/>
    </row>
    <row r="26" spans="1:33" ht="30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6</v>
      </c>
      <c r="K26" s="72">
        <f t="shared" si="0"/>
        <v>5</v>
      </c>
      <c r="L26" s="73">
        <f t="shared" si="1"/>
        <v>5</v>
      </c>
      <c r="M26" s="74"/>
      <c r="N26" s="75">
        <f t="shared" si="2"/>
        <v>1</v>
      </c>
      <c r="O26" s="74"/>
      <c r="P26" s="74"/>
      <c r="Q26" s="74"/>
      <c r="R26" s="76">
        <f t="shared" si="3"/>
        <v>1</v>
      </c>
      <c r="S26" s="41" t="str">
        <f t="shared" si="4"/>
        <v>OK</v>
      </c>
      <c r="T26" s="100"/>
      <c r="U26" s="102">
        <v>1</v>
      </c>
      <c r="V26" s="102">
        <v>3</v>
      </c>
      <c r="W26" s="100"/>
      <c r="X26" s="102"/>
      <c r="Y26" s="100">
        <v>1</v>
      </c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10</v>
      </c>
      <c r="K27" s="72">
        <f t="shared" si="0"/>
        <v>1</v>
      </c>
      <c r="L27" s="73">
        <f t="shared" si="1"/>
        <v>1</v>
      </c>
      <c r="M27" s="74"/>
      <c r="N27" s="75">
        <f t="shared" si="2"/>
        <v>2</v>
      </c>
      <c r="O27" s="74"/>
      <c r="P27" s="74"/>
      <c r="Q27" s="74"/>
      <c r="R27" s="76">
        <f t="shared" si="3"/>
        <v>9</v>
      </c>
      <c r="S27" s="41" t="str">
        <f t="shared" si="4"/>
        <v>OK</v>
      </c>
      <c r="T27" s="100"/>
      <c r="U27" s="102"/>
      <c r="V27" s="102"/>
      <c r="W27" s="100"/>
      <c r="X27" s="102"/>
      <c r="Y27" s="100">
        <v>1</v>
      </c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300</v>
      </c>
      <c r="K28" s="72">
        <f t="shared" si="0"/>
        <v>80</v>
      </c>
      <c r="L28" s="73">
        <f t="shared" si="1"/>
        <v>80</v>
      </c>
      <c r="M28" s="74"/>
      <c r="N28" s="75">
        <f t="shared" si="2"/>
        <v>75</v>
      </c>
      <c r="O28" s="74"/>
      <c r="P28" s="74"/>
      <c r="Q28" s="74"/>
      <c r="R28" s="76">
        <f t="shared" si="3"/>
        <v>220</v>
      </c>
      <c r="S28" s="41" t="str">
        <f t="shared" si="4"/>
        <v>OK</v>
      </c>
      <c r="T28" s="100"/>
      <c r="U28" s="103">
        <v>50</v>
      </c>
      <c r="V28" s="103"/>
      <c r="W28" s="100"/>
      <c r="X28" s="103">
        <v>30</v>
      </c>
      <c r="Y28" s="100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60</v>
      </c>
      <c r="K29" s="72">
        <f t="shared" si="0"/>
        <v>10</v>
      </c>
      <c r="L29" s="73">
        <f t="shared" si="1"/>
        <v>10</v>
      </c>
      <c r="M29" s="74"/>
      <c r="N29" s="75">
        <f t="shared" si="2"/>
        <v>15</v>
      </c>
      <c r="O29" s="74"/>
      <c r="P29" s="74"/>
      <c r="Q29" s="74"/>
      <c r="R29" s="76">
        <f t="shared" si="3"/>
        <v>50</v>
      </c>
      <c r="S29" s="41" t="str">
        <f t="shared" si="4"/>
        <v>OK</v>
      </c>
      <c r="T29" s="100"/>
      <c r="U29" s="103">
        <v>5</v>
      </c>
      <c r="V29" s="103"/>
      <c r="W29" s="100"/>
      <c r="X29" s="103">
        <v>5</v>
      </c>
      <c r="Y29" s="100"/>
      <c r="Z29" s="53"/>
      <c r="AA29" s="52"/>
      <c r="AB29" s="52"/>
      <c r="AC29" s="52"/>
      <c r="AD29" s="52"/>
      <c r="AE29" s="52"/>
      <c r="AF29" s="52"/>
      <c r="AG29" s="52"/>
    </row>
    <row r="30" spans="1:33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1</v>
      </c>
      <c r="K30" s="72">
        <f t="shared" si="0"/>
        <v>0</v>
      </c>
      <c r="L30" s="73">
        <f t="shared" si="1"/>
        <v>0</v>
      </c>
      <c r="M30" s="74"/>
      <c r="N30" s="75">
        <f t="shared" si="2"/>
        <v>0</v>
      </c>
      <c r="O30" s="74"/>
      <c r="P30" s="74"/>
      <c r="Q30" s="74"/>
      <c r="R30" s="76">
        <f t="shared" si="3"/>
        <v>1</v>
      </c>
      <c r="S30" s="41" t="str">
        <f t="shared" si="4"/>
        <v>OK</v>
      </c>
      <c r="T30" s="100"/>
      <c r="U30" s="102"/>
      <c r="V30" s="102"/>
      <c r="W30" s="100"/>
      <c r="X30" s="102"/>
      <c r="Y30" s="100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2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2</v>
      </c>
      <c r="S31" s="41" t="str">
        <f t="shared" si="4"/>
        <v>OK</v>
      </c>
      <c r="T31" s="100"/>
      <c r="U31" s="104"/>
      <c r="V31" s="102"/>
      <c r="W31" s="100"/>
      <c r="X31" s="104"/>
      <c r="Y31" s="100"/>
      <c r="Z31" s="52"/>
      <c r="AA31" s="52"/>
      <c r="AB31" s="52"/>
      <c r="AC31" s="52"/>
      <c r="AD31" s="52"/>
      <c r="AE31" s="52"/>
      <c r="AF31" s="52"/>
      <c r="AG31" s="52"/>
    </row>
    <row r="32" spans="1:33" ht="30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100"/>
      <c r="U32" s="105"/>
      <c r="V32" s="100"/>
      <c r="W32" s="100"/>
      <c r="X32" s="105"/>
      <c r="Y32" s="100"/>
      <c r="Z32" s="52"/>
      <c r="AA32" s="52"/>
      <c r="AB32" s="52"/>
      <c r="AC32" s="52"/>
      <c r="AD32" s="52"/>
      <c r="AE32" s="52"/>
      <c r="AF32" s="52"/>
      <c r="AG32" s="52"/>
    </row>
    <row r="33" spans="1:33" ht="29.1" customHeight="1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100"/>
      <c r="U33" s="105"/>
      <c r="V33" s="100"/>
      <c r="W33" s="100"/>
      <c r="X33" s="105"/>
      <c r="Y33" s="100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100"/>
      <c r="U34" s="105"/>
      <c r="V34" s="105"/>
      <c r="W34" s="100"/>
      <c r="X34" s="105"/>
      <c r="Y34" s="100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100"/>
      <c r="U35" s="105"/>
      <c r="V35" s="105"/>
      <c r="W35" s="100"/>
      <c r="X35" s="105"/>
      <c r="Y35" s="100"/>
      <c r="Z35" s="52"/>
      <c r="AA35" s="52"/>
      <c r="AB35" s="52"/>
      <c r="AC35" s="52"/>
      <c r="AD35" s="52"/>
      <c r="AE35" s="52"/>
      <c r="AF35" s="52"/>
      <c r="AG35" s="52"/>
    </row>
    <row r="36" spans="1:33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100"/>
      <c r="U36" s="105"/>
      <c r="V36" s="105"/>
      <c r="W36" s="100"/>
      <c r="X36" s="105"/>
      <c r="Y36" s="100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100"/>
      <c r="U37" s="105"/>
      <c r="V37" s="105"/>
      <c r="W37" s="100"/>
      <c r="X37" s="105"/>
      <c r="Y37" s="100"/>
      <c r="Z37" s="52"/>
      <c r="AA37" s="52"/>
      <c r="AB37" s="52"/>
      <c r="AC37" s="52"/>
      <c r="AD37" s="52"/>
      <c r="AE37" s="52"/>
      <c r="AF37" s="52"/>
      <c r="AG37" s="52"/>
    </row>
    <row r="38" spans="1:33" ht="60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100"/>
      <c r="U38" s="105"/>
      <c r="V38" s="105"/>
      <c r="W38" s="100"/>
      <c r="X38" s="105"/>
      <c r="Y38" s="100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100"/>
      <c r="U39" s="100"/>
      <c r="V39" s="100"/>
      <c r="W39" s="100"/>
      <c r="X39" s="100"/>
      <c r="Y39" s="100"/>
      <c r="Z39" s="52"/>
      <c r="AA39" s="52"/>
      <c r="AB39" s="52"/>
      <c r="AC39" s="52"/>
      <c r="AD39" s="52"/>
      <c r="AE39" s="52"/>
      <c r="AF39" s="52"/>
      <c r="AG39" s="52"/>
    </row>
    <row r="40" spans="1:33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100"/>
      <c r="U40" s="100"/>
      <c r="V40" s="100"/>
      <c r="W40" s="100"/>
      <c r="X40" s="100"/>
      <c r="Y40" s="100"/>
      <c r="Z40" s="52"/>
      <c r="AA40" s="52"/>
      <c r="AB40" s="52"/>
      <c r="AC40" s="52"/>
      <c r="AD40" s="52"/>
      <c r="AE40" s="52"/>
      <c r="AF40" s="52"/>
      <c r="AG40" s="52"/>
    </row>
    <row r="41" spans="1:33" ht="30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100"/>
      <c r="U41" s="100"/>
      <c r="V41" s="100"/>
      <c r="W41" s="100"/>
      <c r="X41" s="100"/>
      <c r="Y41" s="100"/>
      <c r="Z41" s="52"/>
      <c r="AA41" s="52"/>
      <c r="AB41" s="52"/>
      <c r="AC41" s="52"/>
      <c r="AD41" s="52"/>
      <c r="AE41" s="52"/>
      <c r="AF41" s="52"/>
      <c r="AG41" s="52"/>
    </row>
    <row r="42" spans="1:33" ht="45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100"/>
      <c r="U42" s="100"/>
      <c r="V42" s="100"/>
      <c r="W42" s="100"/>
      <c r="X42" s="100"/>
      <c r="Y42" s="100"/>
      <c r="Z42" s="52"/>
      <c r="AA42" s="52"/>
      <c r="AB42" s="52"/>
      <c r="AC42" s="52"/>
      <c r="AD42" s="52"/>
      <c r="AE42" s="52"/>
      <c r="AF42" s="52"/>
      <c r="AG42" s="52"/>
    </row>
    <row r="43" spans="1:33" ht="30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100"/>
      <c r="U43" s="100"/>
      <c r="V43" s="100"/>
      <c r="W43" s="100"/>
      <c r="X43" s="100"/>
      <c r="Y43" s="100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ht="14.45" customHeight="1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100"/>
      <c r="U44" s="101"/>
      <c r="V44" s="101"/>
      <c r="W44" s="100"/>
      <c r="X44" s="101"/>
      <c r="Y44" s="100"/>
      <c r="Z44" s="53"/>
      <c r="AA44" s="52"/>
      <c r="AB44" s="52"/>
      <c r="AC44" s="52"/>
      <c r="AD44" s="52"/>
      <c r="AE44" s="52"/>
      <c r="AF44" s="52"/>
      <c r="AG44" s="52"/>
    </row>
    <row r="45" spans="1:33" ht="29.1" customHeight="1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100"/>
      <c r="U45" s="100"/>
      <c r="V45" s="100"/>
      <c r="W45" s="100"/>
      <c r="X45" s="100"/>
      <c r="Y45" s="100"/>
      <c r="Z45" s="52"/>
      <c r="AA45" s="52"/>
      <c r="AB45" s="52"/>
      <c r="AC45" s="52"/>
      <c r="AD45" s="52"/>
      <c r="AE45" s="52"/>
      <c r="AF45" s="52"/>
      <c r="AG45" s="52"/>
    </row>
    <row r="46" spans="1:33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100"/>
      <c r="U46" s="100"/>
      <c r="V46" s="100"/>
      <c r="W46" s="100"/>
      <c r="X46" s="100"/>
      <c r="Y46" s="100"/>
      <c r="Z46" s="52"/>
      <c r="AA46" s="52"/>
      <c r="AB46" s="52"/>
      <c r="AC46" s="52"/>
      <c r="AD46" s="52"/>
      <c r="AE46" s="52"/>
      <c r="AF46" s="52"/>
      <c r="AG46" s="52"/>
    </row>
    <row r="47" spans="1:33" ht="14.45" customHeight="1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100"/>
      <c r="U47" s="100"/>
      <c r="V47" s="100"/>
      <c r="W47" s="100"/>
      <c r="X47" s="100"/>
      <c r="Y47" s="100"/>
      <c r="Z47" s="52"/>
      <c r="AA47" s="52"/>
      <c r="AB47" s="52"/>
      <c r="AC47" s="52"/>
      <c r="AD47" s="52"/>
      <c r="AE47" s="52"/>
      <c r="AF47" s="52"/>
      <c r="AG47" s="52"/>
    </row>
    <row r="48" spans="1:33" ht="29.1" customHeight="1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100"/>
      <c r="U48" s="100"/>
      <c r="V48" s="100"/>
      <c r="W48" s="100"/>
      <c r="X48" s="100"/>
      <c r="Y48" s="100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14.45" customHeight="1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100"/>
      <c r="U49" s="101"/>
      <c r="V49" s="101"/>
      <c r="W49" s="100"/>
      <c r="X49" s="101"/>
      <c r="Y49" s="100"/>
      <c r="Z49" s="53"/>
      <c r="AA49" s="52"/>
      <c r="AB49" s="52"/>
      <c r="AC49" s="52"/>
      <c r="AD49" s="52"/>
      <c r="AE49" s="52"/>
      <c r="AF49" s="52"/>
      <c r="AG49" s="52"/>
    </row>
    <row r="50" spans="1:33" ht="14.45" customHeight="1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100"/>
      <c r="U50" s="105"/>
      <c r="V50" s="105"/>
      <c r="W50" s="100"/>
      <c r="X50" s="105"/>
      <c r="Y50" s="100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498</v>
      </c>
      <c r="M51" s="60"/>
      <c r="N51" s="60"/>
      <c r="O51" s="60"/>
      <c r="P51" s="60"/>
      <c r="Q51" s="60"/>
      <c r="R51" s="60">
        <f>SUM(R4:R50)</f>
        <v>381</v>
      </c>
      <c r="T51" s="89">
        <f>SUMPRODUCT($I$4:$I$50,T4:T50)</f>
        <v>4450</v>
      </c>
      <c r="U51" s="89">
        <f t="shared" ref="U51:AG51" si="5">SUMPRODUCT($I$4:$I$50,U4:U50)</f>
        <v>10000</v>
      </c>
      <c r="V51" s="89">
        <f t="shared" si="5"/>
        <v>16350</v>
      </c>
      <c r="W51" s="89">
        <f t="shared" si="5"/>
        <v>1500</v>
      </c>
      <c r="X51" s="89">
        <f t="shared" si="5"/>
        <v>3390</v>
      </c>
      <c r="Y51" s="89">
        <f t="shared" si="5"/>
        <v>6250</v>
      </c>
      <c r="Z51" s="89">
        <f t="shared" si="5"/>
        <v>0</v>
      </c>
      <c r="AA51" s="89">
        <f t="shared" si="5"/>
        <v>0</v>
      </c>
      <c r="AB51" s="89">
        <f t="shared" si="5"/>
        <v>0</v>
      </c>
      <c r="AC51" s="89">
        <f t="shared" si="5"/>
        <v>0</v>
      </c>
      <c r="AD51" s="89">
        <f t="shared" si="5"/>
        <v>0</v>
      </c>
      <c r="AE51" s="89">
        <f t="shared" si="5"/>
        <v>0</v>
      </c>
      <c r="AF51" s="89">
        <f t="shared" si="5"/>
        <v>0</v>
      </c>
      <c r="AG51" s="89">
        <f t="shared" si="5"/>
        <v>0</v>
      </c>
    </row>
    <row r="52" spans="1:33" x14ac:dyDescent="0.2">
      <c r="J52" s="77">
        <f>SUMPRODUCT($I$4:$I$50,J4:J50)</f>
        <v>227900</v>
      </c>
      <c r="K52" s="77">
        <f>SUMPRODUCT($I$4:$I$50,K4:K50)</f>
        <v>41940</v>
      </c>
      <c r="L52" s="77">
        <f>SUMPRODUCT($I$4:$I$50,L4:L50)</f>
        <v>41940</v>
      </c>
      <c r="T52" s="108"/>
      <c r="U52" s="108"/>
      <c r="V52" s="108"/>
      <c r="W52" s="108"/>
      <c r="X52" s="108"/>
      <c r="Y52" s="108"/>
    </row>
    <row r="53" spans="1:33" x14ac:dyDescent="0.2">
      <c r="T53" s="108"/>
      <c r="U53" s="108"/>
      <c r="V53" s="108"/>
      <c r="W53" s="108"/>
      <c r="X53" s="108"/>
      <c r="Y53" s="108"/>
    </row>
    <row r="54" spans="1:33" x14ac:dyDescent="0.2">
      <c r="U54" s="108"/>
      <c r="X54" s="108"/>
      <c r="Y54" s="108"/>
    </row>
    <row r="55" spans="1:33" x14ac:dyDescent="0.2">
      <c r="U55" s="108"/>
      <c r="X55" s="108"/>
      <c r="Y55" s="108"/>
    </row>
    <row r="56" spans="1:33" x14ac:dyDescent="0.2">
      <c r="U56" s="108"/>
    </row>
    <row r="57" spans="1:33" x14ac:dyDescent="0.2">
      <c r="U57" s="108"/>
    </row>
    <row r="58" spans="1:33" x14ac:dyDescent="0.2">
      <c r="U58" s="108"/>
    </row>
    <row r="59" spans="1:33" x14ac:dyDescent="0.2">
      <c r="U59" s="108"/>
    </row>
    <row r="60" spans="1:33" x14ac:dyDescent="0.2">
      <c r="U60" s="108"/>
    </row>
    <row r="61" spans="1:33" x14ac:dyDescent="0.2">
      <c r="U61" s="108"/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Z4:AG50">
    <cfRule type="cellIs" dxfId="3" priority="3" operator="greaterThan">
      <formula>0</formula>
    </cfRule>
  </conditionalFormatting>
  <conditionalFormatting sqref="T4:Y50">
    <cfRule type="cellIs" dxfId="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18E6F-52E9-452E-AC78-8093A09B549A}">
  <dimension ref="A1:AG52"/>
  <sheetViews>
    <sheetView topLeftCell="A17" zoomScale="85" zoomScaleNormal="85" workbookViewId="0">
      <selection activeCell="M22" sqref="M22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36.85546875" style="1" customWidth="1"/>
    <col min="5" max="5" width="10.7109375" style="1" customWidth="1"/>
    <col min="6" max="6" width="7.28515625" style="1" customWidth="1"/>
    <col min="7" max="7" width="10.7109375" style="1" customWidth="1"/>
    <col min="8" max="8" width="13.7109375" style="1" customWidth="1"/>
    <col min="9" max="9" width="15.5703125" style="1" customWidth="1"/>
    <col min="10" max="10" width="13.5703125" style="48" bestFit="1" customWidth="1"/>
    <col min="11" max="11" width="12" style="48" customWidth="1"/>
    <col min="12" max="12" width="14.5703125" style="48" customWidth="1"/>
    <col min="13" max="17" width="10" style="48" customWidth="1"/>
    <col min="18" max="18" width="11" style="22" bestFit="1" customWidth="1"/>
    <col min="19" max="19" width="9" style="49" customWidth="1"/>
    <col min="20" max="21" width="15.140625" style="51" customWidth="1"/>
    <col min="22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4" t="s">
        <v>103</v>
      </c>
      <c r="U1" s="114" t="s">
        <v>103</v>
      </c>
      <c r="V1" s="114" t="s">
        <v>103</v>
      </c>
      <c r="W1" s="114" t="s">
        <v>103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83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33" t="s">
        <v>60</v>
      </c>
      <c r="U3" s="33" t="s">
        <v>60</v>
      </c>
      <c r="V3" s="33" t="s">
        <v>60</v>
      </c>
      <c r="W3" s="33" t="s">
        <v>60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30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5</v>
      </c>
      <c r="K4" s="72">
        <f>IF(SUM(T4:AK4)&gt;J4+M4,J4+M4,SUM(T4:AK4))</f>
        <v>0</v>
      </c>
      <c r="L4" s="73">
        <f>(SUM(T4:AK4))</f>
        <v>0</v>
      </c>
      <c r="M4" s="74"/>
      <c r="N4" s="75">
        <f>ROUND(IF(J4*0.25-0.5&lt;0,0,J4*0.25-0.5),0)-Q4-O4</f>
        <v>1</v>
      </c>
      <c r="O4" s="74"/>
      <c r="P4" s="74"/>
      <c r="Q4" s="74"/>
      <c r="R4" s="76">
        <f>J4-(SUM(T4:AC4))+M4</f>
        <v>5</v>
      </c>
      <c r="S4" s="41" t="str">
        <f>IF(R4&lt;0,"ATENÇÃO","OK")</f>
        <v>OK</v>
      </c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5</v>
      </c>
      <c r="K5" s="72">
        <f t="shared" ref="K5:K50" si="0">IF(SUM(T5:AK5)&gt;J5+M5,J5+M5,SUM(T5:AK5))</f>
        <v>0</v>
      </c>
      <c r="L5" s="73">
        <f t="shared" ref="L5:L50" si="1">(SUM(T5:AK5))</f>
        <v>0</v>
      </c>
      <c r="M5" s="74"/>
      <c r="N5" s="75">
        <f t="shared" ref="N5:N50" si="2">ROUND(IF(J5*0.25-0.5&lt;0,0,J5*0.25-0.5),0)-Q5-O5</f>
        <v>1</v>
      </c>
      <c r="O5" s="74"/>
      <c r="P5" s="74"/>
      <c r="Q5" s="74"/>
      <c r="R5" s="76">
        <f t="shared" ref="R5:R50" si="3">J5-(SUM(T5:AC5))+M5</f>
        <v>5</v>
      </c>
      <c r="S5" s="41" t="str">
        <f t="shared" ref="S5:S50" si="4">IF(R5&lt;0,"ATENÇÃO","OK")</f>
        <v>OK</v>
      </c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30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5</v>
      </c>
      <c r="K6" s="72">
        <f t="shared" si="0"/>
        <v>0</v>
      </c>
      <c r="L6" s="73">
        <f t="shared" si="1"/>
        <v>0</v>
      </c>
      <c r="M6" s="74"/>
      <c r="N6" s="75">
        <f t="shared" si="2"/>
        <v>1</v>
      </c>
      <c r="O6" s="74"/>
      <c r="P6" s="74"/>
      <c r="Q6" s="74"/>
      <c r="R6" s="76">
        <f t="shared" si="3"/>
        <v>5</v>
      </c>
      <c r="S6" s="41" t="str">
        <f t="shared" si="4"/>
        <v>OK</v>
      </c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30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5</v>
      </c>
      <c r="K8" s="72">
        <f t="shared" si="0"/>
        <v>0</v>
      </c>
      <c r="L8" s="73">
        <f t="shared" si="1"/>
        <v>0</v>
      </c>
      <c r="M8" s="74"/>
      <c r="N8" s="75">
        <f t="shared" si="2"/>
        <v>1</v>
      </c>
      <c r="O8" s="74"/>
      <c r="P8" s="74"/>
      <c r="Q8" s="74"/>
      <c r="R8" s="76">
        <f t="shared" si="3"/>
        <v>5</v>
      </c>
      <c r="S8" s="41" t="str">
        <f t="shared" si="4"/>
        <v>OK</v>
      </c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30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5</v>
      </c>
      <c r="K9" s="72">
        <f t="shared" si="0"/>
        <v>0</v>
      </c>
      <c r="L9" s="73">
        <f t="shared" si="1"/>
        <v>0</v>
      </c>
      <c r="M9" s="74"/>
      <c r="N9" s="75">
        <f t="shared" si="2"/>
        <v>1</v>
      </c>
      <c r="O9" s="74"/>
      <c r="P9" s="74"/>
      <c r="Q9" s="74"/>
      <c r="R9" s="76">
        <f t="shared" si="3"/>
        <v>5</v>
      </c>
      <c r="S9" s="41" t="str">
        <f t="shared" si="4"/>
        <v>OK</v>
      </c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30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5</v>
      </c>
      <c r="K10" s="72">
        <f t="shared" si="0"/>
        <v>0</v>
      </c>
      <c r="L10" s="73">
        <f t="shared" si="1"/>
        <v>0</v>
      </c>
      <c r="M10" s="74"/>
      <c r="N10" s="75">
        <f t="shared" si="2"/>
        <v>1</v>
      </c>
      <c r="O10" s="74"/>
      <c r="P10" s="74"/>
      <c r="Q10" s="74"/>
      <c r="R10" s="76">
        <f t="shared" si="3"/>
        <v>5</v>
      </c>
      <c r="S10" s="41" t="str">
        <f t="shared" si="4"/>
        <v>OK</v>
      </c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30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0</v>
      </c>
      <c r="K11" s="72">
        <f t="shared" si="0"/>
        <v>0</v>
      </c>
      <c r="L11" s="73">
        <f t="shared" si="1"/>
        <v>0</v>
      </c>
      <c r="M11" s="74"/>
      <c r="N11" s="75">
        <f t="shared" si="2"/>
        <v>0</v>
      </c>
      <c r="O11" s="74"/>
      <c r="P11" s="74"/>
      <c r="Q11" s="74"/>
      <c r="R11" s="76">
        <f t="shared" si="3"/>
        <v>0</v>
      </c>
      <c r="S11" s="41" t="str">
        <f t="shared" si="4"/>
        <v>OK</v>
      </c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30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5</v>
      </c>
      <c r="K12" s="72">
        <f t="shared" si="0"/>
        <v>0</v>
      </c>
      <c r="L12" s="73">
        <f t="shared" si="1"/>
        <v>0</v>
      </c>
      <c r="M12" s="74"/>
      <c r="N12" s="75">
        <f t="shared" si="2"/>
        <v>1</v>
      </c>
      <c r="O12" s="74"/>
      <c r="P12" s="74"/>
      <c r="Q12" s="74"/>
      <c r="R12" s="76">
        <f t="shared" si="3"/>
        <v>5</v>
      </c>
      <c r="S12" s="41" t="str">
        <f t="shared" si="4"/>
        <v>OK</v>
      </c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30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5</v>
      </c>
      <c r="K13" s="72">
        <f t="shared" si="0"/>
        <v>0</v>
      </c>
      <c r="L13" s="73">
        <f t="shared" si="1"/>
        <v>0</v>
      </c>
      <c r="M13" s="74"/>
      <c r="N13" s="75">
        <f t="shared" si="2"/>
        <v>1</v>
      </c>
      <c r="O13" s="74"/>
      <c r="P13" s="74"/>
      <c r="Q13" s="74"/>
      <c r="R13" s="76">
        <f t="shared" si="3"/>
        <v>5</v>
      </c>
      <c r="S13" s="41" t="str">
        <f t="shared" si="4"/>
        <v>OK</v>
      </c>
      <c r="T13" s="52"/>
      <c r="U13" s="53"/>
      <c r="V13" s="53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30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5</v>
      </c>
      <c r="K14" s="72">
        <f t="shared" si="0"/>
        <v>0</v>
      </c>
      <c r="L14" s="73">
        <f t="shared" si="1"/>
        <v>0</v>
      </c>
      <c r="M14" s="74"/>
      <c r="N14" s="75">
        <f t="shared" si="2"/>
        <v>1</v>
      </c>
      <c r="O14" s="74"/>
      <c r="P14" s="74"/>
      <c r="Q14" s="74"/>
      <c r="R14" s="76">
        <f t="shared" si="3"/>
        <v>5</v>
      </c>
      <c r="S14" s="41" t="str">
        <f t="shared" si="4"/>
        <v>OK</v>
      </c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5</v>
      </c>
      <c r="K15" s="72">
        <f t="shared" si="0"/>
        <v>0</v>
      </c>
      <c r="L15" s="73">
        <f t="shared" si="1"/>
        <v>0</v>
      </c>
      <c r="M15" s="74"/>
      <c r="N15" s="75">
        <f t="shared" si="2"/>
        <v>1</v>
      </c>
      <c r="O15" s="74"/>
      <c r="P15" s="74"/>
      <c r="Q15" s="74"/>
      <c r="R15" s="76">
        <f t="shared" si="3"/>
        <v>5</v>
      </c>
      <c r="S15" s="41" t="str">
        <f t="shared" si="4"/>
        <v>OK</v>
      </c>
      <c r="T15" s="52"/>
      <c r="U15" s="53"/>
      <c r="V15" s="53"/>
      <c r="W15" s="52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5</v>
      </c>
      <c r="K16" s="72">
        <f t="shared" si="0"/>
        <v>0</v>
      </c>
      <c r="L16" s="73">
        <f t="shared" si="1"/>
        <v>0</v>
      </c>
      <c r="M16" s="74"/>
      <c r="N16" s="75">
        <f t="shared" si="2"/>
        <v>1</v>
      </c>
      <c r="O16" s="74"/>
      <c r="P16" s="74"/>
      <c r="Q16" s="74"/>
      <c r="R16" s="76">
        <f t="shared" si="3"/>
        <v>5</v>
      </c>
      <c r="S16" s="41" t="str">
        <f t="shared" si="4"/>
        <v>OK</v>
      </c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0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0</v>
      </c>
      <c r="S17" s="41" t="str">
        <f t="shared" si="4"/>
        <v>OK</v>
      </c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0</v>
      </c>
      <c r="K18" s="72">
        <f t="shared" si="0"/>
        <v>0</v>
      </c>
      <c r="L18" s="73">
        <f t="shared" si="1"/>
        <v>0</v>
      </c>
      <c r="M18" s="74"/>
      <c r="N18" s="75">
        <f t="shared" si="2"/>
        <v>0</v>
      </c>
      <c r="O18" s="74"/>
      <c r="P18" s="74"/>
      <c r="Q18" s="74"/>
      <c r="R18" s="76">
        <f t="shared" si="3"/>
        <v>0</v>
      </c>
      <c r="S18" s="41" t="str">
        <f t="shared" si="4"/>
        <v>OK</v>
      </c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5</v>
      </c>
      <c r="K19" s="72">
        <f t="shared" si="0"/>
        <v>0</v>
      </c>
      <c r="L19" s="73">
        <f t="shared" si="1"/>
        <v>0</v>
      </c>
      <c r="M19" s="74">
        <v>-1</v>
      </c>
      <c r="N19" s="75">
        <f t="shared" si="2"/>
        <v>1</v>
      </c>
      <c r="O19" s="74"/>
      <c r="P19" s="74"/>
      <c r="Q19" s="74"/>
      <c r="R19" s="76">
        <f t="shared" si="3"/>
        <v>4</v>
      </c>
      <c r="S19" s="41" t="str">
        <f t="shared" si="4"/>
        <v>OK</v>
      </c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30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52"/>
      <c r="U20" s="53"/>
      <c r="V20" s="53"/>
      <c r="W20" s="52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30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0</v>
      </c>
      <c r="K21" s="72">
        <f t="shared" si="0"/>
        <v>0</v>
      </c>
      <c r="L21" s="73">
        <f t="shared" si="1"/>
        <v>0</v>
      </c>
      <c r="M21" s="74"/>
      <c r="N21" s="75">
        <f t="shared" si="2"/>
        <v>0</v>
      </c>
      <c r="O21" s="74"/>
      <c r="P21" s="74"/>
      <c r="Q21" s="74"/>
      <c r="R21" s="76">
        <f t="shared" si="3"/>
        <v>0</v>
      </c>
      <c r="S21" s="41" t="str">
        <f t="shared" si="4"/>
        <v>OK</v>
      </c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30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0</v>
      </c>
      <c r="K22" s="72">
        <f t="shared" si="0"/>
        <v>0</v>
      </c>
      <c r="L22" s="73">
        <f t="shared" si="1"/>
        <v>0</v>
      </c>
      <c r="M22" s="74"/>
      <c r="N22" s="75">
        <f t="shared" si="2"/>
        <v>0</v>
      </c>
      <c r="O22" s="74"/>
      <c r="P22" s="74"/>
      <c r="Q22" s="74"/>
      <c r="R22" s="76">
        <f t="shared" si="3"/>
        <v>0</v>
      </c>
      <c r="S22" s="41" t="str">
        <f t="shared" si="4"/>
        <v>OK</v>
      </c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5</v>
      </c>
      <c r="K23" s="72">
        <f t="shared" si="0"/>
        <v>0</v>
      </c>
      <c r="L23" s="73">
        <f t="shared" si="1"/>
        <v>0</v>
      </c>
      <c r="M23" s="74"/>
      <c r="N23" s="75">
        <f t="shared" si="2"/>
        <v>1</v>
      </c>
      <c r="O23" s="74"/>
      <c r="P23" s="74"/>
      <c r="Q23" s="74"/>
      <c r="R23" s="76">
        <f t="shared" si="3"/>
        <v>5</v>
      </c>
      <c r="S23" s="41" t="str">
        <f t="shared" si="4"/>
        <v>OK</v>
      </c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0</v>
      </c>
      <c r="K24" s="72">
        <f t="shared" si="0"/>
        <v>0</v>
      </c>
      <c r="L24" s="73">
        <f t="shared" si="1"/>
        <v>0</v>
      </c>
      <c r="M24" s="74"/>
      <c r="N24" s="75">
        <f t="shared" si="2"/>
        <v>0</v>
      </c>
      <c r="O24" s="74"/>
      <c r="P24" s="74"/>
      <c r="Q24" s="74"/>
      <c r="R24" s="76">
        <f t="shared" si="3"/>
        <v>0</v>
      </c>
      <c r="S24" s="41" t="str">
        <f t="shared" si="4"/>
        <v>OK</v>
      </c>
      <c r="T24" s="52"/>
      <c r="U24" s="54"/>
      <c r="V24" s="54"/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5</v>
      </c>
      <c r="K25" s="72">
        <f t="shared" si="0"/>
        <v>0</v>
      </c>
      <c r="L25" s="73">
        <f t="shared" si="1"/>
        <v>0</v>
      </c>
      <c r="M25" s="74"/>
      <c r="N25" s="75">
        <f t="shared" si="2"/>
        <v>1</v>
      </c>
      <c r="O25" s="74"/>
      <c r="P25" s="74"/>
      <c r="Q25" s="74"/>
      <c r="R25" s="76">
        <f t="shared" si="3"/>
        <v>5</v>
      </c>
      <c r="S25" s="41" t="str">
        <f t="shared" si="4"/>
        <v>OK</v>
      </c>
      <c r="T25" s="52"/>
      <c r="U25" s="55"/>
      <c r="V25" s="55"/>
      <c r="W25" s="52"/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5</v>
      </c>
      <c r="K26" s="72">
        <f t="shared" si="0"/>
        <v>0</v>
      </c>
      <c r="L26" s="73">
        <f t="shared" si="1"/>
        <v>0</v>
      </c>
      <c r="M26" s="74"/>
      <c r="N26" s="75">
        <f t="shared" si="2"/>
        <v>1</v>
      </c>
      <c r="O26" s="74"/>
      <c r="P26" s="74"/>
      <c r="Q26" s="74"/>
      <c r="R26" s="76">
        <f t="shared" si="3"/>
        <v>5</v>
      </c>
      <c r="S26" s="41" t="str">
        <f t="shared" si="4"/>
        <v>OK</v>
      </c>
      <c r="T26" s="52"/>
      <c r="U26" s="54"/>
      <c r="V26" s="54"/>
      <c r="W26" s="52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0</v>
      </c>
      <c r="K27" s="72">
        <f t="shared" si="0"/>
        <v>0</v>
      </c>
      <c r="L27" s="73">
        <f t="shared" si="1"/>
        <v>0</v>
      </c>
      <c r="M27" s="74"/>
      <c r="N27" s="75">
        <f t="shared" si="2"/>
        <v>0</v>
      </c>
      <c r="O27" s="74"/>
      <c r="P27" s="74"/>
      <c r="Q27" s="74"/>
      <c r="R27" s="76">
        <f t="shared" si="3"/>
        <v>0</v>
      </c>
      <c r="S27" s="41" t="str">
        <f t="shared" si="4"/>
        <v>OK</v>
      </c>
      <c r="T27" s="52"/>
      <c r="U27" s="54"/>
      <c r="V27" s="54"/>
      <c r="W27" s="52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0</v>
      </c>
      <c r="K28" s="72">
        <f t="shared" si="0"/>
        <v>0</v>
      </c>
      <c r="L28" s="73">
        <f t="shared" si="1"/>
        <v>0</v>
      </c>
      <c r="M28" s="74"/>
      <c r="N28" s="75">
        <f t="shared" si="2"/>
        <v>0</v>
      </c>
      <c r="O28" s="74"/>
      <c r="P28" s="74"/>
      <c r="Q28" s="74"/>
      <c r="R28" s="76">
        <f t="shared" si="3"/>
        <v>0</v>
      </c>
      <c r="S28" s="41" t="str">
        <f t="shared" si="4"/>
        <v>OK</v>
      </c>
      <c r="T28" s="52"/>
      <c r="U28" s="55"/>
      <c r="V28" s="55"/>
      <c r="W28" s="52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0</v>
      </c>
      <c r="K29" s="72">
        <f t="shared" si="0"/>
        <v>0</v>
      </c>
      <c r="L29" s="73">
        <f t="shared" si="1"/>
        <v>0</v>
      </c>
      <c r="M29" s="74"/>
      <c r="N29" s="75">
        <f t="shared" si="2"/>
        <v>0</v>
      </c>
      <c r="O29" s="74"/>
      <c r="P29" s="74"/>
      <c r="Q29" s="74"/>
      <c r="R29" s="76">
        <f t="shared" si="3"/>
        <v>0</v>
      </c>
      <c r="S29" s="41" t="str">
        <f t="shared" si="4"/>
        <v>OK</v>
      </c>
      <c r="T29" s="52"/>
      <c r="U29" s="55"/>
      <c r="V29" s="55"/>
      <c r="W29" s="52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0</v>
      </c>
      <c r="K30" s="72">
        <f t="shared" si="0"/>
        <v>0</v>
      </c>
      <c r="L30" s="73">
        <f t="shared" si="1"/>
        <v>0</v>
      </c>
      <c r="M30" s="74"/>
      <c r="N30" s="75">
        <f t="shared" si="2"/>
        <v>0</v>
      </c>
      <c r="O30" s="74"/>
      <c r="P30" s="74"/>
      <c r="Q30" s="74"/>
      <c r="R30" s="76">
        <f t="shared" si="3"/>
        <v>0</v>
      </c>
      <c r="S30" s="41" t="str">
        <f t="shared" si="4"/>
        <v>OK</v>
      </c>
      <c r="T30" s="52"/>
      <c r="U30" s="54"/>
      <c r="V30" s="54"/>
      <c r="W30" s="52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0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0</v>
      </c>
      <c r="S31" s="41" t="str">
        <f t="shared" si="4"/>
        <v>OK</v>
      </c>
      <c r="T31" s="52"/>
      <c r="U31" s="57"/>
      <c r="V31" s="54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30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52"/>
      <c r="U32" s="56"/>
      <c r="V32" s="52"/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30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52"/>
      <c r="U33" s="56"/>
      <c r="V33" s="52"/>
      <c r="W33" s="52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52"/>
      <c r="U34" s="56"/>
      <c r="V34" s="56"/>
      <c r="W34" s="52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52"/>
      <c r="U35" s="56"/>
      <c r="V35" s="56"/>
      <c r="W35" s="52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52"/>
      <c r="U36" s="56"/>
      <c r="V36" s="56"/>
      <c r="W36" s="52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52"/>
      <c r="U37" s="56"/>
      <c r="V37" s="56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45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52"/>
      <c r="U38" s="56"/>
      <c r="V38" s="56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30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45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30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52"/>
      <c r="U44" s="53"/>
      <c r="V44" s="53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30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45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30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52"/>
      <c r="U49" s="53"/>
      <c r="V49" s="53"/>
      <c r="W49" s="52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52"/>
      <c r="U50" s="56"/>
      <c r="V50" s="56"/>
      <c r="W50" s="52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75</v>
      </c>
      <c r="M51" s="60"/>
      <c r="N51" s="60"/>
      <c r="O51" s="60"/>
      <c r="P51" s="60"/>
      <c r="Q51" s="60"/>
      <c r="R51" s="60">
        <f>SUM(R4:R50)</f>
        <v>74</v>
      </c>
      <c r="T51" s="50" cm="1">
        <f t="array" ref="T51">SUMPRODUCT($I$4:$I$50*T4:T50)</f>
        <v>0</v>
      </c>
      <c r="U51" s="50" cm="1">
        <f t="array" ref="U51">SUMPRODUCT($I$4:$I$50*U4:U50)</f>
        <v>0</v>
      </c>
      <c r="V51" s="50" cm="1">
        <f t="array" ref="V51">SUMPRODUCT($I$4:$I$50*V4:V50)</f>
        <v>0</v>
      </c>
      <c r="W51" s="50" cm="1">
        <f t="array" ref="W51">SUMPRODUCT($I$4:$I$50*W4:W50)</f>
        <v>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117500</v>
      </c>
      <c r="K52" s="77">
        <f>SUMPRODUCT($I$4:$I$50,K4:K50)</f>
        <v>0</v>
      </c>
      <c r="L52" s="77">
        <f>SUMPRODUCT($I$4:$I$50,L4:L50)</f>
        <v>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1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N235"/>
  <sheetViews>
    <sheetView tabSelected="1" topLeftCell="A37" zoomScale="85" zoomScaleNormal="85" workbookViewId="0">
      <selection activeCell="G38" sqref="G38"/>
    </sheetView>
  </sheetViews>
  <sheetFormatPr defaultColWidth="9.7109375" defaultRowHeight="15" x14ac:dyDescent="0.25"/>
  <cols>
    <col min="1" max="1" width="5.5703125" style="1" customWidth="1"/>
    <col min="2" max="2" width="7.5703125" style="1" customWidth="1"/>
    <col min="3" max="3" width="18.28515625" style="21" customWidth="1"/>
    <col min="4" max="4" width="42.7109375" style="1" customWidth="1"/>
    <col min="5" max="5" width="19.42578125" style="1" customWidth="1"/>
    <col min="6" max="7" width="12.5703125" style="5" customWidth="1"/>
    <col min="8" max="10" width="13.28515625" style="22" customWidth="1"/>
    <col min="11" max="11" width="12.5703125" style="4" customWidth="1"/>
    <col min="12" max="13" width="16" style="2" customWidth="1"/>
    <col min="14" max="14" width="18.28515625" style="2" customWidth="1"/>
    <col min="15" max="16384" width="9.7109375" style="2"/>
  </cols>
  <sheetData>
    <row r="1" spans="1:14" ht="42.75" customHeight="1" x14ac:dyDescent="0.25">
      <c r="A1" s="125" t="s">
        <v>104</v>
      </c>
      <c r="B1" s="126"/>
      <c r="C1" s="127"/>
      <c r="D1" s="131" t="s">
        <v>105</v>
      </c>
      <c r="E1" s="132"/>
      <c r="F1" s="133"/>
      <c r="G1" s="68"/>
      <c r="H1" s="125" t="s">
        <v>106</v>
      </c>
      <c r="I1" s="126"/>
      <c r="J1" s="126"/>
      <c r="K1" s="126"/>
      <c r="L1" s="126"/>
      <c r="M1" s="126"/>
      <c r="N1" s="127"/>
    </row>
    <row r="2" spans="1:14" ht="18.75" x14ac:dyDescent="0.25">
      <c r="A2" s="128" t="s">
        <v>107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30"/>
    </row>
    <row r="3" spans="1:14" s="3" customFormat="1" ht="45" x14ac:dyDescent="0.2">
      <c r="A3" s="66" t="s">
        <v>62</v>
      </c>
      <c r="B3" s="66" t="s">
        <v>63</v>
      </c>
      <c r="C3" s="66" t="s">
        <v>64</v>
      </c>
      <c r="D3" s="66" t="s">
        <v>65</v>
      </c>
      <c r="E3" s="19" t="s">
        <v>66</v>
      </c>
      <c r="F3" s="23" t="s">
        <v>2</v>
      </c>
      <c r="G3" s="78" t="s">
        <v>122</v>
      </c>
      <c r="H3" s="79" t="s">
        <v>3</v>
      </c>
      <c r="I3" s="79" t="s">
        <v>123</v>
      </c>
      <c r="J3" s="79" t="s">
        <v>124</v>
      </c>
      <c r="K3" s="80" t="s">
        <v>4</v>
      </c>
      <c r="L3" s="24" t="s">
        <v>5</v>
      </c>
      <c r="M3" s="20" t="s">
        <v>125</v>
      </c>
      <c r="N3" s="24" t="s">
        <v>6</v>
      </c>
    </row>
    <row r="4" spans="1:14" s="3" customFormat="1" ht="30" x14ac:dyDescent="0.2">
      <c r="A4" s="109">
        <v>1</v>
      </c>
      <c r="B4" s="29">
        <v>1</v>
      </c>
      <c r="C4" s="109" t="s">
        <v>87</v>
      </c>
      <c r="D4" s="42" t="s">
        <v>11</v>
      </c>
      <c r="E4" s="61">
        <v>1900</v>
      </c>
      <c r="F4" s="17">
        <f>'REITORIA-CEVEN'!J4+ESAG!J4+CEART!J4+FAED!J4+CEAD!J4+CEFID!J4+CERES!J4+CESFI!J4+CCT!J4+CEPLAN!J4+'CEAVI '!J4+CAV!J4+CEO!J4+CESMO!J4</f>
        <v>91</v>
      </c>
      <c r="G4" s="81">
        <f>'REITORIA-CEVEN'!K4+ESAG!K4+CEART!K4+FAED!K4+CEAD!K4+CEFID!K4+CERES!K4+CESFI!K4+CCT!K4+CEPLAN!K4+'CEAVI '!K4+CAV!K4+CEO!K4+CESMO!K4</f>
        <v>7</v>
      </c>
      <c r="H4" s="81">
        <f>'REITORIA-CEVEN'!L4+ESAG!L4+CEART!L4+FAED!L4+CEAD!L4+CEFID!L4+CERES!L4+CESFI!L4+CCT!L4+CEPLAN!L4+'CEAVI '!L4+CAV!L4+CEO!L4+CESMO!L4</f>
        <v>7</v>
      </c>
      <c r="I4" s="82">
        <f>'REITORIA-CEVEN'!N4+ESAG!N4+CEART!N4+FAED!N4+CEAD!N4+CEFID!N4+CERES!N4+CESFI!N4+CCT!N4+CEPLAN!N4+'CEAVI '!N4+CAV!N4+CEO!N4+CESMO!N4</f>
        <v>18</v>
      </c>
      <c r="J4" s="83">
        <f>'REITORIA-CEVEN'!O4+'REITORIA-CEVEN'!Q4+ESAG!O4+ESAG!Q4+CEART!O4+CEART!Q4+FAED!O4+FAED!Q4+CEAD!O4+CEAD!Q4+CEFID!O4+CEFID!Q4+CERES!O4+CERES!Q4+CESFI!O4+CESFI!Q4+CCT!O4+CCT!Q4+CEPLAN!O4+CEPLAN!Q4+'CEAVI '!O4+'CEAVI '!Q4+CAV!O4+CAV!Q4+CEO!O4+CEO!Q4+CESMO!O4+CESMO!Q4</f>
        <v>0</v>
      </c>
      <c r="K4" s="84">
        <f>F4-H4+J4</f>
        <v>84</v>
      </c>
      <c r="L4" s="18">
        <f t="shared" ref="L4:L21" si="0">F4*E4</f>
        <v>172900</v>
      </c>
      <c r="M4" s="18">
        <f>J4*E4</f>
        <v>0</v>
      </c>
      <c r="N4" s="18">
        <f t="shared" ref="N4:N21" si="1">H4*E4</f>
        <v>13300</v>
      </c>
    </row>
    <row r="5" spans="1:14" s="3" customFormat="1" ht="30" x14ac:dyDescent="0.2">
      <c r="A5" s="110"/>
      <c r="B5" s="29">
        <v>2</v>
      </c>
      <c r="C5" s="110"/>
      <c r="D5" s="42" t="s">
        <v>12</v>
      </c>
      <c r="E5" s="61">
        <v>1900</v>
      </c>
      <c r="F5" s="17">
        <f>'REITORIA-CEVEN'!J5+ESAG!J5+CEART!J5+FAED!J5+CEAD!J5+CEFID!J5+CERES!J5+CESFI!J5+CCT!J5+CEPLAN!J5+'CEAVI '!J5+CAV!J5+CEO!J5+CESMO!J5</f>
        <v>104</v>
      </c>
      <c r="G5" s="81">
        <f>'REITORIA-CEVEN'!K5+ESAG!K5+CEART!K5+FAED!K5+CEAD!K5+CEFID!K5+CERES!K5+CESFI!K5+CCT!K5+CEPLAN!K5+'CEAVI '!K5+CAV!K5+CEO!K5+CESMO!K5</f>
        <v>7</v>
      </c>
      <c r="H5" s="81">
        <f>'REITORIA-CEVEN'!L5+ESAG!L5+CEART!L5+FAED!L5+CEAD!L5+CEFID!L5+CERES!L5+CESFI!L5+CCT!L5+CEPLAN!L5+'CEAVI '!L5+CAV!L5+CEO!L5+CESMO!L5</f>
        <v>7</v>
      </c>
      <c r="I5" s="82">
        <f>'REITORIA-CEVEN'!N5+ESAG!N5+CEART!N5+FAED!N5+CEAD!N5+CEFID!N5+CERES!N5+CESFI!N5+CCT!N5+CEPLAN!N5+'CEAVI '!N5+CAV!N5+CEO!N5+CESMO!N5</f>
        <v>21</v>
      </c>
      <c r="J5" s="83">
        <f>'REITORIA-CEVEN'!O5+'REITORIA-CEVEN'!Q5+ESAG!O5+ESAG!Q5+CEART!O5+CEART!Q5+FAED!O5+FAED!Q5+CEAD!O5+CEAD!Q5+CEFID!O5+CEFID!Q5+CERES!O5+CERES!Q5+CESFI!O5+CESFI!Q5+CCT!O5+CCT!Q5+CEPLAN!O5+CEPLAN!Q5+'CEAVI '!O5+'CEAVI '!Q5+CAV!O5+CAV!Q5+CEO!O5+CEO!Q5+CESMO!O5+CESMO!Q5</f>
        <v>0</v>
      </c>
      <c r="K5" s="84">
        <f t="shared" ref="K5:K50" si="2">F5-H5+J5</f>
        <v>97</v>
      </c>
      <c r="L5" s="18">
        <f t="shared" si="0"/>
        <v>197600</v>
      </c>
      <c r="M5" s="18">
        <f t="shared" ref="M5:M50" si="3">J5*E5</f>
        <v>0</v>
      </c>
      <c r="N5" s="18">
        <f t="shared" si="1"/>
        <v>13300</v>
      </c>
    </row>
    <row r="6" spans="1:14" s="3" customFormat="1" ht="30" x14ac:dyDescent="0.2">
      <c r="A6" s="110"/>
      <c r="B6" s="29">
        <v>3</v>
      </c>
      <c r="C6" s="110"/>
      <c r="D6" s="42" t="s">
        <v>13</v>
      </c>
      <c r="E6" s="61">
        <v>1900</v>
      </c>
      <c r="F6" s="17">
        <f>'REITORIA-CEVEN'!J6+ESAG!J6+CEART!J6+FAED!J6+CEAD!J6+CEFID!J6+CERES!J6+CESFI!J6+CCT!J6+CEPLAN!J6+'CEAVI '!J6+CAV!J6+CEO!J6+CESMO!J6</f>
        <v>92</v>
      </c>
      <c r="G6" s="81">
        <f>'REITORIA-CEVEN'!K6+ESAG!K6+CEART!K6+FAED!K6+CEAD!K6+CEFID!K6+CERES!K6+CESFI!K6+CCT!K6+CEPLAN!K6+'CEAVI '!K6+CAV!K6+CEO!K6+CESMO!K6</f>
        <v>3</v>
      </c>
      <c r="H6" s="81">
        <f>'REITORIA-CEVEN'!L6+ESAG!L6+CEART!L6+FAED!L6+CEAD!L6+CEFID!L6+CERES!L6+CESFI!L6+CCT!L6+CEPLAN!L6+'CEAVI '!L6+CAV!L6+CEO!L6+CESMO!L6</f>
        <v>3</v>
      </c>
      <c r="I6" s="82">
        <f>'REITORIA-CEVEN'!N6+ESAG!N6+CEART!N6+FAED!N6+CEAD!N6+CEFID!N6+CERES!N6+CESFI!N6+CCT!N6+CEPLAN!N6+'CEAVI '!N6+CAV!N6+CEO!N6+CESMO!N6</f>
        <v>18</v>
      </c>
      <c r="J6" s="83">
        <f>'REITORIA-CEVEN'!O6+'REITORIA-CEVEN'!Q6+ESAG!O6+ESAG!Q6+CEART!O6+CEART!Q6+FAED!O6+FAED!Q6+CEAD!O6+CEAD!Q6+CEFID!O6+CEFID!Q6+CERES!O6+CERES!Q6+CESFI!O6+CESFI!Q6+CCT!O6+CCT!Q6+CEPLAN!O6+CEPLAN!Q6+'CEAVI '!O6+'CEAVI '!Q6+CAV!O6+CAV!Q6+CEO!O6+CEO!Q6+CESMO!O6+CESMO!Q6</f>
        <v>0</v>
      </c>
      <c r="K6" s="84">
        <f t="shared" si="2"/>
        <v>89</v>
      </c>
      <c r="L6" s="18">
        <f t="shared" si="0"/>
        <v>174800</v>
      </c>
      <c r="M6" s="18">
        <f t="shared" si="3"/>
        <v>0</v>
      </c>
      <c r="N6" s="18">
        <f t="shared" si="1"/>
        <v>5700</v>
      </c>
    </row>
    <row r="7" spans="1:14" s="3" customFormat="1" ht="30" x14ac:dyDescent="0.2">
      <c r="A7" s="110"/>
      <c r="B7" s="29">
        <v>4</v>
      </c>
      <c r="C7" s="110"/>
      <c r="D7" s="42" t="s">
        <v>70</v>
      </c>
      <c r="E7" s="61">
        <v>2500</v>
      </c>
      <c r="F7" s="17">
        <f>'REITORIA-CEVEN'!J7+ESAG!J7+CEART!J7+FAED!J7+CEAD!J7+CEFID!J7+CERES!J7+CESFI!J7+CCT!J7+CEPLAN!J7+'CEAVI '!J7+CAV!J7+CEO!J7+CESMO!J7</f>
        <v>20</v>
      </c>
      <c r="G7" s="81">
        <f>'REITORIA-CEVEN'!K7+ESAG!K7+CEART!K7+FAED!K7+CEAD!K7+CEFID!K7+CERES!K7+CESFI!K7+CCT!K7+CEPLAN!K7+'CEAVI '!K7+CAV!K7+CEO!K7+CESMO!K7</f>
        <v>3</v>
      </c>
      <c r="H7" s="81">
        <f>'REITORIA-CEVEN'!L7+ESAG!L7+CEART!L7+FAED!L7+CEAD!L7+CEFID!L7+CERES!L7+CESFI!L7+CCT!L7+CEPLAN!L7+'CEAVI '!L7+CAV!L7+CEO!L7+CESMO!L7</f>
        <v>3</v>
      </c>
      <c r="I7" s="82">
        <f>'REITORIA-CEVEN'!N7+ESAG!N7+CEART!N7+FAED!N7+CEAD!N7+CEFID!N7+CERES!N7+CESFI!N7+CCT!N7+CEPLAN!N7+'CEAVI '!N7+CAV!N7+CEO!N7+CESMO!N7</f>
        <v>4</v>
      </c>
      <c r="J7" s="83">
        <f>'REITORIA-CEVEN'!O7+'REITORIA-CEVEN'!Q7+ESAG!O7+ESAG!Q7+CEART!O7+CEART!Q7+FAED!O7+FAED!Q7+CEAD!O7+CEAD!Q7+CEFID!O7+CEFID!Q7+CERES!O7+CERES!Q7+CESFI!O7+CESFI!Q7+CCT!O7+CCT!Q7+CEPLAN!O7+CEPLAN!Q7+'CEAVI '!O7+'CEAVI '!Q7+CAV!O7+CAV!Q7+CEO!O7+CEO!Q7+CESMO!O7+CESMO!Q7</f>
        <v>0</v>
      </c>
      <c r="K7" s="84">
        <f t="shared" si="2"/>
        <v>17</v>
      </c>
      <c r="L7" s="18">
        <f t="shared" si="0"/>
        <v>50000</v>
      </c>
      <c r="M7" s="18">
        <f t="shared" si="3"/>
        <v>0</v>
      </c>
      <c r="N7" s="18">
        <f t="shared" si="1"/>
        <v>7500</v>
      </c>
    </row>
    <row r="8" spans="1:14" s="3" customFormat="1" ht="30" x14ac:dyDescent="0.2">
      <c r="A8" s="110"/>
      <c r="B8" s="29">
        <v>5</v>
      </c>
      <c r="C8" s="110"/>
      <c r="D8" s="42" t="s">
        <v>14</v>
      </c>
      <c r="E8" s="61">
        <v>1900</v>
      </c>
      <c r="F8" s="17">
        <f>'REITORIA-CEVEN'!J8+ESAG!J8+CEART!J8+FAED!J8+CEAD!J8+CEFID!J8+CERES!J8+CESFI!J8+CCT!J8+CEPLAN!J8+'CEAVI '!J8+CAV!J8+CEO!J8+CESMO!J8</f>
        <v>94</v>
      </c>
      <c r="G8" s="81">
        <f>'REITORIA-CEVEN'!K8+ESAG!K8+CEART!K8+FAED!K8+CEAD!K8+CEFID!K8+CERES!K8+CESFI!K8+CCT!K8+CEPLAN!K8+'CEAVI '!K8+CAV!K8+CEO!K8+CESMO!K8</f>
        <v>5</v>
      </c>
      <c r="H8" s="81">
        <f>'REITORIA-CEVEN'!L8+ESAG!L8+CEART!L8+FAED!L8+CEAD!L8+CEFID!L8+CERES!L8+CESFI!L8+CCT!L8+CEPLAN!L8+'CEAVI '!L8+CAV!L8+CEO!L8+CESMO!L8</f>
        <v>5</v>
      </c>
      <c r="I8" s="82">
        <f>'REITORIA-CEVEN'!N8+ESAG!N8+CEART!N8+FAED!N8+CEAD!N8+CEFID!N8+CERES!N8+CESFI!N8+CCT!N8+CEPLAN!N8+'CEAVI '!N8+CAV!N8+CEO!N8+CESMO!N8</f>
        <v>19</v>
      </c>
      <c r="J8" s="83">
        <f>'REITORIA-CEVEN'!O8+'REITORIA-CEVEN'!Q8+ESAG!O8+ESAG!Q8+CEART!O8+CEART!Q8+FAED!O8+FAED!Q8+CEAD!O8+CEAD!Q8+CEFID!O8+CEFID!Q8+CERES!O8+CERES!Q8+CESFI!O8+CESFI!Q8+CCT!O8+CCT!Q8+CEPLAN!O8+CEPLAN!Q8+'CEAVI '!O8+'CEAVI '!Q8+CAV!O8+CAV!Q8+CEO!O8+CEO!Q8+CESMO!O8+CESMO!Q8</f>
        <v>0</v>
      </c>
      <c r="K8" s="84">
        <f t="shared" si="2"/>
        <v>89</v>
      </c>
      <c r="L8" s="18">
        <f t="shared" si="0"/>
        <v>178600</v>
      </c>
      <c r="M8" s="18">
        <f t="shared" si="3"/>
        <v>0</v>
      </c>
      <c r="N8" s="18">
        <f t="shared" si="1"/>
        <v>9500</v>
      </c>
    </row>
    <row r="9" spans="1:14" s="3" customFormat="1" ht="30" x14ac:dyDescent="0.2">
      <c r="A9" s="110"/>
      <c r="B9" s="29">
        <v>6</v>
      </c>
      <c r="C9" s="110"/>
      <c r="D9" s="42" t="s">
        <v>15</v>
      </c>
      <c r="E9" s="61">
        <v>1900</v>
      </c>
      <c r="F9" s="17">
        <f>'REITORIA-CEVEN'!J9+ESAG!J9+CEART!J9+FAED!J9+CEAD!J9+CEFID!J9+CERES!J9+CESFI!J9+CCT!J9+CEPLAN!J9+'CEAVI '!J9+CAV!J9+CEO!J9+CESMO!J9</f>
        <v>64</v>
      </c>
      <c r="G9" s="81">
        <f>'REITORIA-CEVEN'!K9+ESAG!K9+CEART!K9+FAED!K9+CEAD!K9+CEFID!K9+CERES!K9+CESFI!K9+CCT!K9+CEPLAN!K9+'CEAVI '!K9+CAV!K9+CEO!K9+CESMO!K9</f>
        <v>5</v>
      </c>
      <c r="H9" s="81">
        <f>'REITORIA-CEVEN'!L9+ESAG!L9+CEART!L9+FAED!L9+CEAD!L9+CEFID!L9+CERES!L9+CESFI!L9+CCT!L9+CEPLAN!L9+'CEAVI '!L9+CAV!L9+CEO!L9+CESMO!L9</f>
        <v>5</v>
      </c>
      <c r="I9" s="82">
        <f>'REITORIA-CEVEN'!N9+ESAG!N9+CEART!N9+FAED!N9+CEAD!N9+CEFID!N9+CERES!N9+CESFI!N9+CCT!N9+CEPLAN!N9+'CEAVI '!N9+CAV!N9+CEO!N9+CESMO!N9</f>
        <v>12</v>
      </c>
      <c r="J9" s="83">
        <f>'REITORIA-CEVEN'!O9+'REITORIA-CEVEN'!Q9+ESAG!O9+ESAG!Q9+CEART!O9+CEART!Q9+FAED!O9+FAED!Q9+CEAD!O9+CEAD!Q9+CEFID!O9+CEFID!Q9+CERES!O9+CERES!Q9+CESFI!O9+CESFI!Q9+CCT!O9+CCT!Q9+CEPLAN!O9+CEPLAN!Q9+'CEAVI '!O9+'CEAVI '!Q9+CAV!O9+CAV!Q9+CEO!O9+CEO!Q9+CESMO!O9+CESMO!Q9</f>
        <v>0</v>
      </c>
      <c r="K9" s="84">
        <f t="shared" si="2"/>
        <v>59</v>
      </c>
      <c r="L9" s="18">
        <f t="shared" si="0"/>
        <v>121600</v>
      </c>
      <c r="M9" s="18">
        <f t="shared" si="3"/>
        <v>0</v>
      </c>
      <c r="N9" s="18">
        <f t="shared" si="1"/>
        <v>9500</v>
      </c>
    </row>
    <row r="10" spans="1:14" s="3" customFormat="1" ht="45" x14ac:dyDescent="0.2">
      <c r="A10" s="110"/>
      <c r="B10" s="29">
        <v>7</v>
      </c>
      <c r="C10" s="110"/>
      <c r="D10" s="42" t="s">
        <v>16</v>
      </c>
      <c r="E10" s="61">
        <v>2000</v>
      </c>
      <c r="F10" s="17">
        <f>'REITORIA-CEVEN'!J10+ESAG!J10+CEART!J10+FAED!J10+CEAD!J10+CEFID!J10+CERES!J10+CESFI!J10+CCT!J10+CEPLAN!J10+'CEAVI '!J10+CAV!J10+CEO!J10+CESMO!J10</f>
        <v>52</v>
      </c>
      <c r="G10" s="81">
        <f>'REITORIA-CEVEN'!K10+ESAG!K10+CEART!K10+FAED!K10+CEAD!K10+CEFID!K10+CERES!K10+CESFI!K10+CCT!K10+CEPLAN!K10+'CEAVI '!K10+CAV!K10+CEO!K10+CESMO!K10</f>
        <v>2</v>
      </c>
      <c r="H10" s="81">
        <f>'REITORIA-CEVEN'!L10+ESAG!L10+CEART!L10+FAED!L10+CEAD!L10+CEFID!L10+CERES!L10+CESFI!L10+CCT!L10+CEPLAN!L10+'CEAVI '!L10+CAV!L10+CEO!L10+CESMO!L10</f>
        <v>2</v>
      </c>
      <c r="I10" s="82">
        <f>'REITORIA-CEVEN'!N10+ESAG!N10+CEART!N10+FAED!N10+CEAD!N10+CEFID!N10+CERES!N10+CESFI!N10+CCT!N10+CEPLAN!N10+'CEAVI '!N10+CAV!N10+CEO!N10+CESMO!N10</f>
        <v>8</v>
      </c>
      <c r="J10" s="83">
        <f>'REITORIA-CEVEN'!O10+'REITORIA-CEVEN'!Q10+ESAG!O10+ESAG!Q10+CEART!O10+CEART!Q10+FAED!O10+FAED!Q10+CEAD!O10+CEAD!Q10+CEFID!O10+CEFID!Q10+CERES!O10+CERES!Q10+CESFI!O10+CESFI!Q10+CCT!O10+CCT!Q10+CEPLAN!O10+CEPLAN!Q10+'CEAVI '!O10+'CEAVI '!Q10+CAV!O10+CAV!Q10+CEO!O10+CEO!Q10+CESMO!O10+CESMO!Q10</f>
        <v>0</v>
      </c>
      <c r="K10" s="84">
        <f t="shared" si="2"/>
        <v>50</v>
      </c>
      <c r="L10" s="18">
        <f t="shared" si="0"/>
        <v>104000</v>
      </c>
      <c r="M10" s="18">
        <f t="shared" si="3"/>
        <v>0</v>
      </c>
      <c r="N10" s="18">
        <f t="shared" si="1"/>
        <v>4000</v>
      </c>
    </row>
    <row r="11" spans="1:14" s="3" customFormat="1" ht="45" x14ac:dyDescent="0.2">
      <c r="A11" s="110"/>
      <c r="B11" s="29">
        <v>8</v>
      </c>
      <c r="C11" s="110"/>
      <c r="D11" s="42" t="s">
        <v>17</v>
      </c>
      <c r="E11" s="61">
        <v>2000</v>
      </c>
      <c r="F11" s="17">
        <f>'REITORIA-CEVEN'!J11+ESAG!J11+CEART!J11+FAED!J11+CEAD!J11+CEFID!J11+CERES!J11+CESFI!J11+CCT!J11+CEPLAN!J11+'CEAVI '!J11+CAV!J11+CEO!J11+CESMO!J11</f>
        <v>38</v>
      </c>
      <c r="G11" s="81">
        <f>'REITORIA-CEVEN'!K11+ESAG!K11+CEART!K11+FAED!K11+CEAD!K11+CEFID!K11+CERES!K11+CESFI!K11+CCT!K11+CEPLAN!K11+'CEAVI '!K11+CAV!K11+CEO!K11+CESMO!K11</f>
        <v>2</v>
      </c>
      <c r="H11" s="81">
        <f>'REITORIA-CEVEN'!L11+ESAG!L11+CEART!L11+FAED!L11+CEAD!L11+CEFID!L11+CERES!L11+CESFI!L11+CCT!L11+CEPLAN!L11+'CEAVI '!L11+CAV!L11+CEO!L11+CESMO!L11</f>
        <v>2</v>
      </c>
      <c r="I11" s="82">
        <f>'REITORIA-CEVEN'!N11+ESAG!N11+CEART!N11+FAED!N11+CEAD!N11+CEFID!N11+CERES!N11+CESFI!N11+CCT!N11+CEPLAN!N11+'CEAVI '!N11+CAV!N11+CEO!N11+CESMO!N11</f>
        <v>5</v>
      </c>
      <c r="J11" s="83">
        <f>'REITORIA-CEVEN'!O11+'REITORIA-CEVEN'!Q11+ESAG!O11+ESAG!Q11+CEART!O11+CEART!Q11+FAED!O11+FAED!Q11+CEAD!O11+CEAD!Q11+CEFID!O11+CEFID!Q11+CERES!O11+CERES!Q11+CESFI!O11+CESFI!Q11+CCT!O11+CCT!Q11+CEPLAN!O11+CEPLAN!Q11+'CEAVI '!O11+'CEAVI '!Q11+CAV!O11+CAV!Q11+CEO!O11+CEO!Q11+CESMO!O11+CESMO!Q11</f>
        <v>0</v>
      </c>
      <c r="K11" s="84">
        <f t="shared" si="2"/>
        <v>36</v>
      </c>
      <c r="L11" s="18">
        <f t="shared" si="0"/>
        <v>76000</v>
      </c>
      <c r="M11" s="18">
        <f t="shared" si="3"/>
        <v>0</v>
      </c>
      <c r="N11" s="18">
        <f t="shared" si="1"/>
        <v>4000</v>
      </c>
    </row>
    <row r="12" spans="1:14" s="3" customFormat="1" ht="45" x14ac:dyDescent="0.2">
      <c r="A12" s="110"/>
      <c r="B12" s="29">
        <v>9</v>
      </c>
      <c r="C12" s="110"/>
      <c r="D12" s="42" t="s">
        <v>18</v>
      </c>
      <c r="E12" s="61">
        <v>1900</v>
      </c>
      <c r="F12" s="17">
        <f>'REITORIA-CEVEN'!J12+ESAG!J12+CEART!J12+FAED!J12+CEAD!J12+CEFID!J12+CERES!J12+CESFI!J12+CCT!J12+CEPLAN!J12+'CEAVI '!J12+CAV!J12+CEO!J12+CESMO!J12</f>
        <v>87</v>
      </c>
      <c r="G12" s="81">
        <f>'REITORIA-CEVEN'!K12+ESAG!K12+CEART!K12+FAED!K12+CEAD!K12+CEFID!K12+CERES!K12+CESFI!K12+CCT!K12+CEPLAN!K12+'CEAVI '!K12+CAV!K12+CEO!K12+CESMO!K12</f>
        <v>5</v>
      </c>
      <c r="H12" s="81">
        <f>'REITORIA-CEVEN'!L12+ESAG!L12+CEART!L12+FAED!L12+CEAD!L12+CEFID!L12+CERES!L12+CESFI!L12+CCT!L12+CEPLAN!L12+'CEAVI '!L12+CAV!L12+CEO!L12+CESMO!L12</f>
        <v>5</v>
      </c>
      <c r="I12" s="82">
        <f>'REITORIA-CEVEN'!N12+ESAG!N12+CEART!N12+FAED!N12+CEAD!N12+CEFID!N12+CERES!N12+CESFI!N12+CCT!N12+CEPLAN!N12+'CEAVI '!N12+CAV!N12+CEO!N12+CESMO!N12</f>
        <v>17</v>
      </c>
      <c r="J12" s="83">
        <f>'REITORIA-CEVEN'!O12+'REITORIA-CEVEN'!Q12+ESAG!O12+ESAG!Q12+CEART!O12+CEART!Q12+FAED!O12+FAED!Q12+CEAD!O12+CEAD!Q12+CEFID!O12+CEFID!Q12+CERES!O12+CERES!Q12+CESFI!O12+CESFI!Q12+CCT!O12+CCT!Q12+CEPLAN!O12+CEPLAN!Q12+'CEAVI '!O12+'CEAVI '!Q12+CAV!O12+CAV!Q12+CEO!O12+CEO!Q12+CESMO!O12+CESMO!Q12</f>
        <v>0</v>
      </c>
      <c r="K12" s="84">
        <f t="shared" si="2"/>
        <v>82</v>
      </c>
      <c r="L12" s="18">
        <f t="shared" si="0"/>
        <v>165300</v>
      </c>
      <c r="M12" s="18">
        <f t="shared" si="3"/>
        <v>0</v>
      </c>
      <c r="N12" s="18">
        <f t="shared" si="1"/>
        <v>9500</v>
      </c>
    </row>
    <row r="13" spans="1:14" s="3" customFormat="1" ht="30" x14ac:dyDescent="0.2">
      <c r="A13" s="110"/>
      <c r="B13" s="29">
        <v>10</v>
      </c>
      <c r="C13" s="110"/>
      <c r="D13" s="42" t="s">
        <v>88</v>
      </c>
      <c r="E13" s="61">
        <v>500</v>
      </c>
      <c r="F13" s="17">
        <f>'REITORIA-CEVEN'!J13+ESAG!J13+CEART!J13+FAED!J13+CEAD!J13+CEFID!J13+CERES!J13+CESFI!J13+CCT!J13+CEPLAN!J13+'CEAVI '!J13+CAV!J13+CEO!J13+CESMO!J13</f>
        <v>77</v>
      </c>
      <c r="G13" s="81">
        <f>'REITORIA-CEVEN'!K13+ESAG!K13+CEART!K13+FAED!K13+CEAD!K13+CEFID!K13+CERES!K13+CESFI!K13+CCT!K13+CEPLAN!K13+'CEAVI '!K13+CAV!K13+CEO!K13+CESMO!K13</f>
        <v>1</v>
      </c>
      <c r="H13" s="81">
        <f>'REITORIA-CEVEN'!L13+ESAG!L13+CEART!L13+FAED!L13+CEAD!L13+CEFID!L13+CERES!L13+CESFI!L13+CCT!L13+CEPLAN!L13+'CEAVI '!L13+CAV!L13+CEO!L13+CESMO!L13</f>
        <v>1</v>
      </c>
      <c r="I13" s="82">
        <f>'REITORIA-CEVEN'!N13+ESAG!N13+CEART!N13+FAED!N13+CEAD!N13+CEFID!N13+CERES!N13+CESFI!N13+CCT!N13+CEPLAN!N13+'CEAVI '!N13+CAV!N13+CEO!N13+CESMO!N13</f>
        <v>16</v>
      </c>
      <c r="J13" s="83">
        <f>'REITORIA-CEVEN'!O13+'REITORIA-CEVEN'!Q13+ESAG!O13+ESAG!Q13+CEART!O13+CEART!Q13+FAED!O13+FAED!Q13+CEAD!O13+CEAD!Q13+CEFID!O13+CEFID!Q13+CERES!O13+CERES!Q13+CESFI!O13+CESFI!Q13+CCT!O13+CCT!Q13+CEPLAN!O13+CEPLAN!Q13+'CEAVI '!O13+'CEAVI '!Q13+CAV!O13+CAV!Q13+CEO!O13+CEO!Q13+CESMO!O13+CESMO!Q13</f>
        <v>0</v>
      </c>
      <c r="K13" s="84">
        <f t="shared" si="2"/>
        <v>76</v>
      </c>
      <c r="L13" s="18">
        <f t="shared" si="0"/>
        <v>38500</v>
      </c>
      <c r="M13" s="18">
        <f t="shared" si="3"/>
        <v>0</v>
      </c>
      <c r="N13" s="18">
        <f t="shared" si="1"/>
        <v>500</v>
      </c>
    </row>
    <row r="14" spans="1:14" s="3" customFormat="1" ht="30" x14ac:dyDescent="0.2">
      <c r="A14" s="110"/>
      <c r="B14" s="29">
        <v>11</v>
      </c>
      <c r="C14" s="110"/>
      <c r="D14" s="42" t="s">
        <v>52</v>
      </c>
      <c r="E14" s="61">
        <v>500</v>
      </c>
      <c r="F14" s="17">
        <f>'REITORIA-CEVEN'!J14+ESAG!J14+CEART!J14+FAED!J14+CEAD!J14+CEFID!J14+CERES!J14+CESFI!J14+CCT!J14+CEPLAN!J14+'CEAVI '!J14+CAV!J14+CEO!J14+CESMO!J14</f>
        <v>88</v>
      </c>
      <c r="G14" s="81">
        <f>'REITORIA-CEVEN'!K14+ESAG!K14+CEART!K14+FAED!K14+CEAD!K14+CEFID!K14+CERES!K14+CESFI!K14+CCT!K14+CEPLAN!K14+'CEAVI '!K14+CAV!K14+CEO!K14+CESMO!K14</f>
        <v>14</v>
      </c>
      <c r="H14" s="81">
        <f>'REITORIA-CEVEN'!L14+ESAG!L14+CEART!L14+FAED!L14+CEAD!L14+CEFID!L14+CERES!L14+CESFI!L14+CCT!L14+CEPLAN!L14+'CEAVI '!L14+CAV!L14+CEO!L14+CESMO!L14</f>
        <v>14</v>
      </c>
      <c r="I14" s="82">
        <f>'REITORIA-CEVEN'!N14+ESAG!N14+CEART!N14+FAED!N14+CEAD!N14+CEFID!N14+CERES!N14+CESFI!N14+CCT!N14+CEPLAN!N14+'CEAVI '!N14+CAV!N14+CEO!N14+CESMO!N14</f>
        <v>20</v>
      </c>
      <c r="J14" s="83">
        <f>'REITORIA-CEVEN'!O14+'REITORIA-CEVEN'!Q14+ESAG!O14+ESAG!Q14+CEART!O14+CEART!Q14+FAED!O14+FAED!Q14+CEAD!O14+CEAD!Q14+CEFID!O14+CEFID!Q14+CERES!O14+CERES!Q14+CESFI!O14+CESFI!Q14+CCT!O14+CCT!Q14+CEPLAN!O14+CEPLAN!Q14+'CEAVI '!O14+'CEAVI '!Q14+CAV!O14+CAV!Q14+CEO!O14+CEO!Q14+CESMO!O14+CESMO!Q14</f>
        <v>0</v>
      </c>
      <c r="K14" s="84">
        <f t="shared" si="2"/>
        <v>74</v>
      </c>
      <c r="L14" s="18">
        <f t="shared" si="0"/>
        <v>44000</v>
      </c>
      <c r="M14" s="18">
        <f t="shared" si="3"/>
        <v>0</v>
      </c>
      <c r="N14" s="18">
        <f t="shared" si="1"/>
        <v>7000</v>
      </c>
    </row>
    <row r="15" spans="1:14" s="3" customFormat="1" x14ac:dyDescent="0.2">
      <c r="A15" s="110"/>
      <c r="B15" s="29">
        <v>12</v>
      </c>
      <c r="C15" s="110"/>
      <c r="D15" s="42" t="s">
        <v>89</v>
      </c>
      <c r="E15" s="61">
        <v>1000</v>
      </c>
      <c r="F15" s="17">
        <f>'REITORIA-CEVEN'!J15+ESAG!J15+CEART!J15+FAED!J15+CEAD!J15+CEFID!J15+CERES!J15+CESFI!J15+CCT!J15+CEPLAN!J15+'CEAVI '!J15+CAV!J15+CEO!J15+CESMO!J15</f>
        <v>153</v>
      </c>
      <c r="G15" s="81">
        <f>'REITORIA-CEVEN'!K15+ESAG!K15+CEART!K15+FAED!K15+CEAD!K15+CEFID!K15+CERES!K15+CESFI!K15+CCT!K15+CEPLAN!K15+'CEAVI '!K15+CAV!K15+CEO!K15+CESMO!K15</f>
        <v>17</v>
      </c>
      <c r="H15" s="81">
        <f>'REITORIA-CEVEN'!L15+ESAG!L15+CEART!L15+FAED!L15+CEAD!L15+CEFID!L15+CERES!L15+CESFI!L15+CCT!L15+CEPLAN!L15+'CEAVI '!L15+CAV!L15+CEO!L15+CESMO!L15</f>
        <v>17</v>
      </c>
      <c r="I15" s="82">
        <f>'REITORIA-CEVEN'!N15+ESAG!N15+CEART!N15+FAED!N15+CEAD!N15+CEFID!N15+CERES!N15+CESFI!N15+CCT!N15+CEPLAN!N15+'CEAVI '!N15+CAV!N15+CEO!N15+CESMO!N15</f>
        <v>34</v>
      </c>
      <c r="J15" s="83">
        <f>'REITORIA-CEVEN'!O15+'REITORIA-CEVEN'!Q15+ESAG!O15+ESAG!Q15+CEART!O15+CEART!Q15+FAED!O15+FAED!Q15+CEAD!O15+CEAD!Q15+CEFID!O15+CEFID!Q15+CERES!O15+CERES!Q15+CESFI!O15+CESFI!Q15+CCT!O15+CCT!Q15+CEPLAN!O15+CEPLAN!Q15+'CEAVI '!O15+'CEAVI '!Q15+CAV!O15+CAV!Q15+CEO!O15+CEO!Q15+CESMO!O15+CESMO!Q15</f>
        <v>0</v>
      </c>
      <c r="K15" s="84">
        <f t="shared" si="2"/>
        <v>136</v>
      </c>
      <c r="L15" s="18">
        <f t="shared" si="0"/>
        <v>153000</v>
      </c>
      <c r="M15" s="18">
        <f t="shared" si="3"/>
        <v>0</v>
      </c>
      <c r="N15" s="18">
        <f t="shared" si="1"/>
        <v>17000</v>
      </c>
    </row>
    <row r="16" spans="1:14" s="3" customFormat="1" x14ac:dyDescent="0.2">
      <c r="A16" s="110"/>
      <c r="B16" s="29">
        <v>13</v>
      </c>
      <c r="C16" s="110"/>
      <c r="D16" s="42" t="s">
        <v>90</v>
      </c>
      <c r="E16" s="61">
        <v>1200</v>
      </c>
      <c r="F16" s="17">
        <f>'REITORIA-CEVEN'!J16+ESAG!J16+CEART!J16+FAED!J16+CEAD!J16+CEFID!J16+CERES!J16+CESFI!J16+CCT!J16+CEPLAN!J16+'CEAVI '!J16+CAV!J16+CEO!J16+CESMO!J16</f>
        <v>123</v>
      </c>
      <c r="G16" s="81">
        <f>'REITORIA-CEVEN'!K16+ESAG!K16+CEART!K16+FAED!K16+CEAD!K16+CEFID!K16+CERES!K16+CESFI!K16+CCT!K16+CEPLAN!K16+'CEAVI '!K16+CAV!K16+CEO!K16+CESMO!K16</f>
        <v>22</v>
      </c>
      <c r="H16" s="81">
        <f>'REITORIA-CEVEN'!L16+ESAG!L16+CEART!L16+FAED!L16+CEAD!L16+CEFID!L16+CERES!L16+CESFI!L16+CCT!L16+CEPLAN!L16+'CEAVI '!L16+CAV!L16+CEO!L16+CESMO!L16</f>
        <v>22</v>
      </c>
      <c r="I16" s="82">
        <f>'REITORIA-CEVEN'!N16+ESAG!N16+CEART!N16+FAED!N16+CEAD!N16+CEFID!N16+CERES!N16+CESFI!N16+CCT!N16+CEPLAN!N16+'CEAVI '!N16+CAV!N16+CEO!N16+CESMO!N16</f>
        <v>27</v>
      </c>
      <c r="J16" s="83">
        <f>'REITORIA-CEVEN'!O16+'REITORIA-CEVEN'!Q16+ESAG!O16+ESAG!Q16+CEART!O16+CEART!Q16+FAED!O16+FAED!Q16+CEAD!O16+CEAD!Q16+CEFID!O16+CEFID!Q16+CERES!O16+CERES!Q16+CESFI!O16+CESFI!Q16+CCT!O16+CCT!Q16+CEPLAN!O16+CEPLAN!Q16+'CEAVI '!O16+'CEAVI '!Q16+CAV!O16+CAV!Q16+CEO!O16+CEO!Q16+CESMO!O16+CESMO!Q16</f>
        <v>0</v>
      </c>
      <c r="K16" s="84">
        <f t="shared" si="2"/>
        <v>101</v>
      </c>
      <c r="L16" s="18">
        <f t="shared" si="0"/>
        <v>147600</v>
      </c>
      <c r="M16" s="18">
        <f t="shared" si="3"/>
        <v>0</v>
      </c>
      <c r="N16" s="18">
        <f t="shared" si="1"/>
        <v>26400</v>
      </c>
    </row>
    <row r="17" spans="1:14" s="3" customFormat="1" x14ac:dyDescent="0.2">
      <c r="A17" s="110"/>
      <c r="B17" s="29">
        <v>14</v>
      </c>
      <c r="C17" s="110"/>
      <c r="D17" s="42" t="s">
        <v>54</v>
      </c>
      <c r="E17" s="61">
        <v>10000</v>
      </c>
      <c r="F17" s="17">
        <f>'REITORIA-CEVEN'!J17+ESAG!J17+CEART!J17+FAED!J17+CEAD!J17+CEFID!J17+CERES!J17+CESFI!J17+CCT!J17+CEPLAN!J17+'CEAVI '!J17+CAV!J17+CEO!J17+CESMO!J17</f>
        <v>37</v>
      </c>
      <c r="G17" s="81">
        <f>'REITORIA-CEVEN'!K17+ESAG!K17+CEART!K17+FAED!K17+CEAD!K17+CEFID!K17+CERES!K17+CESFI!K17+CCT!K17+CEPLAN!K17+'CEAVI '!K17+CAV!K17+CEO!K17+CESMO!K17</f>
        <v>1</v>
      </c>
      <c r="H17" s="81">
        <f>'REITORIA-CEVEN'!L17+ESAG!L17+CEART!L17+FAED!L17+CEAD!L17+CEFID!L17+CERES!L17+CESFI!L17+CCT!L17+CEPLAN!L17+'CEAVI '!L17+CAV!L17+CEO!L17+CESMO!L17</f>
        <v>1</v>
      </c>
      <c r="I17" s="82">
        <f>'REITORIA-CEVEN'!N17+ESAG!N17+CEART!N17+FAED!N17+CEAD!N17+CEFID!N17+CERES!N17+CESFI!N17+CCT!N17+CEPLAN!N17+'CEAVI '!N17+CAV!N17+CEO!N17+CESMO!N17</f>
        <v>7</v>
      </c>
      <c r="J17" s="83">
        <f>'REITORIA-CEVEN'!O17+'REITORIA-CEVEN'!Q17+ESAG!O17+ESAG!Q17+CEART!O17+CEART!Q17+FAED!O17+FAED!Q17+CEAD!O17+CEAD!Q17+CEFID!O17+CEFID!Q17+CERES!O17+CERES!Q17+CESFI!O17+CESFI!Q17+CCT!O17+CCT!Q17+CEPLAN!O17+CEPLAN!Q17+'CEAVI '!O17+'CEAVI '!Q17+CAV!O17+CAV!Q17+CEO!O17+CEO!Q17+CESMO!O17+CESMO!Q17</f>
        <v>0</v>
      </c>
      <c r="K17" s="84">
        <f t="shared" si="2"/>
        <v>36</v>
      </c>
      <c r="L17" s="18">
        <f t="shared" si="0"/>
        <v>370000</v>
      </c>
      <c r="M17" s="18">
        <f t="shared" si="3"/>
        <v>0</v>
      </c>
      <c r="N17" s="18">
        <f t="shared" si="1"/>
        <v>10000</v>
      </c>
    </row>
    <row r="18" spans="1:14" s="3" customFormat="1" ht="30" x14ac:dyDescent="0.2">
      <c r="A18" s="110"/>
      <c r="B18" s="29">
        <v>15</v>
      </c>
      <c r="C18" s="110"/>
      <c r="D18" s="42" t="s">
        <v>55</v>
      </c>
      <c r="E18" s="61">
        <v>500</v>
      </c>
      <c r="F18" s="17">
        <f>'REITORIA-CEVEN'!J18+ESAG!J18+CEART!J18+FAED!J18+CEAD!J18+CEFID!J18+CERES!J18+CESFI!J18+CCT!J18+CEPLAN!J18+'CEAVI '!J18+CAV!J18+CEO!J18+CESMO!J18</f>
        <v>65</v>
      </c>
      <c r="G18" s="81">
        <f>'REITORIA-CEVEN'!K18+ESAG!K18+CEART!K18+FAED!K18+CEAD!K18+CEFID!K18+CERES!K18+CESFI!K18+CCT!K18+CEPLAN!K18+'CEAVI '!K18+CAV!K18+CEO!K18+CESMO!K18</f>
        <v>2</v>
      </c>
      <c r="H18" s="81">
        <f>'REITORIA-CEVEN'!L18+ESAG!L18+CEART!L18+FAED!L18+CEAD!L18+CEFID!L18+CERES!L18+CESFI!L18+CCT!L18+CEPLAN!L18+'CEAVI '!L18+CAV!L18+CEO!L18+CESMO!L18</f>
        <v>2</v>
      </c>
      <c r="I18" s="82">
        <f>'REITORIA-CEVEN'!N18+ESAG!N18+CEART!N18+FAED!N18+CEAD!N18+CEFID!N18+CERES!N18+CESFI!N18+CCT!N18+CEPLAN!N18+'CEAVI '!N18+CAV!N18+CEO!N18+CESMO!N18</f>
        <v>12</v>
      </c>
      <c r="J18" s="83">
        <f>'REITORIA-CEVEN'!O18+'REITORIA-CEVEN'!Q18+ESAG!O18+ESAG!Q18+CEART!O18+CEART!Q18+FAED!O18+FAED!Q18+CEAD!O18+CEAD!Q18+CEFID!O18+CEFID!Q18+CERES!O18+CERES!Q18+CESFI!O18+CESFI!Q18+CCT!O18+CCT!Q18+CEPLAN!O18+CEPLAN!Q18+'CEAVI '!O18+'CEAVI '!Q18+CAV!O18+CAV!Q18+CEO!O18+CEO!Q18+CESMO!O18+CESMO!Q18</f>
        <v>0</v>
      </c>
      <c r="K18" s="84">
        <f t="shared" si="2"/>
        <v>63</v>
      </c>
      <c r="L18" s="18">
        <f t="shared" si="0"/>
        <v>32500</v>
      </c>
      <c r="M18" s="18">
        <f t="shared" si="3"/>
        <v>0</v>
      </c>
      <c r="N18" s="18">
        <f t="shared" si="1"/>
        <v>1000</v>
      </c>
    </row>
    <row r="19" spans="1:14" s="3" customFormat="1" x14ac:dyDescent="0.2">
      <c r="A19" s="110"/>
      <c r="B19" s="29">
        <v>16</v>
      </c>
      <c r="C19" s="110"/>
      <c r="D19" s="42" t="s">
        <v>56</v>
      </c>
      <c r="E19" s="61">
        <v>500</v>
      </c>
      <c r="F19" s="17">
        <f>'REITORIA-CEVEN'!J19+ESAG!J19+CEART!J19+FAED!J19+CEAD!J19+CEFID!J19+CERES!J19+CESFI!J19+CCT!J19+CEPLAN!J19+'CEAVI '!J19+CAV!J19+CEO!J19+CESMO!J19</f>
        <v>72</v>
      </c>
      <c r="G19" s="81">
        <f>'REITORIA-CEVEN'!K19+ESAG!K19+CEART!K19+FAED!K19+CEAD!K19+CEFID!K19+CERES!K19+CESFI!K19+CCT!K19+CEPLAN!K19+'CEAVI '!K19+CAV!K19+CEO!K19+CESMO!K19</f>
        <v>7</v>
      </c>
      <c r="H19" s="81">
        <f>'REITORIA-CEVEN'!L19+ESAG!L19+CEART!L19+FAED!L19+CEAD!L19+CEFID!L19+CERES!L19+CESFI!L19+CCT!L19+CEPLAN!L19+'CEAVI '!L19+CAV!L19+CEO!L19+CESMO!L19</f>
        <v>7</v>
      </c>
      <c r="I19" s="82">
        <f>'REITORIA-CEVEN'!N19+ESAG!N19+CEART!N19+FAED!N19+CEAD!N19+CEFID!N19+CERES!N19+CESFI!N19+CCT!N19+CEPLAN!N19+'CEAVI '!N19+CAV!N19+CEO!N19+CESMO!N19</f>
        <v>14</v>
      </c>
      <c r="J19" s="83">
        <f>'REITORIA-CEVEN'!O19+'REITORIA-CEVEN'!Q19+ESAG!O19+ESAG!Q19+CEART!O19+CEART!Q19+FAED!O19+FAED!Q19+CEAD!O19+CEAD!Q19+CEFID!O19+CEFID!Q19+CERES!O19+CERES!Q19+CESFI!O19+CESFI!Q19+CCT!O19+CCT!Q19+CEPLAN!O19+CEPLAN!Q19+'CEAVI '!O19+'CEAVI '!Q19+CAV!O19+CAV!Q19+CEO!O19+CEO!Q19+CESMO!O19+CESMO!Q19</f>
        <v>0</v>
      </c>
      <c r="K19" s="84">
        <f t="shared" si="2"/>
        <v>65</v>
      </c>
      <c r="L19" s="18">
        <f t="shared" si="0"/>
        <v>36000</v>
      </c>
      <c r="M19" s="18">
        <f t="shared" si="3"/>
        <v>0</v>
      </c>
      <c r="N19" s="18">
        <f t="shared" si="1"/>
        <v>3500</v>
      </c>
    </row>
    <row r="20" spans="1:14" s="3" customFormat="1" ht="45" x14ac:dyDescent="0.2">
      <c r="A20" s="110"/>
      <c r="B20" s="29">
        <v>17</v>
      </c>
      <c r="C20" s="110"/>
      <c r="D20" s="42" t="s">
        <v>91</v>
      </c>
      <c r="E20" s="61">
        <v>2500</v>
      </c>
      <c r="F20" s="17">
        <f>'REITORIA-CEVEN'!J20+ESAG!J20+CEART!J20+FAED!J20+CEAD!J20+CEFID!J20+CERES!J20+CESFI!J20+CCT!J20+CEPLAN!J20+'CEAVI '!J20+CAV!J20+CEO!J20+CESMO!J20</f>
        <v>60</v>
      </c>
      <c r="G20" s="81">
        <f>'REITORIA-CEVEN'!K20+ESAG!K20+CEART!K20+FAED!K20+CEAD!K20+CEFID!K20+CERES!K20+CESFI!K20+CCT!K20+CEPLAN!K20+'CEAVI '!K20+CAV!K20+CEO!K20+CESMO!K20</f>
        <v>7</v>
      </c>
      <c r="H20" s="81">
        <f>'REITORIA-CEVEN'!L20+ESAG!L20+CEART!L20+FAED!L20+CEAD!L20+CEFID!L20+CERES!L20+CESFI!L20+CCT!L20+CEPLAN!L20+'CEAVI '!L20+CAV!L20+CEO!L20+CESMO!L20</f>
        <v>7</v>
      </c>
      <c r="I20" s="82">
        <f>'REITORIA-CEVEN'!N20+ESAG!N20+CEART!N20+FAED!N20+CEAD!N20+CEFID!N20+CERES!N20+CESFI!N20+CCT!N20+CEPLAN!N20+'CEAVI '!N20+CAV!N20+CEO!N20+CESMO!N20</f>
        <v>15</v>
      </c>
      <c r="J20" s="83">
        <f>'REITORIA-CEVEN'!O20+'REITORIA-CEVEN'!Q20+ESAG!O20+ESAG!Q20+CEART!O20+CEART!Q20+FAED!O20+FAED!Q20+CEAD!O20+CEAD!Q20+CEFID!O20+CEFID!Q20+CERES!O20+CERES!Q20+CESFI!O20+CESFI!Q20+CCT!O20+CCT!Q20+CEPLAN!O20+CEPLAN!Q20+'CEAVI '!O20+'CEAVI '!Q20+CAV!O20+CAV!Q20+CEO!O20+CEO!Q20+CESMO!O20+CESMO!Q20</f>
        <v>0</v>
      </c>
      <c r="K20" s="84">
        <f t="shared" si="2"/>
        <v>53</v>
      </c>
      <c r="L20" s="18">
        <f t="shared" si="0"/>
        <v>150000</v>
      </c>
      <c r="M20" s="18">
        <f t="shared" si="3"/>
        <v>0</v>
      </c>
      <c r="N20" s="18">
        <f t="shared" si="1"/>
        <v>17500</v>
      </c>
    </row>
    <row r="21" spans="1:14" s="3" customFormat="1" ht="30" x14ac:dyDescent="0.2">
      <c r="A21" s="110"/>
      <c r="B21" s="29">
        <v>18</v>
      </c>
      <c r="C21" s="110"/>
      <c r="D21" s="42" t="s">
        <v>57</v>
      </c>
      <c r="E21" s="61">
        <v>2500</v>
      </c>
      <c r="F21" s="17">
        <f>'REITORIA-CEVEN'!J21+ESAG!J21+CEART!J21+FAED!J21+CEAD!J21+CEFID!J21+CERES!J21+CESFI!J21+CCT!J21+CEPLAN!J21+'CEAVI '!J21+CAV!J21+CEO!J21+CESMO!J21</f>
        <v>46</v>
      </c>
      <c r="G21" s="81">
        <f>'REITORIA-CEVEN'!K21+ESAG!K21+CEART!K21+FAED!K21+CEAD!K21+CEFID!K21+CERES!K21+CESFI!K21+CCT!K21+CEPLAN!K21+'CEAVI '!K21+CAV!K21+CEO!K21+CESMO!K21</f>
        <v>13</v>
      </c>
      <c r="H21" s="81">
        <f>'REITORIA-CEVEN'!L21+ESAG!L21+CEART!L21+FAED!L21+CEAD!L21+CEFID!L21+CERES!L21+CESFI!L21+CCT!L21+CEPLAN!L21+'CEAVI '!L21+CAV!L21+CEO!L21+CESMO!L21</f>
        <v>13</v>
      </c>
      <c r="I21" s="82">
        <f>'REITORIA-CEVEN'!N21+ESAG!N21+CEART!N21+FAED!N21+CEAD!N21+CEFID!N21+CERES!N21+CESFI!N21+CCT!N21+CEPLAN!N21+'CEAVI '!N21+CAV!N21+CEO!N21+CESMO!N21</f>
        <v>8</v>
      </c>
      <c r="J21" s="83">
        <f>'REITORIA-CEVEN'!O21+'REITORIA-CEVEN'!Q21+ESAG!O21+ESAG!Q21+CEART!O21+CEART!Q21+FAED!O21+FAED!Q21+CEAD!O21+CEAD!Q21+CEFID!O21+CEFID!Q21+CERES!O21+CERES!Q21+CESFI!O21+CESFI!Q21+CCT!O21+CCT!Q21+CEPLAN!O21+CEPLAN!Q21+'CEAVI '!O21+'CEAVI '!Q21+CAV!O21+CAV!Q21+CEO!O21+CEO!Q21+CESMO!O21+CESMO!Q21</f>
        <v>0</v>
      </c>
      <c r="K21" s="84">
        <f t="shared" si="2"/>
        <v>33</v>
      </c>
      <c r="L21" s="18">
        <f t="shared" si="0"/>
        <v>115000</v>
      </c>
      <c r="M21" s="18">
        <f t="shared" si="3"/>
        <v>0</v>
      </c>
      <c r="N21" s="18">
        <f t="shared" si="1"/>
        <v>32500</v>
      </c>
    </row>
    <row r="22" spans="1:14" ht="30" x14ac:dyDescent="0.25">
      <c r="A22" s="110"/>
      <c r="B22" s="29">
        <v>19</v>
      </c>
      <c r="C22" s="110"/>
      <c r="D22" s="42" t="s">
        <v>58</v>
      </c>
      <c r="E22" s="64">
        <v>1500</v>
      </c>
      <c r="F22" s="17">
        <f>'REITORIA-CEVEN'!J22+ESAG!J22+CEART!J22+FAED!J22+CEAD!J22+CEFID!J22+CERES!J22+CESFI!J22+CCT!J22+CEPLAN!J22+'CEAVI '!J22+CAV!J22+CEO!J22+CESMO!J22</f>
        <v>33</v>
      </c>
      <c r="G22" s="81">
        <f>'REITORIA-CEVEN'!K22+ESAG!K22+CEART!K22+FAED!K22+CEAD!K22+CEFID!K22+CERES!K22+CESFI!K22+CCT!K22+CEPLAN!K22+'CEAVI '!K22+CAV!K22+CEO!K22+CESMO!K22</f>
        <v>6</v>
      </c>
      <c r="H22" s="81">
        <f>'REITORIA-CEVEN'!L22+ESAG!L22+CEART!L22+FAED!L22+CEAD!L22+CEFID!L22+CERES!L22+CESFI!L22+CCT!L22+CEPLAN!L22+'CEAVI '!L22+CAV!L22+CEO!L22+CESMO!L22</f>
        <v>6</v>
      </c>
      <c r="I22" s="82">
        <f>'REITORIA-CEVEN'!N22+ESAG!N22+CEART!N22+FAED!N22+CEAD!N22+CEFID!N22+CERES!N22+CESFI!N22+CCT!N22+CEPLAN!N22+'CEAVI '!N22+CAV!N22+CEO!N22+CESMO!N22</f>
        <v>5</v>
      </c>
      <c r="J22" s="83">
        <f>'REITORIA-CEVEN'!O22+'REITORIA-CEVEN'!Q22+ESAG!O22+ESAG!Q22+CEART!O22+CEART!Q22+FAED!O22+FAED!Q22+CEAD!O22+CEAD!Q22+CEFID!O22+CEFID!Q22+CERES!O22+CERES!Q22+CESFI!O22+CESFI!Q22+CCT!O22+CCT!Q22+CEPLAN!O22+CEPLAN!Q22+'CEAVI '!O22+'CEAVI '!Q22+CAV!O22+CAV!Q22+CEO!O22+CEO!Q22+CESMO!O22+CESMO!Q22</f>
        <v>0</v>
      </c>
      <c r="K22" s="84">
        <f t="shared" si="2"/>
        <v>27</v>
      </c>
      <c r="L22" s="18">
        <f>F22*E22</f>
        <v>49500</v>
      </c>
      <c r="M22" s="18">
        <f t="shared" si="3"/>
        <v>0</v>
      </c>
      <c r="N22" s="18">
        <f>H22*E22</f>
        <v>9000</v>
      </c>
    </row>
    <row r="23" spans="1:14" ht="30" x14ac:dyDescent="0.25">
      <c r="A23" s="110"/>
      <c r="B23" s="29">
        <v>20</v>
      </c>
      <c r="C23" s="110"/>
      <c r="D23" s="42" t="s">
        <v>92</v>
      </c>
      <c r="E23" s="64">
        <v>500</v>
      </c>
      <c r="F23" s="17">
        <f>'REITORIA-CEVEN'!J23+ESAG!J23+CEART!J23+FAED!J23+CEAD!J23+CEFID!J23+CERES!J23+CESFI!J23+CCT!J23+CEPLAN!J23+'CEAVI '!J23+CAV!J23+CEO!J23+CESMO!J23</f>
        <v>94</v>
      </c>
      <c r="G23" s="81">
        <f>'REITORIA-CEVEN'!K23+ESAG!K23+CEART!K23+FAED!K23+CEAD!K23+CEFID!K23+CERES!K23+CESFI!K23+CCT!K23+CEPLAN!K23+'CEAVI '!K23+CAV!K23+CEO!K23+CESMO!K23</f>
        <v>13</v>
      </c>
      <c r="H23" s="81">
        <f>'REITORIA-CEVEN'!L23+ESAG!L23+CEART!L23+FAED!L23+CEAD!L23+CEFID!L23+CERES!L23+CESFI!L23+CCT!L23+CEPLAN!L23+'CEAVI '!L23+CAV!L23+CEO!L23+CESMO!L23</f>
        <v>13</v>
      </c>
      <c r="I23" s="82">
        <f>'REITORIA-CEVEN'!N23+ESAG!N23+CEART!N23+FAED!N23+CEAD!N23+CEFID!N23+CERES!N23+CESFI!N23+CCT!N23+CEPLAN!N23+'CEAVI '!N23+CAV!N23+CEO!N23+CESMO!N23</f>
        <v>20</v>
      </c>
      <c r="J23" s="83">
        <f>'REITORIA-CEVEN'!O23+'REITORIA-CEVEN'!Q23+ESAG!O23+ESAG!Q23+CEART!O23+CEART!Q23+FAED!O23+FAED!Q23+CEAD!O23+CEAD!Q23+CEFID!O23+CEFID!Q23+CERES!O23+CERES!Q23+CESFI!O23+CESFI!Q23+CCT!O23+CCT!Q23+CEPLAN!O23+CEPLAN!Q23+'CEAVI '!O23+'CEAVI '!Q23+CAV!O23+CAV!Q23+CEO!O23+CEO!Q23+CESMO!O23+CESMO!Q23</f>
        <v>0</v>
      </c>
      <c r="K23" s="84">
        <f t="shared" si="2"/>
        <v>81</v>
      </c>
      <c r="L23" s="18">
        <f t="shared" ref="L23:L50" si="4">F23*E23</f>
        <v>47000</v>
      </c>
      <c r="M23" s="18">
        <f t="shared" si="3"/>
        <v>0</v>
      </c>
      <c r="N23" s="18">
        <f t="shared" ref="N23:N50" si="5">H23*E23</f>
        <v>6500</v>
      </c>
    </row>
    <row r="24" spans="1:14" ht="30" x14ac:dyDescent="0.25">
      <c r="A24" s="110"/>
      <c r="B24" s="29">
        <v>21</v>
      </c>
      <c r="C24" s="110"/>
      <c r="D24" s="42" t="s">
        <v>93</v>
      </c>
      <c r="E24" s="32">
        <v>500</v>
      </c>
      <c r="F24" s="17">
        <f>'REITORIA-CEVEN'!J24+ESAG!J24+CEART!J24+FAED!J24+CEAD!J24+CEFID!J24+CERES!J24+CESFI!J24+CCT!J24+CEPLAN!J24+'CEAVI '!J24+CAV!J24+CEO!J24+CESMO!J24</f>
        <v>110</v>
      </c>
      <c r="G24" s="81">
        <f>'REITORIA-CEVEN'!K24+ESAG!K24+CEART!K24+FAED!K24+CEAD!K24+CEFID!K24+CERES!K24+CESFI!K24+CCT!K24+CEPLAN!K24+'CEAVI '!K24+CAV!K24+CEO!K24+CESMO!K24</f>
        <v>25</v>
      </c>
      <c r="H24" s="81">
        <f>'REITORIA-CEVEN'!L24+ESAG!L24+CEART!L24+FAED!L24+CEAD!L24+CEFID!L24+CERES!L24+CESFI!L24+CCT!L24+CEPLAN!L24+'CEAVI '!L24+CAV!L24+CEO!L24+CESMO!L24</f>
        <v>25</v>
      </c>
      <c r="I24" s="82">
        <f>'REITORIA-CEVEN'!N24+ESAG!N24+CEART!N24+FAED!N24+CEAD!N24+CEFID!N24+CERES!N24+CESFI!N24+CCT!N24+CEPLAN!N24+'CEAVI '!N24+CAV!N24+CEO!N24+CESMO!N24</f>
        <v>27</v>
      </c>
      <c r="J24" s="83">
        <f>'REITORIA-CEVEN'!O24+'REITORIA-CEVEN'!Q24+ESAG!O24+ESAG!Q24+CEART!O24+CEART!Q24+FAED!O24+FAED!Q24+CEAD!O24+CEAD!Q24+CEFID!O24+CEFID!Q24+CERES!O24+CERES!Q24+CESFI!O24+CESFI!Q24+CCT!O24+CCT!Q24+CEPLAN!O24+CEPLAN!Q24+'CEAVI '!O24+'CEAVI '!Q24+CAV!O24+CAV!Q24+CEO!O24+CEO!Q24+CESMO!O24+CESMO!Q24</f>
        <v>0</v>
      </c>
      <c r="K24" s="84">
        <f t="shared" si="2"/>
        <v>85</v>
      </c>
      <c r="L24" s="18">
        <f t="shared" si="4"/>
        <v>55000</v>
      </c>
      <c r="M24" s="18">
        <f t="shared" si="3"/>
        <v>0</v>
      </c>
      <c r="N24" s="18">
        <f t="shared" si="5"/>
        <v>12500</v>
      </c>
    </row>
    <row r="25" spans="1:14" ht="30" x14ac:dyDescent="0.25">
      <c r="A25" s="110"/>
      <c r="B25" s="29">
        <v>22</v>
      </c>
      <c r="C25" s="110"/>
      <c r="D25" s="42" t="s">
        <v>36</v>
      </c>
      <c r="E25" s="32">
        <v>2950</v>
      </c>
      <c r="F25" s="17">
        <f>'REITORIA-CEVEN'!J25+ESAG!J25+CEART!J25+FAED!J25+CEAD!J25+CEFID!J25+CERES!J25+CESFI!J25+CCT!J25+CEPLAN!J25+'CEAVI '!J25+CAV!J25+CEO!J25+CESMO!J25</f>
        <v>88</v>
      </c>
      <c r="G25" s="81">
        <f>'REITORIA-CEVEN'!K25+ESAG!K25+CEART!K25+FAED!K25+CEAD!K25+CEFID!K25+CERES!K25+CESFI!K25+CCT!K25+CEPLAN!K25+'CEAVI '!K25+CAV!K25+CEO!K25+CESMO!K25</f>
        <v>19</v>
      </c>
      <c r="H25" s="81">
        <f>'REITORIA-CEVEN'!L25+ESAG!L25+CEART!L25+FAED!L25+CEAD!L25+CEFID!L25+CERES!L25+CESFI!L25+CCT!L25+CEPLAN!L25+'CEAVI '!L25+CAV!L25+CEO!L25+CESMO!L25</f>
        <v>19</v>
      </c>
      <c r="I25" s="82">
        <f>'REITORIA-CEVEN'!N25+ESAG!N25+CEART!N25+FAED!N25+CEAD!N25+CEFID!N25+CERES!N25+CESFI!N25+CCT!N25+CEPLAN!N25+'CEAVI '!N25+CAV!N25+CEO!N25+CESMO!N25</f>
        <v>19</v>
      </c>
      <c r="J25" s="83">
        <f>'REITORIA-CEVEN'!O25+'REITORIA-CEVEN'!Q25+ESAG!O25+ESAG!Q25+CEART!O25+CEART!Q25+FAED!O25+FAED!Q25+CEAD!O25+CEAD!Q25+CEFID!O25+CEFID!Q25+CERES!O25+CERES!Q25+CESFI!O25+CESFI!Q25+CCT!O25+CCT!Q25+CEPLAN!O25+CEPLAN!Q25+'CEAVI '!O25+'CEAVI '!Q25+CAV!O25+CAV!Q25+CEO!O25+CEO!Q25+CESMO!O25+CESMO!Q25</f>
        <v>0</v>
      </c>
      <c r="K25" s="84">
        <f t="shared" si="2"/>
        <v>69</v>
      </c>
      <c r="L25" s="18">
        <f t="shared" si="4"/>
        <v>259600</v>
      </c>
      <c r="M25" s="18">
        <f t="shared" si="3"/>
        <v>0</v>
      </c>
      <c r="N25" s="18">
        <f t="shared" si="5"/>
        <v>56050</v>
      </c>
    </row>
    <row r="26" spans="1:14" x14ac:dyDescent="0.25">
      <c r="A26" s="110"/>
      <c r="B26" s="29">
        <v>23</v>
      </c>
      <c r="C26" s="110"/>
      <c r="D26" s="42" t="s">
        <v>19</v>
      </c>
      <c r="E26" s="32">
        <v>2950</v>
      </c>
      <c r="F26" s="17">
        <f>'REITORIA-CEVEN'!J26+ESAG!J26+CEART!J26+FAED!J26+CEAD!J26+CEFID!J26+CERES!J26+CESFI!J26+CCT!J26+CEPLAN!J26+'CEAVI '!J26+CAV!J26+CEO!J26+CESMO!J26</f>
        <v>47</v>
      </c>
      <c r="G26" s="81">
        <f>'REITORIA-CEVEN'!K26+ESAG!K26+CEART!K26+FAED!K26+CEAD!K26+CEFID!K26+CERES!K26+CESFI!K26+CCT!K26+CEPLAN!K26+'CEAVI '!K26+CAV!K26+CEO!K26+CESMO!K26</f>
        <v>10</v>
      </c>
      <c r="H26" s="81">
        <f>'REITORIA-CEVEN'!L26+ESAG!L26+CEART!L26+FAED!L26+CEAD!L26+CEFID!L26+CERES!L26+CESFI!L26+CCT!L26+CEPLAN!L26+'CEAVI '!L26+CAV!L26+CEO!L26+CESMO!L26</f>
        <v>10</v>
      </c>
      <c r="I26" s="82">
        <f>'REITORIA-CEVEN'!N26+ESAG!N26+CEART!N26+FAED!N26+CEAD!N26+CEFID!N26+CERES!N26+CESFI!N26+CCT!N26+CEPLAN!N26+'CEAVI '!N26+CAV!N26+CEO!N26+CESMO!N26</f>
        <v>8</v>
      </c>
      <c r="J26" s="83">
        <f>'REITORIA-CEVEN'!O26+'REITORIA-CEVEN'!Q26+ESAG!O26+ESAG!Q26+CEART!O26+CEART!Q26+FAED!O26+FAED!Q26+CEAD!O26+CEAD!Q26+CEFID!O26+CEFID!Q26+CERES!O26+CERES!Q26+CESFI!O26+CESFI!Q26+CCT!O26+CCT!Q26+CEPLAN!O26+CEPLAN!Q26+'CEAVI '!O26+'CEAVI '!Q26+CAV!O26+CAV!Q26+CEO!O26+CEO!Q26+CESMO!O26+CESMO!Q26</f>
        <v>0</v>
      </c>
      <c r="K26" s="84">
        <f t="shared" si="2"/>
        <v>37</v>
      </c>
      <c r="L26" s="18">
        <f t="shared" si="4"/>
        <v>138650</v>
      </c>
      <c r="M26" s="18">
        <f t="shared" si="3"/>
        <v>0</v>
      </c>
      <c r="N26" s="18">
        <f t="shared" si="5"/>
        <v>29500</v>
      </c>
    </row>
    <row r="27" spans="1:14" x14ac:dyDescent="0.25">
      <c r="A27" s="110"/>
      <c r="B27" s="29">
        <v>24</v>
      </c>
      <c r="C27" s="110"/>
      <c r="D27" s="42" t="s">
        <v>31</v>
      </c>
      <c r="E27" s="32">
        <v>900</v>
      </c>
      <c r="F27" s="17">
        <f>'REITORIA-CEVEN'!J27+ESAG!J27+CEART!J27+FAED!J27+CEAD!J27+CEFID!J27+CERES!J27+CESFI!J27+CCT!J27+CEPLAN!J27+'CEAVI '!J27+CAV!J27+CEO!J27+CESMO!J27</f>
        <v>70</v>
      </c>
      <c r="G27" s="81">
        <f>'REITORIA-CEVEN'!K27+ESAG!K27+CEART!K27+FAED!K27+CEAD!K27+CEFID!K27+CERES!K27+CESFI!K27+CCT!K27+CEPLAN!K27+'CEAVI '!K27+CAV!K27+CEO!K27+CESMO!K27</f>
        <v>11</v>
      </c>
      <c r="H27" s="81">
        <f>'REITORIA-CEVEN'!L27+ESAG!L27+CEART!L27+FAED!L27+CEAD!L27+CEFID!L27+CERES!L27+CESFI!L27+CCT!L27+CEPLAN!L27+'CEAVI '!L27+CAV!L27+CEO!L27+CESMO!L27</f>
        <v>11</v>
      </c>
      <c r="I27" s="82">
        <f>'REITORIA-CEVEN'!N27+ESAG!N27+CEART!N27+FAED!N27+CEAD!N27+CEFID!N27+CERES!N27+CESFI!N27+CCT!N27+CEPLAN!N27+'CEAVI '!N27+CAV!N27+CEO!N27+CESMO!N27</f>
        <v>14</v>
      </c>
      <c r="J27" s="83">
        <f>'REITORIA-CEVEN'!O27+'REITORIA-CEVEN'!Q27+ESAG!O27+ESAG!Q27+CEART!O27+CEART!Q27+FAED!O27+FAED!Q27+CEAD!O27+CEAD!Q27+CEFID!O27+CEFID!Q27+CERES!O27+CERES!Q27+CESFI!O27+CESFI!Q27+CCT!O27+CCT!Q27+CEPLAN!O27+CEPLAN!Q27+'CEAVI '!O27+'CEAVI '!Q27+CAV!O27+CAV!Q27+CEO!O27+CEO!Q27+CESMO!O27+CESMO!Q27</f>
        <v>0</v>
      </c>
      <c r="K27" s="84">
        <f t="shared" si="2"/>
        <v>59</v>
      </c>
      <c r="L27" s="18">
        <f t="shared" si="4"/>
        <v>63000</v>
      </c>
      <c r="M27" s="18">
        <f t="shared" si="3"/>
        <v>0</v>
      </c>
      <c r="N27" s="18">
        <f t="shared" si="5"/>
        <v>9900</v>
      </c>
    </row>
    <row r="28" spans="1:14" x14ac:dyDescent="0.25">
      <c r="A28" s="110"/>
      <c r="B28" s="29">
        <v>25</v>
      </c>
      <c r="C28" s="110"/>
      <c r="D28" s="42" t="s">
        <v>37</v>
      </c>
      <c r="E28" s="32">
        <v>8</v>
      </c>
      <c r="F28" s="17">
        <f>'REITORIA-CEVEN'!J28+ESAG!J28+CEART!J28+FAED!J28+CEAD!J28+CEFID!J28+CERES!J28+CESFI!J28+CCT!J28+CEPLAN!J28+'CEAVI '!J28+CAV!J28+CEO!J28+CESMO!J28</f>
        <v>6305</v>
      </c>
      <c r="G28" s="81">
        <f>'REITORIA-CEVEN'!K28+ESAG!K28+CEART!K28+FAED!K28+CEAD!K28+CEFID!K28+CERES!K28+CESFI!K28+CCT!K28+CEPLAN!K28+'CEAVI '!K28+CAV!K28+CEO!K28+CESMO!K28</f>
        <v>1440</v>
      </c>
      <c r="H28" s="81">
        <f>'REITORIA-CEVEN'!L28+ESAG!L28+CEART!L28+FAED!L28+CEAD!L28+CEFID!L28+CERES!L28+CESFI!L28+CCT!L28+CEPLAN!L28+'CEAVI '!L28+CAV!L28+CEO!L28+CESMO!L28</f>
        <v>1440</v>
      </c>
      <c r="I28" s="82">
        <f>'REITORIA-CEVEN'!N28+ESAG!N28+CEART!N28+FAED!N28+CEAD!N28+CEFID!N28+CERES!N28+CESFI!N28+CCT!N28+CEPLAN!N28+'CEAVI '!N28+CAV!N28+CEO!N28+CESMO!N28</f>
        <v>1576</v>
      </c>
      <c r="J28" s="83">
        <f>'REITORIA-CEVEN'!O28+'REITORIA-CEVEN'!Q28+ESAG!O28+ESAG!Q28+CEART!O28+CEART!Q28+FAED!O28+FAED!Q28+CEAD!O28+CEAD!Q28+CEFID!O28+CEFID!Q28+CERES!O28+CERES!Q28+CESFI!O28+CESFI!Q28+CCT!O28+CCT!Q28+CEPLAN!O28+CEPLAN!Q28+'CEAVI '!O28+'CEAVI '!Q28+CAV!O28+CAV!Q28+CEO!O28+CEO!Q28+CESMO!O28+CESMO!Q28</f>
        <v>0</v>
      </c>
      <c r="K28" s="84">
        <f t="shared" si="2"/>
        <v>4865</v>
      </c>
      <c r="L28" s="18">
        <f t="shared" si="4"/>
        <v>50440</v>
      </c>
      <c r="M28" s="18">
        <f t="shared" si="3"/>
        <v>0</v>
      </c>
      <c r="N28" s="18">
        <f t="shared" si="5"/>
        <v>11520</v>
      </c>
    </row>
    <row r="29" spans="1:14" x14ac:dyDescent="0.25">
      <c r="A29" s="110"/>
      <c r="B29" s="29">
        <v>26</v>
      </c>
      <c r="C29" s="110"/>
      <c r="D29" s="42" t="s">
        <v>38</v>
      </c>
      <c r="E29" s="32">
        <v>10</v>
      </c>
      <c r="F29" s="17">
        <f>'REITORIA-CEVEN'!J29+ESAG!J29+CEART!J29+FAED!J29+CEAD!J29+CEFID!J29+CERES!J29+CESFI!J29+CCT!J29+CEPLAN!J29+'CEAVI '!J29+CAV!J29+CEO!J29+CESMO!J29</f>
        <v>1604</v>
      </c>
      <c r="G29" s="81">
        <f>'REITORIA-CEVEN'!K29+ESAG!K29+CEART!K29+FAED!K29+CEAD!K29+CEFID!K29+CERES!K29+CESFI!K29+CCT!K29+CEPLAN!K29+'CEAVI '!K29+CAV!K29+CEO!K29+CESMO!K29</f>
        <v>36</v>
      </c>
      <c r="H29" s="81">
        <f>'REITORIA-CEVEN'!L29+ESAG!L29+CEART!L29+FAED!L29+CEAD!L29+CEFID!L29+CERES!L29+CESFI!L29+CCT!L29+CEPLAN!L29+'CEAVI '!L29+CAV!L29+CEO!L29+CESMO!L29</f>
        <v>36</v>
      </c>
      <c r="I29" s="82">
        <f>'REITORIA-CEVEN'!N29+ESAG!N29+CEART!N29+FAED!N29+CEAD!N29+CEFID!N29+CERES!N29+CESFI!N29+CCT!N29+CEPLAN!N29+'CEAVI '!N29+CAV!N29+CEO!N29+CESMO!N29</f>
        <v>400</v>
      </c>
      <c r="J29" s="83">
        <f>'REITORIA-CEVEN'!O29+'REITORIA-CEVEN'!Q29+ESAG!O29+ESAG!Q29+CEART!O29+CEART!Q29+FAED!O29+FAED!Q29+CEAD!O29+CEAD!Q29+CEFID!O29+CEFID!Q29+CERES!O29+CERES!Q29+CESFI!O29+CESFI!Q29+CCT!O29+CCT!Q29+CEPLAN!O29+CEPLAN!Q29+'CEAVI '!O29+'CEAVI '!Q29+CAV!O29+CAV!Q29+CEO!O29+CEO!Q29+CESMO!O29+CESMO!Q29</f>
        <v>0</v>
      </c>
      <c r="K29" s="84">
        <f t="shared" si="2"/>
        <v>1568</v>
      </c>
      <c r="L29" s="18">
        <f t="shared" si="4"/>
        <v>16040</v>
      </c>
      <c r="M29" s="18">
        <f t="shared" si="3"/>
        <v>0</v>
      </c>
      <c r="N29" s="18">
        <f t="shared" si="5"/>
        <v>360</v>
      </c>
    </row>
    <row r="30" spans="1:14" ht="14.25" customHeight="1" x14ac:dyDescent="0.25">
      <c r="A30" s="110"/>
      <c r="B30" s="29">
        <v>27</v>
      </c>
      <c r="C30" s="110"/>
      <c r="D30" s="42" t="s">
        <v>32</v>
      </c>
      <c r="E30" s="32">
        <v>900</v>
      </c>
      <c r="F30" s="17">
        <f>'REITORIA-CEVEN'!J30+ESAG!J30+CEART!J30+FAED!J30+CEAD!J30+CEFID!J30+CERES!J30+CESFI!J30+CCT!J30+CEPLAN!J30+'CEAVI '!J30+CAV!J30+CEO!J30+CESMO!J30</f>
        <v>66</v>
      </c>
      <c r="G30" s="81">
        <f>'REITORIA-CEVEN'!K30+ESAG!K30+CEART!K30+FAED!K30+CEAD!K30+CEFID!K30+CERES!K30+CESFI!K30+CCT!K30+CEPLAN!K30+'CEAVI '!K30+CAV!K30+CEO!K30+CESMO!K30</f>
        <v>11</v>
      </c>
      <c r="H30" s="81">
        <f>'REITORIA-CEVEN'!L30+ESAG!L30+CEART!L30+FAED!L30+CEAD!L30+CEFID!L30+CERES!L30+CESFI!L30+CCT!L30+CEPLAN!L30+'CEAVI '!L30+CAV!L30+CEO!L30+CESMO!L30</f>
        <v>11</v>
      </c>
      <c r="I30" s="82">
        <f>'REITORIA-CEVEN'!N30+ESAG!N30+CEART!N30+FAED!N30+CEAD!N30+CEFID!N30+CERES!N30+CESFI!N30+CCT!N30+CEPLAN!N30+'CEAVI '!N30+CAV!N30+CEO!N30+CESMO!N30</f>
        <v>13</v>
      </c>
      <c r="J30" s="83">
        <f>'REITORIA-CEVEN'!O30+'REITORIA-CEVEN'!Q30+ESAG!O30+ESAG!Q30+CEART!O30+CEART!Q30+FAED!O30+FAED!Q30+CEAD!O30+CEAD!Q30+CEFID!O30+CEFID!Q30+CERES!O30+CERES!Q30+CESFI!O30+CESFI!Q30+CCT!O30+CCT!Q30+CEPLAN!O30+CEPLAN!Q30+'CEAVI '!O30+'CEAVI '!Q30+CAV!O30+CAV!Q30+CEO!O30+CEO!Q30+CESMO!O30+CESMO!Q30</f>
        <v>0</v>
      </c>
      <c r="K30" s="84">
        <f t="shared" si="2"/>
        <v>55</v>
      </c>
      <c r="L30" s="18">
        <f t="shared" si="4"/>
        <v>59400</v>
      </c>
      <c r="M30" s="18">
        <f t="shared" si="3"/>
        <v>0</v>
      </c>
      <c r="N30" s="18">
        <f t="shared" si="5"/>
        <v>9900</v>
      </c>
    </row>
    <row r="31" spans="1:14" x14ac:dyDescent="0.25">
      <c r="A31" s="110"/>
      <c r="B31" s="29">
        <v>28</v>
      </c>
      <c r="C31" s="110"/>
      <c r="D31" s="42" t="s">
        <v>33</v>
      </c>
      <c r="E31" s="32">
        <v>2000</v>
      </c>
      <c r="F31" s="17">
        <f>'REITORIA-CEVEN'!J31+ESAG!J31+CEART!J31+FAED!J31+CEAD!J31+CEFID!J31+CERES!J31+CESFI!J31+CCT!J31+CEPLAN!J31+'CEAVI '!J31+CAV!J31+CEO!J31+CESMO!J31</f>
        <v>31</v>
      </c>
      <c r="G31" s="81">
        <f>'REITORIA-CEVEN'!K31+ESAG!K31+CEART!K31+FAED!K31+CEAD!K31+CEFID!K31+CERES!K31+CESFI!K31+CCT!K31+CEPLAN!K31+'CEAVI '!K31+CAV!K31+CEO!K31+CESMO!K31</f>
        <v>1</v>
      </c>
      <c r="H31" s="81">
        <f>'REITORIA-CEVEN'!L31+ESAG!L31+CEART!L31+FAED!L31+CEAD!L31+CEFID!L31+CERES!L31+CESFI!L31+CCT!L31+CEPLAN!L31+'CEAVI '!L31+CAV!L31+CEO!L31+CESMO!L31</f>
        <v>1</v>
      </c>
      <c r="I31" s="82">
        <f>'REITORIA-CEVEN'!N31+ESAG!N31+CEART!N31+FAED!N31+CEAD!N31+CEFID!N31+CERES!N31+CESFI!N31+CCT!N31+CEPLAN!N31+'CEAVI '!N31+CAV!N31+CEO!N31+CESMO!N31</f>
        <v>4</v>
      </c>
      <c r="J31" s="83">
        <f>'REITORIA-CEVEN'!O31+'REITORIA-CEVEN'!Q31+ESAG!O31+ESAG!Q31+CEART!O31+CEART!Q31+FAED!O31+FAED!Q31+CEAD!O31+CEAD!Q31+CEFID!O31+CEFID!Q31+CERES!O31+CERES!Q31+CESFI!O31+CESFI!Q31+CCT!O31+CCT!Q31+CEPLAN!O31+CEPLAN!Q31+'CEAVI '!O31+'CEAVI '!Q31+CAV!O31+CAV!Q31+CEO!O31+CEO!Q31+CESMO!O31+CESMO!Q31</f>
        <v>0</v>
      </c>
      <c r="K31" s="84">
        <f t="shared" si="2"/>
        <v>30</v>
      </c>
      <c r="L31" s="18">
        <f t="shared" si="4"/>
        <v>62000</v>
      </c>
      <c r="M31" s="18">
        <f t="shared" si="3"/>
        <v>0</v>
      </c>
      <c r="N31" s="18">
        <f t="shared" si="5"/>
        <v>2000</v>
      </c>
    </row>
    <row r="32" spans="1:14" ht="30" x14ac:dyDescent="0.25">
      <c r="A32" s="110"/>
      <c r="B32" s="29">
        <v>29</v>
      </c>
      <c r="C32" s="110"/>
      <c r="D32" s="46" t="s">
        <v>39</v>
      </c>
      <c r="E32" s="32">
        <v>2500</v>
      </c>
      <c r="F32" s="17">
        <f>'REITORIA-CEVEN'!J32+ESAG!J32+CEART!J32+FAED!J32+CEAD!J32+CEFID!J32+CERES!J32+CESFI!J32+CCT!J32+CEPLAN!J32+'CEAVI '!J32+CAV!J32+CEO!J32+CESMO!J32</f>
        <v>4</v>
      </c>
      <c r="G32" s="81">
        <f>'REITORIA-CEVEN'!K32+ESAG!K32+CEART!K32+FAED!K32+CEAD!K32+CEFID!K32+CERES!K32+CESFI!K32+CCT!K32+CEPLAN!K32+'CEAVI '!K32+CAV!K32+CEO!K32+CESMO!K32</f>
        <v>2</v>
      </c>
      <c r="H32" s="81">
        <f>'REITORIA-CEVEN'!L32+ESAG!L32+CEART!L32+FAED!L32+CEAD!L32+CEFID!L32+CERES!L32+CESFI!L32+CCT!L32+CEPLAN!L32+'CEAVI '!L32+CAV!L32+CEO!L32+CESMO!L32</f>
        <v>2</v>
      </c>
      <c r="I32" s="82">
        <f>'REITORIA-CEVEN'!N32+ESAG!N32+CEART!N32+FAED!N32+CEAD!N32+CEFID!N32+CERES!N32+CESFI!N32+CCT!N32+CEPLAN!N32+'CEAVI '!N32+CAV!N32+CEO!N32+CESMO!N32</f>
        <v>1</v>
      </c>
      <c r="J32" s="83">
        <f>'REITORIA-CEVEN'!O32+'REITORIA-CEVEN'!Q32+ESAG!O32+ESAG!Q32+CEART!O32+CEART!Q32+FAED!O32+FAED!Q32+CEAD!O32+CEAD!Q32+CEFID!O32+CEFID!Q32+CERES!O32+CERES!Q32+CESFI!O32+CESFI!Q32+CCT!O32+CCT!Q32+CEPLAN!O32+CEPLAN!Q32+'CEAVI '!O32+'CEAVI '!Q32+CAV!O32+CAV!Q32+CEO!O32+CEO!Q32+CESMO!O32+CESMO!Q32</f>
        <v>0</v>
      </c>
      <c r="K32" s="84">
        <f t="shared" si="2"/>
        <v>2</v>
      </c>
      <c r="L32" s="18">
        <f t="shared" si="4"/>
        <v>10000</v>
      </c>
      <c r="M32" s="18">
        <f t="shared" si="3"/>
        <v>0</v>
      </c>
      <c r="N32" s="18">
        <f t="shared" si="5"/>
        <v>5000</v>
      </c>
    </row>
    <row r="33" spans="1:14" ht="45" x14ac:dyDescent="0.25">
      <c r="A33" s="110"/>
      <c r="B33" s="29">
        <v>30</v>
      </c>
      <c r="C33" s="110"/>
      <c r="D33" s="46" t="s">
        <v>94</v>
      </c>
      <c r="E33" s="32">
        <v>929</v>
      </c>
      <c r="F33" s="17">
        <f>'REITORIA-CEVEN'!J33+ESAG!J33+CEART!J33+FAED!J33+CEAD!J33+CEFID!J33+CERES!J33+CESFI!J33+CCT!J33+CEPLAN!J33+'CEAVI '!J33+CAV!J33+CEO!J33+CESMO!J33</f>
        <v>10</v>
      </c>
      <c r="G33" s="81">
        <f>'REITORIA-CEVEN'!K33+ESAG!K33+CEART!K33+FAED!K33+CEAD!K33+CEFID!K33+CERES!K33+CESFI!K33+CCT!K33+CEPLAN!K33+'CEAVI '!K33+CAV!K33+CEO!K33+CESMO!K33</f>
        <v>3</v>
      </c>
      <c r="H33" s="81">
        <f>'REITORIA-CEVEN'!L33+ESAG!L33+CEART!L33+FAED!L33+CEAD!L33+CEFID!L33+CERES!L33+CESFI!L33+CCT!L33+CEPLAN!L33+'CEAVI '!L33+CAV!L33+CEO!L33+CESMO!L33</f>
        <v>3</v>
      </c>
      <c r="I33" s="82">
        <f>'REITORIA-CEVEN'!N33+ESAG!N33+CEART!N33+FAED!N33+CEAD!N33+CEFID!N33+CERES!N33+CESFI!N33+CCT!N33+CEPLAN!N33+'CEAVI '!N33+CAV!N33+CEO!N33+CESMO!N33</f>
        <v>2</v>
      </c>
      <c r="J33" s="83">
        <f>'REITORIA-CEVEN'!O33+'REITORIA-CEVEN'!Q33+ESAG!O33+ESAG!Q33+CEART!O33+CEART!Q33+FAED!O33+FAED!Q33+CEAD!O33+CEAD!Q33+CEFID!O33+CEFID!Q33+CERES!O33+CERES!Q33+CESFI!O33+CESFI!Q33+CCT!O33+CCT!Q33+CEPLAN!O33+CEPLAN!Q33+'CEAVI '!O33+'CEAVI '!Q33+CAV!O33+CAV!Q33+CEO!O33+CEO!Q33+CESMO!O33+CESMO!Q33</f>
        <v>0</v>
      </c>
      <c r="K33" s="84">
        <f t="shared" si="2"/>
        <v>7</v>
      </c>
      <c r="L33" s="18">
        <f t="shared" si="4"/>
        <v>9290</v>
      </c>
      <c r="M33" s="18">
        <f t="shared" si="3"/>
        <v>0</v>
      </c>
      <c r="N33" s="18">
        <f t="shared" si="5"/>
        <v>2787</v>
      </c>
    </row>
    <row r="34" spans="1:14" x14ac:dyDescent="0.25">
      <c r="A34" s="110"/>
      <c r="B34" s="29">
        <v>31</v>
      </c>
      <c r="C34" s="110"/>
      <c r="D34" s="46" t="s">
        <v>40</v>
      </c>
      <c r="E34" s="32">
        <v>300</v>
      </c>
      <c r="F34" s="17">
        <f>'REITORIA-CEVEN'!J34+ESAG!J34+CEART!J34+FAED!J34+CEAD!J34+CEFID!J34+CERES!J34+CESFI!J34+CCT!J34+CEPLAN!J34+'CEAVI '!J34+CAV!J34+CEO!J34+CESMO!J34</f>
        <v>4</v>
      </c>
      <c r="G34" s="81">
        <f>'REITORIA-CEVEN'!K34+ESAG!K34+CEART!K34+FAED!K34+CEAD!K34+CEFID!K34+CERES!K34+CESFI!K34+CCT!K34+CEPLAN!K34+'CEAVI '!K34+CAV!K34+CEO!K34+CESMO!K34</f>
        <v>2</v>
      </c>
      <c r="H34" s="81">
        <f>'REITORIA-CEVEN'!L34+ESAG!L34+CEART!L34+FAED!L34+CEAD!L34+CEFID!L34+CERES!L34+CESFI!L34+CCT!L34+CEPLAN!L34+'CEAVI '!L34+CAV!L34+CEO!L34+CESMO!L34</f>
        <v>2</v>
      </c>
      <c r="I34" s="82">
        <f>'REITORIA-CEVEN'!N34+ESAG!N34+CEART!N34+FAED!N34+CEAD!N34+CEFID!N34+CERES!N34+CESFI!N34+CCT!N34+CEPLAN!N34+'CEAVI '!N34+CAV!N34+CEO!N34+CESMO!N34</f>
        <v>1</v>
      </c>
      <c r="J34" s="83">
        <f>'REITORIA-CEVEN'!O34+'REITORIA-CEVEN'!Q34+ESAG!O34+ESAG!Q34+CEART!O34+CEART!Q34+FAED!O34+FAED!Q34+CEAD!O34+CEAD!Q34+CEFID!O34+CEFID!Q34+CERES!O34+CERES!Q34+CESFI!O34+CESFI!Q34+CCT!O34+CCT!Q34+CEPLAN!O34+CEPLAN!Q34+'CEAVI '!O34+'CEAVI '!Q34+CAV!O34+CAV!Q34+CEO!O34+CEO!Q34+CESMO!O34+CESMO!Q34</f>
        <v>0</v>
      </c>
      <c r="K34" s="84">
        <f t="shared" si="2"/>
        <v>2</v>
      </c>
      <c r="L34" s="18">
        <f t="shared" si="4"/>
        <v>1200</v>
      </c>
      <c r="M34" s="18">
        <f t="shared" si="3"/>
        <v>0</v>
      </c>
      <c r="N34" s="18">
        <f t="shared" si="5"/>
        <v>600</v>
      </c>
    </row>
    <row r="35" spans="1:14" x14ac:dyDescent="0.25">
      <c r="A35" s="110"/>
      <c r="B35" s="29">
        <v>32</v>
      </c>
      <c r="C35" s="110"/>
      <c r="D35" s="46" t="s">
        <v>41</v>
      </c>
      <c r="E35" s="32">
        <v>300</v>
      </c>
      <c r="F35" s="17">
        <f>'REITORIA-CEVEN'!J35+ESAG!J35+CEART!J35+FAED!J35+CEAD!J35+CEFID!J35+CERES!J35+CESFI!J35+CCT!J35+CEPLAN!J35+'CEAVI '!J35+CAV!J35+CEO!J35+CESMO!J35</f>
        <v>40</v>
      </c>
      <c r="G35" s="81">
        <f>'REITORIA-CEVEN'!K35+ESAG!K35+CEART!K35+FAED!K35+CEAD!K35+CEFID!K35+CERES!K35+CESFI!K35+CCT!K35+CEPLAN!K35+'CEAVI '!K35+CAV!K35+CEO!K35+CESMO!K35</f>
        <v>7</v>
      </c>
      <c r="H35" s="81">
        <f>'REITORIA-CEVEN'!L35+ESAG!L35+CEART!L35+FAED!L35+CEAD!L35+CEFID!L35+CERES!L35+CESFI!L35+CCT!L35+CEPLAN!L35+'CEAVI '!L35+CAV!L35+CEO!L35+CESMO!L35</f>
        <v>7</v>
      </c>
      <c r="I35" s="82">
        <f>'REITORIA-CEVEN'!N35+ESAG!N35+CEART!N35+FAED!N35+CEAD!N35+CEFID!N35+CERES!N35+CESFI!N35+CCT!N35+CEPLAN!N35+'CEAVI '!N35+CAV!N35+CEO!N35+CESMO!N35</f>
        <v>9</v>
      </c>
      <c r="J35" s="83">
        <f>'REITORIA-CEVEN'!O35+'REITORIA-CEVEN'!Q35+ESAG!O35+ESAG!Q35+CEART!O35+CEART!Q35+FAED!O35+FAED!Q35+CEAD!O35+CEAD!Q35+CEFID!O35+CEFID!Q35+CERES!O35+CERES!Q35+CESFI!O35+CESFI!Q35+CCT!O35+CCT!Q35+CEPLAN!O35+CEPLAN!Q35+'CEAVI '!O35+'CEAVI '!Q35+CAV!O35+CAV!Q35+CEO!O35+CEO!Q35+CESMO!O35+CESMO!Q35</f>
        <v>0</v>
      </c>
      <c r="K35" s="84">
        <f t="shared" si="2"/>
        <v>33</v>
      </c>
      <c r="L35" s="18">
        <f t="shared" si="4"/>
        <v>12000</v>
      </c>
      <c r="M35" s="18">
        <f t="shared" si="3"/>
        <v>0</v>
      </c>
      <c r="N35" s="18">
        <f t="shared" si="5"/>
        <v>2100</v>
      </c>
    </row>
    <row r="36" spans="1:14" x14ac:dyDescent="0.25">
      <c r="A36" s="110"/>
      <c r="B36" s="29">
        <v>33</v>
      </c>
      <c r="C36" s="110"/>
      <c r="D36" s="46" t="s">
        <v>42</v>
      </c>
      <c r="E36" s="32">
        <v>300</v>
      </c>
      <c r="F36" s="17">
        <f>'REITORIA-CEVEN'!J36+ESAG!J36+CEART!J36+FAED!J36+CEAD!J36+CEFID!J36+CERES!J36+CESFI!J36+CCT!J36+CEPLAN!J36+'CEAVI '!J36+CAV!J36+CEO!J36+CESMO!J36</f>
        <v>32</v>
      </c>
      <c r="G36" s="81">
        <f>'REITORIA-CEVEN'!K36+ESAG!K36+CEART!K36+FAED!K36+CEAD!K36+CEFID!K36+CERES!K36+CESFI!K36+CCT!K36+CEPLAN!K36+'CEAVI '!K36+CAV!K36+CEO!K36+CESMO!K36</f>
        <v>6</v>
      </c>
      <c r="H36" s="81">
        <f>'REITORIA-CEVEN'!L36+ESAG!L36+CEART!L36+FAED!L36+CEAD!L36+CEFID!L36+CERES!L36+CESFI!L36+CCT!L36+CEPLAN!L36+'CEAVI '!L36+CAV!L36+CEO!L36+CESMO!L36</f>
        <v>6</v>
      </c>
      <c r="I36" s="82">
        <f>'REITORIA-CEVEN'!N36+ESAG!N36+CEART!N36+FAED!N36+CEAD!N36+CEFID!N36+CERES!N36+CESFI!N36+CCT!N36+CEPLAN!N36+'CEAVI '!N36+CAV!N36+CEO!N36+CESMO!N36</f>
        <v>7</v>
      </c>
      <c r="J36" s="83">
        <f>'REITORIA-CEVEN'!O36+'REITORIA-CEVEN'!Q36+ESAG!O36+ESAG!Q36+CEART!O36+CEART!Q36+FAED!O36+FAED!Q36+CEAD!O36+CEAD!Q36+CEFID!O36+CEFID!Q36+CERES!O36+CERES!Q36+CESFI!O36+CESFI!Q36+CCT!O36+CCT!Q36+CEPLAN!O36+CEPLAN!Q36+'CEAVI '!O36+'CEAVI '!Q36+CAV!O36+CAV!Q36+CEO!O36+CEO!Q36+CESMO!O36+CESMO!Q36</f>
        <v>0</v>
      </c>
      <c r="K36" s="84">
        <f t="shared" si="2"/>
        <v>26</v>
      </c>
      <c r="L36" s="18">
        <f t="shared" si="4"/>
        <v>9600</v>
      </c>
      <c r="M36" s="18">
        <f t="shared" si="3"/>
        <v>0</v>
      </c>
      <c r="N36" s="18">
        <f t="shared" si="5"/>
        <v>1800</v>
      </c>
    </row>
    <row r="37" spans="1:14" x14ac:dyDescent="0.25">
      <c r="A37" s="110"/>
      <c r="B37" s="29">
        <v>34</v>
      </c>
      <c r="C37" s="110"/>
      <c r="D37" s="42" t="s">
        <v>95</v>
      </c>
      <c r="E37" s="32">
        <v>520</v>
      </c>
      <c r="F37" s="17">
        <f>'REITORIA-CEVEN'!J37+ESAG!J37+CEART!J37+FAED!J37+CEAD!J37+CEFID!J37+CERES!J37+CESFI!J37+CCT!J37+CEPLAN!J37+'CEAVI '!J37+CAV!J37+CEO!J37+CESMO!J37</f>
        <v>4</v>
      </c>
      <c r="G37" s="81">
        <f>'REITORIA-CEVEN'!K37+ESAG!K37+CEART!K37+FAED!K37+CEAD!K37+CEFID!K37+CERES!K37+CESFI!K37+CCT!K37+CEPLAN!K37+'CEAVI '!K37+CAV!K37+CEO!K37+CESMO!K37</f>
        <v>0</v>
      </c>
      <c r="H37" s="81">
        <f>'REITORIA-CEVEN'!L37+ESAG!L37+CEART!L37+FAED!L37+CEAD!L37+CEFID!L37+CERES!L37+CESFI!L37+CCT!L37+CEPLAN!L37+'CEAVI '!L37+CAV!L37+CEO!L37+CESMO!L37</f>
        <v>0</v>
      </c>
      <c r="I37" s="82">
        <f>'REITORIA-CEVEN'!N37+ESAG!N37+CEART!N37+FAED!N37+CEAD!N37+CEFID!N37+CERES!N37+CESFI!N37+CCT!N37+CEPLAN!N37+'CEAVI '!N37+CAV!N37+CEO!N37+CESMO!N37</f>
        <v>1</v>
      </c>
      <c r="J37" s="83">
        <f>'REITORIA-CEVEN'!O37+'REITORIA-CEVEN'!Q37+ESAG!O37+ESAG!Q37+CEART!O37+CEART!Q37+FAED!O37+FAED!Q37+CEAD!O37+CEAD!Q37+CEFID!O37+CEFID!Q37+CERES!O37+CERES!Q37+CESFI!O37+CESFI!Q37+CCT!O37+CCT!Q37+CEPLAN!O37+CEPLAN!Q37+'CEAVI '!O37+'CEAVI '!Q37+CAV!O37+CAV!Q37+CEO!O37+CEO!Q37+CESMO!O37+CESMO!Q37</f>
        <v>0</v>
      </c>
      <c r="K37" s="84">
        <f t="shared" si="2"/>
        <v>4</v>
      </c>
      <c r="L37" s="18">
        <f t="shared" si="4"/>
        <v>2080</v>
      </c>
      <c r="M37" s="18">
        <f t="shared" si="3"/>
        <v>0</v>
      </c>
      <c r="N37" s="18">
        <f t="shared" si="5"/>
        <v>0</v>
      </c>
    </row>
    <row r="38" spans="1:14" ht="45" x14ac:dyDescent="0.25">
      <c r="A38" s="110"/>
      <c r="B38" s="29">
        <v>35</v>
      </c>
      <c r="C38" s="110"/>
      <c r="D38" s="42" t="s">
        <v>96</v>
      </c>
      <c r="E38" s="32">
        <v>350</v>
      </c>
      <c r="F38" s="17">
        <f>'REITORIA-CEVEN'!J38+ESAG!J38+CEART!J38+FAED!J38+CEAD!J38+CEFID!J38+CERES!J38+CESFI!J38+CCT!J38+CEPLAN!J38+'CEAVI '!J38+CAV!J38+CEO!J38+CESMO!J38</f>
        <v>56</v>
      </c>
      <c r="G38" s="81">
        <f>'REITORIA-CEVEN'!K38+ESAG!K38+CEART!K38+FAED!K38+CEAD!K38+CEFID!K38+CERES!K38+CESFI!K38+CCT!K38+CEPLAN!K38+'CEAVI '!K38+CAV!K38+CEO!K38+CESMO!K38</f>
        <v>0</v>
      </c>
      <c r="H38" s="81">
        <f>'REITORIA-CEVEN'!L38+ESAG!L38+CEART!L38+FAED!L38+CEAD!L38+CEFID!L38+CERES!L38+CESFI!L38+CCT!L38+CEPLAN!L38+'CEAVI '!L38+CAV!L38+CEO!L38+CESMO!L38</f>
        <v>0</v>
      </c>
      <c r="I38" s="82">
        <f>'REITORIA-CEVEN'!N38+ESAG!N38+CEART!N38+FAED!N38+CEAD!N38+CEFID!N38+CERES!N38+CESFI!N38+CCT!N38+CEPLAN!N38+'CEAVI '!N38+CAV!N38+CEO!N38+CESMO!N38</f>
        <v>14</v>
      </c>
      <c r="J38" s="83">
        <f>'REITORIA-CEVEN'!O38+'REITORIA-CEVEN'!Q38+ESAG!O38+ESAG!Q38+CEART!O38+CEART!Q38+FAED!O38+FAED!Q38+CEAD!O38+CEAD!Q38+CEFID!O38+CEFID!Q38+CERES!O38+CERES!Q38+CESFI!O38+CESFI!Q38+CCT!O38+CCT!Q38+CEPLAN!O38+CEPLAN!Q38+'CEAVI '!O38+'CEAVI '!Q38+CAV!O38+CAV!Q38+CEO!O38+CEO!Q38+CESMO!O38+CESMO!Q38</f>
        <v>0</v>
      </c>
      <c r="K38" s="84">
        <f t="shared" si="2"/>
        <v>56</v>
      </c>
      <c r="L38" s="18">
        <f t="shared" si="4"/>
        <v>19600</v>
      </c>
      <c r="M38" s="18">
        <f t="shared" si="3"/>
        <v>0</v>
      </c>
      <c r="N38" s="18">
        <f t="shared" si="5"/>
        <v>0</v>
      </c>
    </row>
    <row r="39" spans="1:14" x14ac:dyDescent="0.25">
      <c r="A39" s="110"/>
      <c r="B39" s="29">
        <v>36</v>
      </c>
      <c r="C39" s="110"/>
      <c r="D39" s="46" t="s">
        <v>43</v>
      </c>
      <c r="E39" s="32">
        <v>250</v>
      </c>
      <c r="F39" s="17">
        <f>'REITORIA-CEVEN'!J39+ESAG!J39+CEART!J39+FAED!J39+CEAD!J39+CEFID!J39+CERES!J39+CESFI!J39+CCT!J39+CEPLAN!J39+'CEAVI '!J39+CAV!J39+CEO!J39+CESMO!J39</f>
        <v>4</v>
      </c>
      <c r="G39" s="81">
        <f>'REITORIA-CEVEN'!K39+ESAG!K39+CEART!K39+FAED!K39+CEAD!K39+CEFID!K39+CERES!K39+CESFI!K39+CCT!K39+CEPLAN!K39+'CEAVI '!K39+CAV!K39+CEO!K39+CESMO!K39</f>
        <v>0</v>
      </c>
      <c r="H39" s="81">
        <f>'REITORIA-CEVEN'!L39+ESAG!L39+CEART!L39+FAED!L39+CEAD!L39+CEFID!L39+CERES!L39+CESFI!L39+CCT!L39+CEPLAN!L39+'CEAVI '!L39+CAV!L39+CEO!L39+CESMO!L39</f>
        <v>0</v>
      </c>
      <c r="I39" s="82">
        <f>'REITORIA-CEVEN'!N39+ESAG!N39+CEART!N39+FAED!N39+CEAD!N39+CEFID!N39+CERES!N39+CESFI!N39+CCT!N39+CEPLAN!N39+'CEAVI '!N39+CAV!N39+CEO!N39+CESMO!N39</f>
        <v>1</v>
      </c>
      <c r="J39" s="83">
        <f>'REITORIA-CEVEN'!O39+'REITORIA-CEVEN'!Q39+ESAG!O39+ESAG!Q39+CEART!O39+CEART!Q39+FAED!O39+FAED!Q39+CEAD!O39+CEAD!Q39+CEFID!O39+CEFID!Q39+CERES!O39+CERES!Q39+CESFI!O39+CESFI!Q39+CCT!O39+CCT!Q39+CEPLAN!O39+CEPLAN!Q39+'CEAVI '!O39+'CEAVI '!Q39+CAV!O39+CAV!Q39+CEO!O39+CEO!Q39+CESMO!O39+CESMO!Q39</f>
        <v>0</v>
      </c>
      <c r="K39" s="84">
        <f t="shared" si="2"/>
        <v>4</v>
      </c>
      <c r="L39" s="18">
        <f t="shared" si="4"/>
        <v>1000</v>
      </c>
      <c r="M39" s="18">
        <f t="shared" si="3"/>
        <v>0</v>
      </c>
      <c r="N39" s="18">
        <f t="shared" si="5"/>
        <v>0</v>
      </c>
    </row>
    <row r="40" spans="1:14" x14ac:dyDescent="0.25">
      <c r="A40" s="110"/>
      <c r="B40" s="29">
        <v>37</v>
      </c>
      <c r="C40" s="110"/>
      <c r="D40" s="46" t="s">
        <v>44</v>
      </c>
      <c r="E40" s="32">
        <v>1000</v>
      </c>
      <c r="F40" s="17">
        <f>'REITORIA-CEVEN'!J40+ESAG!J40+CEART!J40+FAED!J40+CEAD!J40+CEFID!J40+CERES!J40+CESFI!J40+CCT!J40+CEPLAN!J40+'CEAVI '!J40+CAV!J40+CEO!J40+CESMO!J40</f>
        <v>2</v>
      </c>
      <c r="G40" s="81">
        <f>'REITORIA-CEVEN'!K40+ESAG!K40+CEART!K40+FAED!K40+CEAD!K40+CEFID!K40+CERES!K40+CESFI!K40+CCT!K40+CEPLAN!K40+'CEAVI '!K40+CAV!K40+CEO!K40+CESMO!K40</f>
        <v>0</v>
      </c>
      <c r="H40" s="81">
        <f>'REITORIA-CEVEN'!L40+ESAG!L40+CEART!L40+FAED!L40+CEAD!L40+CEFID!L40+CERES!L40+CESFI!L40+CCT!L40+CEPLAN!L40+'CEAVI '!L40+CAV!L40+CEO!L40+CESMO!L40</f>
        <v>0</v>
      </c>
      <c r="I40" s="82">
        <f>'REITORIA-CEVEN'!N40+ESAG!N40+CEART!N40+FAED!N40+CEAD!N40+CEFID!N40+CERES!N40+CESFI!N40+CCT!N40+CEPLAN!N40+'CEAVI '!N40+CAV!N40+CEO!N40+CESMO!N40</f>
        <v>0</v>
      </c>
      <c r="J40" s="83">
        <f>'REITORIA-CEVEN'!O40+'REITORIA-CEVEN'!Q40+ESAG!O40+ESAG!Q40+CEART!O40+CEART!Q40+FAED!O40+FAED!Q40+CEAD!O40+CEAD!Q40+CEFID!O40+CEFID!Q40+CERES!O40+CERES!Q40+CESFI!O40+CESFI!Q40+CCT!O40+CCT!Q40+CEPLAN!O40+CEPLAN!Q40+'CEAVI '!O40+'CEAVI '!Q40+CAV!O40+CAV!Q40+CEO!O40+CEO!Q40+CESMO!O40+CESMO!Q40</f>
        <v>0</v>
      </c>
      <c r="K40" s="84">
        <f t="shared" si="2"/>
        <v>2</v>
      </c>
      <c r="L40" s="18">
        <f t="shared" si="4"/>
        <v>2000</v>
      </c>
      <c r="M40" s="18">
        <f t="shared" si="3"/>
        <v>0</v>
      </c>
      <c r="N40" s="18">
        <f t="shared" si="5"/>
        <v>0</v>
      </c>
    </row>
    <row r="41" spans="1:14" ht="30" x14ac:dyDescent="0.25">
      <c r="A41" s="110"/>
      <c r="B41" s="29">
        <v>38</v>
      </c>
      <c r="C41" s="110"/>
      <c r="D41" s="46" t="s">
        <v>97</v>
      </c>
      <c r="E41" s="32">
        <v>1200</v>
      </c>
      <c r="F41" s="17">
        <f>'REITORIA-CEVEN'!J41+ESAG!J41+CEART!J41+FAED!J41+CEAD!J41+CEFID!J41+CERES!J41+CESFI!J41+CCT!J41+CEPLAN!J41+'CEAVI '!J41+CAV!J41+CEO!J41+CESMO!J41</f>
        <v>6</v>
      </c>
      <c r="G41" s="81">
        <f>'REITORIA-CEVEN'!K41+ESAG!K41+CEART!K41+FAED!K41+CEAD!K41+CEFID!K41+CERES!K41+CESFI!K41+CCT!K41+CEPLAN!K41+'CEAVI '!K41+CAV!K41+CEO!K41+CESMO!K41</f>
        <v>2</v>
      </c>
      <c r="H41" s="81">
        <f>'REITORIA-CEVEN'!L41+ESAG!L41+CEART!L41+FAED!L41+CEAD!L41+CEFID!L41+CERES!L41+CESFI!L41+CCT!L41+CEPLAN!L41+'CEAVI '!L41+CAV!L41+CEO!L41+CESMO!L41</f>
        <v>2</v>
      </c>
      <c r="I41" s="82">
        <f>'REITORIA-CEVEN'!N41+ESAG!N41+CEART!N41+FAED!N41+CEAD!N41+CEFID!N41+CERES!N41+CESFI!N41+CCT!N41+CEPLAN!N41+'CEAVI '!N41+CAV!N41+CEO!N41+CESMO!N41</f>
        <v>1</v>
      </c>
      <c r="J41" s="83">
        <f>'REITORIA-CEVEN'!O41+'REITORIA-CEVEN'!Q41+ESAG!O41+ESAG!Q41+CEART!O41+CEART!Q41+FAED!O41+FAED!Q41+CEAD!O41+CEAD!Q41+CEFID!O41+CEFID!Q41+CERES!O41+CERES!Q41+CESFI!O41+CESFI!Q41+CCT!O41+CCT!Q41+CEPLAN!O41+CEPLAN!Q41+'CEAVI '!O41+'CEAVI '!Q41+CAV!O41+CAV!Q41+CEO!O41+CEO!Q41+CESMO!O41+CESMO!Q41</f>
        <v>0</v>
      </c>
      <c r="K41" s="84">
        <f t="shared" si="2"/>
        <v>4</v>
      </c>
      <c r="L41" s="18">
        <f t="shared" si="4"/>
        <v>7200</v>
      </c>
      <c r="M41" s="18">
        <f t="shared" si="3"/>
        <v>0</v>
      </c>
      <c r="N41" s="18">
        <f t="shared" si="5"/>
        <v>2400</v>
      </c>
    </row>
    <row r="42" spans="1:14" ht="45" x14ac:dyDescent="0.25">
      <c r="A42" s="110"/>
      <c r="B42" s="29">
        <v>39</v>
      </c>
      <c r="C42" s="110"/>
      <c r="D42" s="46" t="s">
        <v>98</v>
      </c>
      <c r="E42" s="32">
        <v>1500</v>
      </c>
      <c r="F42" s="17">
        <f>'REITORIA-CEVEN'!J42+ESAG!J42+CEART!J42+FAED!J42+CEAD!J42+CEFID!J42+CERES!J42+CESFI!J42+CCT!J42+CEPLAN!J42+'CEAVI '!J42+CAV!J42+CEO!J42+CESMO!J42</f>
        <v>6</v>
      </c>
      <c r="G42" s="81">
        <f>'REITORIA-CEVEN'!K42+ESAG!K42+CEART!K42+FAED!K42+CEAD!K42+CEFID!K42+CERES!K42+CESFI!K42+CCT!K42+CEPLAN!K42+'CEAVI '!K42+CAV!K42+CEO!K42+CESMO!K42</f>
        <v>0</v>
      </c>
      <c r="H42" s="81">
        <f>'REITORIA-CEVEN'!L42+ESAG!L42+CEART!L42+FAED!L42+CEAD!L42+CEFID!L42+CERES!L42+CESFI!L42+CCT!L42+CEPLAN!L42+'CEAVI '!L42+CAV!L42+CEO!L42+CESMO!L42</f>
        <v>0</v>
      </c>
      <c r="I42" s="82">
        <f>'REITORIA-CEVEN'!N42+ESAG!N42+CEART!N42+FAED!N42+CEAD!N42+CEFID!N42+CERES!N42+CESFI!N42+CCT!N42+CEPLAN!N42+'CEAVI '!N42+CAV!N42+CEO!N42+CESMO!N42</f>
        <v>1</v>
      </c>
      <c r="J42" s="83">
        <f>'REITORIA-CEVEN'!O42+'REITORIA-CEVEN'!Q42+ESAG!O42+ESAG!Q42+CEART!O42+CEART!Q42+FAED!O42+FAED!Q42+CEAD!O42+CEAD!Q42+CEFID!O42+CEFID!Q42+CERES!O42+CERES!Q42+CESFI!O42+CESFI!Q42+CCT!O42+CCT!Q42+CEPLAN!O42+CEPLAN!Q42+'CEAVI '!O42+'CEAVI '!Q42+CAV!O42+CAV!Q42+CEO!O42+CEO!Q42+CESMO!O42+CESMO!Q42</f>
        <v>0</v>
      </c>
      <c r="K42" s="84">
        <f t="shared" si="2"/>
        <v>6</v>
      </c>
      <c r="L42" s="18">
        <f t="shared" si="4"/>
        <v>9000</v>
      </c>
      <c r="M42" s="18">
        <f t="shared" si="3"/>
        <v>0</v>
      </c>
      <c r="N42" s="18">
        <f t="shared" si="5"/>
        <v>0</v>
      </c>
    </row>
    <row r="43" spans="1:14" ht="30" x14ac:dyDescent="0.25">
      <c r="A43" s="110"/>
      <c r="B43" s="29">
        <v>40</v>
      </c>
      <c r="C43" s="110"/>
      <c r="D43" s="46" t="s">
        <v>99</v>
      </c>
      <c r="E43" s="32">
        <v>1500</v>
      </c>
      <c r="F43" s="17">
        <f>'REITORIA-CEVEN'!J43+ESAG!J43+CEART!J43+FAED!J43+CEAD!J43+CEFID!J43+CERES!J43+CESFI!J43+CCT!J43+CEPLAN!J43+'CEAVI '!J43+CAV!J43+CEO!J43+CESMO!J43</f>
        <v>10</v>
      </c>
      <c r="G43" s="81">
        <f>'REITORIA-CEVEN'!K43+ESAG!K43+CEART!K43+FAED!K43+CEAD!K43+CEFID!K43+CERES!K43+CESFI!K43+CCT!K43+CEPLAN!K43+'CEAVI '!K43+CAV!K43+CEO!K43+CESMO!K43</f>
        <v>3</v>
      </c>
      <c r="H43" s="81">
        <f>'REITORIA-CEVEN'!L43+ESAG!L43+CEART!L43+FAED!L43+CEAD!L43+CEFID!L43+CERES!L43+CESFI!L43+CCT!L43+CEPLAN!L43+'CEAVI '!L43+CAV!L43+CEO!L43+CESMO!L43</f>
        <v>3</v>
      </c>
      <c r="I43" s="82">
        <f>'REITORIA-CEVEN'!N43+ESAG!N43+CEART!N43+FAED!N43+CEAD!N43+CEFID!N43+CERES!N43+CESFI!N43+CCT!N43+CEPLAN!N43+'CEAVI '!N43+CAV!N43+CEO!N43+CESMO!N43</f>
        <v>2</v>
      </c>
      <c r="J43" s="83">
        <f>'REITORIA-CEVEN'!O43+'REITORIA-CEVEN'!Q43+ESAG!O43+ESAG!Q43+CEART!O43+CEART!Q43+FAED!O43+FAED!Q43+CEAD!O43+CEAD!Q43+CEFID!O43+CEFID!Q43+CERES!O43+CERES!Q43+CESFI!O43+CESFI!Q43+CCT!O43+CCT!Q43+CEPLAN!O43+CEPLAN!Q43+'CEAVI '!O43+'CEAVI '!Q43+CAV!O43+CAV!Q43+CEO!O43+CEO!Q43+CESMO!O43+CESMO!Q43</f>
        <v>0</v>
      </c>
      <c r="K43" s="84">
        <f t="shared" si="2"/>
        <v>7</v>
      </c>
      <c r="L43" s="18">
        <f t="shared" si="4"/>
        <v>15000</v>
      </c>
      <c r="M43" s="18">
        <f t="shared" si="3"/>
        <v>0</v>
      </c>
      <c r="N43" s="18">
        <f t="shared" si="5"/>
        <v>4500</v>
      </c>
    </row>
    <row r="44" spans="1:14" ht="30" x14ac:dyDescent="0.25">
      <c r="A44" s="110"/>
      <c r="B44" s="29">
        <v>41</v>
      </c>
      <c r="C44" s="110"/>
      <c r="D44" s="46" t="s">
        <v>100</v>
      </c>
      <c r="E44" s="32">
        <v>1500</v>
      </c>
      <c r="F44" s="17">
        <f>'REITORIA-CEVEN'!J44+ESAG!J44+CEART!J44+FAED!J44+CEAD!J44+CEFID!J44+CERES!J44+CESFI!J44+CCT!J44+CEPLAN!J44+'CEAVI '!J44+CAV!J44+CEO!J44+CESMO!J44</f>
        <v>20</v>
      </c>
      <c r="G44" s="81">
        <f>'REITORIA-CEVEN'!K44+ESAG!K44+CEART!K44+FAED!K44+CEAD!K44+CEFID!K44+CERES!K44+CESFI!K44+CCT!K44+CEPLAN!K44+'CEAVI '!K44+CAV!K44+CEO!K44+CESMO!K44</f>
        <v>0</v>
      </c>
      <c r="H44" s="81">
        <f>'REITORIA-CEVEN'!L44+ESAG!L44+CEART!L44+FAED!L44+CEAD!L44+CEFID!L44+CERES!L44+CESFI!L44+CCT!L44+CEPLAN!L44+'CEAVI '!L44+CAV!L44+CEO!L44+CESMO!L44</f>
        <v>0</v>
      </c>
      <c r="I44" s="82">
        <f>'REITORIA-CEVEN'!N44+ESAG!N44+CEART!N44+FAED!N44+CEAD!N44+CEFID!N44+CERES!N44+CESFI!N44+CCT!N44+CEPLAN!N44+'CEAVI '!N44+CAV!N44+CEO!N44+CESMO!N44</f>
        <v>5</v>
      </c>
      <c r="J44" s="83">
        <f>'REITORIA-CEVEN'!O44+'REITORIA-CEVEN'!Q44+ESAG!O44+ESAG!Q44+CEART!O44+CEART!Q44+FAED!O44+FAED!Q44+CEAD!O44+CEAD!Q44+CEFID!O44+CEFID!Q44+CERES!O44+CERES!Q44+CESFI!O44+CESFI!Q44+CCT!O44+CCT!Q44+CEPLAN!O44+CEPLAN!Q44+'CEAVI '!O44+'CEAVI '!Q44+CAV!O44+CAV!Q44+CEO!O44+CEO!Q44+CESMO!O44+CESMO!Q44</f>
        <v>0</v>
      </c>
      <c r="K44" s="84">
        <f t="shared" si="2"/>
        <v>20</v>
      </c>
      <c r="L44" s="18">
        <f t="shared" si="4"/>
        <v>30000</v>
      </c>
      <c r="M44" s="18">
        <f t="shared" si="3"/>
        <v>0</v>
      </c>
      <c r="N44" s="18">
        <f t="shared" si="5"/>
        <v>0</v>
      </c>
    </row>
    <row r="45" spans="1:14" ht="45" x14ac:dyDescent="0.25">
      <c r="A45" s="110"/>
      <c r="B45" s="29">
        <v>42</v>
      </c>
      <c r="C45" s="110"/>
      <c r="D45" s="46" t="s">
        <v>45</v>
      </c>
      <c r="E45" s="32">
        <v>500</v>
      </c>
      <c r="F45" s="17">
        <f>'REITORIA-CEVEN'!J45+ESAG!J45+CEART!J45+FAED!J45+CEAD!J45+CEFID!J45+CERES!J45+CESFI!J45+CCT!J45+CEPLAN!J45+'CEAVI '!J45+CAV!J45+CEO!J45+CESMO!J45</f>
        <v>5</v>
      </c>
      <c r="G45" s="81">
        <f>'REITORIA-CEVEN'!K45+ESAG!K45+CEART!K45+FAED!K45+CEAD!K45+CEFID!K45+CERES!K45+CESFI!K45+CCT!K45+CEPLAN!K45+'CEAVI '!K45+CAV!K45+CEO!K45+CESMO!K45</f>
        <v>3</v>
      </c>
      <c r="H45" s="81">
        <f>'REITORIA-CEVEN'!L45+ESAG!L45+CEART!L45+FAED!L45+CEAD!L45+CEFID!L45+CERES!L45+CESFI!L45+CCT!L45+CEPLAN!L45+'CEAVI '!L45+CAV!L45+CEO!L45+CESMO!L45</f>
        <v>3</v>
      </c>
      <c r="I45" s="82">
        <f>'REITORIA-CEVEN'!N45+ESAG!N45+CEART!N45+FAED!N45+CEAD!N45+CEFID!N45+CERES!N45+CESFI!N45+CCT!N45+CEPLAN!N45+'CEAVI '!N45+CAV!N45+CEO!N45+CESMO!N45</f>
        <v>1</v>
      </c>
      <c r="J45" s="83">
        <f>'REITORIA-CEVEN'!O45+'REITORIA-CEVEN'!Q45+ESAG!O45+ESAG!Q45+CEART!O45+CEART!Q45+FAED!O45+FAED!Q45+CEAD!O45+CEAD!Q45+CEFID!O45+CEFID!Q45+CERES!O45+CERES!Q45+CESFI!O45+CESFI!Q45+CCT!O45+CCT!Q45+CEPLAN!O45+CEPLAN!Q45+'CEAVI '!O45+'CEAVI '!Q45+CAV!O45+CAV!Q45+CEO!O45+CEO!Q45+CESMO!O45+CESMO!Q45</f>
        <v>0</v>
      </c>
      <c r="K45" s="84">
        <f t="shared" si="2"/>
        <v>2</v>
      </c>
      <c r="L45" s="18">
        <f t="shared" si="4"/>
        <v>2500</v>
      </c>
      <c r="M45" s="18">
        <f t="shared" si="3"/>
        <v>0</v>
      </c>
      <c r="N45" s="18">
        <f t="shared" si="5"/>
        <v>1500</v>
      </c>
    </row>
    <row r="46" spans="1:14" x14ac:dyDescent="0.25">
      <c r="A46" s="110"/>
      <c r="B46" s="29">
        <v>43</v>
      </c>
      <c r="C46" s="110"/>
      <c r="D46" s="46" t="s">
        <v>101</v>
      </c>
      <c r="E46" s="32">
        <v>500</v>
      </c>
      <c r="F46" s="17">
        <f>'REITORIA-CEVEN'!J46+ESAG!J46+CEART!J46+FAED!J46+CEAD!J46+CEFID!J46+CERES!J46+CESFI!J46+CCT!J46+CEPLAN!J46+'CEAVI '!J46+CAV!J46+CEO!J46+CESMO!J46</f>
        <v>3</v>
      </c>
      <c r="G46" s="81">
        <f>'REITORIA-CEVEN'!K46+ESAG!K46+CEART!K46+FAED!K46+CEAD!K46+CEFID!K46+CERES!K46+CESFI!K46+CCT!K46+CEPLAN!K46+'CEAVI '!K46+CAV!K46+CEO!K46+CESMO!K46</f>
        <v>0</v>
      </c>
      <c r="H46" s="81">
        <f>'REITORIA-CEVEN'!L46+ESAG!L46+CEART!L46+FAED!L46+CEAD!L46+CEFID!L46+CERES!L46+CESFI!L46+CCT!L46+CEPLAN!L46+'CEAVI '!L46+CAV!L46+CEO!L46+CESMO!L46</f>
        <v>0</v>
      </c>
      <c r="I46" s="82">
        <f>'REITORIA-CEVEN'!N46+ESAG!N46+CEART!N46+FAED!N46+CEAD!N46+CEFID!N46+CERES!N46+CESFI!N46+CCT!N46+CEPLAN!N46+'CEAVI '!N46+CAV!N46+CEO!N46+CESMO!N46</f>
        <v>0</v>
      </c>
      <c r="J46" s="83">
        <f>'REITORIA-CEVEN'!O46+'REITORIA-CEVEN'!Q46+ESAG!O46+ESAG!Q46+CEART!O46+CEART!Q46+FAED!O46+FAED!Q46+CEAD!O46+CEAD!Q46+CEFID!O46+CEFID!Q46+CERES!O46+CERES!Q46+CESFI!O46+CESFI!Q46+CCT!O46+CCT!Q46+CEPLAN!O46+CEPLAN!Q46+'CEAVI '!O46+'CEAVI '!Q46+CAV!O46+CAV!Q46+CEO!O46+CEO!Q46+CESMO!O46+CESMO!Q46</f>
        <v>0</v>
      </c>
      <c r="K46" s="84">
        <f t="shared" si="2"/>
        <v>3</v>
      </c>
      <c r="L46" s="18">
        <f t="shared" si="4"/>
        <v>1500</v>
      </c>
      <c r="M46" s="18">
        <f t="shared" si="3"/>
        <v>0</v>
      </c>
      <c r="N46" s="18">
        <f t="shared" si="5"/>
        <v>0</v>
      </c>
    </row>
    <row r="47" spans="1:14" ht="30" x14ac:dyDescent="0.25">
      <c r="A47" s="110"/>
      <c r="B47" s="29">
        <v>44</v>
      </c>
      <c r="C47" s="110"/>
      <c r="D47" s="46" t="s">
        <v>46</v>
      </c>
      <c r="E47" s="32">
        <v>1000</v>
      </c>
      <c r="F47" s="17">
        <f>'REITORIA-CEVEN'!J47+ESAG!J47+CEART!J47+FAED!J47+CEAD!J47+CEFID!J47+CERES!J47+CESFI!J47+CCT!J47+CEPLAN!J47+'CEAVI '!J47+CAV!J47+CEO!J47+CESMO!J47</f>
        <v>4</v>
      </c>
      <c r="G47" s="81">
        <f>'REITORIA-CEVEN'!K47+ESAG!K47+CEART!K47+FAED!K47+CEAD!K47+CEFID!K47+CERES!K47+CESFI!K47+CCT!K47+CEPLAN!K47+'CEAVI '!K47+CAV!K47+CEO!K47+CESMO!K47</f>
        <v>0</v>
      </c>
      <c r="H47" s="81">
        <f>'REITORIA-CEVEN'!L47+ESAG!L47+CEART!L47+FAED!L47+CEAD!L47+CEFID!L47+CERES!L47+CESFI!L47+CCT!L47+CEPLAN!L47+'CEAVI '!L47+CAV!L47+CEO!L47+CESMO!L47</f>
        <v>0</v>
      </c>
      <c r="I47" s="82">
        <f>'REITORIA-CEVEN'!N47+ESAG!N47+CEART!N47+FAED!N47+CEAD!N47+CEFID!N47+CERES!N47+CESFI!N47+CCT!N47+CEPLAN!N47+'CEAVI '!N47+CAV!N47+CEO!N47+CESMO!N47</f>
        <v>1</v>
      </c>
      <c r="J47" s="83">
        <f>'REITORIA-CEVEN'!O47+'REITORIA-CEVEN'!Q47+ESAG!O47+ESAG!Q47+CEART!O47+CEART!Q47+FAED!O47+FAED!Q47+CEAD!O47+CEAD!Q47+CEFID!O47+CEFID!Q47+CERES!O47+CERES!Q47+CESFI!O47+CESFI!Q47+CCT!O47+CCT!Q47+CEPLAN!O47+CEPLAN!Q47+'CEAVI '!O47+'CEAVI '!Q47+CAV!O47+CAV!Q47+CEO!O47+CEO!Q47+CESMO!O47+CESMO!Q47</f>
        <v>0</v>
      </c>
      <c r="K47" s="84">
        <f t="shared" si="2"/>
        <v>4</v>
      </c>
      <c r="L47" s="18">
        <f t="shared" si="4"/>
        <v>4000</v>
      </c>
      <c r="M47" s="18">
        <f t="shared" si="3"/>
        <v>0</v>
      </c>
      <c r="N47" s="18">
        <f t="shared" si="5"/>
        <v>0</v>
      </c>
    </row>
    <row r="48" spans="1:14" ht="45" x14ac:dyDescent="0.25">
      <c r="A48" s="110"/>
      <c r="B48" s="29">
        <v>45</v>
      </c>
      <c r="C48" s="110"/>
      <c r="D48" s="46" t="s">
        <v>47</v>
      </c>
      <c r="E48" s="32">
        <v>1500</v>
      </c>
      <c r="F48" s="17">
        <f>'REITORIA-CEVEN'!J48+ESAG!J48+CEART!J48+FAED!J48+CEAD!J48+CEFID!J48+CERES!J48+CESFI!J48+CCT!J48+CEPLAN!J48+'CEAVI '!J48+CAV!J48+CEO!J48+CESMO!J48</f>
        <v>10</v>
      </c>
      <c r="G48" s="81">
        <f>'REITORIA-CEVEN'!K48+ESAG!K48+CEART!K48+FAED!K48+CEAD!K48+CEFID!K48+CERES!K48+CESFI!K48+CCT!K48+CEPLAN!K48+'CEAVI '!K48+CAV!K48+CEO!K48+CESMO!K48</f>
        <v>6</v>
      </c>
      <c r="H48" s="81">
        <f>'REITORIA-CEVEN'!L48+ESAG!L48+CEART!L48+FAED!L48+CEAD!L48+CEFID!L48+CERES!L48+CESFI!L48+CCT!L48+CEPLAN!L48+'CEAVI '!L48+CAV!L48+CEO!L48+CESMO!L48</f>
        <v>6</v>
      </c>
      <c r="I48" s="82">
        <f>'REITORIA-CEVEN'!N48+ESAG!N48+CEART!N48+FAED!N48+CEAD!N48+CEFID!N48+CERES!N48+CESFI!N48+CCT!N48+CEPLAN!N48+'CEAVI '!N48+CAV!N48+CEO!N48+CESMO!N48</f>
        <v>2</v>
      </c>
      <c r="J48" s="83">
        <f>'REITORIA-CEVEN'!O48+'REITORIA-CEVEN'!Q48+ESAG!O48+ESAG!Q48+CEART!O48+CEART!Q48+FAED!O48+FAED!Q48+CEAD!O48+CEAD!Q48+CEFID!O48+CEFID!Q48+CERES!O48+CERES!Q48+CESFI!O48+CESFI!Q48+CCT!O48+CCT!Q48+CEPLAN!O48+CEPLAN!Q48+'CEAVI '!O48+'CEAVI '!Q48+CAV!O48+CAV!Q48+CEO!O48+CEO!Q48+CESMO!O48+CESMO!Q48</f>
        <v>0</v>
      </c>
      <c r="K48" s="84">
        <f t="shared" si="2"/>
        <v>4</v>
      </c>
      <c r="L48" s="18">
        <f t="shared" si="4"/>
        <v>15000</v>
      </c>
      <c r="M48" s="18">
        <f t="shared" si="3"/>
        <v>0</v>
      </c>
      <c r="N48" s="18">
        <f t="shared" si="5"/>
        <v>9000</v>
      </c>
    </row>
    <row r="49" spans="1:14" ht="30" x14ac:dyDescent="0.25">
      <c r="A49" s="110"/>
      <c r="B49" s="29">
        <v>46</v>
      </c>
      <c r="C49" s="110"/>
      <c r="D49" s="42" t="s">
        <v>102</v>
      </c>
      <c r="E49" s="32">
        <v>500</v>
      </c>
      <c r="F49" s="17">
        <f>'REITORIA-CEVEN'!J49+ESAG!J49+CEART!J49+FAED!J49+CEAD!J49+CEFID!J49+CERES!J49+CESFI!J49+CCT!J49+CEPLAN!J49+'CEAVI '!J49+CAV!J49+CEO!J49+CESMO!J49</f>
        <v>17</v>
      </c>
      <c r="G49" s="81">
        <f>'REITORIA-CEVEN'!K49+ESAG!K49+CEART!K49+FAED!K49+CEAD!K49+CEFID!K49+CERES!K49+CESFI!K49+CCT!K49+CEPLAN!K49+'CEAVI '!K49+CAV!K49+CEO!K49+CESMO!K49</f>
        <v>3</v>
      </c>
      <c r="H49" s="81">
        <f>'REITORIA-CEVEN'!L49+ESAG!L49+CEART!L49+FAED!L49+CEAD!L49+CEFID!L49+CERES!L49+CESFI!L49+CCT!L49+CEPLAN!L49+'CEAVI '!L49+CAV!L49+CEO!L49+CESMO!L49</f>
        <v>3</v>
      </c>
      <c r="I49" s="82">
        <f>'REITORIA-CEVEN'!N49+ESAG!N49+CEART!N49+FAED!N49+CEAD!N49+CEFID!N49+CERES!N49+CESFI!N49+CCT!N49+CEPLAN!N49+'CEAVI '!N49+CAV!N49+CEO!N49+CESMO!N49</f>
        <v>3</v>
      </c>
      <c r="J49" s="83">
        <f>'REITORIA-CEVEN'!O49+'REITORIA-CEVEN'!Q49+ESAG!O49+ESAG!Q49+CEART!O49+CEART!Q49+FAED!O49+FAED!Q49+CEAD!O49+CEAD!Q49+CEFID!O49+CEFID!Q49+CERES!O49+CERES!Q49+CESFI!O49+CESFI!Q49+CCT!O49+CCT!Q49+CEPLAN!O49+CEPLAN!Q49+'CEAVI '!O49+'CEAVI '!Q49+CAV!O49+CAV!Q49+CEO!O49+CEO!Q49+CESMO!O49+CESMO!Q49</f>
        <v>0</v>
      </c>
      <c r="K49" s="84">
        <f t="shared" si="2"/>
        <v>14</v>
      </c>
      <c r="L49" s="18">
        <f t="shared" si="4"/>
        <v>8500</v>
      </c>
      <c r="M49" s="18">
        <f t="shared" si="3"/>
        <v>0</v>
      </c>
      <c r="N49" s="18">
        <f t="shared" si="5"/>
        <v>1500</v>
      </c>
    </row>
    <row r="50" spans="1:14" ht="30" x14ac:dyDescent="0.25">
      <c r="A50" s="113"/>
      <c r="B50" s="29">
        <v>47</v>
      </c>
      <c r="C50" s="113"/>
      <c r="D50" s="46" t="s">
        <v>48</v>
      </c>
      <c r="E50" s="32">
        <v>2500</v>
      </c>
      <c r="F50" s="17">
        <f>'REITORIA-CEVEN'!J50+ESAG!J50+CEART!J50+FAED!J50+CEAD!J50+CEFID!J50+CERES!J50+CESFI!J50+CCT!J50+CEPLAN!J50+'CEAVI '!J50+CAV!J50+CEO!J50+CESMO!J50</f>
        <v>5</v>
      </c>
      <c r="G50" s="81">
        <f>'REITORIA-CEVEN'!K50+ESAG!K50+CEART!K50+FAED!K50+CEAD!K50+CEFID!K50+CERES!K50+CESFI!K50+CCT!K50+CEPLAN!K50+'CEAVI '!K50+CAV!K50+CEO!K50+CESMO!K50</f>
        <v>1</v>
      </c>
      <c r="H50" s="81">
        <f>'REITORIA-CEVEN'!L50+ESAG!L50+CEART!L50+FAED!L50+CEAD!L50+CEFID!L50+CERES!L50+CESFI!L50+CCT!L50+CEPLAN!L50+'CEAVI '!L50+CAV!L50+CEO!L50+CESMO!L50</f>
        <v>1</v>
      </c>
      <c r="I50" s="82">
        <f>'REITORIA-CEVEN'!N50+ESAG!N50+CEART!N50+FAED!N50+CEAD!N50+CEFID!N50+CERES!N50+CESFI!N50+CCT!N50+CEPLAN!N50+'CEAVI '!N50+CAV!N50+CEO!N50+CESMO!N50</f>
        <v>1</v>
      </c>
      <c r="J50" s="83">
        <f>'REITORIA-CEVEN'!O50+'REITORIA-CEVEN'!Q50+ESAG!O50+ESAG!Q50+CEART!O50+CEART!Q50+FAED!O50+FAED!Q50+CEAD!O50+CEAD!Q50+CEFID!O50+CEFID!Q50+CERES!O50+CERES!Q50+CESFI!O50+CESFI!Q50+CCT!O50+CCT!Q50+CEPLAN!O50+CEPLAN!Q50+'CEAVI '!O50+'CEAVI '!Q50+CAV!O50+CAV!Q50+CEO!O50+CEO!Q50+CESMO!O50+CESMO!Q50</f>
        <v>0</v>
      </c>
      <c r="K50" s="84">
        <f t="shared" si="2"/>
        <v>4</v>
      </c>
      <c r="L50" s="18">
        <f t="shared" si="4"/>
        <v>12500</v>
      </c>
      <c r="M50" s="18">
        <f t="shared" si="3"/>
        <v>0</v>
      </c>
      <c r="N50" s="18">
        <f t="shared" si="5"/>
        <v>2500</v>
      </c>
    </row>
    <row r="51" spans="1:14" s="6" customFormat="1" x14ac:dyDescent="0.25">
      <c r="A51" s="27"/>
      <c r="B51" s="27"/>
      <c r="D51" s="31"/>
      <c r="F51" s="65">
        <f>SUM(F4:F50)</f>
        <v>10053</v>
      </c>
      <c r="G51" s="65"/>
      <c r="L51" s="28">
        <f>SUM(L4:L50)</f>
        <v>3300000</v>
      </c>
      <c r="M51" s="28">
        <f>SUM(M4:M50)</f>
        <v>0</v>
      </c>
      <c r="N51" s="28">
        <f>SUM(N4:N50)</f>
        <v>372617</v>
      </c>
    </row>
    <row r="52" spans="1:14" s="6" customFormat="1" x14ac:dyDescent="0.25">
      <c r="A52" s="27"/>
      <c r="B52" s="27"/>
      <c r="D52" s="31"/>
    </row>
    <row r="53" spans="1:14" s="6" customFormat="1" x14ac:dyDescent="0.25">
      <c r="A53" s="27"/>
      <c r="B53" s="27"/>
    </row>
    <row r="54" spans="1:14" s="6" customFormat="1" ht="15.75" x14ac:dyDescent="0.25">
      <c r="A54" s="27"/>
      <c r="B54" s="27"/>
      <c r="F54" s="124" t="str">
        <f>A1</f>
        <v>PE 1025/2024 SRP (SGPE DE ORIGEM: 31860/2024)</v>
      </c>
      <c r="G54" s="124"/>
      <c r="H54" s="124"/>
      <c r="I54" s="124"/>
      <c r="J54" s="124"/>
      <c r="K54" s="124"/>
      <c r="L54" s="124"/>
      <c r="M54" s="124"/>
      <c r="N54" s="124"/>
    </row>
    <row r="55" spans="1:14" s="6" customFormat="1" ht="15.75" x14ac:dyDescent="0.25">
      <c r="A55" s="27"/>
      <c r="B55" s="27"/>
      <c r="F55" s="124" t="str">
        <f>D1</f>
        <v>OBJETO: contratação de Empresa Especializada para prestação de sonorização, iluminação, palco, tenda, projeção de imagens e serviços relacionados para atender a Demanda de Eventos da Udesc</v>
      </c>
      <c r="G55" s="124"/>
      <c r="H55" s="124"/>
      <c r="I55" s="124"/>
      <c r="J55" s="124"/>
      <c r="K55" s="124"/>
      <c r="L55" s="124"/>
      <c r="M55" s="124"/>
      <c r="N55" s="124"/>
    </row>
    <row r="56" spans="1:14" s="6" customFormat="1" ht="15.75" x14ac:dyDescent="0.25">
      <c r="A56" s="27"/>
      <c r="B56" s="27"/>
      <c r="F56" s="124" t="str">
        <f>H1</f>
        <v>VIGÊNCIA DA ATA: 20/09/2024 até 20/09/2025</v>
      </c>
      <c r="G56" s="124"/>
      <c r="H56" s="124"/>
      <c r="I56" s="124"/>
      <c r="J56" s="124"/>
      <c r="K56" s="124"/>
      <c r="L56" s="124"/>
      <c r="M56" s="124"/>
      <c r="N56" s="124"/>
    </row>
    <row r="57" spans="1:14" s="6" customFormat="1" ht="15.75" x14ac:dyDescent="0.25">
      <c r="A57" s="1"/>
      <c r="B57" s="1"/>
      <c r="C57" s="21"/>
      <c r="D57" s="1"/>
      <c r="E57" s="1"/>
      <c r="F57" s="11" t="s">
        <v>7</v>
      </c>
      <c r="G57" s="12"/>
      <c r="H57" s="12"/>
      <c r="I57" s="12"/>
      <c r="J57" s="12"/>
      <c r="K57" s="12"/>
      <c r="L57" s="12"/>
      <c r="M57" s="12"/>
      <c r="N57" s="8">
        <f>L51</f>
        <v>3300000</v>
      </c>
    </row>
    <row r="58" spans="1:14" s="6" customFormat="1" ht="15.75" x14ac:dyDescent="0.25">
      <c r="A58" s="1"/>
      <c r="B58" s="1"/>
      <c r="C58" s="21"/>
      <c r="D58" s="1"/>
      <c r="E58" s="1"/>
      <c r="F58" s="13" t="s">
        <v>8</v>
      </c>
      <c r="G58" s="14"/>
      <c r="H58" s="14"/>
      <c r="I58" s="14"/>
      <c r="J58" s="14"/>
      <c r="K58" s="14"/>
      <c r="L58" s="14"/>
      <c r="M58" s="14"/>
      <c r="N58" s="9">
        <f>N51</f>
        <v>372617</v>
      </c>
    </row>
    <row r="59" spans="1:14" s="6" customFormat="1" ht="15.75" x14ac:dyDescent="0.25">
      <c r="A59" s="1"/>
      <c r="B59" s="1"/>
      <c r="C59" s="21"/>
      <c r="D59" s="1"/>
      <c r="E59" s="1"/>
      <c r="F59" s="13" t="s">
        <v>9</v>
      </c>
      <c r="G59" s="14"/>
      <c r="H59" s="14"/>
      <c r="I59" s="14"/>
      <c r="J59" s="14"/>
      <c r="K59" s="14"/>
      <c r="L59" s="14"/>
      <c r="M59" s="14"/>
      <c r="N59" s="10"/>
    </row>
    <row r="60" spans="1:14" s="6" customFormat="1" ht="15.75" x14ac:dyDescent="0.25">
      <c r="A60" s="1"/>
      <c r="B60" s="1"/>
      <c r="C60" s="21"/>
      <c r="D60" s="1"/>
      <c r="E60" s="1"/>
      <c r="F60" s="15" t="s">
        <v>10</v>
      </c>
      <c r="G60" s="16"/>
      <c r="H60" s="16"/>
      <c r="I60" s="16"/>
      <c r="J60" s="16"/>
      <c r="K60" s="16"/>
      <c r="L60" s="16"/>
      <c r="M60" s="16"/>
      <c r="N60" s="144">
        <f>N58/N57</f>
        <v>0.11291424242424243</v>
      </c>
    </row>
    <row r="61" spans="1:14" s="6" customFormat="1" ht="15.75" x14ac:dyDescent="0.25">
      <c r="A61" s="1"/>
      <c r="B61" s="1"/>
      <c r="C61" s="21"/>
      <c r="D61" s="1"/>
      <c r="E61" s="1"/>
      <c r="F61" s="121" t="s">
        <v>167</v>
      </c>
      <c r="G61" s="122"/>
      <c r="H61" s="122"/>
      <c r="I61" s="122"/>
      <c r="J61" s="122"/>
      <c r="K61" s="122"/>
      <c r="L61" s="122"/>
      <c r="M61" s="122"/>
      <c r="N61" s="123"/>
    </row>
    <row r="62" spans="1:14" s="6" customFormat="1" x14ac:dyDescent="0.25">
      <c r="A62" s="1"/>
      <c r="B62" s="1"/>
      <c r="C62" s="21"/>
      <c r="D62" s="1"/>
      <c r="E62" s="1"/>
      <c r="F62" s="25"/>
      <c r="G62" s="25"/>
      <c r="H62" s="26"/>
      <c r="I62" s="26"/>
      <c r="J62" s="26"/>
      <c r="K62" s="7"/>
    </row>
    <row r="63" spans="1:14" s="6" customFormat="1" x14ac:dyDescent="0.25">
      <c r="A63" s="1"/>
      <c r="B63" s="1"/>
      <c r="C63" s="21"/>
      <c r="D63" s="1"/>
      <c r="E63" s="1"/>
      <c r="F63" s="5"/>
      <c r="G63" s="5"/>
      <c r="H63" s="22"/>
      <c r="I63" s="22"/>
      <c r="J63" s="22"/>
      <c r="K63" s="7"/>
    </row>
    <row r="64" spans="1:14" s="6" customFormat="1" x14ac:dyDescent="0.25">
      <c r="A64" s="1"/>
      <c r="B64" s="1"/>
      <c r="C64" s="21"/>
      <c r="D64" s="1"/>
      <c r="E64" s="1"/>
      <c r="F64" s="5"/>
      <c r="G64" s="5"/>
      <c r="H64" s="22"/>
      <c r="I64" s="22"/>
      <c r="J64" s="22"/>
      <c r="K64" s="7"/>
    </row>
    <row r="65" spans="1:11" s="6" customFormat="1" x14ac:dyDescent="0.25">
      <c r="A65" s="1"/>
      <c r="B65" s="1"/>
      <c r="C65" s="21"/>
      <c r="D65" s="1"/>
      <c r="E65" s="1"/>
      <c r="F65" s="5"/>
      <c r="G65" s="5"/>
      <c r="H65" s="22"/>
      <c r="I65" s="22"/>
      <c r="J65" s="22"/>
      <c r="K65" s="7"/>
    </row>
    <row r="66" spans="1:11" s="6" customFormat="1" x14ac:dyDescent="0.25">
      <c r="A66" s="1"/>
      <c r="B66" s="1"/>
      <c r="C66" s="21"/>
      <c r="D66" s="1"/>
      <c r="E66" s="1"/>
      <c r="F66" s="5"/>
      <c r="G66" s="5"/>
      <c r="H66" s="22"/>
      <c r="I66" s="22"/>
      <c r="J66" s="22"/>
      <c r="K66" s="7"/>
    </row>
    <row r="67" spans="1:11" s="6" customFormat="1" x14ac:dyDescent="0.25">
      <c r="A67" s="1"/>
      <c r="B67" s="1"/>
      <c r="C67" s="21"/>
      <c r="D67" s="1"/>
      <c r="E67" s="1"/>
      <c r="F67" s="5"/>
      <c r="G67" s="5"/>
      <c r="H67" s="22"/>
      <c r="I67" s="22"/>
      <c r="J67" s="22"/>
      <c r="K67" s="7"/>
    </row>
    <row r="68" spans="1:11" s="6" customFormat="1" x14ac:dyDescent="0.25">
      <c r="A68" s="1"/>
      <c r="B68" s="1"/>
      <c r="C68" s="21"/>
      <c r="D68" s="1"/>
      <c r="E68" s="1"/>
      <c r="F68" s="5"/>
      <c r="G68" s="5"/>
      <c r="H68" s="22"/>
      <c r="I68" s="22"/>
      <c r="J68" s="22"/>
      <c r="K68" s="7"/>
    </row>
    <row r="69" spans="1:11" s="6" customFormat="1" x14ac:dyDescent="0.25">
      <c r="A69" s="1"/>
      <c r="B69" s="1"/>
      <c r="C69" s="21"/>
      <c r="D69" s="1"/>
      <c r="E69" s="1"/>
      <c r="F69" s="5"/>
      <c r="G69" s="5"/>
      <c r="H69" s="22"/>
      <c r="I69" s="22"/>
      <c r="J69" s="22"/>
      <c r="K69" s="7"/>
    </row>
    <row r="70" spans="1:11" s="6" customFormat="1" x14ac:dyDescent="0.25">
      <c r="A70" s="1"/>
      <c r="B70" s="1"/>
      <c r="C70" s="21"/>
      <c r="D70" s="1"/>
      <c r="E70" s="1"/>
      <c r="F70" s="5"/>
      <c r="G70" s="5"/>
      <c r="H70" s="22"/>
      <c r="I70" s="22"/>
      <c r="J70" s="22"/>
      <c r="K70" s="7"/>
    </row>
    <row r="71" spans="1:11" s="6" customFormat="1" x14ac:dyDescent="0.25">
      <c r="A71" s="1"/>
      <c r="B71" s="1"/>
      <c r="C71" s="21"/>
      <c r="D71" s="1"/>
      <c r="E71" s="1"/>
      <c r="F71" s="5"/>
      <c r="G71" s="5"/>
      <c r="H71" s="22"/>
      <c r="I71" s="22"/>
      <c r="J71" s="22"/>
      <c r="K71" s="7"/>
    </row>
    <row r="72" spans="1:11" s="6" customFormat="1" x14ac:dyDescent="0.25">
      <c r="A72" s="1"/>
      <c r="B72" s="1"/>
      <c r="C72" s="21"/>
      <c r="D72" s="1"/>
      <c r="E72" s="1"/>
      <c r="F72" s="5"/>
      <c r="G72" s="5"/>
      <c r="H72" s="22"/>
      <c r="I72" s="22"/>
      <c r="J72" s="22"/>
      <c r="K72" s="7"/>
    </row>
    <row r="73" spans="1:11" s="6" customFormat="1" x14ac:dyDescent="0.25">
      <c r="A73" s="1"/>
      <c r="B73" s="1"/>
      <c r="C73" s="21"/>
      <c r="D73" s="1"/>
      <c r="E73" s="1"/>
      <c r="F73" s="5"/>
      <c r="G73" s="5"/>
      <c r="H73" s="22"/>
      <c r="I73" s="22"/>
      <c r="J73" s="22"/>
      <c r="K73" s="7"/>
    </row>
    <row r="74" spans="1:11" s="6" customFormat="1" x14ac:dyDescent="0.25">
      <c r="A74" s="1"/>
      <c r="B74" s="1"/>
      <c r="C74" s="21"/>
      <c r="D74" s="1"/>
      <c r="E74" s="1"/>
      <c r="F74" s="5"/>
      <c r="G74" s="5"/>
      <c r="H74" s="22"/>
      <c r="I74" s="22"/>
      <c r="J74" s="22"/>
      <c r="K74" s="7"/>
    </row>
    <row r="75" spans="1:11" s="6" customFormat="1" x14ac:dyDescent="0.25">
      <c r="A75" s="1"/>
      <c r="B75" s="1"/>
      <c r="C75" s="21"/>
      <c r="D75" s="1"/>
      <c r="E75" s="1"/>
      <c r="F75" s="5"/>
      <c r="G75" s="5"/>
      <c r="H75" s="22"/>
      <c r="I75" s="22"/>
      <c r="J75" s="22"/>
      <c r="K75" s="7"/>
    </row>
    <row r="76" spans="1:11" s="6" customFormat="1" x14ac:dyDescent="0.25">
      <c r="A76" s="1"/>
      <c r="B76" s="1"/>
      <c r="C76" s="21"/>
      <c r="D76" s="1"/>
      <c r="E76" s="1"/>
      <c r="F76" s="5"/>
      <c r="G76" s="5"/>
      <c r="H76" s="22"/>
      <c r="I76" s="22"/>
      <c r="J76" s="22"/>
      <c r="K76" s="7"/>
    </row>
    <row r="77" spans="1:11" s="6" customFormat="1" x14ac:dyDescent="0.25">
      <c r="A77" s="1"/>
      <c r="B77" s="1"/>
      <c r="C77" s="21"/>
      <c r="D77" s="1"/>
      <c r="E77" s="1"/>
      <c r="F77" s="5"/>
      <c r="G77" s="5"/>
      <c r="H77" s="22"/>
      <c r="I77" s="22"/>
      <c r="J77" s="22"/>
      <c r="K77" s="7"/>
    </row>
    <row r="78" spans="1:11" s="6" customFormat="1" x14ac:dyDescent="0.25">
      <c r="A78" s="1"/>
      <c r="B78" s="1"/>
      <c r="C78" s="21"/>
      <c r="D78" s="1"/>
      <c r="E78" s="1"/>
      <c r="F78" s="5"/>
      <c r="G78" s="5"/>
      <c r="H78" s="22"/>
      <c r="I78" s="22"/>
      <c r="J78" s="22"/>
      <c r="K78" s="7"/>
    </row>
    <row r="79" spans="1:11" s="6" customFormat="1" x14ac:dyDescent="0.25">
      <c r="A79" s="1"/>
      <c r="B79" s="1"/>
      <c r="C79" s="21"/>
      <c r="D79" s="1"/>
      <c r="E79" s="1"/>
      <c r="F79" s="5"/>
      <c r="G79" s="5"/>
      <c r="H79" s="22"/>
      <c r="I79" s="22"/>
      <c r="J79" s="22"/>
      <c r="K79" s="7"/>
    </row>
    <row r="80" spans="1:11" s="6" customFormat="1" x14ac:dyDescent="0.25">
      <c r="A80" s="1"/>
      <c r="B80" s="1"/>
      <c r="C80" s="21"/>
      <c r="D80" s="1"/>
      <c r="E80" s="1"/>
      <c r="F80" s="5"/>
      <c r="G80" s="5"/>
      <c r="H80" s="22"/>
      <c r="I80" s="22"/>
      <c r="J80" s="22"/>
      <c r="K80" s="7"/>
    </row>
    <row r="81" spans="1:11" s="6" customFormat="1" x14ac:dyDescent="0.25">
      <c r="A81" s="1"/>
      <c r="B81" s="1"/>
      <c r="C81" s="21"/>
      <c r="D81" s="1"/>
      <c r="E81" s="1"/>
      <c r="F81" s="5"/>
      <c r="G81" s="5"/>
      <c r="H81" s="22"/>
      <c r="I81" s="22"/>
      <c r="J81" s="22"/>
      <c r="K81" s="7"/>
    </row>
    <row r="82" spans="1:11" s="6" customFormat="1" x14ac:dyDescent="0.25">
      <c r="A82" s="1"/>
      <c r="B82" s="1"/>
      <c r="C82" s="21"/>
      <c r="D82" s="1"/>
      <c r="E82" s="1"/>
      <c r="F82" s="5"/>
      <c r="G82" s="5"/>
      <c r="H82" s="22"/>
      <c r="I82" s="22"/>
      <c r="J82" s="22"/>
      <c r="K82" s="7"/>
    </row>
    <row r="83" spans="1:11" s="6" customFormat="1" x14ac:dyDescent="0.25">
      <c r="A83" s="1"/>
      <c r="B83" s="1"/>
      <c r="C83" s="21"/>
      <c r="D83" s="1"/>
      <c r="E83" s="1"/>
      <c r="F83" s="5"/>
      <c r="G83" s="5"/>
      <c r="H83" s="22"/>
      <c r="I83" s="22"/>
      <c r="J83" s="22"/>
      <c r="K83" s="7"/>
    </row>
    <row r="84" spans="1:11" s="6" customFormat="1" x14ac:dyDescent="0.25">
      <c r="A84" s="1"/>
      <c r="B84" s="1"/>
      <c r="C84" s="21"/>
      <c r="D84" s="1"/>
      <c r="E84" s="1"/>
      <c r="F84" s="5"/>
      <c r="G84" s="5"/>
      <c r="H84" s="22"/>
      <c r="I84" s="22"/>
      <c r="J84" s="22"/>
      <c r="K84" s="7"/>
    </row>
    <row r="85" spans="1:11" s="6" customFormat="1" x14ac:dyDescent="0.25">
      <c r="A85" s="1"/>
      <c r="B85" s="1"/>
      <c r="C85" s="21"/>
      <c r="D85" s="1"/>
      <c r="E85" s="1"/>
      <c r="F85" s="5"/>
      <c r="G85" s="5"/>
      <c r="H85" s="22"/>
      <c r="I85" s="22"/>
      <c r="J85" s="22"/>
      <c r="K85" s="7"/>
    </row>
    <row r="86" spans="1:11" s="6" customFormat="1" x14ac:dyDescent="0.25">
      <c r="A86" s="1"/>
      <c r="B86" s="1"/>
      <c r="C86" s="21"/>
      <c r="D86" s="1"/>
      <c r="E86" s="1"/>
      <c r="F86" s="5"/>
      <c r="G86" s="5"/>
      <c r="H86" s="22"/>
      <c r="I86" s="22"/>
      <c r="J86" s="22"/>
      <c r="K86" s="7"/>
    </row>
    <row r="87" spans="1:11" s="6" customFormat="1" x14ac:dyDescent="0.25">
      <c r="A87" s="1"/>
      <c r="B87" s="1"/>
      <c r="C87" s="21"/>
      <c r="D87" s="1"/>
      <c r="E87" s="1"/>
      <c r="F87" s="5"/>
      <c r="G87" s="5"/>
      <c r="H87" s="22"/>
      <c r="I87" s="22"/>
      <c r="J87" s="22"/>
      <c r="K87" s="7"/>
    </row>
    <row r="88" spans="1:11" s="6" customFormat="1" x14ac:dyDescent="0.25">
      <c r="A88" s="1"/>
      <c r="B88" s="1"/>
      <c r="C88" s="21"/>
      <c r="D88" s="1"/>
      <c r="E88" s="1"/>
      <c r="F88" s="5"/>
      <c r="G88" s="5"/>
      <c r="H88" s="22"/>
      <c r="I88" s="22"/>
      <c r="J88" s="22"/>
      <c r="K88" s="7"/>
    </row>
    <row r="89" spans="1:11" s="6" customFormat="1" x14ac:dyDescent="0.25">
      <c r="A89" s="1"/>
      <c r="B89" s="1"/>
      <c r="C89" s="21"/>
      <c r="D89" s="1"/>
      <c r="E89" s="1"/>
      <c r="F89" s="5"/>
      <c r="G89" s="5"/>
      <c r="H89" s="22"/>
      <c r="I89" s="22"/>
      <c r="J89" s="22"/>
      <c r="K89" s="7"/>
    </row>
    <row r="90" spans="1:11" s="6" customFormat="1" x14ac:dyDescent="0.25">
      <c r="A90" s="1"/>
      <c r="B90" s="1"/>
      <c r="C90" s="21"/>
      <c r="D90" s="1"/>
      <c r="E90" s="1"/>
      <c r="F90" s="5"/>
      <c r="G90" s="5"/>
      <c r="H90" s="22"/>
      <c r="I90" s="22"/>
      <c r="J90" s="22"/>
      <c r="K90" s="7"/>
    </row>
    <row r="91" spans="1:11" s="6" customFormat="1" x14ac:dyDescent="0.25">
      <c r="A91" s="1"/>
      <c r="B91" s="1"/>
      <c r="C91" s="21"/>
      <c r="D91" s="1"/>
      <c r="E91" s="1"/>
      <c r="F91" s="5"/>
      <c r="G91" s="5"/>
      <c r="H91" s="22"/>
      <c r="I91" s="22"/>
      <c r="J91" s="22"/>
      <c r="K91" s="7"/>
    </row>
    <row r="92" spans="1:11" s="6" customFormat="1" x14ac:dyDescent="0.25">
      <c r="A92" s="1"/>
      <c r="B92" s="1"/>
      <c r="C92" s="21"/>
      <c r="D92" s="1"/>
      <c r="E92" s="1"/>
      <c r="F92" s="5"/>
      <c r="G92" s="5"/>
      <c r="H92" s="22"/>
      <c r="I92" s="22"/>
      <c r="J92" s="22"/>
      <c r="K92" s="7"/>
    </row>
    <row r="93" spans="1:11" s="6" customFormat="1" x14ac:dyDescent="0.25">
      <c r="A93" s="1"/>
      <c r="B93" s="1"/>
      <c r="C93" s="21"/>
      <c r="D93" s="1"/>
      <c r="E93" s="1"/>
      <c r="F93" s="5"/>
      <c r="G93" s="5"/>
      <c r="H93" s="22"/>
      <c r="I93" s="22"/>
      <c r="J93" s="22"/>
      <c r="K93" s="7"/>
    </row>
    <row r="94" spans="1:11" s="6" customFormat="1" x14ac:dyDescent="0.25">
      <c r="A94" s="1"/>
      <c r="B94" s="1"/>
      <c r="C94" s="21"/>
      <c r="D94" s="1"/>
      <c r="E94" s="1"/>
      <c r="F94" s="5"/>
      <c r="G94" s="5"/>
      <c r="H94" s="22"/>
      <c r="I94" s="22"/>
      <c r="J94" s="22"/>
      <c r="K94" s="7"/>
    </row>
    <row r="95" spans="1:11" s="6" customFormat="1" x14ac:dyDescent="0.25">
      <c r="A95" s="1"/>
      <c r="B95" s="1"/>
      <c r="C95" s="21"/>
      <c r="D95" s="1"/>
      <c r="E95" s="1"/>
      <c r="F95" s="5"/>
      <c r="G95" s="5"/>
      <c r="H95" s="22"/>
      <c r="I95" s="22"/>
      <c r="J95" s="22"/>
      <c r="K95" s="7"/>
    </row>
    <row r="96" spans="1:11" s="6" customFormat="1" x14ac:dyDescent="0.25">
      <c r="A96" s="1"/>
      <c r="B96" s="1"/>
      <c r="C96" s="21"/>
      <c r="D96" s="1"/>
      <c r="E96" s="1"/>
    </row>
    <row r="97" spans="1:11" s="6" customFormat="1" x14ac:dyDescent="0.25">
      <c r="A97" s="1"/>
      <c r="B97" s="1"/>
      <c r="C97" s="21"/>
      <c r="D97" s="1"/>
      <c r="E97" s="1"/>
    </row>
    <row r="98" spans="1:11" s="6" customFormat="1" x14ac:dyDescent="0.25">
      <c r="A98" s="1"/>
      <c r="B98" s="1"/>
      <c r="C98" s="21"/>
      <c r="D98" s="1"/>
      <c r="E98" s="1"/>
    </row>
    <row r="99" spans="1:11" s="6" customFormat="1" x14ac:dyDescent="0.25">
      <c r="A99" s="1"/>
      <c r="B99" s="1"/>
      <c r="C99" s="21"/>
      <c r="D99" s="1"/>
      <c r="E99" s="1"/>
    </row>
    <row r="100" spans="1:11" s="6" customFormat="1" x14ac:dyDescent="0.25">
      <c r="A100" s="1"/>
      <c r="B100" s="1"/>
      <c r="C100" s="21"/>
      <c r="D100" s="1"/>
      <c r="E100" s="1"/>
    </row>
    <row r="101" spans="1:11" s="6" customFormat="1" x14ac:dyDescent="0.25">
      <c r="A101" s="1"/>
      <c r="B101" s="1"/>
      <c r="C101" s="21"/>
      <c r="D101" s="1"/>
      <c r="E101" s="1"/>
    </row>
    <row r="102" spans="1:11" s="6" customFormat="1" x14ac:dyDescent="0.25">
      <c r="A102" s="1"/>
      <c r="B102" s="1"/>
      <c r="C102" s="21"/>
      <c r="D102" s="1"/>
      <c r="E102" s="1"/>
    </row>
    <row r="103" spans="1:11" s="6" customFormat="1" x14ac:dyDescent="0.25">
      <c r="A103" s="1"/>
      <c r="B103" s="1"/>
      <c r="C103" s="21"/>
      <c r="D103" s="1"/>
      <c r="E103" s="1"/>
    </row>
    <row r="104" spans="1:11" s="6" customFormat="1" x14ac:dyDescent="0.25">
      <c r="A104" s="1"/>
      <c r="B104" s="1"/>
      <c r="C104" s="21"/>
      <c r="D104" s="1"/>
      <c r="E104" s="1"/>
      <c r="F104" s="5"/>
      <c r="G104" s="5"/>
      <c r="H104" s="22"/>
      <c r="I104" s="22"/>
      <c r="J104" s="22"/>
      <c r="K104" s="7"/>
    </row>
    <row r="105" spans="1:11" s="6" customFormat="1" x14ac:dyDescent="0.25">
      <c r="A105" s="1"/>
      <c r="B105" s="1"/>
      <c r="C105" s="21"/>
      <c r="D105" s="1"/>
      <c r="E105" s="1"/>
      <c r="F105" s="5"/>
      <c r="G105" s="5"/>
      <c r="H105" s="22"/>
      <c r="I105" s="22"/>
      <c r="J105" s="22"/>
      <c r="K105" s="7"/>
    </row>
    <row r="106" spans="1:11" s="6" customFormat="1" x14ac:dyDescent="0.25">
      <c r="A106" s="1"/>
      <c r="B106" s="1"/>
      <c r="C106" s="21"/>
      <c r="D106" s="1"/>
      <c r="E106" s="1"/>
      <c r="F106" s="5"/>
      <c r="G106" s="5"/>
      <c r="H106" s="22"/>
      <c r="I106" s="22"/>
      <c r="J106" s="22"/>
      <c r="K106" s="7"/>
    </row>
    <row r="107" spans="1:11" s="6" customFormat="1" x14ac:dyDescent="0.25">
      <c r="A107" s="1"/>
      <c r="B107" s="1"/>
      <c r="C107" s="21"/>
      <c r="D107" s="1"/>
      <c r="E107" s="1"/>
      <c r="F107" s="5"/>
      <c r="G107" s="5"/>
      <c r="H107" s="22"/>
      <c r="I107" s="22"/>
      <c r="J107" s="22"/>
      <c r="K107" s="7"/>
    </row>
    <row r="108" spans="1:11" s="6" customFormat="1" x14ac:dyDescent="0.25">
      <c r="A108" s="1"/>
      <c r="B108" s="1"/>
      <c r="C108" s="21"/>
      <c r="D108" s="1"/>
      <c r="E108" s="1"/>
      <c r="F108" s="5"/>
      <c r="G108" s="5"/>
      <c r="H108" s="22"/>
      <c r="I108" s="22"/>
      <c r="J108" s="22"/>
      <c r="K108" s="7"/>
    </row>
    <row r="109" spans="1:11" s="6" customFormat="1" x14ac:dyDescent="0.25">
      <c r="A109" s="1"/>
      <c r="B109" s="1"/>
      <c r="C109" s="21"/>
      <c r="D109" s="1"/>
      <c r="E109" s="1"/>
      <c r="F109" s="5"/>
      <c r="G109" s="5"/>
      <c r="H109" s="22"/>
      <c r="I109" s="22"/>
      <c r="J109" s="22"/>
      <c r="K109" s="7"/>
    </row>
    <row r="110" spans="1:11" s="6" customFormat="1" x14ac:dyDescent="0.25">
      <c r="A110" s="1"/>
      <c r="B110" s="1"/>
      <c r="C110" s="21"/>
      <c r="D110" s="1"/>
      <c r="E110" s="1"/>
      <c r="F110" s="5"/>
      <c r="G110" s="5"/>
      <c r="H110" s="22"/>
      <c r="I110" s="22"/>
      <c r="J110" s="22"/>
      <c r="K110" s="7"/>
    </row>
    <row r="111" spans="1:11" s="6" customFormat="1" x14ac:dyDescent="0.25">
      <c r="A111" s="1"/>
      <c r="B111" s="1"/>
      <c r="C111" s="21"/>
      <c r="D111" s="1"/>
      <c r="E111" s="1"/>
      <c r="F111" s="5"/>
      <c r="G111" s="5"/>
      <c r="H111" s="22"/>
      <c r="I111" s="22"/>
      <c r="J111" s="22"/>
      <c r="K111" s="7"/>
    </row>
    <row r="112" spans="1:11" s="6" customFormat="1" x14ac:dyDescent="0.25">
      <c r="A112" s="1"/>
      <c r="B112" s="1"/>
      <c r="C112" s="21"/>
      <c r="D112" s="1"/>
      <c r="E112" s="1"/>
      <c r="F112" s="5"/>
      <c r="G112" s="5"/>
      <c r="H112" s="22"/>
      <c r="I112" s="22"/>
      <c r="J112" s="22"/>
      <c r="K112" s="7"/>
    </row>
    <row r="113" spans="1:11" s="6" customFormat="1" x14ac:dyDescent="0.25">
      <c r="A113" s="1"/>
      <c r="B113" s="1"/>
      <c r="C113" s="21"/>
      <c r="D113" s="1"/>
      <c r="E113" s="1"/>
      <c r="F113" s="5"/>
      <c r="G113" s="5"/>
      <c r="H113" s="22"/>
      <c r="I113" s="22"/>
      <c r="J113" s="22"/>
      <c r="K113" s="7"/>
    </row>
    <row r="114" spans="1:11" s="6" customFormat="1" x14ac:dyDescent="0.25">
      <c r="A114" s="1"/>
      <c r="B114" s="1"/>
      <c r="C114" s="21"/>
      <c r="D114" s="1"/>
      <c r="E114" s="1"/>
      <c r="F114" s="5"/>
      <c r="G114" s="5"/>
      <c r="H114" s="22"/>
      <c r="I114" s="22"/>
      <c r="J114" s="22"/>
      <c r="K114" s="7"/>
    </row>
    <row r="115" spans="1:11" s="6" customFormat="1" x14ac:dyDescent="0.25">
      <c r="A115" s="1"/>
      <c r="B115" s="1"/>
      <c r="C115" s="21"/>
      <c r="D115" s="1"/>
      <c r="E115" s="1"/>
      <c r="F115" s="5"/>
      <c r="G115" s="5"/>
      <c r="H115" s="22"/>
      <c r="I115" s="22"/>
      <c r="J115" s="22"/>
      <c r="K115" s="7"/>
    </row>
    <row r="116" spans="1:11" s="6" customFormat="1" x14ac:dyDescent="0.25">
      <c r="A116" s="1"/>
      <c r="B116" s="1"/>
      <c r="C116" s="21"/>
      <c r="D116" s="1"/>
      <c r="E116" s="1"/>
      <c r="F116" s="5"/>
      <c r="G116" s="5"/>
      <c r="H116" s="22"/>
      <c r="I116" s="22"/>
      <c r="J116" s="22"/>
      <c r="K116" s="7"/>
    </row>
    <row r="117" spans="1:11" s="6" customFormat="1" x14ac:dyDescent="0.25">
      <c r="A117" s="1"/>
      <c r="B117" s="1"/>
      <c r="C117" s="21"/>
      <c r="D117" s="1"/>
      <c r="E117" s="1"/>
      <c r="F117" s="5"/>
      <c r="G117" s="5"/>
      <c r="H117" s="22"/>
      <c r="I117" s="22"/>
      <c r="J117" s="22"/>
      <c r="K117" s="7"/>
    </row>
    <row r="118" spans="1:11" s="6" customFormat="1" x14ac:dyDescent="0.25">
      <c r="A118" s="1"/>
      <c r="B118" s="1"/>
      <c r="C118" s="21"/>
      <c r="D118" s="1"/>
      <c r="E118" s="1"/>
      <c r="F118" s="5"/>
      <c r="G118" s="5"/>
      <c r="H118" s="22"/>
      <c r="I118" s="22"/>
      <c r="J118" s="22"/>
      <c r="K118" s="7"/>
    </row>
    <row r="119" spans="1:11" s="6" customFormat="1" x14ac:dyDescent="0.25">
      <c r="A119" s="1"/>
      <c r="B119" s="1"/>
      <c r="C119" s="21"/>
      <c r="D119" s="1"/>
      <c r="E119" s="1"/>
      <c r="F119" s="5"/>
      <c r="G119" s="5"/>
      <c r="H119" s="22"/>
      <c r="I119" s="22"/>
      <c r="J119" s="22"/>
      <c r="K119" s="7"/>
    </row>
    <row r="120" spans="1:11" s="6" customFormat="1" x14ac:dyDescent="0.25">
      <c r="A120" s="1"/>
      <c r="B120" s="1"/>
      <c r="C120" s="21"/>
      <c r="D120" s="1"/>
      <c r="E120" s="1"/>
      <c r="F120" s="5"/>
      <c r="G120" s="5"/>
      <c r="H120" s="22"/>
      <c r="I120" s="22"/>
      <c r="J120" s="22"/>
      <c r="K120" s="7"/>
    </row>
    <row r="121" spans="1:11" s="6" customFormat="1" x14ac:dyDescent="0.25">
      <c r="A121" s="1"/>
      <c r="B121" s="1"/>
      <c r="C121" s="21"/>
      <c r="D121" s="1"/>
      <c r="E121" s="1"/>
      <c r="F121" s="5"/>
      <c r="G121" s="5"/>
      <c r="H121" s="22"/>
      <c r="I121" s="22"/>
      <c r="J121" s="22"/>
      <c r="K121" s="7"/>
    </row>
    <row r="122" spans="1:11" s="6" customFormat="1" x14ac:dyDescent="0.25">
      <c r="A122" s="1"/>
      <c r="B122" s="1"/>
      <c r="C122" s="21"/>
      <c r="D122" s="1"/>
      <c r="E122" s="1"/>
      <c r="F122" s="5"/>
      <c r="G122" s="5"/>
      <c r="H122" s="22"/>
      <c r="I122" s="22"/>
      <c r="J122" s="22"/>
      <c r="K122" s="7"/>
    </row>
    <row r="123" spans="1:11" s="6" customFormat="1" x14ac:dyDescent="0.25">
      <c r="A123" s="1"/>
      <c r="B123" s="1"/>
      <c r="C123" s="21"/>
      <c r="D123" s="1"/>
      <c r="E123" s="1"/>
      <c r="F123" s="5"/>
      <c r="G123" s="5"/>
      <c r="H123" s="22"/>
      <c r="I123" s="22"/>
      <c r="J123" s="22"/>
      <c r="K123" s="7"/>
    </row>
    <row r="124" spans="1:11" s="6" customFormat="1" x14ac:dyDescent="0.25">
      <c r="A124" s="1"/>
      <c r="B124" s="1"/>
      <c r="C124" s="21"/>
      <c r="D124" s="1"/>
      <c r="E124" s="1"/>
      <c r="F124" s="5"/>
      <c r="G124" s="5"/>
      <c r="H124" s="22"/>
      <c r="I124" s="22"/>
      <c r="J124" s="22"/>
      <c r="K124" s="7"/>
    </row>
    <row r="125" spans="1:11" s="6" customFormat="1" x14ac:dyDescent="0.25">
      <c r="A125" s="1"/>
      <c r="B125" s="1"/>
      <c r="C125" s="21"/>
      <c r="D125" s="1"/>
      <c r="E125" s="1"/>
      <c r="F125" s="5"/>
      <c r="G125" s="5"/>
      <c r="H125" s="22"/>
      <c r="I125" s="22"/>
      <c r="J125" s="22"/>
      <c r="K125" s="7"/>
    </row>
    <row r="126" spans="1:11" s="6" customFormat="1" x14ac:dyDescent="0.25">
      <c r="A126" s="1"/>
      <c r="B126" s="1"/>
      <c r="C126" s="21"/>
      <c r="D126" s="1"/>
      <c r="E126" s="1"/>
      <c r="F126" s="5"/>
      <c r="G126" s="5"/>
      <c r="H126" s="22"/>
      <c r="I126" s="22"/>
      <c r="J126" s="22"/>
      <c r="K126" s="7"/>
    </row>
    <row r="127" spans="1:11" s="6" customFormat="1" x14ac:dyDescent="0.25">
      <c r="A127" s="1"/>
      <c r="B127" s="1"/>
      <c r="C127" s="21"/>
      <c r="D127" s="1"/>
      <c r="E127" s="1"/>
      <c r="F127" s="5"/>
      <c r="G127" s="5"/>
      <c r="H127" s="22"/>
      <c r="I127" s="22"/>
      <c r="J127" s="22"/>
      <c r="K127" s="7"/>
    </row>
    <row r="128" spans="1:11" s="6" customFormat="1" x14ac:dyDescent="0.25">
      <c r="A128" s="1"/>
      <c r="B128" s="1"/>
      <c r="C128" s="21"/>
      <c r="D128" s="1"/>
      <c r="E128" s="1"/>
      <c r="F128" s="5"/>
      <c r="G128" s="5"/>
      <c r="H128" s="22"/>
      <c r="I128" s="22"/>
      <c r="J128" s="22"/>
      <c r="K128" s="7"/>
    </row>
    <row r="129" spans="1:11" s="6" customFormat="1" x14ac:dyDescent="0.25">
      <c r="A129" s="1"/>
      <c r="B129" s="1"/>
      <c r="C129" s="21"/>
      <c r="D129" s="1"/>
      <c r="E129" s="1"/>
      <c r="F129" s="5"/>
      <c r="G129" s="5"/>
      <c r="H129" s="22"/>
      <c r="I129" s="22"/>
      <c r="J129" s="22"/>
      <c r="K129" s="7"/>
    </row>
    <row r="130" spans="1:11" s="6" customFormat="1" x14ac:dyDescent="0.25">
      <c r="A130" s="1"/>
      <c r="B130" s="1"/>
      <c r="C130" s="21"/>
      <c r="D130" s="1"/>
      <c r="E130" s="1"/>
      <c r="F130" s="5"/>
      <c r="G130" s="5"/>
      <c r="H130" s="22"/>
      <c r="I130" s="22"/>
      <c r="J130" s="22"/>
      <c r="K130" s="7"/>
    </row>
    <row r="131" spans="1:11" s="6" customFormat="1" x14ac:dyDescent="0.25">
      <c r="A131" s="1"/>
      <c r="B131" s="1"/>
      <c r="C131" s="21"/>
      <c r="D131" s="1"/>
      <c r="E131" s="1"/>
      <c r="F131" s="5"/>
      <c r="G131" s="5"/>
      <c r="H131" s="22"/>
      <c r="I131" s="22"/>
      <c r="J131" s="22"/>
      <c r="K131" s="7"/>
    </row>
    <row r="132" spans="1:11" s="6" customFormat="1" x14ac:dyDescent="0.25">
      <c r="A132" s="1"/>
      <c r="B132" s="1"/>
      <c r="C132" s="21"/>
      <c r="D132" s="1"/>
      <c r="E132" s="1"/>
      <c r="F132" s="5"/>
      <c r="G132" s="5"/>
      <c r="H132" s="22"/>
      <c r="I132" s="22"/>
      <c r="J132" s="22"/>
      <c r="K132" s="7"/>
    </row>
    <row r="133" spans="1:11" s="6" customFormat="1" x14ac:dyDescent="0.25">
      <c r="A133" s="1"/>
      <c r="B133" s="1"/>
      <c r="C133" s="21"/>
      <c r="D133" s="1"/>
      <c r="E133" s="1"/>
      <c r="F133" s="5"/>
      <c r="G133" s="5"/>
      <c r="H133" s="22"/>
      <c r="I133" s="22"/>
      <c r="J133" s="22"/>
      <c r="K133" s="7"/>
    </row>
    <row r="134" spans="1:11" s="6" customFormat="1" x14ac:dyDescent="0.25">
      <c r="A134" s="1"/>
      <c r="B134" s="1"/>
      <c r="C134" s="21"/>
      <c r="D134" s="1"/>
      <c r="E134" s="1"/>
      <c r="F134" s="5"/>
      <c r="G134" s="5"/>
      <c r="H134" s="22"/>
      <c r="I134" s="22"/>
      <c r="J134" s="22"/>
      <c r="K134" s="7"/>
    </row>
    <row r="135" spans="1:11" s="6" customFormat="1" x14ac:dyDescent="0.25">
      <c r="A135" s="1"/>
      <c r="B135" s="1"/>
      <c r="C135" s="21"/>
      <c r="D135" s="1"/>
      <c r="E135" s="1"/>
      <c r="F135" s="5"/>
      <c r="G135" s="5"/>
      <c r="H135" s="22"/>
      <c r="I135" s="22"/>
      <c r="J135" s="22"/>
      <c r="K135" s="7"/>
    </row>
    <row r="136" spans="1:11" s="6" customFormat="1" x14ac:dyDescent="0.25">
      <c r="A136" s="1"/>
      <c r="B136" s="1"/>
      <c r="C136" s="21"/>
      <c r="D136" s="1"/>
      <c r="E136" s="1"/>
      <c r="F136" s="5"/>
      <c r="G136" s="5"/>
      <c r="H136" s="22"/>
      <c r="I136" s="22"/>
      <c r="J136" s="22"/>
      <c r="K136" s="7"/>
    </row>
    <row r="137" spans="1:11" s="6" customFormat="1" x14ac:dyDescent="0.25">
      <c r="A137" s="1"/>
      <c r="B137" s="1"/>
      <c r="C137" s="21"/>
      <c r="D137" s="1"/>
      <c r="E137" s="1"/>
      <c r="F137" s="5"/>
      <c r="G137" s="5"/>
      <c r="H137" s="22"/>
      <c r="I137" s="22"/>
      <c r="J137" s="22"/>
      <c r="K137" s="7"/>
    </row>
    <row r="138" spans="1:11" s="6" customFormat="1" x14ac:dyDescent="0.25">
      <c r="A138" s="1"/>
      <c r="B138" s="1"/>
      <c r="C138" s="21"/>
      <c r="D138" s="1"/>
      <c r="E138" s="1"/>
      <c r="F138" s="5"/>
      <c r="G138" s="5"/>
      <c r="H138" s="22"/>
      <c r="I138" s="22"/>
      <c r="J138" s="22"/>
      <c r="K138" s="7"/>
    </row>
    <row r="139" spans="1:11" s="6" customFormat="1" x14ac:dyDescent="0.25">
      <c r="A139" s="1"/>
      <c r="B139" s="1"/>
      <c r="C139" s="21"/>
      <c r="D139" s="1"/>
      <c r="E139" s="1"/>
      <c r="F139" s="5"/>
      <c r="G139" s="5"/>
      <c r="H139" s="22"/>
      <c r="I139" s="22"/>
      <c r="J139" s="22"/>
      <c r="K139" s="7"/>
    </row>
    <row r="140" spans="1:11" s="6" customFormat="1" x14ac:dyDescent="0.25">
      <c r="A140" s="1"/>
      <c r="B140" s="1"/>
      <c r="C140" s="21"/>
      <c r="D140" s="1"/>
      <c r="E140" s="1"/>
      <c r="F140" s="5"/>
      <c r="G140" s="5"/>
      <c r="H140" s="22"/>
      <c r="I140" s="22"/>
      <c r="J140" s="22"/>
      <c r="K140" s="7"/>
    </row>
    <row r="141" spans="1:11" s="6" customFormat="1" x14ac:dyDescent="0.25">
      <c r="A141" s="1"/>
      <c r="B141" s="1"/>
      <c r="C141" s="21"/>
      <c r="D141" s="1"/>
      <c r="E141" s="1"/>
      <c r="F141" s="5"/>
      <c r="G141" s="5"/>
      <c r="H141" s="22"/>
      <c r="I141" s="22"/>
      <c r="J141" s="22"/>
      <c r="K141" s="7"/>
    </row>
    <row r="142" spans="1:11" s="6" customFormat="1" x14ac:dyDescent="0.25">
      <c r="A142" s="1"/>
      <c r="B142" s="1"/>
      <c r="C142" s="21"/>
      <c r="D142" s="1"/>
      <c r="E142" s="1"/>
      <c r="F142" s="5"/>
      <c r="G142" s="5"/>
      <c r="H142" s="22"/>
      <c r="I142" s="22"/>
      <c r="J142" s="22"/>
      <c r="K142" s="7"/>
    </row>
    <row r="143" spans="1:11" s="6" customFormat="1" x14ac:dyDescent="0.25">
      <c r="A143" s="1"/>
      <c r="B143" s="1"/>
      <c r="C143" s="21"/>
      <c r="D143" s="1"/>
      <c r="E143" s="1"/>
      <c r="F143" s="5"/>
      <c r="G143" s="5"/>
      <c r="H143" s="22"/>
      <c r="I143" s="22"/>
      <c r="J143" s="22"/>
      <c r="K143" s="7"/>
    </row>
    <row r="144" spans="1:11" s="6" customFormat="1" x14ac:dyDescent="0.25">
      <c r="A144" s="1"/>
      <c r="B144" s="1"/>
      <c r="C144" s="21"/>
      <c r="D144" s="1"/>
      <c r="E144" s="1"/>
      <c r="F144" s="5"/>
      <c r="G144" s="5"/>
      <c r="H144" s="22"/>
      <c r="I144" s="22"/>
      <c r="J144" s="22"/>
      <c r="K144" s="7"/>
    </row>
    <row r="145" spans="1:11" s="6" customFormat="1" x14ac:dyDescent="0.25">
      <c r="A145" s="1"/>
      <c r="B145" s="1"/>
      <c r="C145" s="21"/>
      <c r="D145" s="1"/>
      <c r="E145" s="1"/>
      <c r="F145" s="5"/>
      <c r="G145" s="5"/>
      <c r="H145" s="22"/>
      <c r="I145" s="22"/>
      <c r="J145" s="22"/>
      <c r="K145" s="7"/>
    </row>
    <row r="146" spans="1:11" s="6" customFormat="1" x14ac:dyDescent="0.25">
      <c r="A146" s="1"/>
      <c r="B146" s="1"/>
      <c r="C146" s="21"/>
      <c r="D146" s="1"/>
      <c r="E146" s="1"/>
      <c r="F146" s="5"/>
      <c r="G146" s="5"/>
      <c r="H146" s="22"/>
      <c r="I146" s="22"/>
      <c r="J146" s="22"/>
      <c r="K146" s="7"/>
    </row>
    <row r="147" spans="1:11" s="6" customFormat="1" x14ac:dyDescent="0.25">
      <c r="A147" s="1"/>
      <c r="B147" s="1"/>
      <c r="C147" s="21"/>
      <c r="D147" s="1"/>
      <c r="E147" s="1"/>
      <c r="F147" s="5"/>
      <c r="G147" s="5"/>
      <c r="H147" s="22"/>
      <c r="I147" s="22"/>
      <c r="J147" s="22"/>
      <c r="K147" s="7"/>
    </row>
    <row r="148" spans="1:11" s="6" customFormat="1" x14ac:dyDescent="0.25">
      <c r="A148" s="1"/>
      <c r="B148" s="1"/>
      <c r="C148" s="21"/>
      <c r="D148" s="1"/>
      <c r="E148" s="1"/>
      <c r="F148" s="5"/>
      <c r="G148" s="5"/>
      <c r="H148" s="22"/>
      <c r="I148" s="22"/>
      <c r="J148" s="22"/>
      <c r="K148" s="7"/>
    </row>
    <row r="149" spans="1:11" s="6" customFormat="1" x14ac:dyDescent="0.25">
      <c r="A149" s="1"/>
      <c r="B149" s="1"/>
      <c r="C149" s="21"/>
      <c r="D149" s="1"/>
      <c r="E149" s="1"/>
      <c r="F149" s="5"/>
      <c r="G149" s="5"/>
      <c r="H149" s="22"/>
      <c r="I149" s="22"/>
      <c r="J149" s="22"/>
      <c r="K149" s="7"/>
    </row>
    <row r="150" spans="1:11" s="6" customFormat="1" x14ac:dyDescent="0.25">
      <c r="A150" s="1"/>
      <c r="B150" s="1"/>
      <c r="C150" s="21"/>
      <c r="D150" s="1"/>
      <c r="E150" s="1"/>
      <c r="F150" s="5"/>
      <c r="G150" s="5"/>
      <c r="H150" s="22"/>
      <c r="I150" s="22"/>
      <c r="J150" s="22"/>
      <c r="K150" s="7"/>
    </row>
    <row r="151" spans="1:11" s="6" customFormat="1" x14ac:dyDescent="0.25">
      <c r="A151" s="1"/>
      <c r="B151" s="1"/>
      <c r="C151" s="21"/>
      <c r="D151" s="1"/>
      <c r="E151" s="1"/>
      <c r="F151" s="5"/>
      <c r="G151" s="5"/>
      <c r="H151" s="22"/>
      <c r="I151" s="22"/>
      <c r="J151" s="22"/>
      <c r="K151" s="7"/>
    </row>
    <row r="152" spans="1:11" s="6" customFormat="1" x14ac:dyDescent="0.25">
      <c r="A152" s="1"/>
      <c r="B152" s="1"/>
      <c r="C152" s="21"/>
      <c r="D152" s="1"/>
      <c r="E152" s="1"/>
      <c r="F152" s="5"/>
      <c r="G152" s="5"/>
      <c r="H152" s="22"/>
      <c r="I152" s="22"/>
      <c r="J152" s="22"/>
      <c r="K152" s="7"/>
    </row>
    <row r="153" spans="1:11" s="6" customFormat="1" x14ac:dyDescent="0.25">
      <c r="A153" s="1"/>
      <c r="B153" s="1"/>
      <c r="C153" s="21"/>
      <c r="D153" s="1"/>
      <c r="E153" s="1"/>
      <c r="F153" s="5"/>
      <c r="G153" s="5"/>
      <c r="H153" s="22"/>
      <c r="I153" s="22"/>
      <c r="J153" s="22"/>
      <c r="K153" s="7"/>
    </row>
    <row r="154" spans="1:11" s="6" customFormat="1" x14ac:dyDescent="0.25">
      <c r="A154" s="1"/>
      <c r="B154" s="1"/>
      <c r="C154" s="21"/>
      <c r="D154" s="1"/>
      <c r="E154" s="1"/>
      <c r="F154" s="5"/>
      <c r="G154" s="5"/>
      <c r="H154" s="22"/>
      <c r="I154" s="22"/>
      <c r="J154" s="22"/>
      <c r="K154" s="7"/>
    </row>
    <row r="155" spans="1:11" s="6" customFormat="1" x14ac:dyDescent="0.25">
      <c r="A155" s="1"/>
      <c r="B155" s="1"/>
      <c r="C155" s="21"/>
      <c r="D155" s="1"/>
      <c r="E155" s="1"/>
      <c r="F155" s="5"/>
      <c r="G155" s="5"/>
      <c r="H155" s="22"/>
      <c r="I155" s="22"/>
      <c r="J155" s="22"/>
      <c r="K155" s="7"/>
    </row>
    <row r="156" spans="1:11" s="6" customFormat="1" x14ac:dyDescent="0.25">
      <c r="A156" s="1"/>
      <c r="B156" s="1"/>
      <c r="C156" s="21"/>
      <c r="D156" s="1"/>
      <c r="E156" s="1"/>
      <c r="F156" s="5"/>
      <c r="G156" s="5"/>
      <c r="H156" s="22"/>
      <c r="I156" s="22"/>
      <c r="J156" s="22"/>
      <c r="K156" s="7"/>
    </row>
    <row r="157" spans="1:11" s="6" customFormat="1" x14ac:dyDescent="0.25">
      <c r="A157" s="1"/>
      <c r="B157" s="1"/>
      <c r="C157" s="21"/>
      <c r="D157" s="1"/>
      <c r="E157" s="1"/>
      <c r="F157" s="5"/>
      <c r="G157" s="5"/>
      <c r="H157" s="22"/>
      <c r="I157" s="22"/>
      <c r="J157" s="22"/>
      <c r="K157" s="7"/>
    </row>
    <row r="158" spans="1:11" s="6" customFormat="1" x14ac:dyDescent="0.25">
      <c r="A158" s="1"/>
      <c r="B158" s="1"/>
      <c r="C158" s="21"/>
      <c r="D158" s="1"/>
      <c r="E158" s="1"/>
      <c r="F158" s="5"/>
      <c r="G158" s="5"/>
      <c r="H158" s="22"/>
      <c r="I158" s="22"/>
      <c r="J158" s="22"/>
      <c r="K158" s="7"/>
    </row>
    <row r="159" spans="1:11" s="6" customFormat="1" x14ac:dyDescent="0.25">
      <c r="A159" s="1"/>
      <c r="B159" s="1"/>
      <c r="C159" s="21"/>
      <c r="D159" s="1"/>
      <c r="E159" s="1"/>
      <c r="F159" s="5"/>
      <c r="G159" s="5"/>
      <c r="H159" s="22"/>
      <c r="I159" s="22"/>
      <c r="J159" s="22"/>
      <c r="K159" s="7"/>
    </row>
    <row r="160" spans="1:11" s="6" customFormat="1" x14ac:dyDescent="0.25">
      <c r="A160" s="1"/>
      <c r="B160" s="1"/>
      <c r="C160" s="21"/>
      <c r="D160" s="1"/>
      <c r="E160" s="1"/>
      <c r="F160" s="5"/>
      <c r="G160" s="5"/>
      <c r="H160" s="22"/>
      <c r="I160" s="22"/>
      <c r="J160" s="22"/>
      <c r="K160" s="7"/>
    </row>
    <row r="161" spans="1:11" s="6" customFormat="1" x14ac:dyDescent="0.25">
      <c r="A161" s="1"/>
      <c r="B161" s="1"/>
      <c r="C161" s="21"/>
      <c r="D161" s="1"/>
      <c r="E161" s="1"/>
      <c r="F161" s="5"/>
      <c r="G161" s="5"/>
      <c r="H161" s="22"/>
      <c r="I161" s="22"/>
      <c r="J161" s="22"/>
      <c r="K161" s="7"/>
    </row>
    <row r="162" spans="1:11" s="6" customFormat="1" x14ac:dyDescent="0.25">
      <c r="A162" s="1"/>
      <c r="B162" s="1"/>
      <c r="C162" s="21"/>
      <c r="D162" s="1"/>
      <c r="E162" s="1"/>
      <c r="F162" s="5"/>
      <c r="G162" s="5"/>
      <c r="H162" s="22"/>
      <c r="I162" s="22"/>
      <c r="J162" s="22"/>
      <c r="K162" s="7"/>
    </row>
    <row r="163" spans="1:11" s="6" customFormat="1" x14ac:dyDescent="0.25">
      <c r="A163" s="1"/>
      <c r="B163" s="1"/>
      <c r="C163" s="21"/>
      <c r="D163" s="1"/>
      <c r="E163" s="1"/>
      <c r="F163" s="5"/>
      <c r="G163" s="5"/>
      <c r="H163" s="22"/>
      <c r="I163" s="22"/>
      <c r="J163" s="22"/>
      <c r="K163" s="7"/>
    </row>
    <row r="164" spans="1:11" s="6" customFormat="1" x14ac:dyDescent="0.25">
      <c r="A164" s="1"/>
      <c r="B164" s="1"/>
      <c r="C164" s="21"/>
      <c r="D164" s="1"/>
      <c r="E164" s="1"/>
      <c r="F164" s="5"/>
      <c r="G164" s="5"/>
      <c r="H164" s="22"/>
      <c r="I164" s="22"/>
      <c r="J164" s="22"/>
      <c r="K164" s="7"/>
    </row>
    <row r="165" spans="1:11" s="6" customFormat="1" x14ac:dyDescent="0.25">
      <c r="A165" s="1"/>
      <c r="B165" s="1"/>
      <c r="C165" s="21"/>
      <c r="D165" s="1"/>
      <c r="E165" s="1"/>
      <c r="F165" s="5"/>
      <c r="G165" s="5"/>
      <c r="H165" s="22"/>
      <c r="I165" s="22"/>
      <c r="J165" s="22"/>
      <c r="K165" s="7"/>
    </row>
    <row r="166" spans="1:11" s="6" customFormat="1" x14ac:dyDescent="0.25">
      <c r="A166" s="1"/>
      <c r="B166" s="1"/>
      <c r="C166" s="21"/>
      <c r="D166" s="1"/>
      <c r="E166" s="1"/>
      <c r="F166" s="5"/>
      <c r="G166" s="5"/>
      <c r="H166" s="22"/>
      <c r="I166" s="22"/>
      <c r="J166" s="22"/>
      <c r="K166" s="7"/>
    </row>
    <row r="167" spans="1:11" s="6" customFormat="1" x14ac:dyDescent="0.25">
      <c r="A167" s="1"/>
      <c r="B167" s="1"/>
      <c r="C167" s="21"/>
      <c r="D167" s="1"/>
      <c r="E167" s="1"/>
      <c r="F167" s="5"/>
      <c r="G167" s="5"/>
      <c r="H167" s="22"/>
      <c r="I167" s="22"/>
      <c r="J167" s="22"/>
      <c r="K167" s="7"/>
    </row>
    <row r="168" spans="1:11" s="6" customFormat="1" x14ac:dyDescent="0.25">
      <c r="A168" s="1"/>
      <c r="B168" s="1"/>
      <c r="C168" s="21"/>
      <c r="D168" s="1"/>
      <c r="E168" s="1"/>
      <c r="F168" s="5"/>
      <c r="G168" s="5"/>
      <c r="H168" s="22"/>
      <c r="I168" s="22"/>
      <c r="J168" s="22"/>
      <c r="K168" s="7"/>
    </row>
    <row r="169" spans="1:11" s="6" customFormat="1" x14ac:dyDescent="0.25">
      <c r="A169" s="1"/>
      <c r="B169" s="1"/>
      <c r="C169" s="21"/>
      <c r="D169" s="1"/>
      <c r="E169" s="1"/>
      <c r="F169" s="5"/>
      <c r="G169" s="5"/>
      <c r="H169" s="22"/>
      <c r="I169" s="22"/>
      <c r="J169" s="22"/>
      <c r="K169" s="7"/>
    </row>
    <row r="170" spans="1:11" s="6" customFormat="1" x14ac:dyDescent="0.25">
      <c r="A170" s="1"/>
      <c r="B170" s="1"/>
      <c r="C170" s="21"/>
      <c r="D170" s="1"/>
      <c r="E170" s="1"/>
      <c r="F170" s="5"/>
      <c r="G170" s="5"/>
      <c r="H170" s="22"/>
      <c r="I170" s="22"/>
      <c r="J170" s="22"/>
      <c r="K170" s="7"/>
    </row>
    <row r="171" spans="1:11" s="6" customFormat="1" x14ac:dyDescent="0.25">
      <c r="A171" s="1"/>
      <c r="B171" s="1"/>
      <c r="C171" s="21"/>
      <c r="D171" s="1"/>
      <c r="E171" s="1"/>
      <c r="F171" s="5"/>
      <c r="G171" s="5"/>
      <c r="H171" s="22"/>
      <c r="I171" s="22"/>
      <c r="J171" s="22"/>
      <c r="K171" s="7"/>
    </row>
    <row r="172" spans="1:11" s="6" customFormat="1" x14ac:dyDescent="0.25">
      <c r="A172" s="1"/>
      <c r="B172" s="1"/>
      <c r="C172" s="21"/>
      <c r="D172" s="1"/>
      <c r="E172" s="1"/>
      <c r="F172" s="5"/>
      <c r="G172" s="5"/>
      <c r="H172" s="22"/>
      <c r="I172" s="22"/>
      <c r="J172" s="22"/>
      <c r="K172" s="7"/>
    </row>
    <row r="173" spans="1:11" s="6" customFormat="1" x14ac:dyDescent="0.25">
      <c r="A173" s="1"/>
      <c r="B173" s="1"/>
      <c r="C173" s="21"/>
      <c r="D173" s="1"/>
      <c r="E173" s="1"/>
      <c r="F173" s="5"/>
      <c r="G173" s="5"/>
      <c r="H173" s="22"/>
      <c r="I173" s="22"/>
      <c r="J173" s="22"/>
      <c r="K173" s="7"/>
    </row>
    <row r="174" spans="1:11" s="6" customFormat="1" x14ac:dyDescent="0.25">
      <c r="A174" s="1"/>
      <c r="B174" s="1"/>
      <c r="C174" s="21"/>
      <c r="D174" s="1"/>
      <c r="E174" s="1"/>
      <c r="F174" s="5"/>
      <c r="G174" s="5"/>
      <c r="H174" s="22"/>
      <c r="I174" s="22"/>
      <c r="J174" s="22"/>
      <c r="K174" s="7"/>
    </row>
    <row r="175" spans="1:11" s="6" customFormat="1" x14ac:dyDescent="0.25">
      <c r="A175" s="1"/>
      <c r="B175" s="1"/>
      <c r="C175" s="21"/>
      <c r="D175" s="1"/>
      <c r="E175" s="1"/>
      <c r="F175" s="5"/>
      <c r="G175" s="5"/>
      <c r="H175" s="22"/>
      <c r="I175" s="22"/>
      <c r="J175" s="22"/>
      <c r="K175" s="7"/>
    </row>
    <row r="176" spans="1:11" s="6" customFormat="1" x14ac:dyDescent="0.25">
      <c r="A176" s="1"/>
      <c r="B176" s="1"/>
      <c r="C176" s="21"/>
      <c r="D176" s="1"/>
      <c r="E176" s="1"/>
      <c r="F176" s="5"/>
      <c r="G176" s="5"/>
      <c r="H176" s="22"/>
      <c r="I176" s="22"/>
      <c r="J176" s="22"/>
      <c r="K176" s="7"/>
    </row>
    <row r="177" spans="1:11" s="6" customFormat="1" x14ac:dyDescent="0.25">
      <c r="A177" s="1"/>
      <c r="B177" s="1"/>
      <c r="C177" s="21"/>
      <c r="D177" s="1"/>
      <c r="E177" s="1"/>
      <c r="F177" s="5"/>
      <c r="G177" s="5"/>
      <c r="H177" s="22"/>
      <c r="I177" s="22"/>
      <c r="J177" s="22"/>
      <c r="K177" s="7"/>
    </row>
    <row r="178" spans="1:11" s="6" customFormat="1" x14ac:dyDescent="0.25">
      <c r="A178" s="1"/>
      <c r="B178" s="1"/>
      <c r="C178" s="21"/>
      <c r="D178" s="1"/>
      <c r="E178" s="1"/>
      <c r="F178" s="5"/>
      <c r="G178" s="5"/>
      <c r="H178" s="22"/>
      <c r="I178" s="22"/>
      <c r="J178" s="22"/>
      <c r="K178" s="7"/>
    </row>
    <row r="179" spans="1:11" s="6" customFormat="1" x14ac:dyDescent="0.25">
      <c r="A179" s="1"/>
      <c r="B179" s="1"/>
      <c r="C179" s="21"/>
      <c r="D179" s="1"/>
      <c r="E179" s="1"/>
      <c r="F179" s="5"/>
      <c r="G179" s="5"/>
      <c r="H179" s="22"/>
      <c r="I179" s="22"/>
      <c r="J179" s="22"/>
      <c r="K179" s="7"/>
    </row>
    <row r="180" spans="1:11" s="6" customFormat="1" x14ac:dyDescent="0.25">
      <c r="A180" s="1"/>
      <c r="B180" s="1"/>
      <c r="C180" s="21"/>
      <c r="D180" s="1"/>
      <c r="E180" s="1"/>
      <c r="F180" s="5"/>
      <c r="G180" s="5"/>
      <c r="H180" s="22"/>
      <c r="I180" s="22"/>
      <c r="J180" s="22"/>
      <c r="K180" s="7"/>
    </row>
    <row r="181" spans="1:11" s="6" customFormat="1" x14ac:dyDescent="0.25">
      <c r="A181" s="1"/>
      <c r="B181" s="1"/>
      <c r="C181" s="21"/>
      <c r="D181" s="1"/>
      <c r="E181" s="1"/>
      <c r="F181" s="5"/>
      <c r="G181" s="5"/>
      <c r="H181" s="22"/>
      <c r="I181" s="22"/>
      <c r="J181" s="22"/>
      <c r="K181" s="7"/>
    </row>
    <row r="182" spans="1:11" s="6" customFormat="1" x14ac:dyDescent="0.25">
      <c r="A182" s="1"/>
      <c r="B182" s="1"/>
      <c r="C182" s="21"/>
      <c r="D182" s="1"/>
      <c r="E182" s="1"/>
      <c r="F182" s="5"/>
      <c r="G182" s="5"/>
      <c r="H182" s="22"/>
      <c r="I182" s="22"/>
      <c r="J182" s="22"/>
      <c r="K182" s="7"/>
    </row>
    <row r="183" spans="1:11" s="6" customFormat="1" x14ac:dyDescent="0.25">
      <c r="A183" s="1"/>
      <c r="B183" s="1"/>
      <c r="C183" s="21"/>
      <c r="D183" s="1"/>
      <c r="E183" s="1"/>
      <c r="F183" s="5"/>
      <c r="G183" s="5"/>
      <c r="H183" s="22"/>
      <c r="I183" s="22"/>
      <c r="J183" s="22"/>
      <c r="K183" s="7"/>
    </row>
    <row r="184" spans="1:11" s="6" customFormat="1" x14ac:dyDescent="0.25">
      <c r="A184" s="1"/>
      <c r="B184" s="1"/>
      <c r="C184" s="21"/>
      <c r="D184" s="1"/>
      <c r="E184" s="1"/>
      <c r="F184" s="5"/>
      <c r="G184" s="5"/>
      <c r="H184" s="22"/>
      <c r="I184" s="22"/>
      <c r="J184" s="22"/>
      <c r="K184" s="7"/>
    </row>
    <row r="185" spans="1:11" s="6" customFormat="1" x14ac:dyDescent="0.25">
      <c r="A185" s="1"/>
      <c r="B185" s="1"/>
      <c r="C185" s="21"/>
      <c r="D185" s="1"/>
      <c r="E185" s="1"/>
      <c r="F185" s="5"/>
      <c r="G185" s="5"/>
      <c r="H185" s="22"/>
      <c r="I185" s="22"/>
      <c r="J185" s="22"/>
      <c r="K185" s="7"/>
    </row>
    <row r="186" spans="1:11" s="6" customFormat="1" x14ac:dyDescent="0.25">
      <c r="A186" s="1"/>
      <c r="B186" s="1"/>
      <c r="C186" s="21"/>
      <c r="D186" s="1"/>
      <c r="E186" s="1"/>
      <c r="F186" s="5"/>
      <c r="G186" s="5"/>
      <c r="H186" s="22"/>
      <c r="I186" s="22"/>
      <c r="J186" s="22"/>
      <c r="K186" s="7"/>
    </row>
    <row r="187" spans="1:11" s="6" customFormat="1" x14ac:dyDescent="0.25">
      <c r="A187" s="1"/>
      <c r="B187" s="1"/>
      <c r="C187" s="21"/>
      <c r="D187" s="1"/>
      <c r="E187" s="1"/>
      <c r="F187" s="5"/>
      <c r="G187" s="5"/>
      <c r="H187" s="22"/>
      <c r="I187" s="22"/>
      <c r="J187" s="22"/>
      <c r="K187" s="7"/>
    </row>
    <row r="188" spans="1:11" s="6" customFormat="1" x14ac:dyDescent="0.25">
      <c r="A188" s="1"/>
      <c r="B188" s="1"/>
      <c r="C188" s="21"/>
      <c r="D188" s="1"/>
      <c r="E188" s="1"/>
      <c r="F188" s="5"/>
      <c r="G188" s="5"/>
      <c r="H188" s="22"/>
      <c r="I188" s="22"/>
      <c r="J188" s="22"/>
      <c r="K188" s="7"/>
    </row>
    <row r="189" spans="1:11" s="6" customFormat="1" x14ac:dyDescent="0.25">
      <c r="A189" s="1"/>
      <c r="B189" s="1"/>
      <c r="C189" s="21"/>
      <c r="D189" s="1"/>
      <c r="E189" s="1"/>
      <c r="F189" s="5"/>
      <c r="G189" s="5"/>
      <c r="H189" s="22"/>
      <c r="I189" s="22"/>
      <c r="J189" s="22"/>
      <c r="K189" s="7"/>
    </row>
    <row r="190" spans="1:11" s="6" customFormat="1" x14ac:dyDescent="0.25">
      <c r="A190" s="1"/>
      <c r="B190" s="1"/>
      <c r="C190" s="21"/>
      <c r="D190" s="1"/>
      <c r="E190" s="1"/>
      <c r="F190" s="5"/>
      <c r="G190" s="5"/>
      <c r="H190" s="22"/>
      <c r="I190" s="22"/>
      <c r="J190" s="22"/>
      <c r="K190" s="7"/>
    </row>
    <row r="191" spans="1:11" s="6" customFormat="1" x14ac:dyDescent="0.25">
      <c r="A191" s="1"/>
      <c r="B191" s="1"/>
      <c r="C191" s="21"/>
      <c r="D191" s="1"/>
      <c r="E191" s="1"/>
      <c r="F191" s="5"/>
      <c r="G191" s="5"/>
      <c r="H191" s="22"/>
      <c r="I191" s="22"/>
      <c r="J191" s="22"/>
      <c r="K191" s="7"/>
    </row>
    <row r="192" spans="1:11" s="6" customFormat="1" x14ac:dyDescent="0.25">
      <c r="A192" s="1"/>
      <c r="B192" s="1"/>
      <c r="C192" s="21"/>
      <c r="D192" s="1"/>
      <c r="E192" s="1"/>
      <c r="F192" s="5"/>
      <c r="G192" s="5"/>
      <c r="H192" s="22"/>
      <c r="I192" s="22"/>
      <c r="J192" s="22"/>
      <c r="K192" s="7"/>
    </row>
    <row r="193" spans="1:11" s="6" customFormat="1" x14ac:dyDescent="0.25">
      <c r="A193" s="1"/>
      <c r="B193" s="1"/>
      <c r="C193" s="21"/>
      <c r="D193" s="1"/>
      <c r="E193" s="1"/>
      <c r="F193" s="5"/>
      <c r="G193" s="5"/>
      <c r="H193" s="22"/>
      <c r="I193" s="22"/>
      <c r="J193" s="22"/>
      <c r="K193" s="7"/>
    </row>
    <row r="194" spans="1:11" s="6" customFormat="1" x14ac:dyDescent="0.25">
      <c r="A194" s="1"/>
      <c r="B194" s="1"/>
      <c r="C194" s="21"/>
      <c r="D194" s="1"/>
      <c r="E194" s="1"/>
      <c r="F194" s="5"/>
      <c r="G194" s="5"/>
      <c r="H194" s="22"/>
      <c r="I194" s="22"/>
      <c r="J194" s="22"/>
      <c r="K194" s="7"/>
    </row>
    <row r="195" spans="1:11" s="6" customFormat="1" x14ac:dyDescent="0.25">
      <c r="A195" s="1"/>
      <c r="B195" s="1"/>
      <c r="C195" s="21"/>
      <c r="D195" s="1"/>
      <c r="E195" s="1"/>
      <c r="F195" s="5"/>
      <c r="G195" s="5"/>
      <c r="H195" s="22"/>
      <c r="I195" s="22"/>
      <c r="J195" s="22"/>
      <c r="K195" s="7"/>
    </row>
    <row r="196" spans="1:11" s="6" customFormat="1" x14ac:dyDescent="0.25">
      <c r="A196" s="1"/>
      <c r="B196" s="1"/>
      <c r="C196" s="21"/>
      <c r="D196" s="1"/>
      <c r="E196" s="1"/>
      <c r="F196" s="5"/>
      <c r="G196" s="5"/>
      <c r="H196" s="22"/>
      <c r="I196" s="22"/>
      <c r="J196" s="22"/>
      <c r="K196" s="7"/>
    </row>
    <row r="197" spans="1:11" s="6" customFormat="1" x14ac:dyDescent="0.25">
      <c r="A197" s="1"/>
      <c r="B197" s="1"/>
      <c r="C197" s="21"/>
      <c r="D197" s="1"/>
      <c r="E197" s="1"/>
      <c r="F197" s="5"/>
      <c r="G197" s="5"/>
      <c r="H197" s="22"/>
      <c r="I197" s="22"/>
      <c r="J197" s="22"/>
      <c r="K197" s="7"/>
    </row>
    <row r="198" spans="1:11" s="6" customFormat="1" x14ac:dyDescent="0.25">
      <c r="A198" s="1"/>
      <c r="B198" s="1"/>
      <c r="C198" s="21"/>
      <c r="D198" s="1"/>
      <c r="E198" s="1"/>
      <c r="F198" s="5"/>
      <c r="G198" s="5"/>
      <c r="H198" s="22"/>
      <c r="I198" s="22"/>
      <c r="J198" s="22"/>
      <c r="K198" s="7"/>
    </row>
    <row r="199" spans="1:11" s="6" customFormat="1" x14ac:dyDescent="0.25">
      <c r="A199" s="1"/>
      <c r="B199" s="1"/>
      <c r="C199" s="21"/>
      <c r="D199" s="1"/>
      <c r="E199" s="1"/>
      <c r="F199" s="5"/>
      <c r="G199" s="5"/>
      <c r="H199" s="22"/>
      <c r="I199" s="22"/>
      <c r="J199" s="22"/>
      <c r="K199" s="7"/>
    </row>
    <row r="200" spans="1:11" s="6" customFormat="1" x14ac:dyDescent="0.25">
      <c r="A200" s="1"/>
      <c r="B200" s="1"/>
      <c r="C200" s="21"/>
      <c r="D200" s="1"/>
      <c r="E200" s="1"/>
      <c r="F200" s="5"/>
      <c r="G200" s="5"/>
      <c r="H200" s="22"/>
      <c r="I200" s="22"/>
      <c r="J200" s="22"/>
      <c r="K200" s="7"/>
    </row>
    <row r="201" spans="1:11" s="6" customFormat="1" x14ac:dyDescent="0.25">
      <c r="A201" s="1"/>
      <c r="B201" s="1"/>
      <c r="C201" s="21"/>
      <c r="D201" s="1"/>
      <c r="E201" s="1"/>
      <c r="F201" s="5"/>
      <c r="G201" s="5"/>
      <c r="H201" s="22"/>
      <c r="I201" s="22"/>
      <c r="J201" s="22"/>
      <c r="K201" s="7"/>
    </row>
    <row r="202" spans="1:11" s="6" customFormat="1" x14ac:dyDescent="0.25">
      <c r="A202" s="1"/>
      <c r="B202" s="1"/>
      <c r="C202" s="21"/>
      <c r="D202" s="1"/>
      <c r="E202" s="1"/>
      <c r="F202" s="5"/>
      <c r="G202" s="5"/>
      <c r="H202" s="22"/>
      <c r="I202" s="22"/>
      <c r="J202" s="22"/>
      <c r="K202" s="7"/>
    </row>
    <row r="203" spans="1:11" s="6" customFormat="1" x14ac:dyDescent="0.25">
      <c r="A203" s="1"/>
      <c r="B203" s="1"/>
      <c r="C203" s="21"/>
      <c r="D203" s="1"/>
      <c r="E203" s="1"/>
      <c r="F203" s="5"/>
      <c r="G203" s="5"/>
      <c r="H203" s="22"/>
      <c r="I203" s="22"/>
      <c r="J203" s="22"/>
      <c r="K203" s="7"/>
    </row>
    <row r="204" spans="1:11" s="6" customFormat="1" x14ac:dyDescent="0.25">
      <c r="A204" s="1"/>
      <c r="B204" s="1"/>
      <c r="C204" s="21"/>
      <c r="D204" s="1"/>
      <c r="E204" s="1"/>
      <c r="F204" s="5"/>
      <c r="G204" s="5"/>
      <c r="H204" s="22"/>
      <c r="I204" s="22"/>
      <c r="J204" s="22"/>
      <c r="K204" s="7"/>
    </row>
    <row r="205" spans="1:11" s="6" customFormat="1" x14ac:dyDescent="0.25">
      <c r="A205" s="1"/>
      <c r="B205" s="1"/>
      <c r="C205" s="21"/>
      <c r="D205" s="1"/>
      <c r="E205" s="1"/>
      <c r="F205" s="5"/>
      <c r="G205" s="5"/>
      <c r="H205" s="22"/>
      <c r="I205" s="22"/>
      <c r="J205" s="22"/>
      <c r="K205" s="7"/>
    </row>
    <row r="206" spans="1:11" s="6" customFormat="1" x14ac:dyDescent="0.25">
      <c r="A206" s="1"/>
      <c r="B206" s="1"/>
      <c r="C206" s="21"/>
      <c r="D206" s="1"/>
      <c r="E206" s="1"/>
      <c r="F206" s="5"/>
      <c r="G206" s="5"/>
      <c r="H206" s="22"/>
      <c r="I206" s="22"/>
      <c r="J206" s="22"/>
      <c r="K206" s="7"/>
    </row>
    <row r="207" spans="1:11" s="6" customFormat="1" x14ac:dyDescent="0.25">
      <c r="A207" s="1"/>
      <c r="B207" s="1"/>
      <c r="C207" s="21"/>
      <c r="D207" s="1"/>
      <c r="E207" s="1"/>
      <c r="F207" s="5"/>
      <c r="G207" s="5"/>
      <c r="H207" s="22"/>
      <c r="I207" s="22"/>
      <c r="J207" s="22"/>
      <c r="K207" s="7"/>
    </row>
    <row r="208" spans="1:11" s="6" customFormat="1" x14ac:dyDescent="0.25">
      <c r="A208" s="1"/>
      <c r="B208" s="1"/>
      <c r="C208" s="21"/>
      <c r="D208" s="1"/>
      <c r="E208" s="1"/>
      <c r="F208" s="5"/>
      <c r="G208" s="5"/>
      <c r="H208" s="22"/>
      <c r="I208" s="22"/>
      <c r="J208" s="22"/>
      <c r="K208" s="7"/>
    </row>
    <row r="209" spans="1:11" s="6" customFormat="1" x14ac:dyDescent="0.25">
      <c r="A209" s="1"/>
      <c r="B209" s="1"/>
      <c r="C209" s="21"/>
      <c r="D209" s="1"/>
      <c r="E209" s="1"/>
      <c r="F209" s="5"/>
      <c r="G209" s="5"/>
      <c r="H209" s="22"/>
      <c r="I209" s="22"/>
      <c r="J209" s="22"/>
      <c r="K209" s="7"/>
    </row>
    <row r="210" spans="1:11" s="6" customFormat="1" x14ac:dyDescent="0.25">
      <c r="A210" s="1"/>
      <c r="B210" s="1"/>
      <c r="C210" s="21"/>
      <c r="D210" s="1"/>
      <c r="E210" s="1"/>
      <c r="F210" s="5"/>
      <c r="G210" s="5"/>
      <c r="H210" s="22"/>
      <c r="I210" s="22"/>
      <c r="J210" s="22"/>
      <c r="K210" s="7"/>
    </row>
    <row r="211" spans="1:11" s="6" customFormat="1" x14ac:dyDescent="0.25">
      <c r="A211" s="1"/>
      <c r="B211" s="1"/>
      <c r="C211" s="21"/>
      <c r="D211" s="1"/>
      <c r="E211" s="1"/>
      <c r="F211" s="5"/>
      <c r="G211" s="5"/>
      <c r="H211" s="22"/>
      <c r="I211" s="22"/>
      <c r="J211" s="22"/>
      <c r="K211" s="7"/>
    </row>
    <row r="212" spans="1:11" s="6" customFormat="1" x14ac:dyDescent="0.25">
      <c r="A212" s="1"/>
      <c r="B212" s="1"/>
      <c r="C212" s="21"/>
      <c r="D212" s="1"/>
      <c r="E212" s="1"/>
      <c r="F212" s="5"/>
      <c r="G212" s="5"/>
      <c r="H212" s="22"/>
      <c r="I212" s="22"/>
      <c r="J212" s="22"/>
      <c r="K212" s="7"/>
    </row>
    <row r="213" spans="1:11" s="6" customFormat="1" x14ac:dyDescent="0.25">
      <c r="A213" s="1"/>
      <c r="B213" s="1"/>
      <c r="C213" s="21"/>
      <c r="D213" s="1"/>
      <c r="E213" s="1"/>
      <c r="F213" s="5"/>
      <c r="G213" s="5"/>
      <c r="H213" s="22"/>
      <c r="I213" s="22"/>
      <c r="J213" s="22"/>
      <c r="K213" s="7"/>
    </row>
    <row r="214" spans="1:11" s="6" customFormat="1" x14ac:dyDescent="0.25">
      <c r="A214" s="1"/>
      <c r="B214" s="1"/>
      <c r="C214" s="21"/>
      <c r="D214" s="1"/>
      <c r="E214" s="1"/>
      <c r="F214" s="5"/>
      <c r="G214" s="5"/>
      <c r="H214" s="22"/>
      <c r="I214" s="22"/>
      <c r="J214" s="22"/>
      <c r="K214" s="7"/>
    </row>
    <row r="215" spans="1:11" s="6" customFormat="1" x14ac:dyDescent="0.25">
      <c r="A215" s="1"/>
      <c r="B215" s="1"/>
      <c r="C215" s="21"/>
      <c r="D215" s="1"/>
      <c r="E215" s="1"/>
      <c r="F215" s="5"/>
      <c r="G215" s="5"/>
      <c r="H215" s="22"/>
      <c r="I215" s="22"/>
      <c r="J215" s="22"/>
      <c r="K215" s="7"/>
    </row>
    <row r="216" spans="1:11" s="6" customFormat="1" x14ac:dyDescent="0.25">
      <c r="A216" s="1"/>
      <c r="B216" s="1"/>
      <c r="C216" s="21"/>
      <c r="D216" s="1"/>
      <c r="E216" s="1"/>
      <c r="F216" s="5"/>
      <c r="G216" s="5"/>
      <c r="H216" s="22"/>
      <c r="I216" s="22"/>
      <c r="J216" s="22"/>
      <c r="K216" s="7"/>
    </row>
    <row r="217" spans="1:11" s="6" customFormat="1" x14ac:dyDescent="0.25">
      <c r="A217" s="1"/>
      <c r="B217" s="1"/>
      <c r="C217" s="21"/>
      <c r="D217" s="1"/>
      <c r="E217" s="1"/>
      <c r="F217" s="5"/>
      <c r="G217" s="5"/>
      <c r="H217" s="22"/>
      <c r="I217" s="22"/>
      <c r="J217" s="22"/>
      <c r="K217" s="7"/>
    </row>
    <row r="218" spans="1:11" s="6" customFormat="1" x14ac:dyDescent="0.25">
      <c r="A218" s="1"/>
      <c r="B218" s="1"/>
      <c r="C218" s="21"/>
      <c r="D218" s="1"/>
      <c r="E218" s="1"/>
      <c r="F218" s="5"/>
      <c r="G218" s="5"/>
      <c r="H218" s="22"/>
      <c r="I218" s="22"/>
      <c r="J218" s="22"/>
      <c r="K218" s="7"/>
    </row>
    <row r="219" spans="1:11" s="6" customFormat="1" x14ac:dyDescent="0.25">
      <c r="A219" s="1"/>
      <c r="B219" s="1"/>
      <c r="C219" s="21"/>
      <c r="D219" s="1"/>
      <c r="E219" s="1"/>
      <c r="F219" s="5"/>
      <c r="G219" s="5"/>
      <c r="H219" s="22"/>
      <c r="I219" s="22"/>
      <c r="J219" s="22"/>
      <c r="K219" s="7"/>
    </row>
    <row r="220" spans="1:11" s="6" customFormat="1" x14ac:dyDescent="0.25">
      <c r="A220" s="1"/>
      <c r="B220" s="1"/>
      <c r="C220" s="21"/>
      <c r="D220" s="1"/>
      <c r="E220" s="1"/>
      <c r="F220" s="5"/>
      <c r="G220" s="5"/>
      <c r="H220" s="22"/>
      <c r="I220" s="22"/>
      <c r="J220" s="22"/>
      <c r="K220" s="7"/>
    </row>
    <row r="221" spans="1:11" s="6" customFormat="1" x14ac:dyDescent="0.25">
      <c r="A221" s="1"/>
      <c r="B221" s="1"/>
      <c r="C221" s="21"/>
      <c r="D221" s="1"/>
      <c r="E221" s="1"/>
      <c r="F221" s="5"/>
      <c r="G221" s="5"/>
      <c r="H221" s="22"/>
      <c r="I221" s="22"/>
      <c r="J221" s="22"/>
      <c r="K221" s="7"/>
    </row>
    <row r="222" spans="1:11" s="6" customFormat="1" x14ac:dyDescent="0.25">
      <c r="A222" s="1"/>
      <c r="B222" s="1"/>
      <c r="C222" s="21"/>
      <c r="D222" s="1"/>
      <c r="E222" s="1"/>
      <c r="F222" s="5"/>
      <c r="G222" s="5"/>
      <c r="H222" s="22"/>
      <c r="I222" s="22"/>
      <c r="J222" s="22"/>
      <c r="K222" s="7"/>
    </row>
    <row r="223" spans="1:11" s="6" customFormat="1" x14ac:dyDescent="0.25">
      <c r="A223" s="1"/>
      <c r="B223" s="1"/>
      <c r="C223" s="21"/>
      <c r="D223" s="1"/>
      <c r="E223" s="1"/>
      <c r="F223" s="5"/>
      <c r="G223" s="5"/>
      <c r="H223" s="22"/>
      <c r="I223" s="22"/>
      <c r="J223" s="22"/>
      <c r="K223" s="7"/>
    </row>
    <row r="224" spans="1:11" s="6" customFormat="1" x14ac:dyDescent="0.25">
      <c r="A224" s="1"/>
      <c r="B224" s="1"/>
      <c r="C224" s="21"/>
      <c r="D224" s="1"/>
      <c r="E224" s="1"/>
      <c r="F224" s="5"/>
      <c r="G224" s="5"/>
      <c r="H224" s="22"/>
      <c r="I224" s="22"/>
      <c r="J224" s="22"/>
      <c r="K224" s="7"/>
    </row>
    <row r="225" spans="1:11" s="6" customFormat="1" x14ac:dyDescent="0.25">
      <c r="A225" s="1"/>
      <c r="B225" s="1"/>
      <c r="C225" s="21"/>
      <c r="D225" s="1"/>
      <c r="E225" s="1"/>
      <c r="F225" s="5"/>
      <c r="G225" s="5"/>
      <c r="H225" s="22"/>
      <c r="I225" s="22"/>
      <c r="J225" s="22"/>
      <c r="K225" s="7"/>
    </row>
    <row r="226" spans="1:11" s="6" customFormat="1" x14ac:dyDescent="0.25">
      <c r="A226" s="1"/>
      <c r="B226" s="1"/>
      <c r="C226" s="21"/>
      <c r="D226" s="1"/>
      <c r="E226" s="1"/>
      <c r="F226" s="5"/>
      <c r="G226" s="5"/>
      <c r="H226" s="22"/>
      <c r="I226" s="22"/>
      <c r="J226" s="22"/>
      <c r="K226" s="7"/>
    </row>
    <row r="227" spans="1:11" s="6" customFormat="1" x14ac:dyDescent="0.25">
      <c r="A227" s="1"/>
      <c r="B227" s="1"/>
      <c r="C227" s="21"/>
      <c r="D227" s="1"/>
      <c r="E227" s="1"/>
      <c r="F227" s="5"/>
      <c r="G227" s="5"/>
      <c r="H227" s="22"/>
      <c r="I227" s="22"/>
      <c r="J227" s="22"/>
      <c r="K227" s="7"/>
    </row>
    <row r="228" spans="1:11" s="6" customFormat="1" x14ac:dyDescent="0.25">
      <c r="A228" s="1"/>
      <c r="B228" s="1"/>
      <c r="C228" s="21"/>
      <c r="D228" s="1"/>
      <c r="E228" s="1"/>
      <c r="F228" s="5"/>
      <c r="G228" s="5"/>
      <c r="H228" s="22"/>
      <c r="I228" s="22"/>
      <c r="J228" s="22"/>
      <c r="K228" s="7"/>
    </row>
    <row r="229" spans="1:11" s="6" customFormat="1" x14ac:dyDescent="0.25">
      <c r="A229" s="1"/>
      <c r="B229" s="1"/>
      <c r="C229" s="21"/>
      <c r="D229" s="1"/>
      <c r="E229" s="1"/>
      <c r="F229" s="5"/>
      <c r="G229" s="5"/>
      <c r="H229" s="22"/>
      <c r="I229" s="22"/>
      <c r="J229" s="22"/>
      <c r="K229" s="7"/>
    </row>
    <row r="230" spans="1:11" s="6" customFormat="1" x14ac:dyDescent="0.25">
      <c r="A230" s="1"/>
      <c r="B230" s="1"/>
      <c r="C230" s="21"/>
      <c r="D230" s="1"/>
      <c r="E230" s="1"/>
      <c r="F230" s="5"/>
      <c r="G230" s="5"/>
      <c r="H230" s="22"/>
      <c r="I230" s="22"/>
      <c r="J230" s="22"/>
      <c r="K230" s="7"/>
    </row>
    <row r="231" spans="1:11" s="6" customFormat="1" x14ac:dyDescent="0.25">
      <c r="A231" s="1"/>
      <c r="B231" s="1"/>
      <c r="C231" s="21"/>
      <c r="D231" s="1"/>
      <c r="E231" s="1"/>
      <c r="F231" s="5"/>
      <c r="G231" s="5"/>
      <c r="H231" s="22"/>
      <c r="I231" s="22"/>
      <c r="J231" s="22"/>
      <c r="K231" s="7"/>
    </row>
    <row r="232" spans="1:11" s="6" customFormat="1" x14ac:dyDescent="0.25">
      <c r="A232" s="1"/>
      <c r="B232" s="1"/>
      <c r="C232" s="21"/>
      <c r="D232" s="1"/>
      <c r="E232" s="1"/>
      <c r="F232" s="5"/>
      <c r="G232" s="5"/>
      <c r="H232" s="22"/>
      <c r="I232" s="22"/>
      <c r="J232" s="22"/>
      <c r="K232" s="7"/>
    </row>
    <row r="233" spans="1:11" s="6" customFormat="1" x14ac:dyDescent="0.25">
      <c r="A233" s="1"/>
      <c r="B233" s="1"/>
      <c r="C233" s="21"/>
      <c r="D233" s="1"/>
      <c r="E233" s="1"/>
      <c r="F233" s="5"/>
      <c r="G233" s="5"/>
      <c r="H233" s="22"/>
      <c r="I233" s="22"/>
      <c r="J233" s="22"/>
      <c r="K233" s="7"/>
    </row>
    <row r="234" spans="1:11" s="6" customFormat="1" x14ac:dyDescent="0.25">
      <c r="A234" s="1"/>
      <c r="B234" s="1"/>
      <c r="C234" s="21"/>
      <c r="D234" s="1"/>
      <c r="E234" s="1"/>
      <c r="F234" s="5"/>
      <c r="G234" s="5"/>
      <c r="H234" s="22"/>
      <c r="I234" s="22"/>
      <c r="J234" s="22"/>
      <c r="K234" s="7"/>
    </row>
    <row r="235" spans="1:11" s="6" customFormat="1" x14ac:dyDescent="0.25">
      <c r="A235" s="1"/>
      <c r="B235" s="1"/>
      <c r="C235" s="21"/>
      <c r="D235" s="1"/>
      <c r="E235" s="1"/>
      <c r="F235" s="5"/>
      <c r="G235" s="5"/>
      <c r="H235" s="22"/>
      <c r="I235" s="22"/>
      <c r="J235" s="22"/>
      <c r="K235" s="7"/>
    </row>
  </sheetData>
  <mergeCells count="10">
    <mergeCell ref="C4:C50"/>
    <mergeCell ref="F61:N61"/>
    <mergeCell ref="F54:N54"/>
    <mergeCell ref="F55:N55"/>
    <mergeCell ref="A1:C1"/>
    <mergeCell ref="F56:N56"/>
    <mergeCell ref="A2:N2"/>
    <mergeCell ref="D1:F1"/>
    <mergeCell ref="H1:N1"/>
    <mergeCell ref="A4:A50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7A574-CFEA-4B9D-AD88-B7A0506EF628}">
  <dimension ref="A1:Q225"/>
  <sheetViews>
    <sheetView zoomScale="85" zoomScaleNormal="85" workbookViewId="0">
      <selection activeCell="G3" sqref="G1:H1048576"/>
    </sheetView>
  </sheetViews>
  <sheetFormatPr defaultColWidth="37.28515625" defaultRowHeight="15" x14ac:dyDescent="0.25"/>
  <cols>
    <col min="1" max="1" width="7.85546875" style="1" customWidth="1"/>
    <col min="2" max="2" width="7.7109375" style="1" customWidth="1"/>
    <col min="3" max="3" width="15.42578125" style="21" customWidth="1"/>
    <col min="4" max="4" width="32.42578125" style="1" customWidth="1"/>
    <col min="5" max="5" width="11.5703125" style="1" customWidth="1"/>
    <col min="6" max="6" width="13.85546875" style="1" customWidth="1"/>
    <col min="7" max="7" width="11.5703125" style="5" customWidth="1"/>
    <col min="8" max="9" width="11.5703125" style="22" customWidth="1"/>
    <col min="10" max="10" width="11.140625" style="4" customWidth="1"/>
    <col min="11" max="11" width="18" style="2" customWidth="1"/>
    <col min="12" max="12" width="15.140625" style="51" customWidth="1"/>
    <col min="13" max="17" width="12.140625" style="51" bestFit="1" customWidth="1"/>
    <col min="18" max="16384" width="37.28515625" style="2"/>
  </cols>
  <sheetData>
    <row r="1" spans="1:17" ht="51.6" customHeight="1" x14ac:dyDescent="0.25">
      <c r="A1" s="136" t="s">
        <v>104</v>
      </c>
      <c r="B1" s="141"/>
      <c r="C1" s="137"/>
      <c r="D1" s="138" t="s">
        <v>137</v>
      </c>
      <c r="E1" s="139"/>
      <c r="F1" s="139"/>
      <c r="G1" s="139"/>
      <c r="H1" s="139"/>
      <c r="I1" s="140"/>
      <c r="J1" s="136" t="s">
        <v>130</v>
      </c>
      <c r="K1" s="137"/>
      <c r="L1" s="134" t="s">
        <v>138</v>
      </c>
      <c r="M1" s="134" t="s">
        <v>135</v>
      </c>
      <c r="N1" s="134" t="s">
        <v>135</v>
      </c>
      <c r="O1" s="134" t="s">
        <v>135</v>
      </c>
      <c r="P1" s="134" t="s">
        <v>135</v>
      </c>
      <c r="Q1" s="134" t="s">
        <v>135</v>
      </c>
    </row>
    <row r="2" spans="1:17" ht="35.450000000000003" customHeight="1" x14ac:dyDescent="0.25">
      <c r="A2" s="142" t="s">
        <v>132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35"/>
      <c r="M2" s="135"/>
      <c r="N2" s="135"/>
      <c r="O2" s="135"/>
      <c r="P2" s="135"/>
      <c r="Q2" s="135"/>
    </row>
    <row r="3" spans="1:17" s="3" customFormat="1" ht="75" x14ac:dyDescent="0.2">
      <c r="A3" s="66" t="s">
        <v>62</v>
      </c>
      <c r="B3" s="66" t="s">
        <v>63</v>
      </c>
      <c r="C3" s="66" t="s">
        <v>64</v>
      </c>
      <c r="D3" s="66" t="s">
        <v>65</v>
      </c>
      <c r="E3" s="96" t="s">
        <v>67</v>
      </c>
      <c r="F3" s="19" t="s">
        <v>66</v>
      </c>
      <c r="G3" s="92" t="s">
        <v>131</v>
      </c>
      <c r="H3" s="79" t="s">
        <v>133</v>
      </c>
      <c r="I3" s="79" t="s">
        <v>124</v>
      </c>
      <c r="J3" s="95" t="s">
        <v>134</v>
      </c>
      <c r="K3" s="24" t="s">
        <v>5</v>
      </c>
      <c r="L3" s="33" t="s">
        <v>139</v>
      </c>
      <c r="M3" s="33" t="s">
        <v>136</v>
      </c>
      <c r="N3" s="33" t="s">
        <v>136</v>
      </c>
      <c r="O3" s="33" t="s">
        <v>136</v>
      </c>
      <c r="P3" s="33" t="s">
        <v>136</v>
      </c>
      <c r="Q3" s="33" t="s">
        <v>136</v>
      </c>
    </row>
    <row r="4" spans="1:17" s="3" customFormat="1" ht="60" x14ac:dyDescent="0.2">
      <c r="A4" s="109">
        <v>1</v>
      </c>
      <c r="B4" s="29">
        <v>1</v>
      </c>
      <c r="C4" s="109" t="s">
        <v>87</v>
      </c>
      <c r="D4" s="42" t="s">
        <v>11</v>
      </c>
      <c r="E4" s="29" t="s">
        <v>69</v>
      </c>
      <c r="F4" s="97">
        <v>1900</v>
      </c>
      <c r="G4" s="17">
        <f>'REITORIA-CEVEN'!J4+ESAG!J4+CEART!J4+FAED!J4+CEAD!J4+CEFID!J4+CERES!J4+CESFI!J4+CCT!J4+CEPLAN!J4+'CEAVI '!J4+CAV!J4+CEO!J4+CESMO!J4</f>
        <v>91</v>
      </c>
      <c r="H4" s="93">
        <f>G4*2</f>
        <v>182</v>
      </c>
      <c r="I4" s="94">
        <f>GESTOR!J4</f>
        <v>0</v>
      </c>
      <c r="J4" s="84">
        <f>H4-(SUM(L4:Q4))-I4</f>
        <v>172</v>
      </c>
      <c r="K4" s="18">
        <f>F4*G4</f>
        <v>172900</v>
      </c>
      <c r="L4" s="52">
        <v>10</v>
      </c>
      <c r="M4" s="52"/>
      <c r="N4" s="52"/>
      <c r="O4" s="52"/>
      <c r="P4" s="52"/>
      <c r="Q4" s="52"/>
    </row>
    <row r="5" spans="1:17" s="3" customFormat="1" ht="45" x14ac:dyDescent="0.2">
      <c r="A5" s="110"/>
      <c r="B5" s="29">
        <v>2</v>
      </c>
      <c r="C5" s="110"/>
      <c r="D5" s="42" t="s">
        <v>12</v>
      </c>
      <c r="E5" s="29" t="s">
        <v>69</v>
      </c>
      <c r="F5" s="97">
        <v>1900</v>
      </c>
      <c r="G5" s="17">
        <f>'REITORIA-CEVEN'!J5+ESAG!J5+CEART!J5+FAED!J5+CEAD!J5+CEFID!J5+CERES!J5+CESFI!J5+CCT!J5+CEPLAN!J5+'CEAVI '!J5+CAV!J5+CEO!J5+CESMO!J5</f>
        <v>104</v>
      </c>
      <c r="H5" s="93">
        <f t="shared" ref="H5:H50" si="0">G5*2</f>
        <v>208</v>
      </c>
      <c r="I5" s="94">
        <f>GESTOR!J5</f>
        <v>0</v>
      </c>
      <c r="J5" s="84">
        <f t="shared" ref="J5:J50" si="1">H5-(SUM(L5:Q5))-I5</f>
        <v>198</v>
      </c>
      <c r="K5" s="18">
        <f t="shared" ref="K5:K50" si="2">F5*G5</f>
        <v>197600</v>
      </c>
      <c r="L5" s="52">
        <v>10</v>
      </c>
      <c r="M5" s="52"/>
      <c r="N5" s="52"/>
      <c r="O5" s="52"/>
      <c r="P5" s="52"/>
      <c r="Q5" s="52"/>
    </row>
    <row r="6" spans="1:17" s="3" customFormat="1" ht="45" x14ac:dyDescent="0.2">
      <c r="A6" s="110"/>
      <c r="B6" s="29">
        <v>3</v>
      </c>
      <c r="C6" s="110"/>
      <c r="D6" s="42" t="s">
        <v>13</v>
      </c>
      <c r="E6" s="29" t="s">
        <v>69</v>
      </c>
      <c r="F6" s="97">
        <v>1900</v>
      </c>
      <c r="G6" s="17">
        <f>'REITORIA-CEVEN'!J6+ESAG!J6+CEART!J6+FAED!J6+CEAD!J6+CEFID!J6+CERES!J6+CESFI!J6+CCT!J6+CEPLAN!J6+'CEAVI '!J6+CAV!J6+CEO!J6+CESMO!J6</f>
        <v>92</v>
      </c>
      <c r="H6" s="93">
        <f t="shared" si="0"/>
        <v>184</v>
      </c>
      <c r="I6" s="94">
        <f>GESTOR!J6</f>
        <v>0</v>
      </c>
      <c r="J6" s="84">
        <f t="shared" si="1"/>
        <v>174</v>
      </c>
      <c r="K6" s="18">
        <f t="shared" si="2"/>
        <v>174800</v>
      </c>
      <c r="L6" s="52">
        <v>10</v>
      </c>
      <c r="M6" s="52"/>
      <c r="N6" s="52"/>
      <c r="O6" s="52"/>
      <c r="P6" s="52"/>
      <c r="Q6" s="52"/>
    </row>
    <row r="7" spans="1:17" s="3" customFormat="1" ht="30" x14ac:dyDescent="0.2">
      <c r="A7" s="110"/>
      <c r="B7" s="29">
        <v>4</v>
      </c>
      <c r="C7" s="110"/>
      <c r="D7" s="42" t="s">
        <v>70</v>
      </c>
      <c r="E7" s="29" t="s">
        <v>69</v>
      </c>
      <c r="F7" s="97">
        <v>2500</v>
      </c>
      <c r="G7" s="17">
        <f>'REITORIA-CEVEN'!J7+ESAG!J7+CEART!J7+FAED!J7+CEAD!J7+CEFID!J7+CERES!J7+CESFI!J7+CCT!J7+CEPLAN!J7+'CEAVI '!J7+CAV!J7+CEO!J7+CESMO!J7</f>
        <v>20</v>
      </c>
      <c r="H7" s="93">
        <f t="shared" si="0"/>
        <v>40</v>
      </c>
      <c r="I7" s="94">
        <f>GESTOR!J7</f>
        <v>0</v>
      </c>
      <c r="J7" s="84">
        <f t="shared" si="1"/>
        <v>30</v>
      </c>
      <c r="K7" s="18">
        <f t="shared" si="2"/>
        <v>50000</v>
      </c>
      <c r="L7" s="52">
        <v>10</v>
      </c>
      <c r="M7" s="52"/>
      <c r="N7" s="52"/>
      <c r="O7" s="52"/>
      <c r="P7" s="52"/>
      <c r="Q7" s="52"/>
    </row>
    <row r="8" spans="1:17" s="3" customFormat="1" ht="60" x14ac:dyDescent="0.2">
      <c r="A8" s="110"/>
      <c r="B8" s="29">
        <v>5</v>
      </c>
      <c r="C8" s="110"/>
      <c r="D8" s="42" t="s">
        <v>14</v>
      </c>
      <c r="E8" s="29" t="s">
        <v>69</v>
      </c>
      <c r="F8" s="97">
        <v>1900</v>
      </c>
      <c r="G8" s="17">
        <f>'REITORIA-CEVEN'!J8+ESAG!J8+CEART!J8+FAED!J8+CEAD!J8+CEFID!J8+CERES!J8+CESFI!J8+CCT!J8+CEPLAN!J8+'CEAVI '!J8+CAV!J8+CEO!J8+CESMO!J8</f>
        <v>94</v>
      </c>
      <c r="H8" s="93">
        <f t="shared" si="0"/>
        <v>188</v>
      </c>
      <c r="I8" s="94">
        <f>GESTOR!J8</f>
        <v>0</v>
      </c>
      <c r="J8" s="84">
        <f t="shared" si="1"/>
        <v>180</v>
      </c>
      <c r="K8" s="18">
        <f t="shared" si="2"/>
        <v>178600</v>
      </c>
      <c r="L8" s="52">
        <v>8</v>
      </c>
      <c r="M8" s="52"/>
      <c r="N8" s="52"/>
      <c r="O8" s="52"/>
      <c r="P8" s="52"/>
      <c r="Q8" s="52"/>
    </row>
    <row r="9" spans="1:17" s="3" customFormat="1" ht="60" x14ac:dyDescent="0.2">
      <c r="A9" s="110"/>
      <c r="B9" s="29">
        <v>6</v>
      </c>
      <c r="C9" s="110"/>
      <c r="D9" s="42" t="s">
        <v>15</v>
      </c>
      <c r="E9" s="29" t="s">
        <v>69</v>
      </c>
      <c r="F9" s="61">
        <v>1900</v>
      </c>
      <c r="G9" s="17">
        <f>'REITORIA-CEVEN'!J9+ESAG!J9+CEART!J9+FAED!J9+CEAD!J9+CEFID!J9+CERES!J9+CESFI!J9+CCT!J9+CEPLAN!J9+'CEAVI '!J9+CAV!J9+CEO!J9+CESMO!J9</f>
        <v>64</v>
      </c>
      <c r="H9" s="93">
        <f t="shared" si="0"/>
        <v>128</v>
      </c>
      <c r="I9" s="94">
        <f>GESTOR!J9</f>
        <v>0</v>
      </c>
      <c r="J9" s="84">
        <f t="shared" si="1"/>
        <v>128</v>
      </c>
      <c r="K9" s="18">
        <f t="shared" si="2"/>
        <v>121600</v>
      </c>
      <c r="L9" s="52"/>
      <c r="M9" s="52"/>
      <c r="N9" s="52"/>
      <c r="O9" s="52"/>
      <c r="P9" s="52"/>
      <c r="Q9" s="52"/>
    </row>
    <row r="10" spans="1:17" s="3" customFormat="1" ht="60" x14ac:dyDescent="0.2">
      <c r="A10" s="110"/>
      <c r="B10" s="29">
        <v>7</v>
      </c>
      <c r="C10" s="110"/>
      <c r="D10" s="42" t="s">
        <v>16</v>
      </c>
      <c r="E10" s="29" t="s">
        <v>69</v>
      </c>
      <c r="F10" s="61">
        <v>2000</v>
      </c>
      <c r="G10" s="17">
        <f>'REITORIA-CEVEN'!J10+ESAG!J10+CEART!J10+FAED!J10+CEAD!J10+CEFID!J10+CERES!J10+CESFI!J10+CCT!J10+CEPLAN!J10+'CEAVI '!J10+CAV!J10+CEO!J10+CESMO!J10</f>
        <v>52</v>
      </c>
      <c r="H10" s="93">
        <f t="shared" si="0"/>
        <v>104</v>
      </c>
      <c r="I10" s="94">
        <f>GESTOR!J10</f>
        <v>0</v>
      </c>
      <c r="J10" s="84">
        <f t="shared" si="1"/>
        <v>104</v>
      </c>
      <c r="K10" s="18">
        <f t="shared" si="2"/>
        <v>104000</v>
      </c>
      <c r="L10" s="52"/>
      <c r="M10" s="52"/>
      <c r="N10" s="52"/>
      <c r="O10" s="52"/>
      <c r="P10" s="52"/>
      <c r="Q10" s="52"/>
    </row>
    <row r="11" spans="1:17" s="3" customFormat="1" ht="45" x14ac:dyDescent="0.2">
      <c r="A11" s="110"/>
      <c r="B11" s="29">
        <v>8</v>
      </c>
      <c r="C11" s="110"/>
      <c r="D11" s="42" t="s">
        <v>17</v>
      </c>
      <c r="E11" s="29" t="s">
        <v>69</v>
      </c>
      <c r="F11" s="61">
        <v>2000</v>
      </c>
      <c r="G11" s="17">
        <f>'REITORIA-CEVEN'!J11+ESAG!J11+CEART!J11+FAED!J11+CEAD!J11+CEFID!J11+CERES!J11+CESFI!J11+CCT!J11+CEPLAN!J11+'CEAVI '!J11+CAV!J11+CEO!J11+CESMO!J11</f>
        <v>38</v>
      </c>
      <c r="H11" s="93">
        <f t="shared" si="0"/>
        <v>76</v>
      </c>
      <c r="I11" s="94">
        <f>GESTOR!J11</f>
        <v>0</v>
      </c>
      <c r="J11" s="84">
        <f t="shared" si="1"/>
        <v>76</v>
      </c>
      <c r="K11" s="18">
        <f t="shared" si="2"/>
        <v>76000</v>
      </c>
      <c r="L11" s="52"/>
      <c r="M11" s="52"/>
      <c r="N11" s="52"/>
      <c r="O11" s="52"/>
      <c r="P11" s="52"/>
      <c r="Q11" s="52"/>
    </row>
    <row r="12" spans="1:17" s="3" customFormat="1" ht="60" x14ac:dyDescent="0.2">
      <c r="A12" s="110"/>
      <c r="B12" s="29">
        <v>9</v>
      </c>
      <c r="C12" s="110"/>
      <c r="D12" s="42" t="s">
        <v>18</v>
      </c>
      <c r="E12" s="29" t="s">
        <v>69</v>
      </c>
      <c r="F12" s="61">
        <v>1900</v>
      </c>
      <c r="G12" s="17">
        <f>'REITORIA-CEVEN'!J12+ESAG!J12+CEART!J12+FAED!J12+CEAD!J12+CEFID!J12+CERES!J12+CESFI!J12+CCT!J12+CEPLAN!J12+'CEAVI '!J12+CAV!J12+CEO!J12+CESMO!J12</f>
        <v>87</v>
      </c>
      <c r="H12" s="93">
        <f t="shared" si="0"/>
        <v>174</v>
      </c>
      <c r="I12" s="94">
        <f>GESTOR!J12</f>
        <v>0</v>
      </c>
      <c r="J12" s="84">
        <f t="shared" si="1"/>
        <v>174</v>
      </c>
      <c r="K12" s="18">
        <f t="shared" si="2"/>
        <v>165300</v>
      </c>
      <c r="L12" s="52"/>
      <c r="M12" s="52"/>
      <c r="N12" s="52"/>
      <c r="O12" s="52"/>
      <c r="P12" s="52"/>
      <c r="Q12" s="52"/>
    </row>
    <row r="13" spans="1:17" s="3" customFormat="1" ht="45" x14ac:dyDescent="0.2">
      <c r="A13" s="110"/>
      <c r="B13" s="29">
        <v>10</v>
      </c>
      <c r="C13" s="110"/>
      <c r="D13" s="42" t="s">
        <v>88</v>
      </c>
      <c r="E13" s="29" t="s">
        <v>69</v>
      </c>
      <c r="F13" s="97">
        <v>500</v>
      </c>
      <c r="G13" s="17">
        <f>'REITORIA-CEVEN'!J13+ESAG!J13+CEART!J13+FAED!J13+CEAD!J13+CEFID!J13+CERES!J13+CESFI!J13+CCT!J13+CEPLAN!J13+'CEAVI '!J13+CAV!J13+CEO!J13+CESMO!J13</f>
        <v>77</v>
      </c>
      <c r="H13" s="93">
        <f t="shared" si="0"/>
        <v>154</v>
      </c>
      <c r="I13" s="94">
        <f>GESTOR!J13</f>
        <v>0</v>
      </c>
      <c r="J13" s="84">
        <f t="shared" si="1"/>
        <v>144</v>
      </c>
      <c r="K13" s="18">
        <f t="shared" si="2"/>
        <v>38500</v>
      </c>
      <c r="L13" s="52">
        <v>10</v>
      </c>
      <c r="M13" s="53"/>
      <c r="N13" s="53"/>
      <c r="O13" s="52"/>
      <c r="P13" s="53"/>
      <c r="Q13" s="52"/>
    </row>
    <row r="14" spans="1:17" s="3" customFormat="1" ht="45" x14ac:dyDescent="0.2">
      <c r="A14" s="110"/>
      <c r="B14" s="29">
        <v>11</v>
      </c>
      <c r="C14" s="110"/>
      <c r="D14" s="42" t="s">
        <v>52</v>
      </c>
      <c r="E14" s="29" t="s">
        <v>69</v>
      </c>
      <c r="F14" s="61">
        <v>500</v>
      </c>
      <c r="G14" s="17">
        <f>'REITORIA-CEVEN'!J14+ESAG!J14+CEART!J14+FAED!J14+CEAD!J14+CEFID!J14+CERES!J14+CESFI!J14+CCT!J14+CEPLAN!J14+'CEAVI '!J14+CAV!J14+CEO!J14+CESMO!J14</f>
        <v>88</v>
      </c>
      <c r="H14" s="93">
        <f t="shared" si="0"/>
        <v>176</v>
      </c>
      <c r="I14" s="94">
        <f>GESTOR!J14</f>
        <v>0</v>
      </c>
      <c r="J14" s="84">
        <f t="shared" si="1"/>
        <v>176</v>
      </c>
      <c r="K14" s="18">
        <f t="shared" si="2"/>
        <v>44000</v>
      </c>
      <c r="L14" s="52"/>
      <c r="M14" s="52"/>
      <c r="N14" s="52"/>
      <c r="O14" s="52"/>
      <c r="P14" s="52"/>
      <c r="Q14" s="52"/>
    </row>
    <row r="15" spans="1:17" s="3" customFormat="1" ht="30" x14ac:dyDescent="0.2">
      <c r="A15" s="110"/>
      <c r="B15" s="29">
        <v>12</v>
      </c>
      <c r="C15" s="110"/>
      <c r="D15" s="42" t="s">
        <v>89</v>
      </c>
      <c r="E15" s="29" t="s">
        <v>69</v>
      </c>
      <c r="F15" s="61">
        <v>1000</v>
      </c>
      <c r="G15" s="17">
        <f>'REITORIA-CEVEN'!J15+ESAG!J15+CEART!J15+FAED!J15+CEAD!J15+CEFID!J15+CERES!J15+CESFI!J15+CCT!J15+CEPLAN!J15+'CEAVI '!J15+CAV!J15+CEO!J15+CESMO!J15</f>
        <v>153</v>
      </c>
      <c r="H15" s="93">
        <f t="shared" si="0"/>
        <v>306</v>
      </c>
      <c r="I15" s="94">
        <f>GESTOR!J15</f>
        <v>0</v>
      </c>
      <c r="J15" s="84">
        <f t="shared" si="1"/>
        <v>306</v>
      </c>
      <c r="K15" s="18">
        <f t="shared" si="2"/>
        <v>153000</v>
      </c>
      <c r="L15" s="52"/>
      <c r="M15" s="53"/>
      <c r="N15" s="53"/>
      <c r="O15" s="52"/>
      <c r="P15" s="53"/>
      <c r="Q15" s="52"/>
    </row>
    <row r="16" spans="1:17" s="3" customFormat="1" ht="30" x14ac:dyDescent="0.2">
      <c r="A16" s="110"/>
      <c r="B16" s="29">
        <v>13</v>
      </c>
      <c r="C16" s="110"/>
      <c r="D16" s="42" t="s">
        <v>90</v>
      </c>
      <c r="E16" s="29" t="s">
        <v>69</v>
      </c>
      <c r="F16" s="61">
        <v>1200</v>
      </c>
      <c r="G16" s="17">
        <f>'REITORIA-CEVEN'!J16+ESAG!J16+CEART!J16+FAED!J16+CEAD!J16+CEFID!J16+CERES!J16+CESFI!J16+CCT!J16+CEPLAN!J16+'CEAVI '!J16+CAV!J16+CEO!J16+CESMO!J16</f>
        <v>123</v>
      </c>
      <c r="H16" s="93">
        <f t="shared" si="0"/>
        <v>246</v>
      </c>
      <c r="I16" s="94">
        <f>GESTOR!J16</f>
        <v>0</v>
      </c>
      <c r="J16" s="84">
        <f t="shared" si="1"/>
        <v>246</v>
      </c>
      <c r="K16" s="18">
        <f t="shared" si="2"/>
        <v>147600</v>
      </c>
      <c r="L16" s="52"/>
      <c r="M16" s="52"/>
      <c r="N16" s="52"/>
      <c r="O16" s="52"/>
      <c r="P16" s="52"/>
      <c r="Q16" s="52"/>
    </row>
    <row r="17" spans="1:17" s="3" customFormat="1" ht="30" x14ac:dyDescent="0.2">
      <c r="A17" s="110"/>
      <c r="B17" s="29">
        <v>14</v>
      </c>
      <c r="C17" s="110"/>
      <c r="D17" s="42" t="s">
        <v>54</v>
      </c>
      <c r="E17" s="29" t="s">
        <v>69</v>
      </c>
      <c r="F17" s="61">
        <v>10000</v>
      </c>
      <c r="G17" s="17">
        <f>'REITORIA-CEVEN'!J17+ESAG!J17+CEART!J17+FAED!J17+CEAD!J17+CEFID!J17+CERES!J17+CESFI!J17+CCT!J17+CEPLAN!J17+'CEAVI '!J17+CAV!J17+CEO!J17+CESMO!J17</f>
        <v>37</v>
      </c>
      <c r="H17" s="93">
        <f t="shared" si="0"/>
        <v>74</v>
      </c>
      <c r="I17" s="94">
        <f>GESTOR!J17</f>
        <v>0</v>
      </c>
      <c r="J17" s="84">
        <f t="shared" si="1"/>
        <v>74</v>
      </c>
      <c r="K17" s="18">
        <f t="shared" si="2"/>
        <v>370000</v>
      </c>
      <c r="L17" s="52"/>
      <c r="M17" s="52"/>
      <c r="N17" s="52"/>
      <c r="O17" s="52"/>
      <c r="P17" s="52"/>
      <c r="Q17" s="52"/>
    </row>
    <row r="18" spans="1:17" s="3" customFormat="1" ht="45" x14ac:dyDescent="0.2">
      <c r="A18" s="110"/>
      <c r="B18" s="29">
        <v>15</v>
      </c>
      <c r="C18" s="110"/>
      <c r="D18" s="42" t="s">
        <v>55</v>
      </c>
      <c r="E18" s="29" t="s">
        <v>69</v>
      </c>
      <c r="F18" s="61">
        <v>500</v>
      </c>
      <c r="G18" s="17">
        <f>'REITORIA-CEVEN'!J18+ESAG!J18+CEART!J18+FAED!J18+CEAD!J18+CEFID!J18+CERES!J18+CESFI!J18+CCT!J18+CEPLAN!J18+'CEAVI '!J18+CAV!J18+CEO!J18+CESMO!J18</f>
        <v>65</v>
      </c>
      <c r="H18" s="93">
        <f t="shared" si="0"/>
        <v>130</v>
      </c>
      <c r="I18" s="94">
        <f>GESTOR!J18</f>
        <v>0</v>
      </c>
      <c r="J18" s="84">
        <f t="shared" si="1"/>
        <v>130</v>
      </c>
      <c r="K18" s="18">
        <f t="shared" si="2"/>
        <v>32500</v>
      </c>
      <c r="L18" s="52"/>
      <c r="M18" s="52"/>
      <c r="N18" s="52"/>
      <c r="O18" s="52"/>
      <c r="P18" s="52"/>
      <c r="Q18" s="52"/>
    </row>
    <row r="19" spans="1:17" s="3" customFormat="1" ht="30" x14ac:dyDescent="0.2">
      <c r="A19" s="110"/>
      <c r="B19" s="29">
        <v>16</v>
      </c>
      <c r="C19" s="110"/>
      <c r="D19" s="42" t="s">
        <v>56</v>
      </c>
      <c r="E19" s="29" t="s">
        <v>69</v>
      </c>
      <c r="F19" s="97">
        <v>500</v>
      </c>
      <c r="G19" s="17">
        <f>'REITORIA-CEVEN'!J19+ESAG!J19+CEART!J19+FAED!J19+CEAD!J19+CEFID!J19+CERES!J19+CESFI!J19+CCT!J19+CEPLAN!J19+'CEAVI '!J19+CAV!J19+CEO!J19+CESMO!J19</f>
        <v>72</v>
      </c>
      <c r="H19" s="93">
        <f t="shared" si="0"/>
        <v>144</v>
      </c>
      <c r="I19" s="94">
        <f>GESTOR!J19</f>
        <v>0</v>
      </c>
      <c r="J19" s="84">
        <f t="shared" si="1"/>
        <v>136</v>
      </c>
      <c r="K19" s="18">
        <f t="shared" si="2"/>
        <v>36000</v>
      </c>
      <c r="L19" s="52">
        <v>8</v>
      </c>
      <c r="M19" s="52"/>
      <c r="N19" s="52"/>
      <c r="O19" s="52"/>
      <c r="P19" s="52"/>
      <c r="Q19" s="52"/>
    </row>
    <row r="20" spans="1:17" s="3" customFormat="1" ht="75" x14ac:dyDescent="0.2">
      <c r="A20" s="110"/>
      <c r="B20" s="29">
        <v>17</v>
      </c>
      <c r="C20" s="110"/>
      <c r="D20" s="42" t="s">
        <v>91</v>
      </c>
      <c r="E20" s="29" t="s">
        <v>69</v>
      </c>
      <c r="F20" s="97">
        <v>2500</v>
      </c>
      <c r="G20" s="17">
        <f>'REITORIA-CEVEN'!J20+ESAG!J20+CEART!J20+FAED!J20+CEAD!J20+CEFID!J20+CERES!J20+CESFI!J20+CCT!J20+CEPLAN!J20+'CEAVI '!J20+CAV!J20+CEO!J20+CESMO!J20</f>
        <v>60</v>
      </c>
      <c r="H20" s="93">
        <f t="shared" si="0"/>
        <v>120</v>
      </c>
      <c r="I20" s="94">
        <f>GESTOR!J20</f>
        <v>0</v>
      </c>
      <c r="J20" s="84">
        <f t="shared" si="1"/>
        <v>112</v>
      </c>
      <c r="K20" s="18">
        <f t="shared" si="2"/>
        <v>150000</v>
      </c>
      <c r="L20" s="52">
        <v>8</v>
      </c>
      <c r="M20" s="53"/>
      <c r="N20" s="53"/>
      <c r="O20" s="52"/>
      <c r="P20" s="53"/>
      <c r="Q20" s="52"/>
    </row>
    <row r="21" spans="1:17" s="3" customFormat="1" ht="60" x14ac:dyDescent="0.2">
      <c r="A21" s="110"/>
      <c r="B21" s="29">
        <v>18</v>
      </c>
      <c r="C21" s="110"/>
      <c r="D21" s="42" t="s">
        <v>57</v>
      </c>
      <c r="E21" s="29" t="s">
        <v>69</v>
      </c>
      <c r="F21" s="97">
        <v>2500</v>
      </c>
      <c r="G21" s="17">
        <f>'REITORIA-CEVEN'!J21+ESAG!J21+CEART!J21+FAED!J21+CEAD!J21+CEFID!J21+CERES!J21+CESFI!J21+CCT!J21+CEPLAN!J21+'CEAVI '!J21+CAV!J21+CEO!J21+CESMO!J21</f>
        <v>46</v>
      </c>
      <c r="H21" s="93">
        <f t="shared" si="0"/>
        <v>92</v>
      </c>
      <c r="I21" s="94">
        <f>GESTOR!J21</f>
        <v>0</v>
      </c>
      <c r="J21" s="84">
        <f t="shared" si="1"/>
        <v>88</v>
      </c>
      <c r="K21" s="18">
        <f t="shared" si="2"/>
        <v>115000</v>
      </c>
      <c r="L21" s="52">
        <v>4</v>
      </c>
      <c r="M21" s="52"/>
      <c r="N21" s="52"/>
      <c r="O21" s="52"/>
      <c r="P21" s="52"/>
      <c r="Q21" s="52"/>
    </row>
    <row r="22" spans="1:17" ht="45" x14ac:dyDescent="0.25">
      <c r="A22" s="110"/>
      <c r="B22" s="29">
        <v>19</v>
      </c>
      <c r="C22" s="110"/>
      <c r="D22" s="42" t="s">
        <v>58</v>
      </c>
      <c r="E22" s="29" t="s">
        <v>69</v>
      </c>
      <c r="F22" s="98">
        <v>1500</v>
      </c>
      <c r="G22" s="17">
        <f>'REITORIA-CEVEN'!J22+ESAG!J22+CEART!J22+FAED!J22+CEAD!J22+CEFID!J22+CERES!J22+CESFI!J22+CCT!J22+CEPLAN!J22+'CEAVI '!J22+CAV!J22+CEO!J22+CESMO!J22</f>
        <v>33</v>
      </c>
      <c r="H22" s="93">
        <f t="shared" si="0"/>
        <v>66</v>
      </c>
      <c r="I22" s="94">
        <f>GESTOR!J22</f>
        <v>0</v>
      </c>
      <c r="J22" s="84">
        <f t="shared" si="1"/>
        <v>56</v>
      </c>
      <c r="K22" s="18">
        <f t="shared" si="2"/>
        <v>49500</v>
      </c>
      <c r="L22" s="52">
        <v>10</v>
      </c>
      <c r="M22" s="52"/>
      <c r="N22" s="52"/>
      <c r="O22" s="52"/>
      <c r="P22" s="52"/>
      <c r="Q22" s="52"/>
    </row>
    <row r="23" spans="1:17" ht="30" x14ac:dyDescent="0.25">
      <c r="A23" s="110"/>
      <c r="B23" s="29">
        <v>20</v>
      </c>
      <c r="C23" s="110"/>
      <c r="D23" s="42" t="s">
        <v>92</v>
      </c>
      <c r="E23" s="29" t="s">
        <v>69</v>
      </c>
      <c r="F23" s="64">
        <v>500</v>
      </c>
      <c r="G23" s="17">
        <f>'REITORIA-CEVEN'!J23+ESAG!J23+CEART!J23+FAED!J23+CEAD!J23+CEFID!J23+CERES!J23+CESFI!J23+CCT!J23+CEPLAN!J23+'CEAVI '!J23+CAV!J23+CEO!J23+CESMO!J23</f>
        <v>94</v>
      </c>
      <c r="H23" s="93">
        <f t="shared" si="0"/>
        <v>188</v>
      </c>
      <c r="I23" s="94">
        <f>GESTOR!J23</f>
        <v>0</v>
      </c>
      <c r="J23" s="84">
        <f t="shared" si="1"/>
        <v>188</v>
      </c>
      <c r="K23" s="18">
        <f t="shared" si="2"/>
        <v>47000</v>
      </c>
      <c r="L23" s="52"/>
      <c r="M23" s="52"/>
      <c r="N23" s="52"/>
      <c r="O23" s="52"/>
      <c r="P23" s="52"/>
      <c r="Q23" s="52"/>
    </row>
    <row r="24" spans="1:17" ht="30" x14ac:dyDescent="0.25">
      <c r="A24" s="110"/>
      <c r="B24" s="29">
        <v>21</v>
      </c>
      <c r="C24" s="110"/>
      <c r="D24" s="42" t="s">
        <v>93</v>
      </c>
      <c r="E24" s="29" t="s">
        <v>69</v>
      </c>
      <c r="F24" s="32">
        <v>500</v>
      </c>
      <c r="G24" s="17">
        <f>'REITORIA-CEVEN'!J24+ESAG!J24+CEART!J24+FAED!J24+CEAD!J24+CEFID!J24+CERES!J24+CESFI!J24+CCT!J24+CEPLAN!J24+'CEAVI '!J24+CAV!J24+CEO!J24+CESMO!J24</f>
        <v>110</v>
      </c>
      <c r="H24" s="93">
        <f t="shared" si="0"/>
        <v>220</v>
      </c>
      <c r="I24" s="94">
        <f>GESTOR!J24</f>
        <v>0</v>
      </c>
      <c r="J24" s="84">
        <f t="shared" si="1"/>
        <v>220</v>
      </c>
      <c r="K24" s="18">
        <f t="shared" si="2"/>
        <v>55000</v>
      </c>
      <c r="L24" s="52"/>
      <c r="M24" s="54"/>
      <c r="N24" s="54"/>
      <c r="O24" s="52"/>
      <c r="P24" s="54"/>
      <c r="Q24" s="52"/>
    </row>
    <row r="25" spans="1:17" ht="30" x14ac:dyDescent="0.25">
      <c r="A25" s="110"/>
      <c r="B25" s="29">
        <v>22</v>
      </c>
      <c r="C25" s="110"/>
      <c r="D25" s="42" t="s">
        <v>36</v>
      </c>
      <c r="E25" s="29" t="s">
        <v>69</v>
      </c>
      <c r="F25" s="99">
        <v>2950</v>
      </c>
      <c r="G25" s="17">
        <f>'REITORIA-CEVEN'!J25+ESAG!J25+CEART!J25+FAED!J25+CEAD!J25+CEFID!J25+CERES!J25+CESFI!J25+CCT!J25+CEPLAN!J25+'CEAVI '!J25+CAV!J25+CEO!J25+CESMO!J25</f>
        <v>88</v>
      </c>
      <c r="H25" s="93">
        <f t="shared" si="0"/>
        <v>176</v>
      </c>
      <c r="I25" s="94">
        <f>GESTOR!J25</f>
        <v>0</v>
      </c>
      <c r="J25" s="84">
        <f t="shared" si="1"/>
        <v>166</v>
      </c>
      <c r="K25" s="18">
        <f t="shared" si="2"/>
        <v>259600</v>
      </c>
      <c r="L25" s="52">
        <v>10</v>
      </c>
      <c r="M25" s="55"/>
      <c r="N25" s="55"/>
      <c r="O25" s="52"/>
      <c r="P25" s="55"/>
      <c r="Q25" s="52"/>
    </row>
    <row r="26" spans="1:17" ht="30" x14ac:dyDescent="0.25">
      <c r="A26" s="110"/>
      <c r="B26" s="29">
        <v>23</v>
      </c>
      <c r="C26" s="110"/>
      <c r="D26" s="42" t="s">
        <v>19</v>
      </c>
      <c r="E26" s="29" t="s">
        <v>69</v>
      </c>
      <c r="F26" s="99">
        <v>2950</v>
      </c>
      <c r="G26" s="17">
        <f>'REITORIA-CEVEN'!J26+ESAG!J26+CEART!J26+FAED!J26+CEAD!J26+CEFID!J26+CERES!J26+CESFI!J26+CCT!J26+CEPLAN!J26+'CEAVI '!J26+CAV!J26+CEO!J26+CESMO!J26</f>
        <v>47</v>
      </c>
      <c r="H26" s="93">
        <f t="shared" si="0"/>
        <v>94</v>
      </c>
      <c r="I26" s="94">
        <f>GESTOR!J26</f>
        <v>0</v>
      </c>
      <c r="J26" s="84">
        <f t="shared" si="1"/>
        <v>86</v>
      </c>
      <c r="K26" s="18">
        <f t="shared" si="2"/>
        <v>138650</v>
      </c>
      <c r="L26" s="52">
        <v>8</v>
      </c>
      <c r="M26" s="54"/>
      <c r="N26" s="54"/>
      <c r="O26" s="52"/>
      <c r="P26" s="54"/>
      <c r="Q26" s="52"/>
    </row>
    <row r="27" spans="1:17" x14ac:dyDescent="0.25">
      <c r="A27" s="110"/>
      <c r="B27" s="29">
        <v>24</v>
      </c>
      <c r="C27" s="110"/>
      <c r="D27" s="42" t="s">
        <v>31</v>
      </c>
      <c r="E27" s="29" t="s">
        <v>69</v>
      </c>
      <c r="F27" s="99">
        <v>900</v>
      </c>
      <c r="G27" s="17">
        <f>'REITORIA-CEVEN'!J27+ESAG!J27+CEART!J27+FAED!J27+CEAD!J27+CEFID!J27+CERES!J27+CESFI!J27+CCT!J27+CEPLAN!J27+'CEAVI '!J27+CAV!J27+CEO!J27+CESMO!J27</f>
        <v>70</v>
      </c>
      <c r="H27" s="93">
        <f t="shared" si="0"/>
        <v>140</v>
      </c>
      <c r="I27" s="94">
        <f>GESTOR!J27</f>
        <v>0</v>
      </c>
      <c r="J27" s="84">
        <f t="shared" si="1"/>
        <v>120</v>
      </c>
      <c r="K27" s="18">
        <f t="shared" si="2"/>
        <v>63000</v>
      </c>
      <c r="L27" s="52">
        <v>20</v>
      </c>
      <c r="M27" s="54"/>
      <c r="N27" s="54"/>
      <c r="O27" s="52"/>
      <c r="P27" s="54"/>
      <c r="Q27" s="52"/>
    </row>
    <row r="28" spans="1:17" x14ac:dyDescent="0.25">
      <c r="A28" s="110"/>
      <c r="B28" s="29">
        <v>25</v>
      </c>
      <c r="C28" s="110"/>
      <c r="D28" s="42" t="s">
        <v>37</v>
      </c>
      <c r="E28" s="29" t="s">
        <v>69</v>
      </c>
      <c r="F28" s="32">
        <v>8</v>
      </c>
      <c r="G28" s="17">
        <f>'REITORIA-CEVEN'!J28+ESAG!J28+CEART!J28+FAED!J28+CEAD!J28+CEFID!J28+CERES!J28+CESFI!J28+CCT!J28+CEPLAN!J28+'CEAVI '!J28+CAV!J28+CEO!J28+CESMO!J28</f>
        <v>6305</v>
      </c>
      <c r="H28" s="93">
        <f t="shared" si="0"/>
        <v>12610</v>
      </c>
      <c r="I28" s="94">
        <f>GESTOR!J28</f>
        <v>0</v>
      </c>
      <c r="J28" s="84">
        <f t="shared" si="1"/>
        <v>12610</v>
      </c>
      <c r="K28" s="18">
        <f t="shared" si="2"/>
        <v>50440</v>
      </c>
      <c r="L28" s="52"/>
      <c r="M28" s="55"/>
      <c r="N28" s="55"/>
      <c r="O28" s="52"/>
      <c r="P28" s="55"/>
      <c r="Q28" s="52"/>
    </row>
    <row r="29" spans="1:17" x14ac:dyDescent="0.25">
      <c r="A29" s="110"/>
      <c r="B29" s="29">
        <v>26</v>
      </c>
      <c r="C29" s="110"/>
      <c r="D29" s="42" t="s">
        <v>38</v>
      </c>
      <c r="E29" s="29" t="s">
        <v>69</v>
      </c>
      <c r="F29" s="32">
        <v>10</v>
      </c>
      <c r="G29" s="17">
        <f>'REITORIA-CEVEN'!J29+ESAG!J29+CEART!J29+FAED!J29+CEAD!J29+CEFID!J29+CERES!J29+CESFI!J29+CCT!J29+CEPLAN!J29+'CEAVI '!J29+CAV!J29+CEO!J29+CESMO!J29</f>
        <v>1604</v>
      </c>
      <c r="H29" s="93">
        <f t="shared" si="0"/>
        <v>3208</v>
      </c>
      <c r="I29" s="94">
        <f>GESTOR!J29</f>
        <v>0</v>
      </c>
      <c r="J29" s="84">
        <f t="shared" si="1"/>
        <v>3208</v>
      </c>
      <c r="K29" s="18">
        <f t="shared" si="2"/>
        <v>16040</v>
      </c>
      <c r="L29" s="52"/>
      <c r="M29" s="55"/>
      <c r="N29" s="55"/>
      <c r="O29" s="52"/>
      <c r="P29" s="55"/>
      <c r="Q29" s="52"/>
    </row>
    <row r="30" spans="1:17" ht="30" x14ac:dyDescent="0.25">
      <c r="A30" s="110"/>
      <c r="B30" s="29">
        <v>27</v>
      </c>
      <c r="C30" s="110"/>
      <c r="D30" s="42" t="s">
        <v>32</v>
      </c>
      <c r="E30" s="29" t="s">
        <v>69</v>
      </c>
      <c r="F30" s="99">
        <v>900</v>
      </c>
      <c r="G30" s="17">
        <f>'REITORIA-CEVEN'!J30+ESAG!J30+CEART!J30+FAED!J30+CEAD!J30+CEFID!J30+CERES!J30+CESFI!J30+CCT!J30+CEPLAN!J30+'CEAVI '!J30+CAV!J30+CEO!J30+CESMO!J30</f>
        <v>66</v>
      </c>
      <c r="H30" s="93">
        <f t="shared" si="0"/>
        <v>132</v>
      </c>
      <c r="I30" s="94">
        <f>GESTOR!J30</f>
        <v>0</v>
      </c>
      <c r="J30" s="84">
        <f t="shared" si="1"/>
        <v>112</v>
      </c>
      <c r="K30" s="18">
        <f t="shared" si="2"/>
        <v>59400</v>
      </c>
      <c r="L30" s="52">
        <v>20</v>
      </c>
      <c r="M30" s="54"/>
      <c r="N30" s="54"/>
      <c r="O30" s="52"/>
      <c r="P30" s="54"/>
      <c r="Q30" s="52"/>
    </row>
    <row r="31" spans="1:17" x14ac:dyDescent="0.25">
      <c r="A31" s="110"/>
      <c r="B31" s="29">
        <v>28</v>
      </c>
      <c r="C31" s="110"/>
      <c r="D31" s="42" t="s">
        <v>33</v>
      </c>
      <c r="E31" s="29" t="s">
        <v>69</v>
      </c>
      <c r="F31" s="32">
        <v>2000</v>
      </c>
      <c r="G31" s="17">
        <f>'REITORIA-CEVEN'!J31+ESAG!J31+CEART!J31+FAED!J31+CEAD!J31+CEFID!J31+CERES!J31+CESFI!J31+CCT!J31+CEPLAN!J31+'CEAVI '!J31+CAV!J31+CEO!J31+CESMO!J31</f>
        <v>31</v>
      </c>
      <c r="H31" s="93">
        <f t="shared" si="0"/>
        <v>62</v>
      </c>
      <c r="I31" s="94">
        <f>GESTOR!J31</f>
        <v>0</v>
      </c>
      <c r="J31" s="84">
        <f t="shared" si="1"/>
        <v>62</v>
      </c>
      <c r="K31" s="18">
        <f t="shared" si="2"/>
        <v>62000</v>
      </c>
      <c r="L31" s="52"/>
      <c r="M31" s="57"/>
      <c r="N31" s="54"/>
      <c r="O31" s="52"/>
      <c r="P31" s="57"/>
      <c r="Q31" s="52"/>
    </row>
    <row r="32" spans="1:17" ht="45" x14ac:dyDescent="0.25">
      <c r="A32" s="110"/>
      <c r="B32" s="29">
        <v>29</v>
      </c>
      <c r="C32" s="110"/>
      <c r="D32" s="46" t="s">
        <v>39</v>
      </c>
      <c r="E32" s="29" t="s">
        <v>69</v>
      </c>
      <c r="F32" s="32">
        <v>2500</v>
      </c>
      <c r="G32" s="17">
        <f>'REITORIA-CEVEN'!J32+ESAG!J32+CEART!J32+FAED!J32+CEAD!J32+CEFID!J32+CERES!J32+CESFI!J32+CCT!J32+CEPLAN!J32+'CEAVI '!J32+CAV!J32+CEO!J32+CESMO!J32</f>
        <v>4</v>
      </c>
      <c r="H32" s="93">
        <f t="shared" si="0"/>
        <v>8</v>
      </c>
      <c r="I32" s="94">
        <f>GESTOR!J32</f>
        <v>0</v>
      </c>
      <c r="J32" s="84">
        <f t="shared" si="1"/>
        <v>8</v>
      </c>
      <c r="K32" s="18">
        <f t="shared" si="2"/>
        <v>10000</v>
      </c>
      <c r="L32" s="52"/>
      <c r="M32" s="56"/>
      <c r="N32" s="52"/>
      <c r="O32" s="52"/>
      <c r="P32" s="56"/>
      <c r="Q32" s="52"/>
    </row>
    <row r="33" spans="1:17" ht="60" x14ac:dyDescent="0.25">
      <c r="A33" s="110"/>
      <c r="B33" s="29">
        <v>30</v>
      </c>
      <c r="C33" s="110"/>
      <c r="D33" s="46" t="s">
        <v>94</v>
      </c>
      <c r="E33" s="29" t="s">
        <v>69</v>
      </c>
      <c r="F33" s="99">
        <v>929</v>
      </c>
      <c r="G33" s="17">
        <f>'REITORIA-CEVEN'!J33+ESAG!J33+CEART!J33+FAED!J33+CEAD!J33+CEFID!J33+CERES!J33+CESFI!J33+CCT!J33+CEPLAN!J33+'CEAVI '!J33+CAV!J33+CEO!J33+CESMO!J33</f>
        <v>10</v>
      </c>
      <c r="H33" s="93">
        <f t="shared" si="0"/>
        <v>20</v>
      </c>
      <c r="I33" s="94">
        <f>GESTOR!J33</f>
        <v>0</v>
      </c>
      <c r="J33" s="84">
        <f t="shared" si="1"/>
        <v>15</v>
      </c>
      <c r="K33" s="18">
        <f t="shared" si="2"/>
        <v>9290</v>
      </c>
      <c r="L33" s="52">
        <v>5</v>
      </c>
      <c r="M33" s="56"/>
      <c r="N33" s="52"/>
      <c r="O33" s="52"/>
      <c r="P33" s="56"/>
      <c r="Q33" s="52"/>
    </row>
    <row r="34" spans="1:17" x14ac:dyDescent="0.25">
      <c r="A34" s="110"/>
      <c r="B34" s="29">
        <v>31</v>
      </c>
      <c r="C34" s="110"/>
      <c r="D34" s="46" t="s">
        <v>40</v>
      </c>
      <c r="E34" s="29" t="s">
        <v>69</v>
      </c>
      <c r="F34" s="99">
        <v>300</v>
      </c>
      <c r="G34" s="17">
        <f>'REITORIA-CEVEN'!J34+ESAG!J34+CEART!J34+FAED!J34+CEAD!J34+CEFID!J34+CERES!J34+CESFI!J34+CCT!J34+CEPLAN!J34+'CEAVI '!J34+CAV!J34+CEO!J34+CESMO!J34</f>
        <v>4</v>
      </c>
      <c r="H34" s="93">
        <f t="shared" si="0"/>
        <v>8</v>
      </c>
      <c r="I34" s="94">
        <f>GESTOR!J34</f>
        <v>0</v>
      </c>
      <c r="J34" s="84">
        <f t="shared" si="1"/>
        <v>6</v>
      </c>
      <c r="K34" s="18">
        <f t="shared" si="2"/>
        <v>1200</v>
      </c>
      <c r="L34" s="52">
        <v>2</v>
      </c>
      <c r="M34" s="56"/>
      <c r="N34" s="56"/>
      <c r="O34" s="52"/>
      <c r="P34" s="56"/>
      <c r="Q34" s="52"/>
    </row>
    <row r="35" spans="1:17" x14ac:dyDescent="0.25">
      <c r="A35" s="110"/>
      <c r="B35" s="29">
        <v>32</v>
      </c>
      <c r="C35" s="110"/>
      <c r="D35" s="46" t="s">
        <v>41</v>
      </c>
      <c r="E35" s="29" t="s">
        <v>69</v>
      </c>
      <c r="F35" s="99">
        <v>300</v>
      </c>
      <c r="G35" s="17">
        <f>'REITORIA-CEVEN'!J35+ESAG!J35+CEART!J35+FAED!J35+CEAD!J35+CEFID!J35+CERES!J35+CESFI!J35+CCT!J35+CEPLAN!J35+'CEAVI '!J35+CAV!J35+CEO!J35+CESMO!J35</f>
        <v>40</v>
      </c>
      <c r="H35" s="93">
        <f t="shared" si="0"/>
        <v>80</v>
      </c>
      <c r="I35" s="94">
        <f>GESTOR!J35</f>
        <v>0</v>
      </c>
      <c r="J35" s="84">
        <f t="shared" si="1"/>
        <v>70</v>
      </c>
      <c r="K35" s="18">
        <f t="shared" si="2"/>
        <v>12000</v>
      </c>
      <c r="L35" s="52">
        <v>10</v>
      </c>
      <c r="M35" s="56"/>
      <c r="N35" s="56"/>
      <c r="O35" s="52"/>
      <c r="P35" s="56"/>
      <c r="Q35" s="52"/>
    </row>
    <row r="36" spans="1:17" ht="30" x14ac:dyDescent="0.25">
      <c r="A36" s="110"/>
      <c r="B36" s="29">
        <v>33</v>
      </c>
      <c r="C36" s="110"/>
      <c r="D36" s="46" t="s">
        <v>42</v>
      </c>
      <c r="E36" s="29" t="s">
        <v>69</v>
      </c>
      <c r="F36" s="99">
        <v>300</v>
      </c>
      <c r="G36" s="17">
        <f>'REITORIA-CEVEN'!J36+ESAG!J36+CEART!J36+FAED!J36+CEAD!J36+CEFID!J36+CERES!J36+CESFI!J36+CCT!J36+CEPLAN!J36+'CEAVI '!J36+CAV!J36+CEO!J36+CESMO!J36</f>
        <v>32</v>
      </c>
      <c r="H36" s="93">
        <f t="shared" si="0"/>
        <v>64</v>
      </c>
      <c r="I36" s="94">
        <f>GESTOR!J36</f>
        <v>0</v>
      </c>
      <c r="J36" s="84">
        <f t="shared" si="1"/>
        <v>54</v>
      </c>
      <c r="K36" s="18">
        <f t="shared" si="2"/>
        <v>9600</v>
      </c>
      <c r="L36" s="52">
        <v>10</v>
      </c>
      <c r="M36" s="56"/>
      <c r="N36" s="56"/>
      <c r="O36" s="52"/>
      <c r="P36" s="56"/>
      <c r="Q36" s="52"/>
    </row>
    <row r="37" spans="1:17" x14ac:dyDescent="0.25">
      <c r="A37" s="110"/>
      <c r="B37" s="29">
        <v>34</v>
      </c>
      <c r="C37" s="110"/>
      <c r="D37" s="42" t="s">
        <v>95</v>
      </c>
      <c r="E37" s="29" t="s">
        <v>69</v>
      </c>
      <c r="F37" s="32">
        <v>520</v>
      </c>
      <c r="G37" s="17">
        <f>'REITORIA-CEVEN'!J37+ESAG!J37+CEART!J37+FAED!J37+CEAD!J37+CEFID!J37+CERES!J37+CESFI!J37+CCT!J37+CEPLAN!J37+'CEAVI '!J37+CAV!J37+CEO!J37+CESMO!J37</f>
        <v>4</v>
      </c>
      <c r="H37" s="93">
        <f t="shared" si="0"/>
        <v>8</v>
      </c>
      <c r="I37" s="94">
        <f>GESTOR!J37</f>
        <v>0</v>
      </c>
      <c r="J37" s="84">
        <f t="shared" si="1"/>
        <v>8</v>
      </c>
      <c r="K37" s="18">
        <f t="shared" si="2"/>
        <v>2080</v>
      </c>
      <c r="L37" s="52"/>
      <c r="M37" s="56"/>
      <c r="N37" s="56"/>
      <c r="O37" s="52"/>
      <c r="P37" s="56"/>
      <c r="Q37" s="52"/>
    </row>
    <row r="38" spans="1:17" ht="90" x14ac:dyDescent="0.25">
      <c r="A38" s="110"/>
      <c r="B38" s="29">
        <v>35</v>
      </c>
      <c r="C38" s="110"/>
      <c r="D38" s="42" t="s">
        <v>96</v>
      </c>
      <c r="E38" s="29" t="s">
        <v>69</v>
      </c>
      <c r="F38" s="99">
        <v>350</v>
      </c>
      <c r="G38" s="17">
        <f>'REITORIA-CEVEN'!J38+ESAG!J38+CEART!J38+FAED!J38+CEAD!J38+CEFID!J38+CERES!J38+CESFI!J38+CCT!J38+CEPLAN!J38+'CEAVI '!J38+CAV!J38+CEO!J38+CESMO!J38</f>
        <v>56</v>
      </c>
      <c r="H38" s="93">
        <f t="shared" si="0"/>
        <v>112</v>
      </c>
      <c r="I38" s="94">
        <f>GESTOR!J38</f>
        <v>0</v>
      </c>
      <c r="J38" s="84">
        <f t="shared" si="1"/>
        <v>84</v>
      </c>
      <c r="K38" s="18">
        <f t="shared" si="2"/>
        <v>19600</v>
      </c>
      <c r="L38" s="52">
        <v>28</v>
      </c>
      <c r="M38" s="56"/>
      <c r="N38" s="56"/>
      <c r="O38" s="52"/>
      <c r="P38" s="56"/>
      <c r="Q38" s="52"/>
    </row>
    <row r="39" spans="1:17" x14ac:dyDescent="0.25">
      <c r="A39" s="110"/>
      <c r="B39" s="29">
        <v>36</v>
      </c>
      <c r="C39" s="110"/>
      <c r="D39" s="46" t="s">
        <v>43</v>
      </c>
      <c r="E39" s="29" t="s">
        <v>69</v>
      </c>
      <c r="F39" s="99">
        <v>250</v>
      </c>
      <c r="G39" s="17">
        <f>'REITORIA-CEVEN'!J39+ESAG!J39+CEART!J39+FAED!J39+CEAD!J39+CEFID!J39+CERES!J39+CESFI!J39+CCT!J39+CEPLAN!J39+'CEAVI '!J39+CAV!J39+CEO!J39+CESMO!J39</f>
        <v>4</v>
      </c>
      <c r="H39" s="93">
        <f t="shared" si="0"/>
        <v>8</v>
      </c>
      <c r="I39" s="94">
        <f>GESTOR!J39</f>
        <v>0</v>
      </c>
      <c r="J39" s="84">
        <f t="shared" si="1"/>
        <v>6</v>
      </c>
      <c r="K39" s="18">
        <f t="shared" si="2"/>
        <v>1000</v>
      </c>
      <c r="L39" s="52">
        <v>2</v>
      </c>
      <c r="M39" s="52"/>
      <c r="N39" s="52"/>
      <c r="O39" s="52"/>
      <c r="P39" s="52"/>
      <c r="Q39" s="52"/>
    </row>
    <row r="40" spans="1:17" ht="30" x14ac:dyDescent="0.25">
      <c r="A40" s="110"/>
      <c r="B40" s="29">
        <v>37</v>
      </c>
      <c r="C40" s="110"/>
      <c r="D40" s="46" t="s">
        <v>44</v>
      </c>
      <c r="E40" s="29" t="s">
        <v>69</v>
      </c>
      <c r="F40" s="32">
        <v>1000</v>
      </c>
      <c r="G40" s="17">
        <f>'REITORIA-CEVEN'!J40+ESAG!J40+CEART!J40+FAED!J40+CEAD!J40+CEFID!J40+CERES!J40+CESFI!J40+CCT!J40+CEPLAN!J40+'CEAVI '!J40+CAV!J40+CEO!J40+CESMO!J40</f>
        <v>2</v>
      </c>
      <c r="H40" s="93">
        <f t="shared" si="0"/>
        <v>4</v>
      </c>
      <c r="I40" s="94">
        <f>GESTOR!J40</f>
        <v>0</v>
      </c>
      <c r="J40" s="84">
        <f t="shared" si="1"/>
        <v>4</v>
      </c>
      <c r="K40" s="18">
        <f t="shared" si="2"/>
        <v>2000</v>
      </c>
      <c r="L40" s="52"/>
      <c r="M40" s="52"/>
      <c r="N40" s="52"/>
      <c r="O40" s="52"/>
      <c r="P40" s="52"/>
      <c r="Q40" s="52"/>
    </row>
    <row r="41" spans="1:17" ht="45" x14ac:dyDescent="0.25">
      <c r="A41" s="110"/>
      <c r="B41" s="29">
        <v>38</v>
      </c>
      <c r="C41" s="110"/>
      <c r="D41" s="46" t="s">
        <v>97</v>
      </c>
      <c r="E41" s="29" t="s">
        <v>69</v>
      </c>
      <c r="F41" s="99">
        <v>1200</v>
      </c>
      <c r="G41" s="17">
        <f>'REITORIA-CEVEN'!J41+ESAG!J41+CEART!J41+FAED!J41+CEAD!J41+CEFID!J41+CERES!J41+CESFI!J41+CCT!J41+CEPLAN!J41+'CEAVI '!J41+CAV!J41+CEO!J41+CESMO!J41</f>
        <v>6</v>
      </c>
      <c r="H41" s="93">
        <f t="shared" si="0"/>
        <v>12</v>
      </c>
      <c r="I41" s="94">
        <f>GESTOR!J41</f>
        <v>0</v>
      </c>
      <c r="J41" s="84">
        <f t="shared" si="1"/>
        <v>9</v>
      </c>
      <c r="K41" s="18">
        <f t="shared" si="2"/>
        <v>7200</v>
      </c>
      <c r="L41" s="52">
        <v>3</v>
      </c>
      <c r="M41" s="52"/>
      <c r="N41" s="52"/>
      <c r="O41" s="52"/>
      <c r="P41" s="52"/>
      <c r="Q41" s="52"/>
    </row>
    <row r="42" spans="1:17" ht="90" x14ac:dyDescent="0.25">
      <c r="A42" s="110"/>
      <c r="B42" s="29">
        <v>39</v>
      </c>
      <c r="C42" s="110"/>
      <c r="D42" s="46" t="s">
        <v>98</v>
      </c>
      <c r="E42" s="29" t="s">
        <v>69</v>
      </c>
      <c r="F42" s="32">
        <v>1500</v>
      </c>
      <c r="G42" s="17">
        <f>'REITORIA-CEVEN'!J42+ESAG!J42+CEART!J42+FAED!J42+CEAD!J42+CEFID!J42+CERES!J42+CESFI!J42+CCT!J42+CEPLAN!J42+'CEAVI '!J42+CAV!J42+CEO!J42+CESMO!J42</f>
        <v>6</v>
      </c>
      <c r="H42" s="93">
        <f t="shared" si="0"/>
        <v>12</v>
      </c>
      <c r="I42" s="94">
        <f>GESTOR!J42</f>
        <v>0</v>
      </c>
      <c r="J42" s="84">
        <f t="shared" si="1"/>
        <v>12</v>
      </c>
      <c r="K42" s="18">
        <f t="shared" si="2"/>
        <v>9000</v>
      </c>
      <c r="L42" s="52"/>
      <c r="M42" s="52"/>
      <c r="N42" s="52"/>
      <c r="O42" s="52"/>
      <c r="P42" s="52"/>
      <c r="Q42" s="52"/>
    </row>
    <row r="43" spans="1:17" ht="45" x14ac:dyDescent="0.25">
      <c r="A43" s="110"/>
      <c r="B43" s="29">
        <v>40</v>
      </c>
      <c r="C43" s="110"/>
      <c r="D43" s="46" t="s">
        <v>99</v>
      </c>
      <c r="E43" s="29" t="s">
        <v>69</v>
      </c>
      <c r="F43" s="99">
        <v>1500</v>
      </c>
      <c r="G43" s="17">
        <f>'REITORIA-CEVEN'!J43+ESAG!J43+CEART!J43+FAED!J43+CEAD!J43+CEFID!J43+CERES!J43+CESFI!J43+CCT!J43+CEPLAN!J43+'CEAVI '!J43+CAV!J43+CEO!J43+CESMO!J43</f>
        <v>10</v>
      </c>
      <c r="H43" s="93">
        <f t="shared" si="0"/>
        <v>20</v>
      </c>
      <c r="I43" s="94">
        <f>GESTOR!J43</f>
        <v>0</v>
      </c>
      <c r="J43" s="84">
        <f t="shared" si="1"/>
        <v>15</v>
      </c>
      <c r="K43" s="18">
        <f t="shared" si="2"/>
        <v>15000</v>
      </c>
      <c r="L43" s="52">
        <v>5</v>
      </c>
      <c r="M43" s="52"/>
      <c r="N43" s="52"/>
      <c r="O43" s="52"/>
      <c r="P43" s="52"/>
      <c r="Q43" s="52"/>
    </row>
    <row r="44" spans="1:17" ht="30" x14ac:dyDescent="0.25">
      <c r="A44" s="110"/>
      <c r="B44" s="29">
        <v>41</v>
      </c>
      <c r="C44" s="110"/>
      <c r="D44" s="46" t="s">
        <v>100</v>
      </c>
      <c r="E44" s="29" t="s">
        <v>69</v>
      </c>
      <c r="F44" s="99">
        <v>1500</v>
      </c>
      <c r="G44" s="17">
        <f>'REITORIA-CEVEN'!J44+ESAG!J44+CEART!J44+FAED!J44+CEAD!J44+CEFID!J44+CERES!J44+CESFI!J44+CCT!J44+CEPLAN!J44+'CEAVI '!J44+CAV!J44+CEO!J44+CESMO!J44</f>
        <v>20</v>
      </c>
      <c r="H44" s="93">
        <f t="shared" si="0"/>
        <v>40</v>
      </c>
      <c r="I44" s="94">
        <f>GESTOR!J44</f>
        <v>0</v>
      </c>
      <c r="J44" s="84">
        <f t="shared" si="1"/>
        <v>40</v>
      </c>
      <c r="K44" s="18">
        <f t="shared" si="2"/>
        <v>30000</v>
      </c>
      <c r="L44" s="52"/>
      <c r="M44" s="53"/>
      <c r="N44" s="53"/>
      <c r="O44" s="52"/>
      <c r="P44" s="53"/>
      <c r="Q44" s="52"/>
    </row>
    <row r="45" spans="1:17" ht="60" x14ac:dyDescent="0.25">
      <c r="A45" s="110"/>
      <c r="B45" s="29">
        <v>42</v>
      </c>
      <c r="C45" s="110"/>
      <c r="D45" s="46" t="s">
        <v>45</v>
      </c>
      <c r="E45" s="29" t="s">
        <v>69</v>
      </c>
      <c r="F45" s="32">
        <v>500</v>
      </c>
      <c r="G45" s="17">
        <f>'REITORIA-CEVEN'!J45+ESAG!J45+CEART!J45+FAED!J45+CEAD!J45+CEFID!J45+CERES!J45+CESFI!J45+CCT!J45+CEPLAN!J45+'CEAVI '!J45+CAV!J45+CEO!J45+CESMO!J45</f>
        <v>5</v>
      </c>
      <c r="H45" s="93">
        <f t="shared" si="0"/>
        <v>10</v>
      </c>
      <c r="I45" s="94">
        <f>GESTOR!J45</f>
        <v>0</v>
      </c>
      <c r="J45" s="84">
        <f t="shared" si="1"/>
        <v>10</v>
      </c>
      <c r="K45" s="18">
        <f t="shared" si="2"/>
        <v>2500</v>
      </c>
      <c r="L45" s="52"/>
      <c r="M45" s="52"/>
      <c r="N45" s="52"/>
      <c r="O45" s="52"/>
      <c r="P45" s="52"/>
      <c r="Q45" s="52"/>
    </row>
    <row r="46" spans="1:17" ht="30" x14ac:dyDescent="0.25">
      <c r="A46" s="110"/>
      <c r="B46" s="29">
        <v>43</v>
      </c>
      <c r="C46" s="110"/>
      <c r="D46" s="46" t="s">
        <v>101</v>
      </c>
      <c r="E46" s="29" t="s">
        <v>69</v>
      </c>
      <c r="F46" s="32">
        <v>500</v>
      </c>
      <c r="G46" s="17">
        <f>'REITORIA-CEVEN'!J46+ESAG!J46+CEART!J46+FAED!J46+CEAD!J46+CEFID!J46+CERES!J46+CESFI!J46+CCT!J46+CEPLAN!J46+'CEAVI '!J46+CAV!J46+CEO!J46+CESMO!J46</f>
        <v>3</v>
      </c>
      <c r="H46" s="93">
        <f t="shared" si="0"/>
        <v>6</v>
      </c>
      <c r="I46" s="94">
        <f>GESTOR!J46</f>
        <v>0</v>
      </c>
      <c r="J46" s="84">
        <f t="shared" si="1"/>
        <v>5</v>
      </c>
      <c r="K46" s="18">
        <f t="shared" si="2"/>
        <v>1500</v>
      </c>
      <c r="L46" s="52">
        <v>1</v>
      </c>
      <c r="M46" s="52"/>
      <c r="N46" s="52"/>
      <c r="O46" s="52"/>
      <c r="P46" s="52"/>
      <c r="Q46" s="52"/>
    </row>
    <row r="47" spans="1:17" ht="45" x14ac:dyDescent="0.25">
      <c r="A47" s="110"/>
      <c r="B47" s="29">
        <v>44</v>
      </c>
      <c r="C47" s="110"/>
      <c r="D47" s="46" t="s">
        <v>46</v>
      </c>
      <c r="E47" s="29" t="s">
        <v>69</v>
      </c>
      <c r="F47" s="99">
        <v>1000</v>
      </c>
      <c r="G47" s="17">
        <f>'REITORIA-CEVEN'!J47+ESAG!J47+CEART!J47+FAED!J47+CEAD!J47+CEFID!J47+CERES!J47+CESFI!J47+CCT!J47+CEPLAN!J47+'CEAVI '!J47+CAV!J47+CEO!J47+CESMO!J47</f>
        <v>4</v>
      </c>
      <c r="H47" s="93">
        <f t="shared" si="0"/>
        <v>8</v>
      </c>
      <c r="I47" s="94">
        <f>GESTOR!J47</f>
        <v>0</v>
      </c>
      <c r="J47" s="84">
        <f t="shared" si="1"/>
        <v>6</v>
      </c>
      <c r="K47" s="18">
        <f t="shared" si="2"/>
        <v>4000</v>
      </c>
      <c r="L47" s="52">
        <v>2</v>
      </c>
      <c r="M47" s="52"/>
      <c r="N47" s="52"/>
      <c r="O47" s="52"/>
      <c r="P47" s="52"/>
      <c r="Q47" s="52"/>
    </row>
    <row r="48" spans="1:17" ht="75" x14ac:dyDescent="0.25">
      <c r="A48" s="110"/>
      <c r="B48" s="29">
        <v>45</v>
      </c>
      <c r="C48" s="110"/>
      <c r="D48" s="46" t="s">
        <v>47</v>
      </c>
      <c r="E48" s="29" t="s">
        <v>69</v>
      </c>
      <c r="F48" s="99">
        <v>1500</v>
      </c>
      <c r="G48" s="17">
        <f>'REITORIA-CEVEN'!J48+ESAG!J48+CEART!J48+FAED!J48+CEAD!J48+CEFID!J48+CERES!J48+CESFI!J48+CCT!J48+CEPLAN!J48+'CEAVI '!J48+CAV!J48+CEO!J48+CESMO!J48</f>
        <v>10</v>
      </c>
      <c r="H48" s="93">
        <f t="shared" si="0"/>
        <v>20</v>
      </c>
      <c r="I48" s="94">
        <f>GESTOR!J48</f>
        <v>0</v>
      </c>
      <c r="J48" s="84">
        <f t="shared" si="1"/>
        <v>15</v>
      </c>
      <c r="K48" s="18">
        <f t="shared" si="2"/>
        <v>15000</v>
      </c>
      <c r="L48" s="52">
        <v>5</v>
      </c>
      <c r="M48" s="52"/>
      <c r="N48" s="52"/>
      <c r="O48" s="52"/>
      <c r="P48" s="52"/>
      <c r="Q48" s="52"/>
    </row>
    <row r="49" spans="1:17" ht="45" x14ac:dyDescent="0.25">
      <c r="A49" s="110"/>
      <c r="B49" s="29">
        <v>46</v>
      </c>
      <c r="C49" s="110"/>
      <c r="D49" s="42" t="s">
        <v>102</v>
      </c>
      <c r="E49" s="29" t="s">
        <v>69</v>
      </c>
      <c r="F49" s="99">
        <v>500</v>
      </c>
      <c r="G49" s="17">
        <f>'REITORIA-CEVEN'!J49+ESAG!J49+CEART!J49+FAED!J49+CEAD!J49+CEFID!J49+CERES!J49+CESFI!J49+CCT!J49+CEPLAN!J49+'CEAVI '!J49+CAV!J49+CEO!J49+CESMO!J49</f>
        <v>17</v>
      </c>
      <c r="H49" s="93">
        <f t="shared" si="0"/>
        <v>34</v>
      </c>
      <c r="I49" s="94">
        <f>GESTOR!J49</f>
        <v>0</v>
      </c>
      <c r="J49" s="84">
        <f t="shared" si="1"/>
        <v>26</v>
      </c>
      <c r="K49" s="18">
        <f t="shared" si="2"/>
        <v>8500</v>
      </c>
      <c r="L49" s="52">
        <v>8</v>
      </c>
      <c r="M49" s="53"/>
      <c r="N49" s="53"/>
      <c r="O49" s="52"/>
      <c r="P49" s="53"/>
      <c r="Q49" s="52"/>
    </row>
    <row r="50" spans="1:17" ht="45" x14ac:dyDescent="0.25">
      <c r="A50" s="113"/>
      <c r="B50" s="29">
        <v>47</v>
      </c>
      <c r="C50" s="113"/>
      <c r="D50" s="46" t="s">
        <v>48</v>
      </c>
      <c r="E50" s="29" t="s">
        <v>69</v>
      </c>
      <c r="F50" s="32">
        <v>2500</v>
      </c>
      <c r="G50" s="17">
        <f>'REITORIA-CEVEN'!J50+ESAG!J50+CEART!J50+FAED!J50+CEAD!J50+CEFID!J50+CERES!J50+CESFI!J50+CCT!J50+CEPLAN!J50+'CEAVI '!J50+CAV!J50+CEO!J50+CESMO!J50</f>
        <v>5</v>
      </c>
      <c r="H50" s="93">
        <f t="shared" si="0"/>
        <v>10</v>
      </c>
      <c r="I50" s="94">
        <f>GESTOR!J50</f>
        <v>0</v>
      </c>
      <c r="J50" s="84">
        <f t="shared" si="1"/>
        <v>10</v>
      </c>
      <c r="K50" s="18">
        <f t="shared" si="2"/>
        <v>12500</v>
      </c>
      <c r="L50" s="52"/>
      <c r="M50" s="56"/>
      <c r="N50" s="56"/>
      <c r="O50" s="52"/>
      <c r="P50" s="56"/>
      <c r="Q50" s="52"/>
    </row>
    <row r="51" spans="1:17" s="6" customFormat="1" x14ac:dyDescent="0.25">
      <c r="A51" s="27"/>
      <c r="B51" s="27"/>
      <c r="D51" s="31"/>
      <c r="E51" s="31"/>
      <c r="G51" s="65"/>
      <c r="K51" s="28"/>
      <c r="L51" s="50"/>
      <c r="M51" s="50"/>
      <c r="N51" s="50"/>
      <c r="O51" s="50"/>
      <c r="P51" s="50"/>
      <c r="Q51" s="50"/>
    </row>
    <row r="52" spans="1:17" s="6" customFormat="1" x14ac:dyDescent="0.25">
      <c r="A52" s="27"/>
      <c r="B52" s="27"/>
      <c r="D52" s="31"/>
      <c r="E52" s="31"/>
      <c r="L52" s="51"/>
      <c r="M52" s="51"/>
      <c r="N52" s="51"/>
      <c r="O52" s="51"/>
      <c r="P52" s="51"/>
      <c r="Q52" s="51"/>
    </row>
    <row r="53" spans="1:17" s="6" customFormat="1" x14ac:dyDescent="0.25">
      <c r="A53" s="1"/>
      <c r="B53" s="1"/>
      <c r="C53" s="21"/>
      <c r="D53" s="1"/>
      <c r="E53" s="1"/>
      <c r="F53" s="1"/>
      <c r="G53" s="5"/>
      <c r="H53" s="22"/>
      <c r="I53" s="22"/>
      <c r="J53" s="7"/>
      <c r="L53" s="51"/>
      <c r="M53" s="51"/>
      <c r="N53" s="51"/>
      <c r="O53" s="51"/>
      <c r="P53" s="51"/>
      <c r="Q53" s="51"/>
    </row>
    <row r="54" spans="1:17" s="6" customFormat="1" x14ac:dyDescent="0.25">
      <c r="A54" s="1"/>
      <c r="B54" s="1"/>
      <c r="C54" s="21"/>
      <c r="D54" s="1"/>
      <c r="E54" s="1"/>
      <c r="F54" s="1"/>
      <c r="G54" s="5"/>
      <c r="H54" s="22"/>
      <c r="I54" s="22"/>
      <c r="J54" s="7"/>
      <c r="L54" s="51"/>
      <c r="M54" s="51"/>
      <c r="N54" s="51"/>
      <c r="O54" s="51"/>
      <c r="P54" s="51"/>
      <c r="Q54" s="51"/>
    </row>
    <row r="55" spans="1:17" s="6" customFormat="1" x14ac:dyDescent="0.25">
      <c r="A55" s="1"/>
      <c r="B55" s="1"/>
      <c r="C55" s="21"/>
      <c r="D55" s="1"/>
      <c r="E55" s="1"/>
      <c r="F55" s="1"/>
      <c r="G55" s="5"/>
      <c r="H55" s="22"/>
      <c r="I55" s="22"/>
      <c r="J55" s="7"/>
      <c r="L55" s="51"/>
      <c r="M55" s="51"/>
      <c r="N55" s="51"/>
      <c r="O55" s="51"/>
      <c r="P55" s="51"/>
      <c r="Q55" s="51"/>
    </row>
    <row r="56" spans="1:17" s="6" customFormat="1" x14ac:dyDescent="0.25">
      <c r="A56" s="1"/>
      <c r="B56" s="1"/>
      <c r="C56" s="21"/>
      <c r="D56" s="1"/>
      <c r="E56" s="1"/>
      <c r="F56" s="1"/>
      <c r="G56" s="5"/>
      <c r="H56" s="22"/>
      <c r="I56" s="22"/>
      <c r="J56" s="7"/>
      <c r="L56" s="51"/>
      <c r="M56" s="51"/>
      <c r="N56" s="51"/>
      <c r="O56" s="51"/>
      <c r="P56" s="51"/>
      <c r="Q56" s="51"/>
    </row>
    <row r="57" spans="1:17" s="6" customFormat="1" x14ac:dyDescent="0.25">
      <c r="A57" s="1"/>
      <c r="B57" s="1"/>
      <c r="C57" s="21"/>
      <c r="D57" s="1"/>
      <c r="E57" s="1"/>
      <c r="F57" s="1"/>
      <c r="G57" s="5"/>
      <c r="H57" s="22"/>
      <c r="I57" s="22"/>
      <c r="J57" s="7"/>
      <c r="L57" s="51"/>
      <c r="M57" s="51"/>
      <c r="N57" s="51"/>
      <c r="O57" s="51"/>
      <c r="P57" s="51"/>
      <c r="Q57" s="51"/>
    </row>
    <row r="58" spans="1:17" s="6" customFormat="1" x14ac:dyDescent="0.25">
      <c r="A58" s="1"/>
      <c r="B58" s="1"/>
      <c r="C58" s="21"/>
      <c r="D58" s="1"/>
      <c r="E58" s="1"/>
      <c r="F58" s="1"/>
      <c r="G58" s="5"/>
      <c r="H58" s="22"/>
      <c r="I58" s="22"/>
      <c r="J58" s="7"/>
      <c r="L58" s="51"/>
      <c r="M58" s="51"/>
      <c r="N58" s="51"/>
      <c r="O58" s="51"/>
      <c r="P58" s="51"/>
      <c r="Q58" s="51"/>
    </row>
    <row r="59" spans="1:17" s="6" customFormat="1" x14ac:dyDescent="0.25">
      <c r="A59" s="1"/>
      <c r="B59" s="1"/>
      <c r="C59" s="21"/>
      <c r="D59" s="1"/>
      <c r="E59" s="1"/>
      <c r="F59" s="1"/>
      <c r="G59" s="5"/>
      <c r="H59" s="22"/>
      <c r="I59" s="22"/>
      <c r="J59" s="7"/>
      <c r="L59" s="51"/>
      <c r="M59" s="51"/>
      <c r="N59" s="51"/>
      <c r="O59" s="51"/>
      <c r="P59" s="51"/>
      <c r="Q59" s="51"/>
    </row>
    <row r="60" spans="1:17" s="6" customFormat="1" x14ac:dyDescent="0.25">
      <c r="A60" s="1"/>
      <c r="B60" s="1"/>
      <c r="C60" s="21"/>
      <c r="D60" s="1"/>
      <c r="E60" s="1"/>
      <c r="F60" s="1"/>
      <c r="G60" s="5"/>
      <c r="H60" s="22"/>
      <c r="I60" s="22"/>
      <c r="J60" s="7"/>
      <c r="L60" s="51"/>
      <c r="M60" s="51"/>
      <c r="N60" s="51"/>
      <c r="O60" s="51"/>
      <c r="P60" s="51"/>
      <c r="Q60" s="51"/>
    </row>
    <row r="61" spans="1:17" s="6" customFormat="1" x14ac:dyDescent="0.25">
      <c r="A61" s="1"/>
      <c r="B61" s="1"/>
      <c r="C61" s="21"/>
      <c r="D61" s="1"/>
      <c r="E61" s="1"/>
      <c r="F61" s="1"/>
      <c r="G61" s="5"/>
      <c r="H61" s="22"/>
      <c r="I61" s="22"/>
      <c r="J61" s="7"/>
      <c r="L61" s="51"/>
      <c r="M61" s="51"/>
      <c r="N61" s="51"/>
      <c r="O61" s="51"/>
      <c r="P61" s="51"/>
      <c r="Q61" s="51"/>
    </row>
    <row r="62" spans="1:17" s="6" customFormat="1" x14ac:dyDescent="0.25">
      <c r="A62" s="1"/>
      <c r="B62" s="1"/>
      <c r="C62" s="21"/>
      <c r="D62" s="1"/>
      <c r="E62" s="1"/>
      <c r="F62" s="1"/>
      <c r="G62" s="5"/>
      <c r="H62" s="22"/>
      <c r="I62" s="22"/>
      <c r="J62" s="7"/>
      <c r="L62" s="51"/>
      <c r="M62" s="51"/>
      <c r="N62" s="51"/>
      <c r="O62" s="51"/>
      <c r="P62" s="51"/>
      <c r="Q62" s="51"/>
    </row>
    <row r="63" spans="1:17" s="6" customFormat="1" x14ac:dyDescent="0.25">
      <c r="A63" s="1"/>
      <c r="B63" s="1"/>
      <c r="C63" s="21"/>
      <c r="D63" s="1"/>
      <c r="E63" s="1"/>
      <c r="F63" s="1"/>
      <c r="G63" s="5"/>
      <c r="H63" s="22"/>
      <c r="I63" s="22"/>
      <c r="J63" s="7"/>
      <c r="L63" s="51"/>
      <c r="M63" s="51"/>
      <c r="N63" s="51"/>
      <c r="O63" s="51"/>
      <c r="P63" s="51"/>
      <c r="Q63" s="51"/>
    </row>
    <row r="64" spans="1:17" s="6" customFormat="1" x14ac:dyDescent="0.25">
      <c r="A64" s="1"/>
      <c r="B64" s="1"/>
      <c r="C64" s="21"/>
      <c r="D64" s="1"/>
      <c r="E64" s="1"/>
      <c r="F64" s="1"/>
      <c r="G64" s="5"/>
      <c r="H64" s="22"/>
      <c r="I64" s="22"/>
      <c r="J64" s="7"/>
      <c r="L64" s="51"/>
      <c r="M64" s="51"/>
      <c r="N64" s="51"/>
      <c r="O64" s="51"/>
      <c r="P64" s="51"/>
      <c r="Q64" s="51"/>
    </row>
    <row r="65" spans="1:17" s="6" customFormat="1" x14ac:dyDescent="0.25">
      <c r="A65" s="1"/>
      <c r="B65" s="1"/>
      <c r="C65" s="21"/>
      <c r="D65" s="1"/>
      <c r="E65" s="1"/>
      <c r="F65" s="1"/>
      <c r="G65" s="5"/>
      <c r="H65" s="22"/>
      <c r="I65" s="22"/>
      <c r="J65" s="7"/>
      <c r="L65" s="51"/>
      <c r="M65" s="51"/>
      <c r="N65" s="51"/>
      <c r="O65" s="51"/>
      <c r="P65" s="51"/>
      <c r="Q65" s="51"/>
    </row>
    <row r="66" spans="1:17" s="6" customFormat="1" x14ac:dyDescent="0.25">
      <c r="A66" s="1"/>
      <c r="B66" s="1"/>
      <c r="C66" s="21"/>
      <c r="D66" s="1"/>
      <c r="E66" s="1"/>
      <c r="F66" s="1"/>
      <c r="G66" s="5"/>
      <c r="H66" s="22"/>
      <c r="I66" s="22"/>
      <c r="J66" s="7"/>
      <c r="L66" s="51"/>
      <c r="M66" s="51"/>
      <c r="N66" s="51"/>
      <c r="O66" s="51"/>
      <c r="P66" s="51"/>
      <c r="Q66" s="51"/>
    </row>
    <row r="67" spans="1:17" s="6" customFormat="1" x14ac:dyDescent="0.25">
      <c r="A67" s="1"/>
      <c r="B67" s="1"/>
      <c r="C67" s="21"/>
      <c r="D67" s="1"/>
      <c r="E67" s="1"/>
      <c r="F67" s="1"/>
      <c r="G67" s="5"/>
      <c r="H67" s="22"/>
      <c r="I67" s="22"/>
      <c r="J67" s="7"/>
      <c r="L67" s="51"/>
      <c r="M67" s="51"/>
      <c r="N67" s="51"/>
      <c r="O67" s="51"/>
      <c r="P67" s="51"/>
      <c r="Q67" s="51"/>
    </row>
    <row r="68" spans="1:17" s="6" customFormat="1" x14ac:dyDescent="0.25">
      <c r="A68" s="1"/>
      <c r="B68" s="1"/>
      <c r="C68" s="21"/>
      <c r="D68" s="1"/>
      <c r="E68" s="1"/>
      <c r="F68" s="1"/>
      <c r="G68" s="5"/>
      <c r="H68" s="22"/>
      <c r="I68" s="22"/>
      <c r="J68" s="7"/>
      <c r="L68" s="51"/>
      <c r="M68" s="51"/>
      <c r="N68" s="51"/>
      <c r="O68" s="51"/>
      <c r="P68" s="51"/>
      <c r="Q68" s="51"/>
    </row>
    <row r="69" spans="1:17" s="6" customFormat="1" x14ac:dyDescent="0.25">
      <c r="A69" s="1"/>
      <c r="B69" s="1"/>
      <c r="C69" s="21"/>
      <c r="D69" s="1"/>
      <c r="E69" s="1"/>
      <c r="F69" s="1"/>
      <c r="G69" s="5"/>
      <c r="H69" s="22"/>
      <c r="I69" s="22"/>
      <c r="J69" s="7"/>
      <c r="L69" s="51"/>
      <c r="M69" s="51"/>
      <c r="N69" s="51"/>
      <c r="O69" s="51"/>
      <c r="P69" s="51"/>
      <c r="Q69" s="51"/>
    </row>
    <row r="70" spans="1:17" s="6" customFormat="1" x14ac:dyDescent="0.25">
      <c r="A70" s="1"/>
      <c r="B70" s="1"/>
      <c r="C70" s="21"/>
      <c r="D70" s="1"/>
      <c r="E70" s="1"/>
      <c r="F70" s="1"/>
      <c r="G70" s="5"/>
      <c r="H70" s="22"/>
      <c r="I70" s="22"/>
      <c r="J70" s="7"/>
      <c r="L70" s="51"/>
      <c r="M70" s="51"/>
      <c r="N70" s="51"/>
      <c r="O70" s="51"/>
      <c r="P70" s="51"/>
      <c r="Q70" s="51"/>
    </row>
    <row r="71" spans="1:17" s="6" customFormat="1" x14ac:dyDescent="0.25">
      <c r="A71" s="1"/>
      <c r="B71" s="1"/>
      <c r="C71" s="21"/>
      <c r="D71" s="1"/>
      <c r="E71" s="1"/>
      <c r="F71" s="1"/>
      <c r="G71" s="5"/>
      <c r="H71" s="22"/>
      <c r="I71" s="22"/>
      <c r="J71" s="7"/>
      <c r="L71" s="51"/>
      <c r="M71" s="51"/>
      <c r="N71" s="51"/>
      <c r="O71" s="51"/>
      <c r="P71" s="51"/>
      <c r="Q71" s="51"/>
    </row>
    <row r="72" spans="1:17" s="6" customFormat="1" x14ac:dyDescent="0.25">
      <c r="A72" s="1"/>
      <c r="B72" s="1"/>
      <c r="C72" s="21"/>
      <c r="D72" s="1"/>
      <c r="E72" s="1"/>
      <c r="F72" s="1"/>
      <c r="G72" s="5"/>
      <c r="H72" s="22"/>
      <c r="I72" s="22"/>
      <c r="J72" s="7"/>
      <c r="L72" s="51"/>
      <c r="M72" s="51"/>
      <c r="N72" s="51"/>
      <c r="O72" s="51"/>
      <c r="P72" s="51"/>
      <c r="Q72" s="51"/>
    </row>
    <row r="73" spans="1:17" s="6" customFormat="1" x14ac:dyDescent="0.25">
      <c r="A73" s="1"/>
      <c r="B73" s="1"/>
      <c r="C73" s="21"/>
      <c r="D73" s="1"/>
      <c r="E73" s="1"/>
      <c r="F73" s="1"/>
      <c r="G73" s="5"/>
      <c r="H73" s="22"/>
      <c r="I73" s="22"/>
      <c r="J73" s="7"/>
      <c r="L73" s="51"/>
      <c r="M73" s="51"/>
      <c r="N73" s="51"/>
      <c r="O73" s="51"/>
      <c r="P73" s="51"/>
      <c r="Q73" s="51"/>
    </row>
    <row r="74" spans="1:17" s="6" customFormat="1" x14ac:dyDescent="0.25">
      <c r="A74" s="1"/>
      <c r="B74" s="1"/>
      <c r="C74" s="21"/>
      <c r="D74" s="1"/>
      <c r="E74" s="1"/>
      <c r="F74" s="1"/>
      <c r="G74" s="5"/>
      <c r="H74" s="22"/>
      <c r="I74" s="22"/>
      <c r="J74" s="7"/>
      <c r="L74" s="51"/>
      <c r="M74" s="51"/>
      <c r="N74" s="51"/>
      <c r="O74" s="51"/>
      <c r="P74" s="51"/>
      <c r="Q74" s="51"/>
    </row>
    <row r="75" spans="1:17" s="6" customFormat="1" x14ac:dyDescent="0.25">
      <c r="A75" s="1"/>
      <c r="B75" s="1"/>
      <c r="C75" s="21"/>
      <c r="D75" s="1"/>
      <c r="E75" s="1"/>
      <c r="F75" s="1"/>
      <c r="G75" s="5"/>
      <c r="H75" s="22"/>
      <c r="I75" s="22"/>
      <c r="J75" s="7"/>
      <c r="L75" s="51"/>
      <c r="M75" s="51"/>
      <c r="N75" s="51"/>
      <c r="O75" s="51"/>
      <c r="P75" s="51"/>
      <c r="Q75" s="51"/>
    </row>
    <row r="76" spans="1:17" s="6" customFormat="1" x14ac:dyDescent="0.25">
      <c r="A76" s="1"/>
      <c r="B76" s="1"/>
      <c r="C76" s="21"/>
      <c r="D76" s="1"/>
      <c r="E76" s="1"/>
      <c r="F76" s="1"/>
      <c r="G76" s="5"/>
      <c r="H76" s="22"/>
      <c r="I76" s="22"/>
      <c r="J76" s="7"/>
      <c r="L76" s="51"/>
      <c r="M76" s="51"/>
      <c r="N76" s="51"/>
      <c r="O76" s="51"/>
      <c r="P76" s="51"/>
      <c r="Q76" s="51"/>
    </row>
    <row r="77" spans="1:17" s="6" customFormat="1" x14ac:dyDescent="0.25">
      <c r="A77" s="1"/>
      <c r="B77" s="1"/>
      <c r="C77" s="21"/>
      <c r="D77" s="1"/>
      <c r="E77" s="1"/>
      <c r="F77" s="1"/>
      <c r="G77" s="5"/>
      <c r="H77" s="22"/>
      <c r="I77" s="22"/>
      <c r="J77" s="7"/>
      <c r="L77" s="51"/>
      <c r="M77" s="51"/>
      <c r="N77" s="51"/>
      <c r="O77" s="51"/>
      <c r="P77" s="51"/>
      <c r="Q77" s="51"/>
    </row>
    <row r="78" spans="1:17" s="6" customFormat="1" x14ac:dyDescent="0.25">
      <c r="A78" s="1"/>
      <c r="B78" s="1"/>
      <c r="C78" s="21"/>
      <c r="D78" s="1"/>
      <c r="E78" s="1"/>
      <c r="F78" s="1"/>
      <c r="G78" s="5"/>
      <c r="H78" s="22"/>
      <c r="I78" s="22"/>
      <c r="J78" s="7"/>
      <c r="L78" s="51"/>
      <c r="M78" s="51"/>
      <c r="N78" s="51"/>
      <c r="O78" s="51"/>
      <c r="P78" s="51"/>
      <c r="Q78" s="51"/>
    </row>
    <row r="79" spans="1:17" s="6" customFormat="1" x14ac:dyDescent="0.25">
      <c r="A79" s="1"/>
      <c r="B79" s="1"/>
      <c r="C79" s="21"/>
      <c r="D79" s="1"/>
      <c r="E79" s="1"/>
      <c r="F79" s="1"/>
      <c r="G79" s="5"/>
      <c r="H79" s="22"/>
      <c r="I79" s="22"/>
      <c r="J79" s="7"/>
      <c r="L79" s="51"/>
      <c r="M79" s="51"/>
      <c r="N79" s="51"/>
      <c r="O79" s="51"/>
      <c r="P79" s="51"/>
      <c r="Q79" s="51"/>
    </row>
    <row r="80" spans="1:17" s="6" customFormat="1" x14ac:dyDescent="0.25">
      <c r="A80" s="1"/>
      <c r="B80" s="1"/>
      <c r="C80" s="21"/>
      <c r="D80" s="1"/>
      <c r="E80" s="1"/>
      <c r="F80" s="1"/>
      <c r="G80" s="5"/>
      <c r="H80" s="22"/>
      <c r="I80" s="22"/>
      <c r="J80" s="7"/>
      <c r="L80" s="51"/>
      <c r="M80" s="51"/>
      <c r="N80" s="51"/>
      <c r="O80" s="51"/>
      <c r="P80" s="51"/>
      <c r="Q80" s="51"/>
    </row>
    <row r="81" spans="1:17" s="6" customFormat="1" x14ac:dyDescent="0.25">
      <c r="A81" s="1"/>
      <c r="B81" s="1"/>
      <c r="C81" s="21"/>
      <c r="D81" s="1"/>
      <c r="E81" s="1"/>
      <c r="F81" s="1"/>
      <c r="G81" s="5"/>
      <c r="H81" s="22"/>
      <c r="I81" s="22"/>
      <c r="J81" s="7"/>
      <c r="L81" s="51"/>
      <c r="M81" s="51"/>
      <c r="N81" s="51"/>
      <c r="O81" s="51"/>
      <c r="P81" s="51"/>
      <c r="Q81" s="51"/>
    </row>
    <row r="82" spans="1:17" s="6" customFormat="1" x14ac:dyDescent="0.25">
      <c r="A82" s="1"/>
      <c r="B82" s="1"/>
      <c r="C82" s="21"/>
      <c r="D82" s="1"/>
      <c r="E82" s="1"/>
      <c r="F82" s="1"/>
      <c r="G82" s="5"/>
      <c r="H82" s="22"/>
      <c r="I82" s="22"/>
      <c r="J82" s="7"/>
      <c r="L82" s="51"/>
      <c r="M82" s="51"/>
      <c r="N82" s="51"/>
      <c r="O82" s="51"/>
      <c r="P82" s="51"/>
      <c r="Q82" s="51"/>
    </row>
    <row r="83" spans="1:17" s="6" customFormat="1" x14ac:dyDescent="0.25">
      <c r="A83" s="1"/>
      <c r="B83" s="1"/>
      <c r="C83" s="21"/>
      <c r="D83" s="1"/>
      <c r="E83" s="1"/>
      <c r="F83" s="1"/>
      <c r="G83" s="5"/>
      <c r="H83" s="22"/>
      <c r="I83" s="22"/>
      <c r="J83" s="7"/>
      <c r="L83" s="51"/>
      <c r="M83" s="51"/>
      <c r="N83" s="51"/>
      <c r="O83" s="51"/>
      <c r="P83" s="51"/>
      <c r="Q83" s="51"/>
    </row>
    <row r="84" spans="1:17" s="6" customFormat="1" x14ac:dyDescent="0.25">
      <c r="A84" s="1"/>
      <c r="B84" s="1"/>
      <c r="C84" s="21"/>
      <c r="D84" s="1"/>
      <c r="E84" s="1"/>
      <c r="F84" s="1"/>
      <c r="G84" s="5"/>
      <c r="H84" s="22"/>
      <c r="I84" s="22"/>
      <c r="J84" s="7"/>
      <c r="L84" s="51"/>
      <c r="M84" s="51"/>
      <c r="N84" s="51"/>
      <c r="O84" s="51"/>
      <c r="P84" s="51"/>
      <c r="Q84" s="51"/>
    </row>
    <row r="85" spans="1:17" s="6" customFormat="1" x14ac:dyDescent="0.25">
      <c r="A85" s="1"/>
      <c r="B85" s="1"/>
      <c r="C85" s="21"/>
      <c r="D85" s="1"/>
      <c r="E85" s="1"/>
      <c r="F85" s="1"/>
      <c r="G85" s="5"/>
      <c r="H85" s="22"/>
      <c r="I85" s="22"/>
      <c r="J85" s="7"/>
      <c r="L85" s="51"/>
      <c r="M85" s="51"/>
      <c r="N85" s="51"/>
      <c r="O85" s="51"/>
      <c r="P85" s="51"/>
      <c r="Q85" s="51"/>
    </row>
    <row r="86" spans="1:17" s="6" customFormat="1" x14ac:dyDescent="0.25">
      <c r="A86" s="1"/>
      <c r="B86" s="1"/>
      <c r="C86" s="21"/>
      <c r="D86" s="1"/>
      <c r="E86" s="1"/>
      <c r="F86" s="1"/>
      <c r="L86" s="51"/>
      <c r="M86" s="51"/>
      <c r="N86" s="51"/>
      <c r="O86" s="51"/>
      <c r="P86" s="51"/>
      <c r="Q86" s="51"/>
    </row>
    <row r="87" spans="1:17" s="6" customFormat="1" x14ac:dyDescent="0.25">
      <c r="A87" s="1"/>
      <c r="B87" s="1"/>
      <c r="C87" s="21"/>
      <c r="D87" s="1"/>
      <c r="E87" s="1"/>
      <c r="F87" s="1"/>
      <c r="L87" s="51"/>
      <c r="M87" s="51"/>
      <c r="N87" s="51"/>
      <c r="O87" s="51"/>
      <c r="P87" s="51"/>
      <c r="Q87" s="51"/>
    </row>
    <row r="88" spans="1:17" s="6" customFormat="1" x14ac:dyDescent="0.25">
      <c r="A88" s="1"/>
      <c r="B88" s="1"/>
      <c r="C88" s="21"/>
      <c r="D88" s="1"/>
      <c r="E88" s="1"/>
      <c r="F88" s="1"/>
      <c r="L88" s="51"/>
      <c r="M88" s="51"/>
      <c r="N88" s="51"/>
      <c r="O88" s="51"/>
      <c r="P88" s="51"/>
      <c r="Q88" s="51"/>
    </row>
    <row r="89" spans="1:17" s="6" customFormat="1" x14ac:dyDescent="0.25">
      <c r="A89" s="1"/>
      <c r="B89" s="1"/>
      <c r="C89" s="21"/>
      <c r="D89" s="1"/>
      <c r="E89" s="1"/>
      <c r="F89" s="1"/>
      <c r="L89" s="51"/>
      <c r="M89" s="51"/>
      <c r="N89" s="51"/>
      <c r="O89" s="51"/>
      <c r="P89" s="51"/>
      <c r="Q89" s="51"/>
    </row>
    <row r="90" spans="1:17" s="6" customFormat="1" x14ac:dyDescent="0.25">
      <c r="A90" s="1"/>
      <c r="B90" s="1"/>
      <c r="C90" s="21"/>
      <c r="D90" s="1"/>
      <c r="E90" s="1"/>
      <c r="F90" s="1"/>
      <c r="L90" s="51"/>
      <c r="M90" s="51"/>
      <c r="N90" s="51"/>
      <c r="O90" s="51"/>
      <c r="P90" s="51"/>
      <c r="Q90" s="51"/>
    </row>
    <row r="91" spans="1:17" s="6" customFormat="1" x14ac:dyDescent="0.25">
      <c r="A91" s="1"/>
      <c r="B91" s="1"/>
      <c r="C91" s="21"/>
      <c r="D91" s="1"/>
      <c r="E91" s="1"/>
      <c r="F91" s="1"/>
      <c r="L91" s="51"/>
      <c r="M91" s="51"/>
      <c r="N91" s="51"/>
      <c r="O91" s="51"/>
      <c r="P91" s="51"/>
      <c r="Q91" s="51"/>
    </row>
    <row r="92" spans="1:17" s="6" customFormat="1" x14ac:dyDescent="0.25">
      <c r="A92" s="1"/>
      <c r="B92" s="1"/>
      <c r="C92" s="21"/>
      <c r="D92" s="1"/>
      <c r="E92" s="1"/>
      <c r="F92" s="1"/>
      <c r="L92" s="51"/>
      <c r="M92" s="51"/>
      <c r="N92" s="51"/>
      <c r="O92" s="51"/>
      <c r="P92" s="51"/>
      <c r="Q92" s="51"/>
    </row>
    <row r="93" spans="1:17" s="6" customFormat="1" x14ac:dyDescent="0.25">
      <c r="A93" s="1"/>
      <c r="B93" s="1"/>
      <c r="C93" s="21"/>
      <c r="D93" s="1"/>
      <c r="E93" s="1"/>
      <c r="F93" s="1"/>
      <c r="L93" s="51"/>
      <c r="M93" s="51"/>
      <c r="N93" s="51"/>
      <c r="O93" s="51"/>
      <c r="P93" s="51"/>
      <c r="Q93" s="51"/>
    </row>
    <row r="94" spans="1:17" s="6" customFormat="1" x14ac:dyDescent="0.25">
      <c r="A94" s="1"/>
      <c r="B94" s="1"/>
      <c r="C94" s="21"/>
      <c r="D94" s="1"/>
      <c r="E94" s="1"/>
      <c r="F94" s="1"/>
      <c r="G94" s="5"/>
      <c r="H94" s="22"/>
      <c r="I94" s="22"/>
      <c r="J94" s="7"/>
      <c r="L94" s="51"/>
      <c r="M94" s="51"/>
      <c r="N94" s="51"/>
      <c r="O94" s="51"/>
      <c r="P94" s="51"/>
      <c r="Q94" s="51"/>
    </row>
    <row r="95" spans="1:17" s="6" customFormat="1" x14ac:dyDescent="0.25">
      <c r="A95" s="1"/>
      <c r="B95" s="1"/>
      <c r="C95" s="21"/>
      <c r="D95" s="1"/>
      <c r="E95" s="1"/>
      <c r="F95" s="1"/>
      <c r="G95" s="5"/>
      <c r="H95" s="22"/>
      <c r="I95" s="22"/>
      <c r="J95" s="7"/>
      <c r="L95" s="51"/>
      <c r="M95" s="51"/>
      <c r="N95" s="51"/>
      <c r="O95" s="51"/>
      <c r="P95" s="51"/>
      <c r="Q95" s="51"/>
    </row>
    <row r="96" spans="1:17" s="6" customFormat="1" x14ac:dyDescent="0.25">
      <c r="A96" s="1"/>
      <c r="B96" s="1"/>
      <c r="C96" s="21"/>
      <c r="D96" s="1"/>
      <c r="E96" s="1"/>
      <c r="F96" s="1"/>
      <c r="G96" s="5"/>
      <c r="H96" s="22"/>
      <c r="I96" s="22"/>
      <c r="J96" s="7"/>
      <c r="L96" s="51"/>
      <c r="M96" s="51"/>
      <c r="N96" s="51"/>
      <c r="O96" s="51"/>
      <c r="P96" s="51"/>
      <c r="Q96" s="51"/>
    </row>
    <row r="97" spans="1:17" s="6" customFormat="1" x14ac:dyDescent="0.25">
      <c r="A97" s="1"/>
      <c r="B97" s="1"/>
      <c r="C97" s="21"/>
      <c r="D97" s="1"/>
      <c r="E97" s="1"/>
      <c r="F97" s="1"/>
      <c r="G97" s="5"/>
      <c r="H97" s="22"/>
      <c r="I97" s="22"/>
      <c r="J97" s="7"/>
      <c r="L97" s="51"/>
      <c r="M97" s="51"/>
      <c r="N97" s="51"/>
      <c r="O97" s="51"/>
      <c r="P97" s="51"/>
      <c r="Q97" s="51"/>
    </row>
    <row r="98" spans="1:17" s="6" customFormat="1" x14ac:dyDescent="0.25">
      <c r="A98" s="1"/>
      <c r="B98" s="1"/>
      <c r="C98" s="21"/>
      <c r="D98" s="1"/>
      <c r="E98" s="1"/>
      <c r="F98" s="1"/>
      <c r="G98" s="5"/>
      <c r="H98" s="22"/>
      <c r="I98" s="22"/>
      <c r="J98" s="7"/>
      <c r="L98" s="51"/>
      <c r="M98" s="51"/>
      <c r="N98" s="51"/>
      <c r="O98" s="51"/>
      <c r="P98" s="51"/>
      <c r="Q98" s="51"/>
    </row>
    <row r="99" spans="1:17" s="6" customFormat="1" x14ac:dyDescent="0.25">
      <c r="A99" s="1"/>
      <c r="B99" s="1"/>
      <c r="C99" s="21"/>
      <c r="D99" s="1"/>
      <c r="E99" s="1"/>
      <c r="F99" s="1"/>
      <c r="G99" s="5"/>
      <c r="H99" s="22"/>
      <c r="I99" s="22"/>
      <c r="J99" s="7"/>
      <c r="L99" s="51"/>
      <c r="M99" s="51"/>
      <c r="N99" s="51"/>
      <c r="O99" s="51"/>
      <c r="P99" s="51"/>
      <c r="Q99" s="51"/>
    </row>
    <row r="100" spans="1:17" s="6" customFormat="1" x14ac:dyDescent="0.25">
      <c r="A100" s="1"/>
      <c r="B100" s="1"/>
      <c r="C100" s="21"/>
      <c r="D100" s="1"/>
      <c r="E100" s="1"/>
      <c r="F100" s="1"/>
      <c r="G100" s="5"/>
      <c r="H100" s="22"/>
      <c r="I100" s="22"/>
      <c r="J100" s="7"/>
      <c r="L100" s="51"/>
      <c r="M100" s="51"/>
      <c r="N100" s="51"/>
      <c r="O100" s="51"/>
      <c r="P100" s="51"/>
      <c r="Q100" s="51"/>
    </row>
    <row r="101" spans="1:17" s="6" customFormat="1" x14ac:dyDescent="0.25">
      <c r="A101" s="1"/>
      <c r="B101" s="1"/>
      <c r="C101" s="21"/>
      <c r="D101" s="1"/>
      <c r="E101" s="1"/>
      <c r="F101" s="1"/>
      <c r="G101" s="5"/>
      <c r="H101" s="22"/>
      <c r="I101" s="22"/>
      <c r="J101" s="7"/>
      <c r="L101" s="51"/>
      <c r="M101" s="51"/>
      <c r="N101" s="51"/>
      <c r="O101" s="51"/>
      <c r="P101" s="51"/>
      <c r="Q101" s="51"/>
    </row>
    <row r="102" spans="1:17" s="6" customFormat="1" x14ac:dyDescent="0.25">
      <c r="A102" s="1"/>
      <c r="B102" s="1"/>
      <c r="C102" s="21"/>
      <c r="D102" s="1"/>
      <c r="E102" s="1"/>
      <c r="F102" s="1"/>
      <c r="G102" s="5"/>
      <c r="H102" s="22"/>
      <c r="I102" s="22"/>
      <c r="J102" s="7"/>
      <c r="L102" s="51"/>
      <c r="M102" s="51"/>
      <c r="N102" s="51"/>
      <c r="O102" s="51"/>
      <c r="P102" s="51"/>
      <c r="Q102" s="51"/>
    </row>
    <row r="103" spans="1:17" s="6" customFormat="1" x14ac:dyDescent="0.25">
      <c r="A103" s="1"/>
      <c r="B103" s="1"/>
      <c r="C103" s="21"/>
      <c r="D103" s="1"/>
      <c r="E103" s="1"/>
      <c r="F103" s="1"/>
      <c r="G103" s="5"/>
      <c r="H103" s="22"/>
      <c r="I103" s="22"/>
      <c r="J103" s="7"/>
      <c r="L103" s="51"/>
      <c r="M103" s="51"/>
      <c r="N103" s="51"/>
      <c r="O103" s="51"/>
      <c r="P103" s="51"/>
      <c r="Q103" s="51"/>
    </row>
    <row r="104" spans="1:17" s="6" customFormat="1" x14ac:dyDescent="0.25">
      <c r="A104" s="1"/>
      <c r="B104" s="1"/>
      <c r="C104" s="21"/>
      <c r="D104" s="1"/>
      <c r="E104" s="1"/>
      <c r="F104" s="1"/>
      <c r="G104" s="5"/>
      <c r="H104" s="22"/>
      <c r="I104" s="22"/>
      <c r="J104" s="7"/>
      <c r="L104" s="51"/>
      <c r="M104" s="51"/>
      <c r="N104" s="51"/>
      <c r="O104" s="51"/>
      <c r="P104" s="51"/>
      <c r="Q104" s="51"/>
    </row>
    <row r="105" spans="1:17" s="6" customFormat="1" x14ac:dyDescent="0.25">
      <c r="A105" s="1"/>
      <c r="B105" s="1"/>
      <c r="C105" s="21"/>
      <c r="D105" s="1"/>
      <c r="E105" s="1"/>
      <c r="F105" s="1"/>
      <c r="G105" s="5"/>
      <c r="H105" s="22"/>
      <c r="I105" s="22"/>
      <c r="J105" s="7"/>
      <c r="L105" s="51"/>
      <c r="M105" s="51"/>
      <c r="N105" s="51"/>
      <c r="O105" s="51"/>
      <c r="P105" s="51"/>
      <c r="Q105" s="51"/>
    </row>
    <row r="106" spans="1:17" s="6" customFormat="1" x14ac:dyDescent="0.25">
      <c r="A106" s="1"/>
      <c r="B106" s="1"/>
      <c r="C106" s="21"/>
      <c r="D106" s="1"/>
      <c r="E106" s="1"/>
      <c r="F106" s="1"/>
      <c r="G106" s="5"/>
      <c r="H106" s="22"/>
      <c r="I106" s="22"/>
      <c r="J106" s="7"/>
      <c r="L106" s="51"/>
      <c r="M106" s="51"/>
      <c r="N106" s="51"/>
      <c r="O106" s="51"/>
      <c r="P106" s="51"/>
      <c r="Q106" s="51"/>
    </row>
    <row r="107" spans="1:17" s="6" customFormat="1" x14ac:dyDescent="0.25">
      <c r="A107" s="1"/>
      <c r="B107" s="1"/>
      <c r="C107" s="21"/>
      <c r="D107" s="1"/>
      <c r="E107" s="1"/>
      <c r="F107" s="1"/>
      <c r="G107" s="5"/>
      <c r="H107" s="22"/>
      <c r="I107" s="22"/>
      <c r="J107" s="7"/>
      <c r="L107" s="51"/>
      <c r="M107" s="51"/>
      <c r="N107" s="51"/>
      <c r="O107" s="51"/>
      <c r="P107" s="51"/>
      <c r="Q107" s="51"/>
    </row>
    <row r="108" spans="1:17" s="6" customFormat="1" x14ac:dyDescent="0.25">
      <c r="A108" s="1"/>
      <c r="B108" s="1"/>
      <c r="C108" s="21"/>
      <c r="D108" s="1"/>
      <c r="E108" s="1"/>
      <c r="F108" s="1"/>
      <c r="G108" s="5"/>
      <c r="H108" s="22"/>
      <c r="I108" s="22"/>
      <c r="J108" s="7"/>
      <c r="L108" s="51"/>
      <c r="M108" s="51"/>
      <c r="N108" s="51"/>
      <c r="O108" s="51"/>
      <c r="P108" s="51"/>
      <c r="Q108" s="51"/>
    </row>
    <row r="109" spans="1:17" s="6" customFormat="1" x14ac:dyDescent="0.25">
      <c r="A109" s="1"/>
      <c r="B109" s="1"/>
      <c r="C109" s="21"/>
      <c r="D109" s="1"/>
      <c r="E109" s="1"/>
      <c r="F109" s="1"/>
      <c r="G109" s="5"/>
      <c r="H109" s="22"/>
      <c r="I109" s="22"/>
      <c r="J109" s="7"/>
      <c r="L109" s="51"/>
      <c r="M109" s="51"/>
      <c r="N109" s="51"/>
      <c r="O109" s="51"/>
      <c r="P109" s="51"/>
      <c r="Q109" s="51"/>
    </row>
    <row r="110" spans="1:17" s="6" customFormat="1" x14ac:dyDescent="0.25">
      <c r="A110" s="1"/>
      <c r="B110" s="1"/>
      <c r="C110" s="21"/>
      <c r="D110" s="1"/>
      <c r="E110" s="1"/>
      <c r="F110" s="1"/>
      <c r="G110" s="5"/>
      <c r="H110" s="22"/>
      <c r="I110" s="22"/>
      <c r="J110" s="7"/>
      <c r="L110" s="51"/>
      <c r="M110" s="51"/>
      <c r="N110" s="51"/>
      <c r="O110" s="51"/>
      <c r="P110" s="51"/>
      <c r="Q110" s="51"/>
    </row>
    <row r="111" spans="1:17" s="6" customFormat="1" x14ac:dyDescent="0.25">
      <c r="A111" s="1"/>
      <c r="B111" s="1"/>
      <c r="C111" s="21"/>
      <c r="D111" s="1"/>
      <c r="E111" s="1"/>
      <c r="F111" s="1"/>
      <c r="G111" s="5"/>
      <c r="H111" s="22"/>
      <c r="I111" s="22"/>
      <c r="J111" s="7"/>
      <c r="L111" s="51"/>
      <c r="M111" s="51"/>
      <c r="N111" s="51"/>
      <c r="O111" s="51"/>
      <c r="P111" s="51"/>
      <c r="Q111" s="51"/>
    </row>
    <row r="112" spans="1:17" s="6" customFormat="1" x14ac:dyDescent="0.25">
      <c r="A112" s="1"/>
      <c r="B112" s="1"/>
      <c r="C112" s="21"/>
      <c r="D112" s="1"/>
      <c r="E112" s="1"/>
      <c r="F112" s="1"/>
      <c r="G112" s="5"/>
      <c r="H112" s="22"/>
      <c r="I112" s="22"/>
      <c r="J112" s="7"/>
      <c r="L112" s="51"/>
      <c r="M112" s="51"/>
      <c r="N112" s="51"/>
      <c r="O112" s="51"/>
      <c r="P112" s="51"/>
      <c r="Q112" s="51"/>
    </row>
    <row r="113" spans="1:17" s="6" customFormat="1" x14ac:dyDescent="0.25">
      <c r="A113" s="1"/>
      <c r="B113" s="1"/>
      <c r="C113" s="21"/>
      <c r="D113" s="1"/>
      <c r="E113" s="1"/>
      <c r="F113" s="1"/>
      <c r="G113" s="5"/>
      <c r="H113" s="22"/>
      <c r="I113" s="22"/>
      <c r="J113" s="7"/>
      <c r="L113" s="51"/>
      <c r="M113" s="51"/>
      <c r="N113" s="51"/>
      <c r="O113" s="51"/>
      <c r="P113" s="51"/>
      <c r="Q113" s="51"/>
    </row>
    <row r="114" spans="1:17" s="6" customFormat="1" x14ac:dyDescent="0.25">
      <c r="A114" s="1"/>
      <c r="B114" s="1"/>
      <c r="C114" s="21"/>
      <c r="D114" s="1"/>
      <c r="E114" s="1"/>
      <c r="F114" s="1"/>
      <c r="G114" s="5"/>
      <c r="H114" s="22"/>
      <c r="I114" s="22"/>
      <c r="J114" s="7"/>
      <c r="L114" s="51"/>
      <c r="M114" s="51"/>
      <c r="N114" s="51"/>
      <c r="O114" s="51"/>
      <c r="P114" s="51"/>
      <c r="Q114" s="51"/>
    </row>
    <row r="115" spans="1:17" s="6" customFormat="1" x14ac:dyDescent="0.25">
      <c r="A115" s="1"/>
      <c r="B115" s="1"/>
      <c r="C115" s="21"/>
      <c r="D115" s="1"/>
      <c r="E115" s="1"/>
      <c r="F115" s="1"/>
      <c r="G115" s="5"/>
      <c r="H115" s="22"/>
      <c r="I115" s="22"/>
      <c r="J115" s="7"/>
      <c r="L115" s="51"/>
      <c r="M115" s="51"/>
      <c r="N115" s="51"/>
      <c r="O115" s="51"/>
      <c r="P115" s="51"/>
      <c r="Q115" s="51"/>
    </row>
    <row r="116" spans="1:17" s="6" customFormat="1" x14ac:dyDescent="0.25">
      <c r="A116" s="1"/>
      <c r="B116" s="1"/>
      <c r="C116" s="21"/>
      <c r="D116" s="1"/>
      <c r="E116" s="1"/>
      <c r="F116" s="1"/>
      <c r="G116" s="5"/>
      <c r="H116" s="22"/>
      <c r="I116" s="22"/>
      <c r="J116" s="7"/>
      <c r="L116" s="51"/>
      <c r="M116" s="51"/>
      <c r="N116" s="51"/>
      <c r="O116" s="51"/>
      <c r="P116" s="51"/>
      <c r="Q116" s="51"/>
    </row>
    <row r="117" spans="1:17" s="6" customFormat="1" x14ac:dyDescent="0.25">
      <c r="A117" s="1"/>
      <c r="B117" s="1"/>
      <c r="C117" s="21"/>
      <c r="D117" s="1"/>
      <c r="E117" s="1"/>
      <c r="F117" s="1"/>
      <c r="G117" s="5"/>
      <c r="H117" s="22"/>
      <c r="I117" s="22"/>
      <c r="J117" s="7"/>
      <c r="L117" s="51"/>
      <c r="M117" s="51"/>
      <c r="N117" s="51"/>
      <c r="O117" s="51"/>
      <c r="P117" s="51"/>
      <c r="Q117" s="51"/>
    </row>
    <row r="118" spans="1:17" s="6" customFormat="1" x14ac:dyDescent="0.25">
      <c r="A118" s="1"/>
      <c r="B118" s="1"/>
      <c r="C118" s="21"/>
      <c r="D118" s="1"/>
      <c r="E118" s="1"/>
      <c r="F118" s="1"/>
      <c r="G118" s="5"/>
      <c r="H118" s="22"/>
      <c r="I118" s="22"/>
      <c r="J118" s="7"/>
      <c r="L118" s="51"/>
      <c r="M118" s="51"/>
      <c r="N118" s="51"/>
      <c r="O118" s="51"/>
      <c r="P118" s="51"/>
      <c r="Q118" s="51"/>
    </row>
    <row r="119" spans="1:17" s="6" customFormat="1" x14ac:dyDescent="0.25">
      <c r="A119" s="1"/>
      <c r="B119" s="1"/>
      <c r="C119" s="21"/>
      <c r="D119" s="1"/>
      <c r="E119" s="1"/>
      <c r="F119" s="1"/>
      <c r="G119" s="5"/>
      <c r="H119" s="22"/>
      <c r="I119" s="22"/>
      <c r="J119" s="7"/>
      <c r="L119" s="51"/>
      <c r="M119" s="51"/>
      <c r="N119" s="51"/>
      <c r="O119" s="51"/>
      <c r="P119" s="51"/>
      <c r="Q119" s="51"/>
    </row>
    <row r="120" spans="1:17" s="6" customFormat="1" x14ac:dyDescent="0.25">
      <c r="A120" s="1"/>
      <c r="B120" s="1"/>
      <c r="C120" s="21"/>
      <c r="D120" s="1"/>
      <c r="E120" s="1"/>
      <c r="F120" s="1"/>
      <c r="G120" s="5"/>
      <c r="H120" s="22"/>
      <c r="I120" s="22"/>
      <c r="J120" s="7"/>
      <c r="L120" s="51"/>
      <c r="M120" s="51"/>
      <c r="N120" s="51"/>
      <c r="O120" s="51"/>
      <c r="P120" s="51"/>
      <c r="Q120" s="51"/>
    </row>
    <row r="121" spans="1:17" s="6" customFormat="1" x14ac:dyDescent="0.25">
      <c r="A121" s="1"/>
      <c r="B121" s="1"/>
      <c r="C121" s="21"/>
      <c r="D121" s="1"/>
      <c r="E121" s="1"/>
      <c r="F121" s="1"/>
      <c r="G121" s="5"/>
      <c r="H121" s="22"/>
      <c r="I121" s="22"/>
      <c r="J121" s="7"/>
      <c r="L121" s="51"/>
      <c r="M121" s="51"/>
      <c r="N121" s="51"/>
      <c r="O121" s="51"/>
      <c r="P121" s="51"/>
      <c r="Q121" s="51"/>
    </row>
    <row r="122" spans="1:17" s="6" customFormat="1" x14ac:dyDescent="0.25">
      <c r="A122" s="1"/>
      <c r="B122" s="1"/>
      <c r="C122" s="21"/>
      <c r="D122" s="1"/>
      <c r="E122" s="1"/>
      <c r="F122" s="1"/>
      <c r="G122" s="5"/>
      <c r="H122" s="22"/>
      <c r="I122" s="22"/>
      <c r="J122" s="7"/>
      <c r="L122" s="51"/>
      <c r="M122" s="51"/>
      <c r="N122" s="51"/>
      <c r="O122" s="51"/>
      <c r="P122" s="51"/>
      <c r="Q122" s="51"/>
    </row>
    <row r="123" spans="1:17" s="6" customFormat="1" x14ac:dyDescent="0.25">
      <c r="A123" s="1"/>
      <c r="B123" s="1"/>
      <c r="C123" s="21"/>
      <c r="D123" s="1"/>
      <c r="E123" s="1"/>
      <c r="F123" s="1"/>
      <c r="G123" s="5"/>
      <c r="H123" s="22"/>
      <c r="I123" s="22"/>
      <c r="J123" s="7"/>
      <c r="L123" s="51"/>
      <c r="M123" s="51"/>
      <c r="N123" s="51"/>
      <c r="O123" s="51"/>
      <c r="P123" s="51"/>
      <c r="Q123" s="51"/>
    </row>
    <row r="124" spans="1:17" s="6" customFormat="1" x14ac:dyDescent="0.25">
      <c r="A124" s="1"/>
      <c r="B124" s="1"/>
      <c r="C124" s="21"/>
      <c r="D124" s="1"/>
      <c r="E124" s="1"/>
      <c r="F124" s="1"/>
      <c r="G124" s="5"/>
      <c r="H124" s="22"/>
      <c r="I124" s="22"/>
      <c r="J124" s="7"/>
      <c r="L124" s="51"/>
      <c r="M124" s="51"/>
      <c r="N124" s="51"/>
      <c r="O124" s="51"/>
      <c r="P124" s="51"/>
      <c r="Q124" s="51"/>
    </row>
    <row r="125" spans="1:17" s="6" customFormat="1" x14ac:dyDescent="0.25">
      <c r="A125" s="1"/>
      <c r="B125" s="1"/>
      <c r="C125" s="21"/>
      <c r="D125" s="1"/>
      <c r="E125" s="1"/>
      <c r="F125" s="1"/>
      <c r="G125" s="5"/>
      <c r="H125" s="22"/>
      <c r="I125" s="22"/>
      <c r="J125" s="7"/>
      <c r="L125" s="51"/>
      <c r="M125" s="51"/>
      <c r="N125" s="51"/>
      <c r="O125" s="51"/>
      <c r="P125" s="51"/>
      <c r="Q125" s="51"/>
    </row>
    <row r="126" spans="1:17" s="6" customFormat="1" x14ac:dyDescent="0.25">
      <c r="A126" s="1"/>
      <c r="B126" s="1"/>
      <c r="C126" s="21"/>
      <c r="D126" s="1"/>
      <c r="E126" s="1"/>
      <c r="F126" s="1"/>
      <c r="G126" s="5"/>
      <c r="H126" s="22"/>
      <c r="I126" s="22"/>
      <c r="J126" s="7"/>
      <c r="L126" s="51"/>
      <c r="M126" s="51"/>
      <c r="N126" s="51"/>
      <c r="O126" s="51"/>
      <c r="P126" s="51"/>
      <c r="Q126" s="51"/>
    </row>
    <row r="127" spans="1:17" s="6" customFormat="1" x14ac:dyDescent="0.25">
      <c r="A127" s="1"/>
      <c r="B127" s="1"/>
      <c r="C127" s="21"/>
      <c r="D127" s="1"/>
      <c r="E127" s="1"/>
      <c r="F127" s="1"/>
      <c r="G127" s="5"/>
      <c r="H127" s="22"/>
      <c r="I127" s="22"/>
      <c r="J127" s="7"/>
      <c r="L127" s="51"/>
      <c r="M127" s="51"/>
      <c r="N127" s="51"/>
      <c r="O127" s="51"/>
      <c r="P127" s="51"/>
      <c r="Q127" s="51"/>
    </row>
    <row r="128" spans="1:17" s="6" customFormat="1" x14ac:dyDescent="0.25">
      <c r="A128" s="1"/>
      <c r="B128" s="1"/>
      <c r="C128" s="21"/>
      <c r="D128" s="1"/>
      <c r="E128" s="1"/>
      <c r="F128" s="1"/>
      <c r="G128" s="5"/>
      <c r="H128" s="22"/>
      <c r="I128" s="22"/>
      <c r="J128" s="7"/>
      <c r="L128" s="51"/>
      <c r="M128" s="51"/>
      <c r="N128" s="51"/>
      <c r="O128" s="51"/>
      <c r="P128" s="51"/>
      <c r="Q128" s="51"/>
    </row>
    <row r="129" spans="1:17" s="6" customFormat="1" x14ac:dyDescent="0.25">
      <c r="A129" s="1"/>
      <c r="B129" s="1"/>
      <c r="C129" s="21"/>
      <c r="D129" s="1"/>
      <c r="E129" s="1"/>
      <c r="F129" s="1"/>
      <c r="G129" s="5"/>
      <c r="H129" s="22"/>
      <c r="I129" s="22"/>
      <c r="J129" s="7"/>
      <c r="L129" s="51"/>
      <c r="M129" s="51"/>
      <c r="N129" s="51"/>
      <c r="O129" s="51"/>
      <c r="P129" s="51"/>
      <c r="Q129" s="51"/>
    </row>
    <row r="130" spans="1:17" s="6" customFormat="1" x14ac:dyDescent="0.25">
      <c r="A130" s="1"/>
      <c r="B130" s="1"/>
      <c r="C130" s="21"/>
      <c r="D130" s="1"/>
      <c r="E130" s="1"/>
      <c r="F130" s="1"/>
      <c r="G130" s="5"/>
      <c r="H130" s="22"/>
      <c r="I130" s="22"/>
      <c r="J130" s="7"/>
      <c r="L130" s="51"/>
      <c r="M130" s="51"/>
      <c r="N130" s="51"/>
      <c r="O130" s="51"/>
      <c r="P130" s="51"/>
      <c r="Q130" s="51"/>
    </row>
    <row r="131" spans="1:17" s="6" customFormat="1" x14ac:dyDescent="0.25">
      <c r="A131" s="1"/>
      <c r="B131" s="1"/>
      <c r="C131" s="21"/>
      <c r="D131" s="1"/>
      <c r="E131" s="1"/>
      <c r="F131" s="1"/>
      <c r="G131" s="5"/>
      <c r="H131" s="22"/>
      <c r="I131" s="22"/>
      <c r="J131" s="7"/>
      <c r="L131" s="51"/>
      <c r="M131" s="51"/>
      <c r="N131" s="51"/>
      <c r="O131" s="51"/>
      <c r="P131" s="51"/>
      <c r="Q131" s="51"/>
    </row>
    <row r="132" spans="1:17" s="6" customFormat="1" x14ac:dyDescent="0.25">
      <c r="A132" s="1"/>
      <c r="B132" s="1"/>
      <c r="C132" s="21"/>
      <c r="D132" s="1"/>
      <c r="E132" s="1"/>
      <c r="F132" s="1"/>
      <c r="G132" s="5"/>
      <c r="H132" s="22"/>
      <c r="I132" s="22"/>
      <c r="J132" s="7"/>
      <c r="L132" s="51"/>
      <c r="M132" s="51"/>
      <c r="N132" s="51"/>
      <c r="O132" s="51"/>
      <c r="P132" s="51"/>
      <c r="Q132" s="51"/>
    </row>
    <row r="133" spans="1:17" s="6" customFormat="1" x14ac:dyDescent="0.25">
      <c r="A133" s="1"/>
      <c r="B133" s="1"/>
      <c r="C133" s="21"/>
      <c r="D133" s="1"/>
      <c r="E133" s="1"/>
      <c r="F133" s="1"/>
      <c r="G133" s="5"/>
      <c r="H133" s="22"/>
      <c r="I133" s="22"/>
      <c r="J133" s="7"/>
      <c r="L133" s="51"/>
      <c r="M133" s="51"/>
      <c r="N133" s="51"/>
      <c r="O133" s="51"/>
      <c r="P133" s="51"/>
      <c r="Q133" s="51"/>
    </row>
    <row r="134" spans="1:17" s="6" customFormat="1" x14ac:dyDescent="0.25">
      <c r="A134" s="1"/>
      <c r="B134" s="1"/>
      <c r="C134" s="21"/>
      <c r="D134" s="1"/>
      <c r="E134" s="1"/>
      <c r="F134" s="1"/>
      <c r="G134" s="5"/>
      <c r="H134" s="22"/>
      <c r="I134" s="22"/>
      <c r="J134" s="7"/>
      <c r="L134" s="51"/>
      <c r="M134" s="51"/>
      <c r="N134" s="51"/>
      <c r="O134" s="51"/>
      <c r="P134" s="51"/>
      <c r="Q134" s="51"/>
    </row>
    <row r="135" spans="1:17" s="6" customFormat="1" x14ac:dyDescent="0.25">
      <c r="A135" s="1"/>
      <c r="B135" s="1"/>
      <c r="C135" s="21"/>
      <c r="D135" s="1"/>
      <c r="E135" s="1"/>
      <c r="F135" s="1"/>
      <c r="G135" s="5"/>
      <c r="H135" s="22"/>
      <c r="I135" s="22"/>
      <c r="J135" s="7"/>
      <c r="L135" s="51"/>
      <c r="M135" s="51"/>
      <c r="N135" s="51"/>
      <c r="O135" s="51"/>
      <c r="P135" s="51"/>
      <c r="Q135" s="51"/>
    </row>
    <row r="136" spans="1:17" s="6" customFormat="1" x14ac:dyDescent="0.25">
      <c r="A136" s="1"/>
      <c r="B136" s="1"/>
      <c r="C136" s="21"/>
      <c r="D136" s="1"/>
      <c r="E136" s="1"/>
      <c r="F136" s="1"/>
      <c r="G136" s="5"/>
      <c r="H136" s="22"/>
      <c r="I136" s="22"/>
      <c r="J136" s="7"/>
      <c r="L136" s="51"/>
      <c r="M136" s="51"/>
      <c r="N136" s="51"/>
      <c r="O136" s="51"/>
      <c r="P136" s="51"/>
      <c r="Q136" s="51"/>
    </row>
    <row r="137" spans="1:17" s="6" customFormat="1" x14ac:dyDescent="0.25">
      <c r="A137" s="1"/>
      <c r="B137" s="1"/>
      <c r="C137" s="21"/>
      <c r="D137" s="1"/>
      <c r="E137" s="1"/>
      <c r="F137" s="1"/>
      <c r="G137" s="5"/>
      <c r="H137" s="22"/>
      <c r="I137" s="22"/>
      <c r="J137" s="7"/>
      <c r="L137" s="51"/>
      <c r="M137" s="51"/>
      <c r="N137" s="51"/>
      <c r="O137" s="51"/>
      <c r="P137" s="51"/>
      <c r="Q137" s="51"/>
    </row>
    <row r="138" spans="1:17" s="6" customFormat="1" x14ac:dyDescent="0.25">
      <c r="A138" s="1"/>
      <c r="B138" s="1"/>
      <c r="C138" s="21"/>
      <c r="D138" s="1"/>
      <c r="E138" s="1"/>
      <c r="F138" s="1"/>
      <c r="G138" s="5"/>
      <c r="H138" s="22"/>
      <c r="I138" s="22"/>
      <c r="J138" s="7"/>
      <c r="L138" s="51"/>
      <c r="M138" s="51"/>
      <c r="N138" s="51"/>
      <c r="O138" s="51"/>
      <c r="P138" s="51"/>
      <c r="Q138" s="51"/>
    </row>
    <row r="139" spans="1:17" s="6" customFormat="1" x14ac:dyDescent="0.25">
      <c r="A139" s="1"/>
      <c r="B139" s="1"/>
      <c r="C139" s="21"/>
      <c r="D139" s="1"/>
      <c r="E139" s="1"/>
      <c r="F139" s="1"/>
      <c r="G139" s="5"/>
      <c r="H139" s="22"/>
      <c r="I139" s="22"/>
      <c r="J139" s="7"/>
      <c r="L139" s="51"/>
      <c r="M139" s="51"/>
      <c r="N139" s="51"/>
      <c r="O139" s="51"/>
      <c r="P139" s="51"/>
      <c r="Q139" s="51"/>
    </row>
    <row r="140" spans="1:17" s="6" customFormat="1" x14ac:dyDescent="0.25">
      <c r="A140" s="1"/>
      <c r="B140" s="1"/>
      <c r="C140" s="21"/>
      <c r="D140" s="1"/>
      <c r="E140" s="1"/>
      <c r="F140" s="1"/>
      <c r="G140" s="5"/>
      <c r="H140" s="22"/>
      <c r="I140" s="22"/>
      <c r="J140" s="7"/>
      <c r="L140" s="51"/>
      <c r="M140" s="51"/>
      <c r="N140" s="51"/>
      <c r="O140" s="51"/>
      <c r="P140" s="51"/>
      <c r="Q140" s="51"/>
    </row>
    <row r="141" spans="1:17" s="6" customFormat="1" x14ac:dyDescent="0.25">
      <c r="A141" s="1"/>
      <c r="B141" s="1"/>
      <c r="C141" s="21"/>
      <c r="D141" s="1"/>
      <c r="E141" s="1"/>
      <c r="F141" s="1"/>
      <c r="G141" s="5"/>
      <c r="H141" s="22"/>
      <c r="I141" s="22"/>
      <c r="J141" s="7"/>
      <c r="L141" s="51"/>
      <c r="M141" s="51"/>
      <c r="N141" s="51"/>
      <c r="O141" s="51"/>
      <c r="P141" s="51"/>
      <c r="Q141" s="51"/>
    </row>
    <row r="142" spans="1:17" s="6" customFormat="1" x14ac:dyDescent="0.25">
      <c r="A142" s="1"/>
      <c r="B142" s="1"/>
      <c r="C142" s="21"/>
      <c r="D142" s="1"/>
      <c r="E142" s="1"/>
      <c r="F142" s="1"/>
      <c r="G142" s="5"/>
      <c r="H142" s="22"/>
      <c r="I142" s="22"/>
      <c r="J142" s="7"/>
      <c r="L142" s="51"/>
      <c r="M142" s="51"/>
      <c r="N142" s="51"/>
      <c r="O142" s="51"/>
      <c r="P142" s="51"/>
      <c r="Q142" s="51"/>
    </row>
    <row r="143" spans="1:17" s="6" customFormat="1" x14ac:dyDescent="0.25">
      <c r="A143" s="1"/>
      <c r="B143" s="1"/>
      <c r="C143" s="21"/>
      <c r="D143" s="1"/>
      <c r="E143" s="1"/>
      <c r="F143" s="1"/>
      <c r="G143" s="5"/>
      <c r="H143" s="22"/>
      <c r="I143" s="22"/>
      <c r="J143" s="7"/>
      <c r="L143" s="51"/>
      <c r="M143" s="51"/>
      <c r="N143" s="51"/>
      <c r="O143" s="51"/>
      <c r="P143" s="51"/>
      <c r="Q143" s="51"/>
    </row>
    <row r="144" spans="1:17" s="6" customFormat="1" x14ac:dyDescent="0.25">
      <c r="A144" s="1"/>
      <c r="B144" s="1"/>
      <c r="C144" s="21"/>
      <c r="D144" s="1"/>
      <c r="E144" s="1"/>
      <c r="F144" s="1"/>
      <c r="G144" s="5"/>
      <c r="H144" s="22"/>
      <c r="I144" s="22"/>
      <c r="J144" s="7"/>
      <c r="L144" s="51"/>
      <c r="M144" s="51"/>
      <c r="N144" s="51"/>
      <c r="O144" s="51"/>
      <c r="P144" s="51"/>
      <c r="Q144" s="51"/>
    </row>
    <row r="145" spans="1:17" s="6" customFormat="1" x14ac:dyDescent="0.25">
      <c r="A145" s="1"/>
      <c r="B145" s="1"/>
      <c r="C145" s="21"/>
      <c r="D145" s="1"/>
      <c r="E145" s="1"/>
      <c r="F145" s="1"/>
      <c r="G145" s="5"/>
      <c r="H145" s="22"/>
      <c r="I145" s="22"/>
      <c r="J145" s="7"/>
      <c r="L145" s="51"/>
      <c r="M145" s="51"/>
      <c r="N145" s="51"/>
      <c r="O145" s="51"/>
      <c r="P145" s="51"/>
      <c r="Q145" s="51"/>
    </row>
    <row r="146" spans="1:17" s="6" customFormat="1" x14ac:dyDescent="0.25">
      <c r="A146" s="1"/>
      <c r="B146" s="1"/>
      <c r="C146" s="21"/>
      <c r="D146" s="1"/>
      <c r="E146" s="1"/>
      <c r="F146" s="1"/>
      <c r="G146" s="5"/>
      <c r="H146" s="22"/>
      <c r="I146" s="22"/>
      <c r="J146" s="7"/>
      <c r="L146" s="51"/>
      <c r="M146" s="51"/>
      <c r="N146" s="51"/>
      <c r="O146" s="51"/>
      <c r="P146" s="51"/>
      <c r="Q146" s="51"/>
    </row>
    <row r="147" spans="1:17" s="6" customFormat="1" x14ac:dyDescent="0.25">
      <c r="A147" s="1"/>
      <c r="B147" s="1"/>
      <c r="C147" s="21"/>
      <c r="D147" s="1"/>
      <c r="E147" s="1"/>
      <c r="F147" s="1"/>
      <c r="G147" s="5"/>
      <c r="H147" s="22"/>
      <c r="I147" s="22"/>
      <c r="J147" s="7"/>
      <c r="L147" s="51"/>
      <c r="M147" s="51"/>
      <c r="N147" s="51"/>
      <c r="O147" s="51"/>
      <c r="P147" s="51"/>
      <c r="Q147" s="51"/>
    </row>
    <row r="148" spans="1:17" s="6" customFormat="1" x14ac:dyDescent="0.25">
      <c r="A148" s="1"/>
      <c r="B148" s="1"/>
      <c r="C148" s="21"/>
      <c r="D148" s="1"/>
      <c r="E148" s="1"/>
      <c r="F148" s="1"/>
      <c r="G148" s="5"/>
      <c r="H148" s="22"/>
      <c r="I148" s="22"/>
      <c r="J148" s="7"/>
      <c r="L148" s="51"/>
      <c r="M148" s="51"/>
      <c r="N148" s="51"/>
      <c r="O148" s="51"/>
      <c r="P148" s="51"/>
      <c r="Q148" s="51"/>
    </row>
    <row r="149" spans="1:17" s="6" customFormat="1" x14ac:dyDescent="0.25">
      <c r="A149" s="1"/>
      <c r="B149" s="1"/>
      <c r="C149" s="21"/>
      <c r="D149" s="1"/>
      <c r="E149" s="1"/>
      <c r="F149" s="1"/>
      <c r="G149" s="5"/>
      <c r="H149" s="22"/>
      <c r="I149" s="22"/>
      <c r="J149" s="7"/>
      <c r="L149" s="51"/>
      <c r="M149" s="51"/>
      <c r="N149" s="51"/>
      <c r="O149" s="51"/>
      <c r="P149" s="51"/>
      <c r="Q149" s="51"/>
    </row>
    <row r="150" spans="1:17" s="6" customFormat="1" x14ac:dyDescent="0.25">
      <c r="A150" s="1"/>
      <c r="B150" s="1"/>
      <c r="C150" s="21"/>
      <c r="D150" s="1"/>
      <c r="E150" s="1"/>
      <c r="F150" s="1"/>
      <c r="G150" s="5"/>
      <c r="H150" s="22"/>
      <c r="I150" s="22"/>
      <c r="J150" s="7"/>
      <c r="L150" s="51"/>
      <c r="M150" s="51"/>
      <c r="N150" s="51"/>
      <c r="O150" s="51"/>
      <c r="P150" s="51"/>
      <c r="Q150" s="51"/>
    </row>
    <row r="151" spans="1:17" s="6" customFormat="1" x14ac:dyDescent="0.25">
      <c r="A151" s="1"/>
      <c r="B151" s="1"/>
      <c r="C151" s="21"/>
      <c r="D151" s="1"/>
      <c r="E151" s="1"/>
      <c r="F151" s="1"/>
      <c r="G151" s="5"/>
      <c r="H151" s="22"/>
      <c r="I151" s="22"/>
      <c r="J151" s="7"/>
      <c r="L151" s="51"/>
      <c r="M151" s="51"/>
      <c r="N151" s="51"/>
      <c r="O151" s="51"/>
      <c r="P151" s="51"/>
      <c r="Q151" s="51"/>
    </row>
    <row r="152" spans="1:17" s="6" customFormat="1" x14ac:dyDescent="0.25">
      <c r="A152" s="1"/>
      <c r="B152" s="1"/>
      <c r="C152" s="21"/>
      <c r="D152" s="1"/>
      <c r="E152" s="1"/>
      <c r="F152" s="1"/>
      <c r="G152" s="5"/>
      <c r="H152" s="22"/>
      <c r="I152" s="22"/>
      <c r="J152" s="7"/>
      <c r="L152" s="51"/>
      <c r="M152" s="51"/>
      <c r="N152" s="51"/>
      <c r="O152" s="51"/>
      <c r="P152" s="51"/>
      <c r="Q152" s="51"/>
    </row>
    <row r="153" spans="1:17" s="6" customFormat="1" x14ac:dyDescent="0.25">
      <c r="A153" s="1"/>
      <c r="B153" s="1"/>
      <c r="C153" s="21"/>
      <c r="D153" s="1"/>
      <c r="E153" s="1"/>
      <c r="F153" s="1"/>
      <c r="G153" s="5"/>
      <c r="H153" s="22"/>
      <c r="I153" s="22"/>
      <c r="J153" s="7"/>
      <c r="L153" s="51"/>
      <c r="M153" s="51"/>
      <c r="N153" s="51"/>
      <c r="O153" s="51"/>
      <c r="P153" s="51"/>
      <c r="Q153" s="51"/>
    </row>
    <row r="154" spans="1:17" s="6" customFormat="1" x14ac:dyDescent="0.25">
      <c r="A154" s="1"/>
      <c r="B154" s="1"/>
      <c r="C154" s="21"/>
      <c r="D154" s="1"/>
      <c r="E154" s="1"/>
      <c r="F154" s="1"/>
      <c r="G154" s="5"/>
      <c r="H154" s="22"/>
      <c r="I154" s="22"/>
      <c r="J154" s="7"/>
      <c r="L154" s="51"/>
      <c r="M154" s="51"/>
      <c r="N154" s="51"/>
      <c r="O154" s="51"/>
      <c r="P154" s="51"/>
      <c r="Q154" s="51"/>
    </row>
    <row r="155" spans="1:17" s="6" customFormat="1" x14ac:dyDescent="0.25">
      <c r="A155" s="1"/>
      <c r="B155" s="1"/>
      <c r="C155" s="21"/>
      <c r="D155" s="1"/>
      <c r="E155" s="1"/>
      <c r="F155" s="1"/>
      <c r="G155" s="5"/>
      <c r="H155" s="22"/>
      <c r="I155" s="22"/>
      <c r="J155" s="7"/>
      <c r="L155" s="51"/>
      <c r="M155" s="51"/>
      <c r="N155" s="51"/>
      <c r="O155" s="51"/>
      <c r="P155" s="51"/>
      <c r="Q155" s="51"/>
    </row>
    <row r="156" spans="1:17" s="6" customFormat="1" x14ac:dyDescent="0.25">
      <c r="A156" s="1"/>
      <c r="B156" s="1"/>
      <c r="C156" s="21"/>
      <c r="D156" s="1"/>
      <c r="E156" s="1"/>
      <c r="F156" s="1"/>
      <c r="G156" s="5"/>
      <c r="H156" s="22"/>
      <c r="I156" s="22"/>
      <c r="J156" s="7"/>
      <c r="L156" s="51"/>
      <c r="M156" s="51"/>
      <c r="N156" s="51"/>
      <c r="O156" s="51"/>
      <c r="P156" s="51"/>
      <c r="Q156" s="51"/>
    </row>
    <row r="157" spans="1:17" s="6" customFormat="1" x14ac:dyDescent="0.25">
      <c r="A157" s="1"/>
      <c r="B157" s="1"/>
      <c r="C157" s="21"/>
      <c r="D157" s="1"/>
      <c r="E157" s="1"/>
      <c r="F157" s="1"/>
      <c r="G157" s="5"/>
      <c r="H157" s="22"/>
      <c r="I157" s="22"/>
      <c r="J157" s="7"/>
      <c r="L157" s="51"/>
      <c r="M157" s="51"/>
      <c r="N157" s="51"/>
      <c r="O157" s="51"/>
      <c r="P157" s="51"/>
      <c r="Q157" s="51"/>
    </row>
    <row r="158" spans="1:17" s="6" customFormat="1" x14ac:dyDescent="0.25">
      <c r="A158" s="1"/>
      <c r="B158" s="1"/>
      <c r="C158" s="21"/>
      <c r="D158" s="1"/>
      <c r="E158" s="1"/>
      <c r="F158" s="1"/>
      <c r="G158" s="5"/>
      <c r="H158" s="22"/>
      <c r="I158" s="22"/>
      <c r="J158" s="7"/>
      <c r="L158" s="51"/>
      <c r="M158" s="51"/>
      <c r="N158" s="51"/>
      <c r="O158" s="51"/>
      <c r="P158" s="51"/>
      <c r="Q158" s="51"/>
    </row>
    <row r="159" spans="1:17" s="6" customFormat="1" x14ac:dyDescent="0.25">
      <c r="A159" s="1"/>
      <c r="B159" s="1"/>
      <c r="C159" s="21"/>
      <c r="D159" s="1"/>
      <c r="E159" s="1"/>
      <c r="F159" s="1"/>
      <c r="G159" s="5"/>
      <c r="H159" s="22"/>
      <c r="I159" s="22"/>
      <c r="J159" s="7"/>
      <c r="L159" s="51"/>
      <c r="M159" s="51"/>
      <c r="N159" s="51"/>
      <c r="O159" s="51"/>
      <c r="P159" s="51"/>
      <c r="Q159" s="51"/>
    </row>
    <row r="160" spans="1:17" s="6" customFormat="1" x14ac:dyDescent="0.25">
      <c r="A160" s="1"/>
      <c r="B160" s="1"/>
      <c r="C160" s="21"/>
      <c r="D160" s="1"/>
      <c r="E160" s="1"/>
      <c r="F160" s="1"/>
      <c r="G160" s="5"/>
      <c r="H160" s="22"/>
      <c r="I160" s="22"/>
      <c r="J160" s="7"/>
      <c r="L160" s="51"/>
      <c r="M160" s="51"/>
      <c r="N160" s="51"/>
      <c r="O160" s="51"/>
      <c r="P160" s="51"/>
      <c r="Q160" s="51"/>
    </row>
    <row r="161" spans="1:17" s="6" customFormat="1" x14ac:dyDescent="0.25">
      <c r="A161" s="1"/>
      <c r="B161" s="1"/>
      <c r="C161" s="21"/>
      <c r="D161" s="1"/>
      <c r="E161" s="1"/>
      <c r="F161" s="1"/>
      <c r="G161" s="5"/>
      <c r="H161" s="22"/>
      <c r="I161" s="22"/>
      <c r="J161" s="7"/>
      <c r="L161" s="51"/>
      <c r="M161" s="51"/>
      <c r="N161" s="51"/>
      <c r="O161" s="51"/>
      <c r="P161" s="51"/>
      <c r="Q161" s="51"/>
    </row>
    <row r="162" spans="1:17" s="6" customFormat="1" x14ac:dyDescent="0.25">
      <c r="A162" s="1"/>
      <c r="B162" s="1"/>
      <c r="C162" s="21"/>
      <c r="D162" s="1"/>
      <c r="E162" s="1"/>
      <c r="F162" s="1"/>
      <c r="G162" s="5"/>
      <c r="H162" s="22"/>
      <c r="I162" s="22"/>
      <c r="J162" s="7"/>
      <c r="L162" s="51"/>
      <c r="M162" s="51"/>
      <c r="N162" s="51"/>
      <c r="O162" s="51"/>
      <c r="P162" s="51"/>
      <c r="Q162" s="51"/>
    </row>
    <row r="163" spans="1:17" s="6" customFormat="1" x14ac:dyDescent="0.25">
      <c r="A163" s="1"/>
      <c r="B163" s="1"/>
      <c r="C163" s="21"/>
      <c r="D163" s="1"/>
      <c r="E163" s="1"/>
      <c r="F163" s="1"/>
      <c r="G163" s="5"/>
      <c r="H163" s="22"/>
      <c r="I163" s="22"/>
      <c r="J163" s="7"/>
      <c r="L163" s="51"/>
      <c r="M163" s="51"/>
      <c r="N163" s="51"/>
      <c r="O163" s="51"/>
      <c r="P163" s="51"/>
      <c r="Q163" s="51"/>
    </row>
    <row r="164" spans="1:17" s="6" customFormat="1" x14ac:dyDescent="0.25">
      <c r="A164" s="1"/>
      <c r="B164" s="1"/>
      <c r="C164" s="21"/>
      <c r="D164" s="1"/>
      <c r="E164" s="1"/>
      <c r="F164" s="1"/>
      <c r="G164" s="5"/>
      <c r="H164" s="22"/>
      <c r="I164" s="22"/>
      <c r="J164" s="7"/>
      <c r="L164" s="51"/>
      <c r="M164" s="51"/>
      <c r="N164" s="51"/>
      <c r="O164" s="51"/>
      <c r="P164" s="51"/>
      <c r="Q164" s="51"/>
    </row>
    <row r="165" spans="1:17" s="6" customFormat="1" x14ac:dyDescent="0.25">
      <c r="A165" s="1"/>
      <c r="B165" s="1"/>
      <c r="C165" s="21"/>
      <c r="D165" s="1"/>
      <c r="E165" s="1"/>
      <c r="F165" s="1"/>
      <c r="G165" s="5"/>
      <c r="H165" s="22"/>
      <c r="I165" s="22"/>
      <c r="J165" s="7"/>
      <c r="L165" s="51"/>
      <c r="M165" s="51"/>
      <c r="N165" s="51"/>
      <c r="O165" s="51"/>
      <c r="P165" s="51"/>
      <c r="Q165" s="51"/>
    </row>
    <row r="166" spans="1:17" s="6" customFormat="1" x14ac:dyDescent="0.25">
      <c r="A166" s="1"/>
      <c r="B166" s="1"/>
      <c r="C166" s="21"/>
      <c r="D166" s="1"/>
      <c r="E166" s="1"/>
      <c r="F166" s="1"/>
      <c r="G166" s="5"/>
      <c r="H166" s="22"/>
      <c r="I166" s="22"/>
      <c r="J166" s="7"/>
      <c r="L166" s="51"/>
      <c r="M166" s="51"/>
      <c r="N166" s="51"/>
      <c r="O166" s="51"/>
      <c r="P166" s="51"/>
      <c r="Q166" s="51"/>
    </row>
    <row r="167" spans="1:17" s="6" customFormat="1" x14ac:dyDescent="0.25">
      <c r="A167" s="1"/>
      <c r="B167" s="1"/>
      <c r="C167" s="21"/>
      <c r="D167" s="1"/>
      <c r="E167" s="1"/>
      <c r="F167" s="1"/>
      <c r="G167" s="5"/>
      <c r="H167" s="22"/>
      <c r="I167" s="22"/>
      <c r="J167" s="7"/>
      <c r="L167" s="51"/>
      <c r="M167" s="51"/>
      <c r="N167" s="51"/>
      <c r="O167" s="51"/>
      <c r="P167" s="51"/>
      <c r="Q167" s="51"/>
    </row>
    <row r="168" spans="1:17" s="6" customFormat="1" x14ac:dyDescent="0.25">
      <c r="A168" s="1"/>
      <c r="B168" s="1"/>
      <c r="C168" s="21"/>
      <c r="D168" s="1"/>
      <c r="E168" s="1"/>
      <c r="F168" s="1"/>
      <c r="G168" s="5"/>
      <c r="H168" s="22"/>
      <c r="I168" s="22"/>
      <c r="J168" s="7"/>
      <c r="L168" s="51"/>
      <c r="M168" s="51"/>
      <c r="N168" s="51"/>
      <c r="O168" s="51"/>
      <c r="P168" s="51"/>
      <c r="Q168" s="51"/>
    </row>
    <row r="169" spans="1:17" s="6" customFormat="1" x14ac:dyDescent="0.25">
      <c r="A169" s="1"/>
      <c r="B169" s="1"/>
      <c r="C169" s="21"/>
      <c r="D169" s="1"/>
      <c r="E169" s="1"/>
      <c r="F169" s="1"/>
      <c r="G169" s="5"/>
      <c r="H169" s="22"/>
      <c r="I169" s="22"/>
      <c r="J169" s="7"/>
      <c r="L169" s="51"/>
      <c r="M169" s="51"/>
      <c r="N169" s="51"/>
      <c r="O169" s="51"/>
      <c r="P169" s="51"/>
      <c r="Q169" s="51"/>
    </row>
    <row r="170" spans="1:17" s="6" customFormat="1" x14ac:dyDescent="0.25">
      <c r="A170" s="1"/>
      <c r="B170" s="1"/>
      <c r="C170" s="21"/>
      <c r="D170" s="1"/>
      <c r="E170" s="1"/>
      <c r="F170" s="1"/>
      <c r="G170" s="5"/>
      <c r="H170" s="22"/>
      <c r="I170" s="22"/>
      <c r="J170" s="7"/>
      <c r="L170" s="51"/>
      <c r="M170" s="51"/>
      <c r="N170" s="51"/>
      <c r="O170" s="51"/>
      <c r="P170" s="51"/>
      <c r="Q170" s="51"/>
    </row>
    <row r="171" spans="1:17" s="6" customFormat="1" x14ac:dyDescent="0.25">
      <c r="A171" s="1"/>
      <c r="B171" s="1"/>
      <c r="C171" s="21"/>
      <c r="D171" s="1"/>
      <c r="E171" s="1"/>
      <c r="F171" s="1"/>
      <c r="G171" s="5"/>
      <c r="H171" s="22"/>
      <c r="I171" s="22"/>
      <c r="J171" s="7"/>
      <c r="L171" s="51"/>
      <c r="M171" s="51"/>
      <c r="N171" s="51"/>
      <c r="O171" s="51"/>
      <c r="P171" s="51"/>
      <c r="Q171" s="51"/>
    </row>
    <row r="172" spans="1:17" s="6" customFormat="1" x14ac:dyDescent="0.25">
      <c r="A172" s="1"/>
      <c r="B172" s="1"/>
      <c r="C172" s="21"/>
      <c r="D172" s="1"/>
      <c r="E172" s="1"/>
      <c r="F172" s="1"/>
      <c r="G172" s="5"/>
      <c r="H172" s="22"/>
      <c r="I172" s="22"/>
      <c r="J172" s="7"/>
      <c r="L172" s="51"/>
      <c r="M172" s="51"/>
      <c r="N172" s="51"/>
      <c r="O172" s="51"/>
      <c r="P172" s="51"/>
      <c r="Q172" s="51"/>
    </row>
    <row r="173" spans="1:17" s="6" customFormat="1" x14ac:dyDescent="0.25">
      <c r="A173" s="1"/>
      <c r="B173" s="1"/>
      <c r="C173" s="21"/>
      <c r="D173" s="1"/>
      <c r="E173" s="1"/>
      <c r="F173" s="1"/>
      <c r="G173" s="5"/>
      <c r="H173" s="22"/>
      <c r="I173" s="22"/>
      <c r="J173" s="7"/>
      <c r="L173" s="51"/>
      <c r="M173" s="51"/>
      <c r="N173" s="51"/>
      <c r="O173" s="51"/>
      <c r="P173" s="51"/>
      <c r="Q173" s="51"/>
    </row>
    <row r="174" spans="1:17" s="6" customFormat="1" x14ac:dyDescent="0.25">
      <c r="A174" s="1"/>
      <c r="B174" s="1"/>
      <c r="C174" s="21"/>
      <c r="D174" s="1"/>
      <c r="E174" s="1"/>
      <c r="F174" s="1"/>
      <c r="G174" s="5"/>
      <c r="H174" s="22"/>
      <c r="I174" s="22"/>
      <c r="J174" s="7"/>
      <c r="L174" s="51"/>
      <c r="M174" s="51"/>
      <c r="N174" s="51"/>
      <c r="O174" s="51"/>
      <c r="P174" s="51"/>
      <c r="Q174" s="51"/>
    </row>
    <row r="175" spans="1:17" s="6" customFormat="1" x14ac:dyDescent="0.25">
      <c r="A175" s="1"/>
      <c r="B175" s="1"/>
      <c r="C175" s="21"/>
      <c r="D175" s="1"/>
      <c r="E175" s="1"/>
      <c r="F175" s="1"/>
      <c r="G175" s="5"/>
      <c r="H175" s="22"/>
      <c r="I175" s="22"/>
      <c r="J175" s="7"/>
      <c r="L175" s="51"/>
      <c r="M175" s="51"/>
      <c r="N175" s="51"/>
      <c r="O175" s="51"/>
      <c r="P175" s="51"/>
      <c r="Q175" s="51"/>
    </row>
    <row r="176" spans="1:17" s="6" customFormat="1" x14ac:dyDescent="0.25">
      <c r="A176" s="1"/>
      <c r="B176" s="1"/>
      <c r="C176" s="21"/>
      <c r="D176" s="1"/>
      <c r="E176" s="1"/>
      <c r="F176" s="1"/>
      <c r="G176" s="5"/>
      <c r="H176" s="22"/>
      <c r="I176" s="22"/>
      <c r="J176" s="7"/>
      <c r="L176" s="51"/>
      <c r="M176" s="51"/>
      <c r="N176" s="51"/>
      <c r="O176" s="51"/>
      <c r="P176" s="51"/>
      <c r="Q176" s="51"/>
    </row>
    <row r="177" spans="1:17" s="6" customFormat="1" x14ac:dyDescent="0.25">
      <c r="A177" s="1"/>
      <c r="B177" s="1"/>
      <c r="C177" s="21"/>
      <c r="D177" s="1"/>
      <c r="E177" s="1"/>
      <c r="F177" s="1"/>
      <c r="G177" s="5"/>
      <c r="H177" s="22"/>
      <c r="I177" s="22"/>
      <c r="J177" s="7"/>
      <c r="L177" s="51"/>
      <c r="M177" s="51"/>
      <c r="N177" s="51"/>
      <c r="O177" s="51"/>
      <c r="P177" s="51"/>
      <c r="Q177" s="51"/>
    </row>
    <row r="178" spans="1:17" s="6" customFormat="1" x14ac:dyDescent="0.25">
      <c r="A178" s="1"/>
      <c r="B178" s="1"/>
      <c r="C178" s="21"/>
      <c r="D178" s="1"/>
      <c r="E178" s="1"/>
      <c r="F178" s="1"/>
      <c r="G178" s="5"/>
      <c r="H178" s="22"/>
      <c r="I178" s="22"/>
      <c r="J178" s="7"/>
      <c r="L178" s="51"/>
      <c r="M178" s="51"/>
      <c r="N178" s="51"/>
      <c r="O178" s="51"/>
      <c r="P178" s="51"/>
      <c r="Q178" s="51"/>
    </row>
    <row r="179" spans="1:17" s="6" customFormat="1" x14ac:dyDescent="0.25">
      <c r="A179" s="1"/>
      <c r="B179" s="1"/>
      <c r="C179" s="21"/>
      <c r="D179" s="1"/>
      <c r="E179" s="1"/>
      <c r="F179" s="1"/>
      <c r="G179" s="5"/>
      <c r="H179" s="22"/>
      <c r="I179" s="22"/>
      <c r="J179" s="7"/>
      <c r="L179" s="51"/>
      <c r="M179" s="51"/>
      <c r="N179" s="51"/>
      <c r="O179" s="51"/>
      <c r="P179" s="51"/>
      <c r="Q179" s="51"/>
    </row>
    <row r="180" spans="1:17" s="6" customFormat="1" x14ac:dyDescent="0.25">
      <c r="A180" s="1"/>
      <c r="B180" s="1"/>
      <c r="C180" s="21"/>
      <c r="D180" s="1"/>
      <c r="E180" s="1"/>
      <c r="F180" s="1"/>
      <c r="G180" s="5"/>
      <c r="H180" s="22"/>
      <c r="I180" s="22"/>
      <c r="J180" s="7"/>
      <c r="L180" s="51"/>
      <c r="M180" s="51"/>
      <c r="N180" s="51"/>
      <c r="O180" s="51"/>
      <c r="P180" s="51"/>
      <c r="Q180" s="51"/>
    </row>
    <row r="181" spans="1:17" s="6" customFormat="1" x14ac:dyDescent="0.25">
      <c r="A181" s="1"/>
      <c r="B181" s="1"/>
      <c r="C181" s="21"/>
      <c r="D181" s="1"/>
      <c r="E181" s="1"/>
      <c r="F181" s="1"/>
      <c r="G181" s="5"/>
      <c r="H181" s="22"/>
      <c r="I181" s="22"/>
      <c r="J181" s="7"/>
      <c r="L181" s="51"/>
      <c r="M181" s="51"/>
      <c r="N181" s="51"/>
      <c r="O181" s="51"/>
      <c r="P181" s="51"/>
      <c r="Q181" s="51"/>
    </row>
    <row r="182" spans="1:17" s="6" customFormat="1" x14ac:dyDescent="0.25">
      <c r="A182" s="1"/>
      <c r="B182" s="1"/>
      <c r="C182" s="21"/>
      <c r="D182" s="1"/>
      <c r="E182" s="1"/>
      <c r="F182" s="1"/>
      <c r="G182" s="5"/>
      <c r="H182" s="22"/>
      <c r="I182" s="22"/>
      <c r="J182" s="7"/>
      <c r="L182" s="51"/>
      <c r="M182" s="51"/>
      <c r="N182" s="51"/>
      <c r="O182" s="51"/>
      <c r="P182" s="51"/>
      <c r="Q182" s="51"/>
    </row>
    <row r="183" spans="1:17" s="6" customFormat="1" x14ac:dyDescent="0.25">
      <c r="A183" s="1"/>
      <c r="B183" s="1"/>
      <c r="C183" s="21"/>
      <c r="D183" s="1"/>
      <c r="E183" s="1"/>
      <c r="F183" s="1"/>
      <c r="G183" s="5"/>
      <c r="H183" s="22"/>
      <c r="I183" s="22"/>
      <c r="J183" s="7"/>
      <c r="L183" s="51"/>
      <c r="M183" s="51"/>
      <c r="N183" s="51"/>
      <c r="O183" s="51"/>
      <c r="P183" s="51"/>
      <c r="Q183" s="51"/>
    </row>
    <row r="184" spans="1:17" s="6" customFormat="1" x14ac:dyDescent="0.25">
      <c r="A184" s="1"/>
      <c r="B184" s="1"/>
      <c r="C184" s="21"/>
      <c r="D184" s="1"/>
      <c r="E184" s="1"/>
      <c r="F184" s="1"/>
      <c r="G184" s="5"/>
      <c r="H184" s="22"/>
      <c r="I184" s="22"/>
      <c r="J184" s="7"/>
      <c r="L184" s="51"/>
      <c r="M184" s="51"/>
      <c r="N184" s="51"/>
      <c r="O184" s="51"/>
      <c r="P184" s="51"/>
      <c r="Q184" s="51"/>
    </row>
    <row r="185" spans="1:17" s="6" customFormat="1" x14ac:dyDescent="0.25">
      <c r="A185" s="1"/>
      <c r="B185" s="1"/>
      <c r="C185" s="21"/>
      <c r="D185" s="1"/>
      <c r="E185" s="1"/>
      <c r="F185" s="1"/>
      <c r="G185" s="5"/>
      <c r="H185" s="22"/>
      <c r="I185" s="22"/>
      <c r="J185" s="7"/>
      <c r="L185" s="51"/>
      <c r="M185" s="51"/>
      <c r="N185" s="51"/>
      <c r="O185" s="51"/>
      <c r="P185" s="51"/>
      <c r="Q185" s="51"/>
    </row>
    <row r="186" spans="1:17" s="6" customFormat="1" x14ac:dyDescent="0.25">
      <c r="A186" s="1"/>
      <c r="B186" s="1"/>
      <c r="C186" s="21"/>
      <c r="D186" s="1"/>
      <c r="E186" s="1"/>
      <c r="F186" s="1"/>
      <c r="G186" s="5"/>
      <c r="H186" s="22"/>
      <c r="I186" s="22"/>
      <c r="J186" s="7"/>
      <c r="L186" s="51"/>
      <c r="M186" s="51"/>
      <c r="N186" s="51"/>
      <c r="O186" s="51"/>
      <c r="P186" s="51"/>
      <c r="Q186" s="51"/>
    </row>
    <row r="187" spans="1:17" s="6" customFormat="1" x14ac:dyDescent="0.25">
      <c r="A187" s="1"/>
      <c r="B187" s="1"/>
      <c r="C187" s="21"/>
      <c r="D187" s="1"/>
      <c r="E187" s="1"/>
      <c r="F187" s="1"/>
      <c r="G187" s="5"/>
      <c r="H187" s="22"/>
      <c r="I187" s="22"/>
      <c r="J187" s="7"/>
      <c r="L187" s="51"/>
      <c r="M187" s="51"/>
      <c r="N187" s="51"/>
      <c r="O187" s="51"/>
      <c r="P187" s="51"/>
      <c r="Q187" s="51"/>
    </row>
    <row r="188" spans="1:17" s="6" customFormat="1" x14ac:dyDescent="0.25">
      <c r="A188" s="1"/>
      <c r="B188" s="1"/>
      <c r="C188" s="21"/>
      <c r="D188" s="1"/>
      <c r="E188" s="1"/>
      <c r="F188" s="1"/>
      <c r="G188" s="5"/>
      <c r="H188" s="22"/>
      <c r="I188" s="22"/>
      <c r="J188" s="7"/>
      <c r="L188" s="51"/>
      <c r="M188" s="51"/>
      <c r="N188" s="51"/>
      <c r="O188" s="51"/>
      <c r="P188" s="51"/>
      <c r="Q188" s="51"/>
    </row>
    <row r="189" spans="1:17" s="6" customFormat="1" x14ac:dyDescent="0.25">
      <c r="A189" s="1"/>
      <c r="B189" s="1"/>
      <c r="C189" s="21"/>
      <c r="D189" s="1"/>
      <c r="E189" s="1"/>
      <c r="F189" s="1"/>
      <c r="G189" s="5"/>
      <c r="H189" s="22"/>
      <c r="I189" s="22"/>
      <c r="J189" s="7"/>
      <c r="L189" s="51"/>
      <c r="M189" s="51"/>
      <c r="N189" s="51"/>
      <c r="O189" s="51"/>
      <c r="P189" s="51"/>
      <c r="Q189" s="51"/>
    </row>
    <row r="190" spans="1:17" s="6" customFormat="1" x14ac:dyDescent="0.25">
      <c r="A190" s="1"/>
      <c r="B190" s="1"/>
      <c r="C190" s="21"/>
      <c r="D190" s="1"/>
      <c r="E190" s="1"/>
      <c r="F190" s="1"/>
      <c r="G190" s="5"/>
      <c r="H190" s="22"/>
      <c r="I190" s="22"/>
      <c r="J190" s="7"/>
      <c r="L190" s="51"/>
      <c r="M190" s="51"/>
      <c r="N190" s="51"/>
      <c r="O190" s="51"/>
      <c r="P190" s="51"/>
      <c r="Q190" s="51"/>
    </row>
    <row r="191" spans="1:17" s="6" customFormat="1" x14ac:dyDescent="0.25">
      <c r="A191" s="1"/>
      <c r="B191" s="1"/>
      <c r="C191" s="21"/>
      <c r="D191" s="1"/>
      <c r="E191" s="1"/>
      <c r="F191" s="1"/>
      <c r="G191" s="5"/>
      <c r="H191" s="22"/>
      <c r="I191" s="22"/>
      <c r="J191" s="7"/>
      <c r="L191" s="51"/>
      <c r="M191" s="51"/>
      <c r="N191" s="51"/>
      <c r="O191" s="51"/>
      <c r="P191" s="51"/>
      <c r="Q191" s="51"/>
    </row>
    <row r="192" spans="1:17" s="6" customFormat="1" x14ac:dyDescent="0.25">
      <c r="A192" s="1"/>
      <c r="B192" s="1"/>
      <c r="C192" s="21"/>
      <c r="D192" s="1"/>
      <c r="E192" s="1"/>
      <c r="F192" s="1"/>
      <c r="G192" s="5"/>
      <c r="H192" s="22"/>
      <c r="I192" s="22"/>
      <c r="J192" s="7"/>
      <c r="L192" s="51"/>
      <c r="M192" s="51"/>
      <c r="N192" s="51"/>
      <c r="O192" s="51"/>
      <c r="P192" s="51"/>
      <c r="Q192" s="51"/>
    </row>
    <row r="193" spans="1:17" s="6" customFormat="1" x14ac:dyDescent="0.25">
      <c r="A193" s="1"/>
      <c r="B193" s="1"/>
      <c r="C193" s="21"/>
      <c r="D193" s="1"/>
      <c r="E193" s="1"/>
      <c r="F193" s="1"/>
      <c r="G193" s="5"/>
      <c r="H193" s="22"/>
      <c r="I193" s="22"/>
      <c r="J193" s="7"/>
      <c r="L193" s="51"/>
      <c r="M193" s="51"/>
      <c r="N193" s="51"/>
      <c r="O193" s="51"/>
      <c r="P193" s="51"/>
      <c r="Q193" s="51"/>
    </row>
    <row r="194" spans="1:17" s="6" customFormat="1" x14ac:dyDescent="0.25">
      <c r="A194" s="1"/>
      <c r="B194" s="1"/>
      <c r="C194" s="21"/>
      <c r="D194" s="1"/>
      <c r="E194" s="1"/>
      <c r="F194" s="1"/>
      <c r="G194" s="5"/>
      <c r="H194" s="22"/>
      <c r="I194" s="22"/>
      <c r="J194" s="7"/>
      <c r="L194" s="51"/>
      <c r="M194" s="51"/>
      <c r="N194" s="51"/>
      <c r="O194" s="51"/>
      <c r="P194" s="51"/>
      <c r="Q194" s="51"/>
    </row>
    <row r="195" spans="1:17" s="6" customFormat="1" x14ac:dyDescent="0.25">
      <c r="A195" s="1"/>
      <c r="B195" s="1"/>
      <c r="C195" s="21"/>
      <c r="D195" s="1"/>
      <c r="E195" s="1"/>
      <c r="F195" s="1"/>
      <c r="G195" s="5"/>
      <c r="H195" s="22"/>
      <c r="I195" s="22"/>
      <c r="J195" s="7"/>
      <c r="L195" s="51"/>
      <c r="M195" s="51"/>
      <c r="N195" s="51"/>
      <c r="O195" s="51"/>
      <c r="P195" s="51"/>
      <c r="Q195" s="51"/>
    </row>
    <row r="196" spans="1:17" s="6" customFormat="1" x14ac:dyDescent="0.25">
      <c r="A196" s="1"/>
      <c r="B196" s="1"/>
      <c r="C196" s="21"/>
      <c r="D196" s="1"/>
      <c r="E196" s="1"/>
      <c r="F196" s="1"/>
      <c r="G196" s="5"/>
      <c r="H196" s="22"/>
      <c r="I196" s="22"/>
      <c r="J196" s="7"/>
      <c r="L196" s="51"/>
      <c r="M196" s="51"/>
      <c r="N196" s="51"/>
      <c r="O196" s="51"/>
      <c r="P196" s="51"/>
      <c r="Q196" s="51"/>
    </row>
    <row r="197" spans="1:17" s="6" customFormat="1" x14ac:dyDescent="0.25">
      <c r="A197" s="1"/>
      <c r="B197" s="1"/>
      <c r="C197" s="21"/>
      <c r="D197" s="1"/>
      <c r="E197" s="1"/>
      <c r="F197" s="1"/>
      <c r="G197" s="5"/>
      <c r="H197" s="22"/>
      <c r="I197" s="22"/>
      <c r="J197" s="7"/>
      <c r="L197" s="51"/>
      <c r="M197" s="51"/>
      <c r="N197" s="51"/>
      <c r="O197" s="51"/>
      <c r="P197" s="51"/>
      <c r="Q197" s="51"/>
    </row>
    <row r="198" spans="1:17" s="6" customFormat="1" x14ac:dyDescent="0.25">
      <c r="A198" s="1"/>
      <c r="B198" s="1"/>
      <c r="C198" s="21"/>
      <c r="D198" s="1"/>
      <c r="E198" s="1"/>
      <c r="F198" s="1"/>
      <c r="G198" s="5"/>
      <c r="H198" s="22"/>
      <c r="I198" s="22"/>
      <c r="J198" s="7"/>
      <c r="L198" s="51"/>
      <c r="M198" s="51"/>
      <c r="N198" s="51"/>
      <c r="O198" s="51"/>
      <c r="P198" s="51"/>
      <c r="Q198" s="51"/>
    </row>
    <row r="199" spans="1:17" s="6" customFormat="1" x14ac:dyDescent="0.25">
      <c r="A199" s="1"/>
      <c r="B199" s="1"/>
      <c r="C199" s="21"/>
      <c r="D199" s="1"/>
      <c r="E199" s="1"/>
      <c r="F199" s="1"/>
      <c r="G199" s="5"/>
      <c r="H199" s="22"/>
      <c r="I199" s="22"/>
      <c r="J199" s="7"/>
      <c r="L199" s="51"/>
      <c r="M199" s="51"/>
      <c r="N199" s="51"/>
      <c r="O199" s="51"/>
      <c r="P199" s="51"/>
      <c r="Q199" s="51"/>
    </row>
    <row r="200" spans="1:17" s="6" customFormat="1" x14ac:dyDescent="0.25">
      <c r="A200" s="1"/>
      <c r="B200" s="1"/>
      <c r="C200" s="21"/>
      <c r="D200" s="1"/>
      <c r="E200" s="1"/>
      <c r="F200" s="1"/>
      <c r="G200" s="5"/>
      <c r="H200" s="22"/>
      <c r="I200" s="22"/>
      <c r="J200" s="7"/>
      <c r="L200" s="51"/>
      <c r="M200" s="51"/>
      <c r="N200" s="51"/>
      <c r="O200" s="51"/>
      <c r="P200" s="51"/>
      <c r="Q200" s="51"/>
    </row>
    <row r="201" spans="1:17" s="6" customFormat="1" x14ac:dyDescent="0.25">
      <c r="A201" s="1"/>
      <c r="B201" s="1"/>
      <c r="C201" s="21"/>
      <c r="D201" s="1"/>
      <c r="E201" s="1"/>
      <c r="F201" s="1"/>
      <c r="G201" s="5"/>
      <c r="H201" s="22"/>
      <c r="I201" s="22"/>
      <c r="J201" s="7"/>
      <c r="L201" s="51"/>
      <c r="M201" s="51"/>
      <c r="N201" s="51"/>
      <c r="O201" s="51"/>
      <c r="P201" s="51"/>
      <c r="Q201" s="51"/>
    </row>
    <row r="202" spans="1:17" s="6" customFormat="1" x14ac:dyDescent="0.25">
      <c r="A202" s="1"/>
      <c r="B202" s="1"/>
      <c r="C202" s="21"/>
      <c r="D202" s="1"/>
      <c r="E202" s="1"/>
      <c r="F202" s="1"/>
      <c r="G202" s="5"/>
      <c r="H202" s="22"/>
      <c r="I202" s="22"/>
      <c r="J202" s="7"/>
      <c r="L202" s="51"/>
      <c r="M202" s="51"/>
      <c r="N202" s="51"/>
      <c r="O202" s="51"/>
      <c r="P202" s="51"/>
      <c r="Q202" s="51"/>
    </row>
    <row r="203" spans="1:17" s="6" customFormat="1" x14ac:dyDescent="0.25">
      <c r="A203" s="1"/>
      <c r="B203" s="1"/>
      <c r="C203" s="21"/>
      <c r="D203" s="1"/>
      <c r="E203" s="1"/>
      <c r="F203" s="1"/>
      <c r="G203" s="5"/>
      <c r="H203" s="22"/>
      <c r="I203" s="22"/>
      <c r="J203" s="7"/>
      <c r="L203" s="51"/>
      <c r="M203" s="51"/>
      <c r="N203" s="51"/>
      <c r="O203" s="51"/>
      <c r="P203" s="51"/>
      <c r="Q203" s="51"/>
    </row>
    <row r="204" spans="1:17" s="6" customFormat="1" x14ac:dyDescent="0.25">
      <c r="A204" s="1"/>
      <c r="B204" s="1"/>
      <c r="C204" s="21"/>
      <c r="D204" s="1"/>
      <c r="E204" s="1"/>
      <c r="F204" s="1"/>
      <c r="G204" s="5"/>
      <c r="H204" s="22"/>
      <c r="I204" s="22"/>
      <c r="J204" s="7"/>
      <c r="L204" s="51"/>
      <c r="M204" s="51"/>
      <c r="N204" s="51"/>
      <c r="O204" s="51"/>
      <c r="P204" s="51"/>
      <c r="Q204" s="51"/>
    </row>
    <row r="205" spans="1:17" s="6" customFormat="1" x14ac:dyDescent="0.25">
      <c r="A205" s="1"/>
      <c r="B205" s="1"/>
      <c r="C205" s="21"/>
      <c r="D205" s="1"/>
      <c r="E205" s="1"/>
      <c r="F205" s="1"/>
      <c r="G205" s="5"/>
      <c r="H205" s="22"/>
      <c r="I205" s="22"/>
      <c r="J205" s="7"/>
      <c r="L205" s="51"/>
      <c r="M205" s="51"/>
      <c r="N205" s="51"/>
      <c r="O205" s="51"/>
      <c r="P205" s="51"/>
      <c r="Q205" s="51"/>
    </row>
    <row r="206" spans="1:17" s="6" customFormat="1" x14ac:dyDescent="0.25">
      <c r="A206" s="1"/>
      <c r="B206" s="1"/>
      <c r="C206" s="21"/>
      <c r="D206" s="1"/>
      <c r="E206" s="1"/>
      <c r="F206" s="1"/>
      <c r="G206" s="5"/>
      <c r="H206" s="22"/>
      <c r="I206" s="22"/>
      <c r="J206" s="7"/>
      <c r="L206" s="51"/>
      <c r="M206" s="51"/>
      <c r="N206" s="51"/>
      <c r="O206" s="51"/>
      <c r="P206" s="51"/>
      <c r="Q206" s="51"/>
    </row>
    <row r="207" spans="1:17" s="6" customFormat="1" x14ac:dyDescent="0.25">
      <c r="A207" s="1"/>
      <c r="B207" s="1"/>
      <c r="C207" s="21"/>
      <c r="D207" s="1"/>
      <c r="E207" s="1"/>
      <c r="F207" s="1"/>
      <c r="G207" s="5"/>
      <c r="H207" s="22"/>
      <c r="I207" s="22"/>
      <c r="J207" s="7"/>
      <c r="L207" s="51"/>
      <c r="M207" s="51"/>
      <c r="N207" s="51"/>
      <c r="O207" s="51"/>
      <c r="P207" s="51"/>
      <c r="Q207" s="51"/>
    </row>
    <row r="208" spans="1:17" s="6" customFormat="1" x14ac:dyDescent="0.25">
      <c r="A208" s="1"/>
      <c r="B208" s="1"/>
      <c r="C208" s="21"/>
      <c r="D208" s="1"/>
      <c r="E208" s="1"/>
      <c r="F208" s="1"/>
      <c r="G208" s="5"/>
      <c r="H208" s="22"/>
      <c r="I208" s="22"/>
      <c r="J208" s="7"/>
      <c r="L208" s="51"/>
      <c r="M208" s="51"/>
      <c r="N208" s="51"/>
      <c r="O208" s="51"/>
      <c r="P208" s="51"/>
      <c r="Q208" s="51"/>
    </row>
    <row r="209" spans="1:17" s="6" customFormat="1" x14ac:dyDescent="0.25">
      <c r="A209" s="1"/>
      <c r="B209" s="1"/>
      <c r="C209" s="21"/>
      <c r="D209" s="1"/>
      <c r="E209" s="1"/>
      <c r="F209" s="1"/>
      <c r="G209" s="5"/>
      <c r="H209" s="22"/>
      <c r="I209" s="22"/>
      <c r="J209" s="7"/>
      <c r="L209" s="51"/>
      <c r="M209" s="51"/>
      <c r="N209" s="51"/>
      <c r="O209" s="51"/>
      <c r="P209" s="51"/>
      <c r="Q209" s="51"/>
    </row>
    <row r="210" spans="1:17" s="6" customFormat="1" x14ac:dyDescent="0.25">
      <c r="A210" s="1"/>
      <c r="B210" s="1"/>
      <c r="C210" s="21"/>
      <c r="D210" s="1"/>
      <c r="E210" s="1"/>
      <c r="F210" s="1"/>
      <c r="G210" s="5"/>
      <c r="H210" s="22"/>
      <c r="I210" s="22"/>
      <c r="J210" s="7"/>
      <c r="L210" s="51"/>
      <c r="M210" s="51"/>
      <c r="N210" s="51"/>
      <c r="O210" s="51"/>
      <c r="P210" s="51"/>
      <c r="Q210" s="51"/>
    </row>
    <row r="211" spans="1:17" s="6" customFormat="1" x14ac:dyDescent="0.25">
      <c r="A211" s="1"/>
      <c r="B211" s="1"/>
      <c r="C211" s="21"/>
      <c r="D211" s="1"/>
      <c r="E211" s="1"/>
      <c r="F211" s="1"/>
      <c r="G211" s="5"/>
      <c r="H211" s="22"/>
      <c r="I211" s="22"/>
      <c r="J211" s="7"/>
      <c r="L211" s="51"/>
      <c r="M211" s="51"/>
      <c r="N211" s="51"/>
      <c r="O211" s="51"/>
      <c r="P211" s="51"/>
      <c r="Q211" s="51"/>
    </row>
    <row r="212" spans="1:17" s="6" customFormat="1" x14ac:dyDescent="0.25">
      <c r="A212" s="1"/>
      <c r="B212" s="1"/>
      <c r="C212" s="21"/>
      <c r="D212" s="1"/>
      <c r="E212" s="1"/>
      <c r="F212" s="1"/>
      <c r="G212" s="5"/>
      <c r="H212" s="22"/>
      <c r="I212" s="22"/>
      <c r="J212" s="7"/>
      <c r="L212" s="51"/>
      <c r="M212" s="51"/>
      <c r="N212" s="51"/>
      <c r="O212" s="51"/>
      <c r="P212" s="51"/>
      <c r="Q212" s="51"/>
    </row>
    <row r="213" spans="1:17" s="6" customFormat="1" x14ac:dyDescent="0.25">
      <c r="A213" s="1"/>
      <c r="B213" s="1"/>
      <c r="C213" s="21"/>
      <c r="D213" s="1"/>
      <c r="E213" s="1"/>
      <c r="F213" s="1"/>
      <c r="G213" s="5"/>
      <c r="H213" s="22"/>
      <c r="I213" s="22"/>
      <c r="J213" s="7"/>
      <c r="L213" s="51"/>
      <c r="M213" s="51"/>
      <c r="N213" s="51"/>
      <c r="O213" s="51"/>
      <c r="P213" s="51"/>
      <c r="Q213" s="51"/>
    </row>
    <row r="214" spans="1:17" s="6" customFormat="1" x14ac:dyDescent="0.25">
      <c r="A214" s="1"/>
      <c r="B214" s="1"/>
      <c r="C214" s="21"/>
      <c r="D214" s="1"/>
      <c r="E214" s="1"/>
      <c r="F214" s="1"/>
      <c r="G214" s="5"/>
      <c r="H214" s="22"/>
      <c r="I214" s="22"/>
      <c r="J214" s="7"/>
      <c r="L214" s="51"/>
      <c r="M214" s="51"/>
      <c r="N214" s="51"/>
      <c r="O214" s="51"/>
      <c r="P214" s="51"/>
      <c r="Q214" s="51"/>
    </row>
    <row r="215" spans="1:17" s="6" customFormat="1" x14ac:dyDescent="0.25">
      <c r="A215" s="1"/>
      <c r="B215" s="1"/>
      <c r="C215" s="21"/>
      <c r="D215" s="1"/>
      <c r="E215" s="1"/>
      <c r="F215" s="1"/>
      <c r="G215" s="5"/>
      <c r="H215" s="22"/>
      <c r="I215" s="22"/>
      <c r="J215" s="7"/>
      <c r="L215" s="51"/>
      <c r="M215" s="51"/>
      <c r="N215" s="51"/>
      <c r="O215" s="51"/>
      <c r="P215" s="51"/>
      <c r="Q215" s="51"/>
    </row>
    <row r="216" spans="1:17" s="6" customFormat="1" x14ac:dyDescent="0.25">
      <c r="A216" s="1"/>
      <c r="B216" s="1"/>
      <c r="C216" s="21"/>
      <c r="D216" s="1"/>
      <c r="E216" s="1"/>
      <c r="F216" s="1"/>
      <c r="G216" s="5"/>
      <c r="H216" s="22"/>
      <c r="I216" s="22"/>
      <c r="J216" s="7"/>
      <c r="L216" s="51"/>
      <c r="M216" s="51"/>
      <c r="N216" s="51"/>
      <c r="O216" s="51"/>
      <c r="P216" s="51"/>
      <c r="Q216" s="51"/>
    </row>
    <row r="217" spans="1:17" s="6" customFormat="1" x14ac:dyDescent="0.25">
      <c r="A217" s="1"/>
      <c r="B217" s="1"/>
      <c r="C217" s="21"/>
      <c r="D217" s="1"/>
      <c r="E217" s="1"/>
      <c r="F217" s="1"/>
      <c r="G217" s="5"/>
      <c r="H217" s="22"/>
      <c r="I217" s="22"/>
      <c r="J217" s="7"/>
      <c r="L217" s="51"/>
      <c r="M217" s="51"/>
      <c r="N217" s="51"/>
      <c r="O217" s="51"/>
      <c r="P217" s="51"/>
      <c r="Q217" s="51"/>
    </row>
    <row r="218" spans="1:17" s="6" customFormat="1" x14ac:dyDescent="0.25">
      <c r="A218" s="1"/>
      <c r="B218" s="1"/>
      <c r="C218" s="21"/>
      <c r="D218" s="1"/>
      <c r="E218" s="1"/>
      <c r="F218" s="1"/>
      <c r="G218" s="5"/>
      <c r="H218" s="22"/>
      <c r="I218" s="22"/>
      <c r="J218" s="7"/>
      <c r="L218" s="51"/>
      <c r="M218" s="51"/>
      <c r="N218" s="51"/>
      <c r="O218" s="51"/>
      <c r="P218" s="51"/>
      <c r="Q218" s="51"/>
    </row>
    <row r="219" spans="1:17" s="6" customFormat="1" x14ac:dyDescent="0.25">
      <c r="A219" s="1"/>
      <c r="B219" s="1"/>
      <c r="C219" s="21"/>
      <c r="D219" s="1"/>
      <c r="E219" s="1"/>
      <c r="F219" s="1"/>
      <c r="G219" s="5"/>
      <c r="H219" s="22"/>
      <c r="I219" s="22"/>
      <c r="J219" s="7"/>
      <c r="L219" s="51"/>
      <c r="M219" s="51"/>
      <c r="N219" s="51"/>
      <c r="O219" s="51"/>
      <c r="P219" s="51"/>
      <c r="Q219" s="51"/>
    </row>
    <row r="220" spans="1:17" s="6" customFormat="1" x14ac:dyDescent="0.25">
      <c r="A220" s="1"/>
      <c r="B220" s="1"/>
      <c r="C220" s="21"/>
      <c r="D220" s="1"/>
      <c r="E220" s="1"/>
      <c r="F220" s="1"/>
      <c r="G220" s="5"/>
      <c r="H220" s="22"/>
      <c r="I220" s="22"/>
      <c r="J220" s="7"/>
      <c r="L220" s="51"/>
      <c r="M220" s="51"/>
      <c r="N220" s="51"/>
      <c r="O220" s="51"/>
      <c r="P220" s="51"/>
      <c r="Q220" s="51"/>
    </row>
    <row r="221" spans="1:17" s="6" customFormat="1" x14ac:dyDescent="0.25">
      <c r="A221" s="1"/>
      <c r="B221" s="1"/>
      <c r="C221" s="21"/>
      <c r="D221" s="1"/>
      <c r="E221" s="1"/>
      <c r="F221" s="1"/>
      <c r="G221" s="5"/>
      <c r="H221" s="22"/>
      <c r="I221" s="22"/>
      <c r="J221" s="7"/>
      <c r="L221" s="51"/>
      <c r="M221" s="51"/>
      <c r="N221" s="51"/>
      <c r="O221" s="51"/>
      <c r="P221" s="51"/>
      <c r="Q221" s="51"/>
    </row>
    <row r="222" spans="1:17" s="6" customFormat="1" x14ac:dyDescent="0.25">
      <c r="A222" s="1"/>
      <c r="B222" s="1"/>
      <c r="C222" s="21"/>
      <c r="D222" s="1"/>
      <c r="E222" s="1"/>
      <c r="F222" s="1"/>
      <c r="G222" s="5"/>
      <c r="H222" s="22"/>
      <c r="I222" s="22"/>
      <c r="J222" s="7"/>
      <c r="L222" s="51"/>
      <c r="M222" s="51"/>
      <c r="N222" s="51"/>
      <c r="O222" s="51"/>
      <c r="P222" s="51"/>
      <c r="Q222" s="51"/>
    </row>
    <row r="223" spans="1:17" s="6" customFormat="1" x14ac:dyDescent="0.25">
      <c r="A223" s="1"/>
      <c r="B223" s="1"/>
      <c r="C223" s="21"/>
      <c r="D223" s="1"/>
      <c r="E223" s="1"/>
      <c r="F223" s="1"/>
      <c r="G223" s="5"/>
      <c r="H223" s="22"/>
      <c r="I223" s="22"/>
      <c r="J223" s="7"/>
      <c r="L223" s="51"/>
      <c r="M223" s="51"/>
      <c r="N223" s="51"/>
      <c r="O223" s="51"/>
      <c r="P223" s="51"/>
      <c r="Q223" s="51"/>
    </row>
    <row r="224" spans="1:17" s="6" customFormat="1" x14ac:dyDescent="0.25">
      <c r="A224" s="1"/>
      <c r="B224" s="1"/>
      <c r="C224" s="21"/>
      <c r="D224" s="1"/>
      <c r="E224" s="1"/>
      <c r="F224" s="1"/>
      <c r="G224" s="5"/>
      <c r="H224" s="22"/>
      <c r="I224" s="22"/>
      <c r="J224" s="7"/>
      <c r="L224" s="51"/>
      <c r="M224" s="51"/>
      <c r="N224" s="51"/>
      <c r="O224" s="51"/>
      <c r="P224" s="51"/>
      <c r="Q224" s="51"/>
    </row>
    <row r="225" spans="1:17" s="6" customFormat="1" x14ac:dyDescent="0.25">
      <c r="A225" s="1"/>
      <c r="B225" s="1"/>
      <c r="C225" s="21"/>
      <c r="D225" s="1"/>
      <c r="E225" s="1"/>
      <c r="F225" s="1"/>
      <c r="G225" s="5"/>
      <c r="H225" s="22"/>
      <c r="I225" s="22"/>
      <c r="J225" s="7"/>
      <c r="L225" s="51"/>
      <c r="M225" s="51"/>
      <c r="N225" s="51"/>
      <c r="O225" s="51"/>
      <c r="P225" s="51"/>
      <c r="Q225" s="51"/>
    </row>
  </sheetData>
  <autoFilter ref="A3:Q51" xr:uid="{74E7A574-CFEA-4B9D-AD88-B7A0506EF628}"/>
  <mergeCells count="12">
    <mergeCell ref="A4:A50"/>
    <mergeCell ref="C4:C50"/>
    <mergeCell ref="Q1:Q2"/>
    <mergeCell ref="J1:K1"/>
    <mergeCell ref="D1:I1"/>
    <mergeCell ref="A1:C1"/>
    <mergeCell ref="A2:K2"/>
    <mergeCell ref="L1:L2"/>
    <mergeCell ref="M1:M2"/>
    <mergeCell ref="N1:N2"/>
    <mergeCell ref="O1:O2"/>
    <mergeCell ref="P1:P2"/>
  </mergeCells>
  <conditionalFormatting sqref="L4:Q50">
    <cfRule type="cellIs" dxfId="0" priority="4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581DB-06C0-4E25-84A7-13719B598023}">
  <dimension ref="A1:AG52"/>
  <sheetViews>
    <sheetView topLeftCell="A7" zoomScale="85" zoomScaleNormal="85" workbookViewId="0">
      <selection activeCell="P6" sqref="P6"/>
    </sheetView>
  </sheetViews>
  <sheetFormatPr defaultColWidth="9.7109375" defaultRowHeight="15" x14ac:dyDescent="0.2"/>
  <cols>
    <col min="1" max="2" width="6.42578125" style="3" customWidth="1"/>
    <col min="3" max="3" width="14.85546875" style="59" customWidth="1"/>
    <col min="4" max="4" width="30.7109375" style="1" customWidth="1"/>
    <col min="5" max="5" width="10.7109375" style="1" customWidth="1"/>
    <col min="6" max="6" width="7.28515625" style="1" customWidth="1"/>
    <col min="7" max="7" width="10.7109375" style="1" customWidth="1"/>
    <col min="8" max="8" width="9.5703125" style="1" customWidth="1"/>
    <col min="9" max="9" width="14.28515625" style="1" customWidth="1"/>
    <col min="10" max="10" width="8.5703125" style="48" customWidth="1"/>
    <col min="11" max="12" width="8" style="48" customWidth="1"/>
    <col min="13" max="13" width="9.28515625" style="48" customWidth="1"/>
    <col min="14" max="14" width="7.5703125" style="48" customWidth="1"/>
    <col min="15" max="15" width="7.28515625" style="48" customWidth="1"/>
    <col min="16" max="16" width="6.85546875" style="48" customWidth="1"/>
    <col min="17" max="17" width="7.140625" style="48" customWidth="1"/>
    <col min="18" max="18" width="11" style="22" bestFit="1" customWidth="1"/>
    <col min="19" max="19" width="9" style="49" customWidth="1"/>
    <col min="20" max="22" width="17.140625" style="51" bestFit="1" customWidth="1"/>
    <col min="23" max="23" width="16.7109375" style="51" bestFit="1" customWidth="1"/>
    <col min="24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4" t="s">
        <v>140</v>
      </c>
      <c r="U1" s="114" t="s">
        <v>141</v>
      </c>
      <c r="V1" s="114" t="s">
        <v>142</v>
      </c>
      <c r="W1" s="114" t="s">
        <v>143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71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33">
        <v>45572</v>
      </c>
      <c r="U3" s="33">
        <v>45575</v>
      </c>
      <c r="V3" s="33">
        <v>45572</v>
      </c>
      <c r="W3" s="33">
        <v>45597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29.1" customHeight="1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2</v>
      </c>
      <c r="K4" s="72">
        <f>IF(SUM(T4:AK4)&gt;J4+M4,J4+M4,SUM(T4:AK4))</f>
        <v>2</v>
      </c>
      <c r="L4" s="73">
        <f>(SUM(T4:AK4))</f>
        <v>2</v>
      </c>
      <c r="M4" s="74"/>
      <c r="N4" s="75">
        <f>ROUND(IF(J4*0.25-0.5&lt;0,0,J4*0.25-0.5),0)-Q4-O4</f>
        <v>0</v>
      </c>
      <c r="O4" s="74"/>
      <c r="P4" s="74"/>
      <c r="Q4" s="74"/>
      <c r="R4" s="76">
        <f>J4-(SUM(T4:AC4))+M4</f>
        <v>0</v>
      </c>
      <c r="S4" s="41" t="str">
        <f>IF(R4&lt;0,"ATENÇÃO","OK")</f>
        <v>OK</v>
      </c>
      <c r="T4" s="100">
        <v>1</v>
      </c>
      <c r="U4" s="100"/>
      <c r="V4" s="100"/>
      <c r="W4" s="100">
        <v>1</v>
      </c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45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4</v>
      </c>
      <c r="K5" s="72">
        <f t="shared" ref="K5:K50" si="0">IF(SUM(T5:AK5)&gt;J5+M5,J5+M5,SUM(T5:AK5))</f>
        <v>2</v>
      </c>
      <c r="L5" s="73">
        <f t="shared" ref="L5:L50" si="1">(SUM(T5:AK5))</f>
        <v>2</v>
      </c>
      <c r="M5" s="74"/>
      <c r="N5" s="75">
        <f t="shared" ref="N5:N50" si="2">ROUND(IF(J5*0.25-0.5&lt;0,0,J5*0.25-0.5),0)-Q5-O5</f>
        <v>1</v>
      </c>
      <c r="O5" s="74"/>
      <c r="P5" s="74"/>
      <c r="Q5" s="74"/>
      <c r="R5" s="76">
        <f t="shared" ref="R5:R50" si="3">J5-(SUM(T5:AC5))+M5</f>
        <v>2</v>
      </c>
      <c r="S5" s="41" t="str">
        <f t="shared" ref="S5:S50" si="4">IF(R5&lt;0,"ATENÇÃO","OK")</f>
        <v>OK</v>
      </c>
      <c r="T5" s="100"/>
      <c r="U5" s="100"/>
      <c r="V5" s="100"/>
      <c r="W5" s="100">
        <v>2</v>
      </c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29.1" customHeight="1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4</v>
      </c>
      <c r="K6" s="72">
        <f t="shared" si="0"/>
        <v>1</v>
      </c>
      <c r="L6" s="73">
        <f t="shared" si="1"/>
        <v>1</v>
      </c>
      <c r="M6" s="74"/>
      <c r="N6" s="75">
        <f t="shared" si="2"/>
        <v>1</v>
      </c>
      <c r="O6" s="74"/>
      <c r="P6" s="74"/>
      <c r="Q6" s="74"/>
      <c r="R6" s="76">
        <f t="shared" si="3"/>
        <v>3</v>
      </c>
      <c r="S6" s="41" t="str">
        <f t="shared" si="4"/>
        <v>OK</v>
      </c>
      <c r="T6" s="100">
        <v>1</v>
      </c>
      <c r="U6" s="100"/>
      <c r="V6" s="100"/>
      <c r="W6" s="100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ht="14.45" customHeight="1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100"/>
      <c r="U7" s="100"/>
      <c r="V7" s="100"/>
      <c r="W7" s="100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29.1" customHeight="1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2</v>
      </c>
      <c r="K8" s="72">
        <f t="shared" si="0"/>
        <v>1</v>
      </c>
      <c r="L8" s="73">
        <f t="shared" si="1"/>
        <v>1</v>
      </c>
      <c r="M8" s="74"/>
      <c r="N8" s="75">
        <f t="shared" si="2"/>
        <v>0</v>
      </c>
      <c r="O8" s="74"/>
      <c r="P8" s="74"/>
      <c r="Q8" s="74"/>
      <c r="R8" s="76">
        <f t="shared" si="3"/>
        <v>1</v>
      </c>
      <c r="S8" s="41" t="str">
        <f t="shared" si="4"/>
        <v>OK</v>
      </c>
      <c r="T8" s="100"/>
      <c r="U8" s="100">
        <v>1</v>
      </c>
      <c r="V8" s="100"/>
      <c r="W8" s="100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29.1" customHeight="1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2</v>
      </c>
      <c r="K9" s="72">
        <f t="shared" si="0"/>
        <v>0</v>
      </c>
      <c r="L9" s="73">
        <f t="shared" si="1"/>
        <v>0</v>
      </c>
      <c r="M9" s="74"/>
      <c r="N9" s="75">
        <f t="shared" si="2"/>
        <v>0</v>
      </c>
      <c r="O9" s="74"/>
      <c r="P9" s="74"/>
      <c r="Q9" s="74"/>
      <c r="R9" s="76">
        <f t="shared" si="3"/>
        <v>2</v>
      </c>
      <c r="S9" s="41" t="str">
        <f t="shared" si="4"/>
        <v>OK</v>
      </c>
      <c r="T9" s="100"/>
      <c r="U9" s="100"/>
      <c r="V9" s="100"/>
      <c r="W9" s="100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29.1" customHeight="1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2</v>
      </c>
      <c r="K10" s="72">
        <f t="shared" si="0"/>
        <v>0</v>
      </c>
      <c r="L10" s="73">
        <f t="shared" si="1"/>
        <v>0</v>
      </c>
      <c r="M10" s="74"/>
      <c r="N10" s="75">
        <f t="shared" si="2"/>
        <v>0</v>
      </c>
      <c r="O10" s="74"/>
      <c r="P10" s="74"/>
      <c r="Q10" s="74"/>
      <c r="R10" s="76">
        <f t="shared" si="3"/>
        <v>2</v>
      </c>
      <c r="S10" s="41" t="str">
        <f t="shared" si="4"/>
        <v>OK</v>
      </c>
      <c r="T10" s="100"/>
      <c r="U10" s="100"/>
      <c r="V10" s="100"/>
      <c r="W10" s="100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29.1" customHeight="1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2</v>
      </c>
      <c r="K11" s="72">
        <f t="shared" si="0"/>
        <v>2</v>
      </c>
      <c r="L11" s="73">
        <f t="shared" si="1"/>
        <v>2</v>
      </c>
      <c r="M11" s="74"/>
      <c r="N11" s="75">
        <f t="shared" si="2"/>
        <v>0</v>
      </c>
      <c r="O11" s="74"/>
      <c r="P11" s="74"/>
      <c r="Q11" s="74"/>
      <c r="R11" s="76">
        <f t="shared" si="3"/>
        <v>0</v>
      </c>
      <c r="S11" s="41" t="str">
        <f t="shared" si="4"/>
        <v>OK</v>
      </c>
      <c r="T11" s="100">
        <v>1</v>
      </c>
      <c r="U11" s="100"/>
      <c r="V11" s="100"/>
      <c r="W11" s="100">
        <v>1</v>
      </c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29.1" customHeight="1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2</v>
      </c>
      <c r="K12" s="72">
        <f t="shared" si="0"/>
        <v>1</v>
      </c>
      <c r="L12" s="73">
        <f t="shared" si="1"/>
        <v>1</v>
      </c>
      <c r="M12" s="74"/>
      <c r="N12" s="75">
        <f t="shared" si="2"/>
        <v>0</v>
      </c>
      <c r="O12" s="74"/>
      <c r="P12" s="74"/>
      <c r="Q12" s="74"/>
      <c r="R12" s="76">
        <f t="shared" si="3"/>
        <v>1</v>
      </c>
      <c r="S12" s="41" t="str">
        <f t="shared" si="4"/>
        <v>OK</v>
      </c>
      <c r="T12" s="100"/>
      <c r="U12" s="100"/>
      <c r="V12" s="100"/>
      <c r="W12" s="100">
        <v>1</v>
      </c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30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4</v>
      </c>
      <c r="K13" s="72">
        <f t="shared" si="0"/>
        <v>1</v>
      </c>
      <c r="L13" s="73">
        <f t="shared" si="1"/>
        <v>1</v>
      </c>
      <c r="M13" s="74"/>
      <c r="N13" s="75">
        <f t="shared" si="2"/>
        <v>1</v>
      </c>
      <c r="O13" s="74"/>
      <c r="P13" s="74"/>
      <c r="Q13" s="74"/>
      <c r="R13" s="76">
        <f t="shared" si="3"/>
        <v>3</v>
      </c>
      <c r="S13" s="41" t="str">
        <f t="shared" si="4"/>
        <v>OK</v>
      </c>
      <c r="T13" s="100"/>
      <c r="U13" s="101"/>
      <c r="V13" s="101"/>
      <c r="W13" s="100">
        <v>1</v>
      </c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29.1" customHeight="1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8</v>
      </c>
      <c r="K14" s="72">
        <f t="shared" si="0"/>
        <v>0</v>
      </c>
      <c r="L14" s="73">
        <f t="shared" si="1"/>
        <v>0</v>
      </c>
      <c r="M14" s="74"/>
      <c r="N14" s="75">
        <f t="shared" si="2"/>
        <v>2</v>
      </c>
      <c r="O14" s="74"/>
      <c r="P14" s="74"/>
      <c r="Q14" s="74"/>
      <c r="R14" s="76">
        <f t="shared" si="3"/>
        <v>8</v>
      </c>
      <c r="S14" s="41" t="str">
        <f t="shared" si="4"/>
        <v>OK</v>
      </c>
      <c r="T14" s="100"/>
      <c r="U14" s="100"/>
      <c r="V14" s="100"/>
      <c r="W14" s="100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ht="14.45" customHeigh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6</v>
      </c>
      <c r="K15" s="72">
        <f t="shared" si="0"/>
        <v>1</v>
      </c>
      <c r="L15" s="73">
        <f t="shared" si="1"/>
        <v>1</v>
      </c>
      <c r="M15" s="74"/>
      <c r="N15" s="75">
        <f t="shared" si="2"/>
        <v>1</v>
      </c>
      <c r="O15" s="74"/>
      <c r="P15" s="74"/>
      <c r="Q15" s="74"/>
      <c r="R15" s="76">
        <f t="shared" si="3"/>
        <v>5</v>
      </c>
      <c r="S15" s="41" t="str">
        <f t="shared" si="4"/>
        <v>OK</v>
      </c>
      <c r="T15" s="100"/>
      <c r="U15" s="101"/>
      <c r="V15" s="101">
        <v>1</v>
      </c>
      <c r="W15" s="100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ht="14.45" customHeigh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10</v>
      </c>
      <c r="K16" s="72">
        <f t="shared" si="0"/>
        <v>4</v>
      </c>
      <c r="L16" s="73">
        <f t="shared" si="1"/>
        <v>4</v>
      </c>
      <c r="M16" s="74"/>
      <c r="N16" s="75">
        <f t="shared" si="2"/>
        <v>2</v>
      </c>
      <c r="O16" s="74"/>
      <c r="P16" s="74"/>
      <c r="Q16" s="74"/>
      <c r="R16" s="76">
        <f t="shared" si="3"/>
        <v>6</v>
      </c>
      <c r="S16" s="41" t="str">
        <f t="shared" si="4"/>
        <v>OK</v>
      </c>
      <c r="T16" s="100">
        <v>2</v>
      </c>
      <c r="U16" s="100">
        <v>1</v>
      </c>
      <c r="V16" s="100"/>
      <c r="W16" s="100">
        <v>1</v>
      </c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ht="14.45" customHeight="1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1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1</v>
      </c>
      <c r="S17" s="41" t="str">
        <f t="shared" si="4"/>
        <v>OK</v>
      </c>
      <c r="T17" s="100"/>
      <c r="U17" s="100"/>
      <c r="V17" s="100"/>
      <c r="W17" s="100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ht="30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2</v>
      </c>
      <c r="K18" s="72">
        <f t="shared" si="0"/>
        <v>0</v>
      </c>
      <c r="L18" s="73">
        <f t="shared" si="1"/>
        <v>0</v>
      </c>
      <c r="M18" s="74"/>
      <c r="N18" s="75">
        <f t="shared" si="2"/>
        <v>0</v>
      </c>
      <c r="O18" s="74"/>
      <c r="P18" s="74"/>
      <c r="Q18" s="74"/>
      <c r="R18" s="76">
        <f t="shared" si="3"/>
        <v>2</v>
      </c>
      <c r="S18" s="41" t="str">
        <f t="shared" si="4"/>
        <v>OK</v>
      </c>
      <c r="T18" s="100"/>
      <c r="U18" s="100"/>
      <c r="V18" s="100"/>
      <c r="W18" s="100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ht="14.45" customHeigh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7</v>
      </c>
      <c r="K19" s="72">
        <f t="shared" si="0"/>
        <v>3</v>
      </c>
      <c r="L19" s="73">
        <f t="shared" si="1"/>
        <v>3</v>
      </c>
      <c r="M19" s="74"/>
      <c r="N19" s="75">
        <f t="shared" si="2"/>
        <v>1</v>
      </c>
      <c r="O19" s="74"/>
      <c r="P19" s="74"/>
      <c r="Q19" s="74"/>
      <c r="R19" s="76">
        <f t="shared" si="3"/>
        <v>4</v>
      </c>
      <c r="S19" s="41" t="str">
        <f t="shared" si="4"/>
        <v>OK</v>
      </c>
      <c r="T19" s="100">
        <v>1</v>
      </c>
      <c r="U19" s="100"/>
      <c r="V19" s="100"/>
      <c r="W19" s="100">
        <v>2</v>
      </c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43.5" customHeight="1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100"/>
      <c r="U20" s="101"/>
      <c r="V20" s="101"/>
      <c r="W20" s="100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29.1" customHeight="1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3</v>
      </c>
      <c r="K21" s="72">
        <f t="shared" si="0"/>
        <v>2</v>
      </c>
      <c r="L21" s="73">
        <f t="shared" si="1"/>
        <v>2</v>
      </c>
      <c r="M21" s="74"/>
      <c r="N21" s="75">
        <f t="shared" si="2"/>
        <v>0</v>
      </c>
      <c r="O21" s="74"/>
      <c r="P21" s="74"/>
      <c r="Q21" s="74"/>
      <c r="R21" s="76">
        <f t="shared" si="3"/>
        <v>1</v>
      </c>
      <c r="S21" s="41" t="str">
        <f t="shared" si="4"/>
        <v>OK</v>
      </c>
      <c r="T21" s="100"/>
      <c r="U21" s="100"/>
      <c r="V21" s="100"/>
      <c r="W21" s="100">
        <v>2</v>
      </c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29.1" customHeight="1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f>0</f>
        <v>0</v>
      </c>
      <c r="K22" s="72">
        <f t="shared" si="0"/>
        <v>1</v>
      </c>
      <c r="L22" s="73">
        <f t="shared" si="1"/>
        <v>1</v>
      </c>
      <c r="M22" s="74">
        <v>1</v>
      </c>
      <c r="N22" s="75">
        <f t="shared" si="2"/>
        <v>0</v>
      </c>
      <c r="O22" s="74"/>
      <c r="P22" s="74"/>
      <c r="Q22" s="74"/>
      <c r="R22" s="76">
        <f t="shared" si="3"/>
        <v>0</v>
      </c>
      <c r="S22" s="41" t="str">
        <f t="shared" si="4"/>
        <v>OK</v>
      </c>
      <c r="T22" s="100"/>
      <c r="U22" s="100"/>
      <c r="V22" s="100"/>
      <c r="W22" s="100">
        <v>1</v>
      </c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ht="14.45" customHeight="1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0</v>
      </c>
      <c r="K23" s="72">
        <f t="shared" si="0"/>
        <v>0</v>
      </c>
      <c r="L23" s="73">
        <f t="shared" si="1"/>
        <v>0</v>
      </c>
      <c r="M23" s="74"/>
      <c r="N23" s="75">
        <f t="shared" si="2"/>
        <v>0</v>
      </c>
      <c r="O23" s="74"/>
      <c r="P23" s="74"/>
      <c r="Q23" s="74"/>
      <c r="R23" s="76">
        <f t="shared" si="3"/>
        <v>0</v>
      </c>
      <c r="S23" s="41" t="str">
        <f t="shared" si="4"/>
        <v>OK</v>
      </c>
      <c r="T23" s="100"/>
      <c r="U23" s="100"/>
      <c r="V23" s="100"/>
      <c r="W23" s="100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ht="14.45" customHeight="1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20</v>
      </c>
      <c r="K24" s="72">
        <f t="shared" si="0"/>
        <v>1</v>
      </c>
      <c r="L24" s="73">
        <f t="shared" si="1"/>
        <v>1</v>
      </c>
      <c r="M24" s="74"/>
      <c r="N24" s="75">
        <f t="shared" si="2"/>
        <v>5</v>
      </c>
      <c r="O24" s="74"/>
      <c r="P24" s="74"/>
      <c r="Q24" s="74"/>
      <c r="R24" s="76">
        <f t="shared" si="3"/>
        <v>19</v>
      </c>
      <c r="S24" s="41" t="str">
        <f t="shared" si="4"/>
        <v>OK</v>
      </c>
      <c r="T24" s="100"/>
      <c r="U24" s="102"/>
      <c r="V24" s="102"/>
      <c r="W24" s="100">
        <v>1</v>
      </c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14.45" customHeight="1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6</v>
      </c>
      <c r="K25" s="72">
        <f t="shared" si="0"/>
        <v>1</v>
      </c>
      <c r="L25" s="73">
        <f t="shared" si="1"/>
        <v>1</v>
      </c>
      <c r="M25" s="74"/>
      <c r="N25" s="75">
        <f t="shared" si="2"/>
        <v>1</v>
      </c>
      <c r="O25" s="74"/>
      <c r="P25" s="74"/>
      <c r="Q25" s="74"/>
      <c r="R25" s="76">
        <f t="shared" si="3"/>
        <v>5</v>
      </c>
      <c r="S25" s="41" t="str">
        <f t="shared" si="4"/>
        <v>OK</v>
      </c>
      <c r="T25" s="100"/>
      <c r="U25" s="103"/>
      <c r="V25" s="103"/>
      <c r="W25" s="100">
        <v>1</v>
      </c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ht="14.45" customHeight="1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4</v>
      </c>
      <c r="K26" s="72">
        <f t="shared" si="0"/>
        <v>1</v>
      </c>
      <c r="L26" s="73">
        <f t="shared" si="1"/>
        <v>1</v>
      </c>
      <c r="M26" s="74"/>
      <c r="N26" s="75">
        <f t="shared" si="2"/>
        <v>1</v>
      </c>
      <c r="O26" s="74"/>
      <c r="P26" s="74"/>
      <c r="Q26" s="74"/>
      <c r="R26" s="76">
        <f t="shared" si="3"/>
        <v>3</v>
      </c>
      <c r="S26" s="41" t="str">
        <f t="shared" si="4"/>
        <v>OK</v>
      </c>
      <c r="T26" s="100"/>
      <c r="U26" s="102"/>
      <c r="V26" s="102"/>
      <c r="W26" s="100">
        <v>1</v>
      </c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ht="14.45" customHeight="1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5</v>
      </c>
      <c r="K27" s="72">
        <f t="shared" si="0"/>
        <v>1</v>
      </c>
      <c r="L27" s="73">
        <f t="shared" si="1"/>
        <v>1</v>
      </c>
      <c r="M27" s="74"/>
      <c r="N27" s="75">
        <f t="shared" si="2"/>
        <v>1</v>
      </c>
      <c r="O27" s="74"/>
      <c r="P27" s="74"/>
      <c r="Q27" s="74"/>
      <c r="R27" s="76">
        <f t="shared" si="3"/>
        <v>4</v>
      </c>
      <c r="S27" s="41" t="str">
        <f t="shared" si="4"/>
        <v>OK</v>
      </c>
      <c r="T27" s="100"/>
      <c r="U27" s="102"/>
      <c r="V27" s="102"/>
      <c r="W27" s="100">
        <v>1</v>
      </c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ht="14.45" customHeigh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400</v>
      </c>
      <c r="K28" s="72">
        <f t="shared" si="0"/>
        <v>100</v>
      </c>
      <c r="L28" s="73">
        <f t="shared" si="1"/>
        <v>100</v>
      </c>
      <c r="M28" s="74"/>
      <c r="N28" s="75">
        <f t="shared" si="2"/>
        <v>100</v>
      </c>
      <c r="O28" s="74"/>
      <c r="P28" s="74"/>
      <c r="Q28" s="74"/>
      <c r="R28" s="76">
        <f t="shared" si="3"/>
        <v>300</v>
      </c>
      <c r="S28" s="41" t="str">
        <f t="shared" si="4"/>
        <v>OK</v>
      </c>
      <c r="T28" s="100">
        <v>100</v>
      </c>
      <c r="U28" s="103"/>
      <c r="V28" s="103"/>
      <c r="W28" s="100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ht="14.45" customHeigh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100</v>
      </c>
      <c r="K29" s="72">
        <f t="shared" si="0"/>
        <v>0</v>
      </c>
      <c r="L29" s="73">
        <f t="shared" si="1"/>
        <v>0</v>
      </c>
      <c r="M29" s="74"/>
      <c r="N29" s="75">
        <f t="shared" si="2"/>
        <v>25</v>
      </c>
      <c r="O29" s="74"/>
      <c r="P29" s="74"/>
      <c r="Q29" s="74"/>
      <c r="R29" s="76">
        <f t="shared" si="3"/>
        <v>100</v>
      </c>
      <c r="S29" s="41" t="str">
        <f t="shared" si="4"/>
        <v>OK</v>
      </c>
      <c r="T29" s="100"/>
      <c r="U29" s="103"/>
      <c r="V29" s="103"/>
      <c r="W29" s="100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ht="14.45" customHeight="1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1</v>
      </c>
      <c r="K30" s="72">
        <f t="shared" si="0"/>
        <v>0</v>
      </c>
      <c r="L30" s="73">
        <f t="shared" si="1"/>
        <v>0</v>
      </c>
      <c r="M30" s="74"/>
      <c r="N30" s="75">
        <f t="shared" si="2"/>
        <v>0</v>
      </c>
      <c r="O30" s="74"/>
      <c r="P30" s="74"/>
      <c r="Q30" s="74"/>
      <c r="R30" s="76">
        <f t="shared" si="3"/>
        <v>1</v>
      </c>
      <c r="S30" s="41" t="str">
        <f t="shared" si="4"/>
        <v>OK</v>
      </c>
      <c r="T30" s="100"/>
      <c r="U30" s="102"/>
      <c r="V30" s="102"/>
      <c r="W30" s="100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ht="14.45" customHeight="1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2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2</v>
      </c>
      <c r="S31" s="41" t="str">
        <f t="shared" si="4"/>
        <v>OK</v>
      </c>
      <c r="T31" s="100"/>
      <c r="U31" s="104"/>
      <c r="V31" s="102"/>
      <c r="W31" s="100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29.1" customHeight="1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100"/>
      <c r="U32" s="105"/>
      <c r="V32" s="100"/>
      <c r="W32" s="100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43.5" customHeight="1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100"/>
      <c r="U33" s="105"/>
      <c r="V33" s="100"/>
      <c r="W33" s="100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ht="14.45" customHeight="1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100"/>
      <c r="U34" s="105"/>
      <c r="V34" s="105"/>
      <c r="W34" s="100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ht="14.45" customHeight="1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f>0</f>
        <v>0</v>
      </c>
      <c r="K35" s="72">
        <f t="shared" si="0"/>
        <v>1</v>
      </c>
      <c r="L35" s="73">
        <f t="shared" si="1"/>
        <v>1</v>
      </c>
      <c r="M35" s="74">
        <v>1</v>
      </c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100">
        <v>1</v>
      </c>
      <c r="U35" s="105"/>
      <c r="V35" s="105"/>
      <c r="W35" s="100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ht="14.45" customHeight="1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f>0</f>
        <v>0</v>
      </c>
      <c r="K36" s="72">
        <f t="shared" si="0"/>
        <v>1</v>
      </c>
      <c r="L36" s="73">
        <f t="shared" si="1"/>
        <v>1</v>
      </c>
      <c r="M36" s="74">
        <v>1</v>
      </c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100">
        <v>1</v>
      </c>
      <c r="U36" s="105"/>
      <c r="V36" s="105"/>
      <c r="W36" s="100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ht="14.45" customHeight="1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100"/>
      <c r="U37" s="105"/>
      <c r="V37" s="105"/>
      <c r="W37" s="100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43.5" customHeight="1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100"/>
      <c r="U38" s="105"/>
      <c r="V38" s="105"/>
      <c r="W38" s="100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ht="14.45" customHeight="1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100"/>
      <c r="U39" s="100"/>
      <c r="V39" s="100"/>
      <c r="W39" s="100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ht="14.45" customHeight="1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100"/>
      <c r="U40" s="100"/>
      <c r="V40" s="100"/>
      <c r="W40" s="100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29.1" customHeight="1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100"/>
      <c r="U41" s="100"/>
      <c r="V41" s="100"/>
      <c r="W41" s="100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43.5" customHeight="1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100"/>
      <c r="U42" s="100"/>
      <c r="V42" s="100"/>
      <c r="W42" s="100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29.1" customHeight="1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100"/>
      <c r="U43" s="100"/>
      <c r="V43" s="100"/>
      <c r="W43" s="100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ht="30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100"/>
      <c r="U44" s="101"/>
      <c r="V44" s="101"/>
      <c r="W44" s="100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43.5" customHeight="1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100"/>
      <c r="U45" s="100"/>
      <c r="V45" s="100"/>
      <c r="W45" s="100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ht="14.45" customHeight="1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100"/>
      <c r="U46" s="100"/>
      <c r="V46" s="100"/>
      <c r="W46" s="100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ht="30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100"/>
      <c r="U47" s="100"/>
      <c r="V47" s="100"/>
      <c r="W47" s="100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43.5" customHeight="1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100"/>
      <c r="U48" s="100"/>
      <c r="V48" s="100"/>
      <c r="W48" s="100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29.1" customHeight="1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100"/>
      <c r="U49" s="101"/>
      <c r="V49" s="101"/>
      <c r="W49" s="100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ht="14.45" customHeight="1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100"/>
      <c r="U50" s="105"/>
      <c r="V50" s="105"/>
      <c r="W50" s="100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599</v>
      </c>
      <c r="M51" s="60"/>
      <c r="N51" s="60"/>
      <c r="O51" s="60"/>
      <c r="P51" s="60"/>
      <c r="Q51" s="60"/>
      <c r="R51" s="60">
        <f>SUM(R4:R50)</f>
        <v>475</v>
      </c>
      <c r="T51" s="50" cm="1">
        <f t="array" ref="T51">SUMPRODUCT($I$4:$I$50*T4:T50)</f>
        <v>10100</v>
      </c>
      <c r="U51" s="50" cm="1">
        <f t="array" ref="U51">SUMPRODUCT($I$4:$I$50*U4:U50)</f>
        <v>3100</v>
      </c>
      <c r="V51" s="50" cm="1">
        <f t="array" ref="V51">SUMPRODUCT($I$4:$I$50*V4:V50)</f>
        <v>1000</v>
      </c>
      <c r="W51" s="50" cm="1">
        <f t="array" ref="W51">SUMPRODUCT($I$4:$I$50*W4:W50)</f>
        <v>26100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137500</v>
      </c>
      <c r="K52" s="77">
        <f>SUMPRODUCT($I$4:$I$50,K4:K50)</f>
        <v>40300</v>
      </c>
      <c r="L52" s="77">
        <f>SUMPRODUCT($I$4:$I$50,L4:L50)</f>
        <v>40300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X4:AG50">
    <cfRule type="cellIs" dxfId="22" priority="3" operator="greaterThan">
      <formula>0</formula>
    </cfRule>
  </conditionalFormatting>
  <conditionalFormatting sqref="T4:W50">
    <cfRule type="cellIs" dxfId="2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D1A5-85B6-4853-BE48-8C2B754C8C16}">
  <dimension ref="A1:AG52"/>
  <sheetViews>
    <sheetView zoomScale="80" zoomScaleNormal="80" workbookViewId="0">
      <selection activeCell="O56" sqref="O56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28.5703125" style="1" customWidth="1"/>
    <col min="5" max="5" width="10.7109375" style="1" customWidth="1"/>
    <col min="6" max="6" width="7.28515625" style="1" customWidth="1"/>
    <col min="7" max="7" width="10.7109375" style="1" customWidth="1"/>
    <col min="8" max="8" width="13.7109375" style="1" customWidth="1"/>
    <col min="9" max="9" width="14.28515625" style="1" customWidth="1"/>
    <col min="10" max="10" width="12.140625" style="48" customWidth="1"/>
    <col min="11" max="11" width="6.85546875" style="48" customWidth="1"/>
    <col min="12" max="12" width="7.85546875" style="48" customWidth="1"/>
    <col min="13" max="17" width="10" style="48" customWidth="1"/>
    <col min="18" max="18" width="11" style="22" bestFit="1" customWidth="1"/>
    <col min="19" max="19" width="9" style="49" customWidth="1"/>
    <col min="20" max="21" width="15.140625" style="51" customWidth="1"/>
    <col min="22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4" t="s">
        <v>144</v>
      </c>
      <c r="U1" s="114" t="s">
        <v>145</v>
      </c>
      <c r="V1" s="114" t="s">
        <v>103</v>
      </c>
      <c r="W1" s="114" t="s">
        <v>103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72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106">
        <v>45593</v>
      </c>
      <c r="U3" s="106">
        <v>45601</v>
      </c>
      <c r="V3" s="33" t="s">
        <v>60</v>
      </c>
      <c r="W3" s="33" t="s">
        <v>60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29.1" customHeight="1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16</v>
      </c>
      <c r="K4" s="72">
        <f>IF(SUM(T4:AK4)&gt;J4+M4,J4+M4,SUM(T4:AK4))</f>
        <v>0</v>
      </c>
      <c r="L4" s="73">
        <f>(SUM(T4:AK4))</f>
        <v>0</v>
      </c>
      <c r="M4" s="74"/>
      <c r="N4" s="75">
        <f>ROUND(IF(J4*0.25-0.5&lt;0,0,J4*0.25-0.5),0)-Q4-O4</f>
        <v>4</v>
      </c>
      <c r="O4" s="74"/>
      <c r="P4" s="74"/>
      <c r="Q4" s="74"/>
      <c r="R4" s="76">
        <f>J4-(SUM(T4:AC4))+M4</f>
        <v>16</v>
      </c>
      <c r="S4" s="41" t="str">
        <f>IF(R4&lt;0,"ATENÇÃO","OK")</f>
        <v>OK</v>
      </c>
      <c r="T4" s="100"/>
      <c r="U4" s="100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45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26</v>
      </c>
      <c r="K5" s="72">
        <f t="shared" ref="K5:K50" si="0">IF(SUM(T5:AK5)&gt;J5+M5,J5+M5,SUM(T5:AK5))</f>
        <v>1</v>
      </c>
      <c r="L5" s="73">
        <f t="shared" ref="L5:L50" si="1">(SUM(T5:AK5))</f>
        <v>1</v>
      </c>
      <c r="M5" s="74"/>
      <c r="N5" s="75">
        <f t="shared" ref="N5:N50" si="2">ROUND(IF(J5*0.25-0.5&lt;0,0,J5*0.25-0.5),0)-Q5-O5</f>
        <v>6</v>
      </c>
      <c r="O5" s="74"/>
      <c r="P5" s="74"/>
      <c r="Q5" s="74"/>
      <c r="R5" s="76">
        <f t="shared" ref="R5:R50" si="3">J5-(SUM(T5:AC5))+M5</f>
        <v>25</v>
      </c>
      <c r="S5" s="41" t="str">
        <f t="shared" ref="S5:S50" si="4">IF(R5&lt;0,"ATENÇÃO","OK")</f>
        <v>OK</v>
      </c>
      <c r="T5" s="100">
        <v>1</v>
      </c>
      <c r="U5" s="100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14.45" customHeight="1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22</v>
      </c>
      <c r="K6" s="72">
        <f t="shared" si="0"/>
        <v>1</v>
      </c>
      <c r="L6" s="73">
        <f t="shared" si="1"/>
        <v>1</v>
      </c>
      <c r="M6" s="74"/>
      <c r="N6" s="75">
        <f t="shared" si="2"/>
        <v>5</v>
      </c>
      <c r="O6" s="74"/>
      <c r="P6" s="74"/>
      <c r="Q6" s="74"/>
      <c r="R6" s="76">
        <f t="shared" si="3"/>
        <v>21</v>
      </c>
      <c r="S6" s="41" t="str">
        <f t="shared" si="4"/>
        <v>OK</v>
      </c>
      <c r="T6" s="100">
        <v>1</v>
      </c>
      <c r="U6" s="100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ht="14.45" customHeight="1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8</v>
      </c>
      <c r="K7" s="72">
        <f t="shared" si="0"/>
        <v>0</v>
      </c>
      <c r="L7" s="73">
        <f t="shared" si="1"/>
        <v>0</v>
      </c>
      <c r="M7" s="74"/>
      <c r="N7" s="75">
        <f t="shared" si="2"/>
        <v>2</v>
      </c>
      <c r="O7" s="74"/>
      <c r="P7" s="74"/>
      <c r="Q7" s="74"/>
      <c r="R7" s="76">
        <f t="shared" si="3"/>
        <v>8</v>
      </c>
      <c r="S7" s="41" t="str">
        <f t="shared" si="4"/>
        <v>OK</v>
      </c>
      <c r="T7" s="100"/>
      <c r="U7" s="100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29.1" customHeight="1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26</v>
      </c>
      <c r="K8" s="72">
        <f t="shared" si="0"/>
        <v>0</v>
      </c>
      <c r="L8" s="73">
        <f t="shared" si="1"/>
        <v>0</v>
      </c>
      <c r="M8" s="74"/>
      <c r="N8" s="75">
        <f t="shared" si="2"/>
        <v>6</v>
      </c>
      <c r="O8" s="74"/>
      <c r="P8" s="74"/>
      <c r="Q8" s="74"/>
      <c r="R8" s="76">
        <f t="shared" si="3"/>
        <v>26</v>
      </c>
      <c r="S8" s="41" t="str">
        <f t="shared" si="4"/>
        <v>OK</v>
      </c>
      <c r="T8" s="100"/>
      <c r="U8" s="100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29.1" customHeight="1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18</v>
      </c>
      <c r="K9" s="72">
        <f t="shared" si="0"/>
        <v>1</v>
      </c>
      <c r="L9" s="73">
        <f t="shared" si="1"/>
        <v>1</v>
      </c>
      <c r="M9" s="74"/>
      <c r="N9" s="75">
        <f t="shared" si="2"/>
        <v>4</v>
      </c>
      <c r="O9" s="74"/>
      <c r="P9" s="74"/>
      <c r="Q9" s="74"/>
      <c r="R9" s="76">
        <f t="shared" si="3"/>
        <v>17</v>
      </c>
      <c r="S9" s="41" t="str">
        <f t="shared" si="4"/>
        <v>OK</v>
      </c>
      <c r="T9" s="100">
        <v>1</v>
      </c>
      <c r="U9" s="100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29.1" customHeight="1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14</v>
      </c>
      <c r="K10" s="72">
        <f t="shared" si="0"/>
        <v>1</v>
      </c>
      <c r="L10" s="73">
        <f t="shared" si="1"/>
        <v>1</v>
      </c>
      <c r="M10" s="74"/>
      <c r="N10" s="75">
        <f t="shared" si="2"/>
        <v>3</v>
      </c>
      <c r="O10" s="74"/>
      <c r="P10" s="74"/>
      <c r="Q10" s="74"/>
      <c r="R10" s="76">
        <f t="shared" si="3"/>
        <v>13</v>
      </c>
      <c r="S10" s="41" t="str">
        <f t="shared" si="4"/>
        <v>OK</v>
      </c>
      <c r="T10" s="100">
        <v>1</v>
      </c>
      <c r="U10" s="100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29.1" customHeight="1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10</v>
      </c>
      <c r="K11" s="72">
        <f t="shared" si="0"/>
        <v>0</v>
      </c>
      <c r="L11" s="73">
        <f t="shared" si="1"/>
        <v>0</v>
      </c>
      <c r="M11" s="74"/>
      <c r="N11" s="75">
        <f t="shared" si="2"/>
        <v>2</v>
      </c>
      <c r="O11" s="74"/>
      <c r="P11" s="74"/>
      <c r="Q11" s="74"/>
      <c r="R11" s="76">
        <f t="shared" si="3"/>
        <v>10</v>
      </c>
      <c r="S11" s="41" t="str">
        <f t="shared" si="4"/>
        <v>OK</v>
      </c>
      <c r="T11" s="100"/>
      <c r="U11" s="100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29.1" customHeight="1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22</v>
      </c>
      <c r="K12" s="72">
        <f t="shared" si="0"/>
        <v>0</v>
      </c>
      <c r="L12" s="73">
        <f t="shared" si="1"/>
        <v>0</v>
      </c>
      <c r="M12" s="74"/>
      <c r="N12" s="75">
        <f t="shared" si="2"/>
        <v>5</v>
      </c>
      <c r="O12" s="74"/>
      <c r="P12" s="74"/>
      <c r="Q12" s="74"/>
      <c r="R12" s="76">
        <f t="shared" si="3"/>
        <v>22</v>
      </c>
      <c r="S12" s="41" t="str">
        <f t="shared" si="4"/>
        <v>OK</v>
      </c>
      <c r="T12" s="100"/>
      <c r="U12" s="100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14.45" customHeight="1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18</v>
      </c>
      <c r="K13" s="72">
        <f t="shared" si="0"/>
        <v>0</v>
      </c>
      <c r="L13" s="73">
        <f t="shared" si="1"/>
        <v>0</v>
      </c>
      <c r="M13" s="74"/>
      <c r="N13" s="75">
        <f t="shared" si="2"/>
        <v>4</v>
      </c>
      <c r="O13" s="74"/>
      <c r="P13" s="74"/>
      <c r="Q13" s="74"/>
      <c r="R13" s="76">
        <f t="shared" si="3"/>
        <v>18</v>
      </c>
      <c r="S13" s="41" t="str">
        <f t="shared" si="4"/>
        <v>OK</v>
      </c>
      <c r="T13" s="100"/>
      <c r="U13" s="101"/>
      <c r="V13" s="53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29.1" customHeight="1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20</v>
      </c>
      <c r="K14" s="72">
        <f t="shared" si="0"/>
        <v>0</v>
      </c>
      <c r="L14" s="73">
        <f t="shared" si="1"/>
        <v>0</v>
      </c>
      <c r="M14" s="74"/>
      <c r="N14" s="75">
        <f t="shared" si="2"/>
        <v>5</v>
      </c>
      <c r="O14" s="74"/>
      <c r="P14" s="74"/>
      <c r="Q14" s="74"/>
      <c r="R14" s="76">
        <f t="shared" si="3"/>
        <v>20</v>
      </c>
      <c r="S14" s="41" t="str">
        <f t="shared" si="4"/>
        <v>OK</v>
      </c>
      <c r="T14" s="100"/>
      <c r="U14" s="100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ht="14.45" customHeigh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22</v>
      </c>
      <c r="K15" s="72">
        <f t="shared" si="0"/>
        <v>0</v>
      </c>
      <c r="L15" s="73">
        <f t="shared" si="1"/>
        <v>0</v>
      </c>
      <c r="M15" s="74"/>
      <c r="N15" s="75">
        <f t="shared" si="2"/>
        <v>5</v>
      </c>
      <c r="O15" s="74"/>
      <c r="P15" s="74"/>
      <c r="Q15" s="74"/>
      <c r="R15" s="76">
        <f t="shared" si="3"/>
        <v>22</v>
      </c>
      <c r="S15" s="41" t="str">
        <f t="shared" si="4"/>
        <v>OK</v>
      </c>
      <c r="T15" s="100"/>
      <c r="U15" s="101"/>
      <c r="V15" s="53"/>
      <c r="W15" s="52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ht="14.45" customHeigh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26</v>
      </c>
      <c r="K16" s="72">
        <f t="shared" si="0"/>
        <v>4</v>
      </c>
      <c r="L16" s="73">
        <f t="shared" si="1"/>
        <v>4</v>
      </c>
      <c r="M16" s="74"/>
      <c r="N16" s="75">
        <f t="shared" si="2"/>
        <v>6</v>
      </c>
      <c r="O16" s="74"/>
      <c r="P16" s="74"/>
      <c r="Q16" s="74"/>
      <c r="R16" s="76">
        <f t="shared" si="3"/>
        <v>22</v>
      </c>
      <c r="S16" s="41" t="str">
        <f t="shared" si="4"/>
        <v>OK</v>
      </c>
      <c r="T16" s="100"/>
      <c r="U16" s="100">
        <v>4</v>
      </c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ht="14.45" customHeight="1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14</v>
      </c>
      <c r="K17" s="72">
        <f t="shared" si="0"/>
        <v>0</v>
      </c>
      <c r="L17" s="73">
        <f t="shared" si="1"/>
        <v>0</v>
      </c>
      <c r="M17" s="74"/>
      <c r="N17" s="75">
        <f t="shared" si="2"/>
        <v>3</v>
      </c>
      <c r="O17" s="74"/>
      <c r="P17" s="74"/>
      <c r="Q17" s="74"/>
      <c r="R17" s="76">
        <f t="shared" si="3"/>
        <v>14</v>
      </c>
      <c r="S17" s="41" t="str">
        <f t="shared" si="4"/>
        <v>OK</v>
      </c>
      <c r="T17" s="100"/>
      <c r="U17" s="100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ht="14.45" customHeight="1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18</v>
      </c>
      <c r="K18" s="72">
        <f t="shared" si="0"/>
        <v>0</v>
      </c>
      <c r="L18" s="73">
        <f t="shared" si="1"/>
        <v>0</v>
      </c>
      <c r="M18" s="74"/>
      <c r="N18" s="75">
        <f t="shared" si="2"/>
        <v>4</v>
      </c>
      <c r="O18" s="74"/>
      <c r="P18" s="74"/>
      <c r="Q18" s="74"/>
      <c r="R18" s="76">
        <f t="shared" si="3"/>
        <v>18</v>
      </c>
      <c r="S18" s="41" t="str">
        <f t="shared" si="4"/>
        <v>OK</v>
      </c>
      <c r="T18" s="100"/>
      <c r="U18" s="100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ht="14.45" customHeigh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16</v>
      </c>
      <c r="K19" s="72">
        <f t="shared" si="0"/>
        <v>0</v>
      </c>
      <c r="L19" s="73">
        <f t="shared" si="1"/>
        <v>0</v>
      </c>
      <c r="M19" s="74"/>
      <c r="N19" s="75">
        <f t="shared" si="2"/>
        <v>4</v>
      </c>
      <c r="O19" s="74"/>
      <c r="P19" s="74"/>
      <c r="Q19" s="74"/>
      <c r="R19" s="76">
        <f t="shared" si="3"/>
        <v>16</v>
      </c>
      <c r="S19" s="41" t="str">
        <f t="shared" si="4"/>
        <v>OK</v>
      </c>
      <c r="T19" s="100"/>
      <c r="U19" s="100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29.1" customHeight="1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20</v>
      </c>
      <c r="K20" s="72">
        <f t="shared" si="0"/>
        <v>0</v>
      </c>
      <c r="L20" s="73">
        <f t="shared" si="1"/>
        <v>0</v>
      </c>
      <c r="M20" s="74"/>
      <c r="N20" s="75">
        <f t="shared" si="2"/>
        <v>5</v>
      </c>
      <c r="O20" s="74"/>
      <c r="P20" s="74"/>
      <c r="Q20" s="74"/>
      <c r="R20" s="76">
        <f t="shared" si="3"/>
        <v>20</v>
      </c>
      <c r="S20" s="41" t="str">
        <f t="shared" si="4"/>
        <v>OK</v>
      </c>
      <c r="T20" s="100"/>
      <c r="U20" s="101"/>
      <c r="V20" s="53"/>
      <c r="W20" s="52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29.1" customHeight="1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10</v>
      </c>
      <c r="K21" s="72">
        <f t="shared" si="0"/>
        <v>1</v>
      </c>
      <c r="L21" s="73">
        <f t="shared" si="1"/>
        <v>1</v>
      </c>
      <c r="M21" s="74"/>
      <c r="N21" s="75">
        <f t="shared" si="2"/>
        <v>2</v>
      </c>
      <c r="O21" s="74"/>
      <c r="P21" s="74"/>
      <c r="Q21" s="74"/>
      <c r="R21" s="76">
        <f t="shared" si="3"/>
        <v>9</v>
      </c>
      <c r="S21" s="41" t="str">
        <f t="shared" si="4"/>
        <v>OK</v>
      </c>
      <c r="T21" s="100">
        <v>1</v>
      </c>
      <c r="U21" s="100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29.1" customHeight="1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10</v>
      </c>
      <c r="K22" s="72">
        <f t="shared" si="0"/>
        <v>0</v>
      </c>
      <c r="L22" s="73">
        <f t="shared" si="1"/>
        <v>0</v>
      </c>
      <c r="M22" s="74"/>
      <c r="N22" s="75">
        <f t="shared" si="2"/>
        <v>2</v>
      </c>
      <c r="O22" s="74"/>
      <c r="P22" s="74"/>
      <c r="Q22" s="74"/>
      <c r="R22" s="76">
        <f t="shared" si="3"/>
        <v>10</v>
      </c>
      <c r="S22" s="41" t="str">
        <f t="shared" si="4"/>
        <v>OK</v>
      </c>
      <c r="T22" s="100"/>
      <c r="U22" s="100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ht="14.45" customHeight="1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18</v>
      </c>
      <c r="K23" s="72">
        <f t="shared" si="0"/>
        <v>0</v>
      </c>
      <c r="L23" s="73">
        <f t="shared" si="1"/>
        <v>0</v>
      </c>
      <c r="M23" s="74"/>
      <c r="N23" s="75">
        <f t="shared" si="2"/>
        <v>4</v>
      </c>
      <c r="O23" s="74"/>
      <c r="P23" s="74"/>
      <c r="Q23" s="74"/>
      <c r="R23" s="76">
        <f t="shared" si="3"/>
        <v>18</v>
      </c>
      <c r="S23" s="41" t="str">
        <f t="shared" si="4"/>
        <v>OK</v>
      </c>
      <c r="T23" s="100"/>
      <c r="U23" s="100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ht="14.45" customHeight="1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26</v>
      </c>
      <c r="K24" s="72">
        <f t="shared" si="0"/>
        <v>0</v>
      </c>
      <c r="L24" s="73">
        <f t="shared" si="1"/>
        <v>0</v>
      </c>
      <c r="M24" s="74"/>
      <c r="N24" s="75">
        <f t="shared" si="2"/>
        <v>6</v>
      </c>
      <c r="O24" s="74"/>
      <c r="P24" s="74"/>
      <c r="Q24" s="74"/>
      <c r="R24" s="76">
        <f t="shared" si="3"/>
        <v>26</v>
      </c>
      <c r="S24" s="41" t="str">
        <f t="shared" si="4"/>
        <v>OK</v>
      </c>
      <c r="T24" s="100"/>
      <c r="U24" s="102"/>
      <c r="V24" s="54"/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14.45" customHeight="1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16</v>
      </c>
      <c r="K25" s="72">
        <f t="shared" si="0"/>
        <v>0</v>
      </c>
      <c r="L25" s="73">
        <f t="shared" si="1"/>
        <v>0</v>
      </c>
      <c r="M25" s="74"/>
      <c r="N25" s="75">
        <f t="shared" si="2"/>
        <v>4</v>
      </c>
      <c r="O25" s="74"/>
      <c r="P25" s="74"/>
      <c r="Q25" s="74"/>
      <c r="R25" s="76">
        <f t="shared" si="3"/>
        <v>16</v>
      </c>
      <c r="S25" s="41" t="str">
        <f t="shared" si="4"/>
        <v>OK</v>
      </c>
      <c r="T25" s="100"/>
      <c r="U25" s="103"/>
      <c r="V25" s="55"/>
      <c r="W25" s="52"/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ht="14.45" customHeight="1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10</v>
      </c>
      <c r="K26" s="72">
        <f t="shared" si="0"/>
        <v>0</v>
      </c>
      <c r="L26" s="73">
        <f t="shared" si="1"/>
        <v>0</v>
      </c>
      <c r="M26" s="74"/>
      <c r="N26" s="75">
        <f t="shared" si="2"/>
        <v>2</v>
      </c>
      <c r="O26" s="74"/>
      <c r="P26" s="74"/>
      <c r="Q26" s="74"/>
      <c r="R26" s="76">
        <f t="shared" si="3"/>
        <v>10</v>
      </c>
      <c r="S26" s="41" t="str">
        <f t="shared" si="4"/>
        <v>OK</v>
      </c>
      <c r="T26" s="100"/>
      <c r="U26" s="102"/>
      <c r="V26" s="54"/>
      <c r="W26" s="52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10</v>
      </c>
      <c r="K27" s="72">
        <f t="shared" si="0"/>
        <v>1</v>
      </c>
      <c r="L27" s="73">
        <f t="shared" si="1"/>
        <v>1</v>
      </c>
      <c r="M27" s="74"/>
      <c r="N27" s="75">
        <f t="shared" si="2"/>
        <v>2</v>
      </c>
      <c r="O27" s="74"/>
      <c r="P27" s="74"/>
      <c r="Q27" s="74"/>
      <c r="R27" s="76">
        <f t="shared" si="3"/>
        <v>9</v>
      </c>
      <c r="S27" s="41" t="str">
        <f t="shared" si="4"/>
        <v>OK</v>
      </c>
      <c r="T27" s="100">
        <v>1</v>
      </c>
      <c r="U27" s="102"/>
      <c r="V27" s="54"/>
      <c r="W27" s="52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1200</v>
      </c>
      <c r="K28" s="72">
        <f t="shared" si="0"/>
        <v>0</v>
      </c>
      <c r="L28" s="73">
        <f t="shared" si="1"/>
        <v>0</v>
      </c>
      <c r="M28" s="74"/>
      <c r="N28" s="75">
        <f t="shared" si="2"/>
        <v>300</v>
      </c>
      <c r="O28" s="74"/>
      <c r="P28" s="74"/>
      <c r="Q28" s="74"/>
      <c r="R28" s="76">
        <f t="shared" si="3"/>
        <v>1200</v>
      </c>
      <c r="S28" s="41" t="str">
        <f t="shared" si="4"/>
        <v>OK</v>
      </c>
      <c r="T28" s="100"/>
      <c r="U28" s="103"/>
      <c r="V28" s="55"/>
      <c r="W28" s="52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500</v>
      </c>
      <c r="K29" s="72">
        <f t="shared" si="0"/>
        <v>0</v>
      </c>
      <c r="L29" s="73">
        <f t="shared" si="1"/>
        <v>0</v>
      </c>
      <c r="M29" s="74"/>
      <c r="N29" s="75">
        <f t="shared" si="2"/>
        <v>125</v>
      </c>
      <c r="O29" s="74"/>
      <c r="P29" s="74"/>
      <c r="Q29" s="74"/>
      <c r="R29" s="76">
        <f t="shared" si="3"/>
        <v>500</v>
      </c>
      <c r="S29" s="41" t="str">
        <f t="shared" si="4"/>
        <v>OK</v>
      </c>
      <c r="T29" s="100"/>
      <c r="U29" s="103"/>
      <c r="V29" s="55"/>
      <c r="W29" s="52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ht="14.45" customHeight="1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22</v>
      </c>
      <c r="K30" s="72">
        <f t="shared" si="0"/>
        <v>0</v>
      </c>
      <c r="L30" s="73">
        <f t="shared" si="1"/>
        <v>0</v>
      </c>
      <c r="M30" s="74"/>
      <c r="N30" s="75">
        <f t="shared" si="2"/>
        <v>5</v>
      </c>
      <c r="O30" s="74"/>
      <c r="P30" s="74"/>
      <c r="Q30" s="74"/>
      <c r="R30" s="76">
        <f t="shared" si="3"/>
        <v>22</v>
      </c>
      <c r="S30" s="41" t="str">
        <f t="shared" si="4"/>
        <v>OK</v>
      </c>
      <c r="T30" s="100"/>
      <c r="U30" s="102"/>
      <c r="V30" s="54"/>
      <c r="W30" s="52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10</v>
      </c>
      <c r="K31" s="72">
        <f t="shared" si="0"/>
        <v>1</v>
      </c>
      <c r="L31" s="73">
        <f t="shared" si="1"/>
        <v>1</v>
      </c>
      <c r="M31" s="74"/>
      <c r="N31" s="75">
        <f t="shared" si="2"/>
        <v>2</v>
      </c>
      <c r="O31" s="74"/>
      <c r="P31" s="74"/>
      <c r="Q31" s="74"/>
      <c r="R31" s="76">
        <f t="shared" si="3"/>
        <v>9</v>
      </c>
      <c r="S31" s="41" t="str">
        <f t="shared" si="4"/>
        <v>OK</v>
      </c>
      <c r="T31" s="100">
        <v>1</v>
      </c>
      <c r="U31" s="104"/>
      <c r="V31" s="54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29.1" customHeight="1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100"/>
      <c r="U32" s="105"/>
      <c r="V32" s="52"/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29.1" customHeight="1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100"/>
      <c r="U33" s="105"/>
      <c r="V33" s="52"/>
      <c r="W33" s="52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100"/>
      <c r="U34" s="105"/>
      <c r="V34" s="56"/>
      <c r="W34" s="52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100"/>
      <c r="U35" s="105"/>
      <c r="V35" s="56"/>
      <c r="W35" s="52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ht="14.45" customHeight="1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100"/>
      <c r="U36" s="105"/>
      <c r="V36" s="56"/>
      <c r="W36" s="52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100"/>
      <c r="U37" s="105"/>
      <c r="V37" s="56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43.5" customHeight="1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100"/>
      <c r="U38" s="105"/>
      <c r="V38" s="56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100"/>
      <c r="U39" s="100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ht="14.45" customHeight="1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100"/>
      <c r="U40" s="100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29.1" customHeight="1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100"/>
      <c r="U41" s="100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43.5" customHeight="1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100"/>
      <c r="U42" s="100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29.1" customHeight="1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100"/>
      <c r="U43" s="100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ht="14.45" customHeight="1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100"/>
      <c r="U44" s="101"/>
      <c r="V44" s="53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29.1" customHeight="1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100"/>
      <c r="U45" s="100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ht="14.45" customHeight="1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100"/>
      <c r="U46" s="100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ht="14.45" customHeight="1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100"/>
      <c r="U47" s="100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29.1" customHeight="1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100"/>
      <c r="U48" s="100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14.45" customHeight="1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100"/>
      <c r="U49" s="101"/>
      <c r="V49" s="53"/>
      <c r="W49" s="52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ht="14.45" customHeight="1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100"/>
      <c r="U50" s="105"/>
      <c r="V50" s="56"/>
      <c r="W50" s="52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2148</v>
      </c>
      <c r="M51" s="60"/>
      <c r="N51" s="60"/>
      <c r="O51" s="60"/>
      <c r="P51" s="60"/>
      <c r="Q51" s="60"/>
      <c r="R51" s="60">
        <f>SUM(R4:R50)</f>
        <v>2137</v>
      </c>
      <c r="T51" s="85" cm="1">
        <f t="array" ref="T51">SUMPRODUCT($I$4:$I$50*T4:T50)</f>
        <v>13100</v>
      </c>
      <c r="U51" s="85" cm="1">
        <f t="array" ref="U51">SUMPRODUCT($I$4:$I$50*U4:U50)</f>
        <v>4800</v>
      </c>
      <c r="V51" s="50" cm="1">
        <f t="array" ref="V51">SUMPRODUCT($I$4:$I$50*V4:V50)</f>
        <v>0</v>
      </c>
      <c r="W51" s="50" cm="1">
        <f t="array" ref="W51">SUMPRODUCT($I$4:$I$50*W4:W50)</f>
        <v>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796300</v>
      </c>
      <c r="K52" s="77">
        <f>SUMPRODUCT($I$4:$I$50,K4:K50)</f>
        <v>17900</v>
      </c>
      <c r="L52" s="77">
        <f>SUMPRODUCT($I$4:$I$50,L4:L50)</f>
        <v>17900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V4:AG50">
    <cfRule type="cellIs" dxfId="20" priority="3" operator="greaterThan">
      <formula>0</formula>
    </cfRule>
  </conditionalFormatting>
  <conditionalFormatting sqref="T4:U50">
    <cfRule type="cellIs" dxfId="19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AA158-E7E2-4844-B6C9-30D328B3498F}">
  <dimension ref="A1:AG52"/>
  <sheetViews>
    <sheetView zoomScale="70" zoomScaleNormal="70" workbookViewId="0">
      <selection activeCell="H23" sqref="H23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32.5703125" style="1" customWidth="1"/>
    <col min="5" max="5" width="11.5703125" style="1" customWidth="1"/>
    <col min="6" max="6" width="9.7109375" style="1" customWidth="1"/>
    <col min="7" max="7" width="12.28515625" style="1" customWidth="1"/>
    <col min="8" max="8" width="15.28515625" style="1" customWidth="1"/>
    <col min="9" max="9" width="17.140625" style="1" customWidth="1"/>
    <col min="10" max="10" width="10.85546875" style="48" customWidth="1"/>
    <col min="11" max="11" width="10" style="48" customWidth="1"/>
    <col min="12" max="12" width="11.28515625" style="48" customWidth="1"/>
    <col min="13" max="17" width="10" style="48" customWidth="1"/>
    <col min="18" max="18" width="11" style="22" bestFit="1" customWidth="1"/>
    <col min="19" max="19" width="10.85546875" style="49" customWidth="1"/>
    <col min="20" max="20" width="15.140625" style="51" customWidth="1"/>
    <col min="21" max="21" width="15.28515625" style="51" customWidth="1"/>
    <col min="22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7" t="s">
        <v>146</v>
      </c>
      <c r="U1" s="117" t="s">
        <v>147</v>
      </c>
      <c r="V1" s="114" t="s">
        <v>103</v>
      </c>
      <c r="W1" s="114" t="s">
        <v>103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73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7"/>
      <c r="U2" s="117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67">
        <v>45561</v>
      </c>
      <c r="U3" s="67">
        <v>45726</v>
      </c>
      <c r="V3" s="33" t="s">
        <v>60</v>
      </c>
      <c r="W3" s="33" t="s">
        <v>60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45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2</v>
      </c>
      <c r="K4" s="72">
        <f>IF(SUM(T4:AK4)&gt;J4+M4,J4+M4,SUM(T4:AK4))</f>
        <v>0</v>
      </c>
      <c r="L4" s="73">
        <f>(SUM(T4:AK4))</f>
        <v>0</v>
      </c>
      <c r="M4" s="74"/>
      <c r="N4" s="75">
        <f>ROUND(IF(J4*0.25-0.5&lt;0,0,J4*0.25-0.5),0)-Q4-O4</f>
        <v>0</v>
      </c>
      <c r="O4" s="74"/>
      <c r="P4" s="74"/>
      <c r="Q4" s="74"/>
      <c r="R4" s="76">
        <f>J4-(SUM(T4:AC4))+M4</f>
        <v>2</v>
      </c>
      <c r="S4" s="41" t="str">
        <f>IF(R4&lt;0,"ATENÇÃO","OK")</f>
        <v>OK</v>
      </c>
      <c r="T4" s="100"/>
      <c r="U4" s="100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3</v>
      </c>
      <c r="K5" s="72">
        <f t="shared" ref="K5:K50" si="0">IF(SUM(T5:AK5)&gt;J5+M5,J5+M5,SUM(T5:AK5))</f>
        <v>0</v>
      </c>
      <c r="L5" s="73">
        <f t="shared" ref="L5:L50" si="1">(SUM(T5:AK5))</f>
        <v>0</v>
      </c>
      <c r="M5" s="74"/>
      <c r="N5" s="75">
        <f t="shared" ref="N5:N50" si="2">ROUND(IF(J5*0.25-0.5&lt;0,0,J5*0.25-0.5),0)-Q5-O5</f>
        <v>0</v>
      </c>
      <c r="O5" s="74"/>
      <c r="P5" s="74"/>
      <c r="Q5" s="74"/>
      <c r="R5" s="76">
        <f t="shared" ref="R5:R50" si="3">J5-(SUM(T5:AC5))+M5</f>
        <v>3</v>
      </c>
      <c r="S5" s="41" t="str">
        <f t="shared" ref="S5:S50" si="4">IF(R5&lt;0,"ATENÇÃO","OK")</f>
        <v>OK</v>
      </c>
      <c r="T5" s="100"/>
      <c r="U5" s="100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29.1" customHeight="1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2</v>
      </c>
      <c r="K6" s="72">
        <f t="shared" si="0"/>
        <v>0</v>
      </c>
      <c r="L6" s="73">
        <f t="shared" si="1"/>
        <v>0</v>
      </c>
      <c r="M6" s="74"/>
      <c r="N6" s="75">
        <f t="shared" si="2"/>
        <v>0</v>
      </c>
      <c r="O6" s="74"/>
      <c r="P6" s="74"/>
      <c r="Q6" s="74"/>
      <c r="R6" s="76">
        <f t="shared" si="3"/>
        <v>2</v>
      </c>
      <c r="S6" s="41" t="str">
        <f t="shared" si="4"/>
        <v>OK</v>
      </c>
      <c r="T6" s="100"/>
      <c r="U6" s="100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ht="30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100"/>
      <c r="U7" s="100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45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3</v>
      </c>
      <c r="K8" s="72">
        <f t="shared" si="0"/>
        <v>0</v>
      </c>
      <c r="L8" s="73">
        <f t="shared" si="1"/>
        <v>0</v>
      </c>
      <c r="M8" s="74"/>
      <c r="N8" s="75">
        <f t="shared" si="2"/>
        <v>0</v>
      </c>
      <c r="O8" s="74"/>
      <c r="P8" s="74"/>
      <c r="Q8" s="74"/>
      <c r="R8" s="76">
        <f t="shared" si="3"/>
        <v>3</v>
      </c>
      <c r="S8" s="41" t="str">
        <f t="shared" si="4"/>
        <v>OK</v>
      </c>
      <c r="T8" s="100"/>
      <c r="U8" s="100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60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0</v>
      </c>
      <c r="K9" s="72">
        <f t="shared" si="0"/>
        <v>0</v>
      </c>
      <c r="L9" s="73">
        <f t="shared" si="1"/>
        <v>0</v>
      </c>
      <c r="M9" s="74"/>
      <c r="N9" s="75">
        <f t="shared" si="2"/>
        <v>0</v>
      </c>
      <c r="O9" s="74"/>
      <c r="P9" s="74"/>
      <c r="Q9" s="74"/>
      <c r="R9" s="76">
        <f t="shared" si="3"/>
        <v>0</v>
      </c>
      <c r="S9" s="41" t="str">
        <f t="shared" si="4"/>
        <v>OK</v>
      </c>
      <c r="T9" s="100"/>
      <c r="U9" s="100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45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1</v>
      </c>
      <c r="K10" s="72">
        <f t="shared" si="0"/>
        <v>0</v>
      </c>
      <c r="L10" s="73">
        <f t="shared" si="1"/>
        <v>0</v>
      </c>
      <c r="M10" s="74"/>
      <c r="N10" s="75">
        <f t="shared" si="2"/>
        <v>0</v>
      </c>
      <c r="O10" s="74"/>
      <c r="P10" s="74"/>
      <c r="Q10" s="74"/>
      <c r="R10" s="76">
        <f t="shared" si="3"/>
        <v>1</v>
      </c>
      <c r="S10" s="41" t="str">
        <f t="shared" si="4"/>
        <v>OK</v>
      </c>
      <c r="T10" s="100"/>
      <c r="U10" s="100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45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0</v>
      </c>
      <c r="K11" s="72">
        <f t="shared" si="0"/>
        <v>0</v>
      </c>
      <c r="L11" s="73">
        <f t="shared" si="1"/>
        <v>0</v>
      </c>
      <c r="M11" s="74"/>
      <c r="N11" s="75">
        <f t="shared" si="2"/>
        <v>0</v>
      </c>
      <c r="O11" s="74"/>
      <c r="P11" s="74"/>
      <c r="Q11" s="74"/>
      <c r="R11" s="76">
        <f t="shared" si="3"/>
        <v>0</v>
      </c>
      <c r="S11" s="41" t="str">
        <f t="shared" si="4"/>
        <v>OK</v>
      </c>
      <c r="T11" s="100"/>
      <c r="U11" s="100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60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0</v>
      </c>
      <c r="K12" s="72">
        <f t="shared" si="0"/>
        <v>0</v>
      </c>
      <c r="L12" s="73">
        <f t="shared" si="1"/>
        <v>0</v>
      </c>
      <c r="M12" s="74"/>
      <c r="N12" s="75">
        <f t="shared" si="2"/>
        <v>0</v>
      </c>
      <c r="O12" s="74"/>
      <c r="P12" s="74"/>
      <c r="Q12" s="74"/>
      <c r="R12" s="76">
        <f t="shared" si="3"/>
        <v>0</v>
      </c>
      <c r="S12" s="41" t="str">
        <f t="shared" si="4"/>
        <v>OK</v>
      </c>
      <c r="T12" s="100"/>
      <c r="U12" s="100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30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10</v>
      </c>
      <c r="K13" s="72">
        <f t="shared" si="0"/>
        <v>0</v>
      </c>
      <c r="L13" s="73">
        <f t="shared" si="1"/>
        <v>0</v>
      </c>
      <c r="M13" s="74"/>
      <c r="N13" s="75">
        <f t="shared" si="2"/>
        <v>2</v>
      </c>
      <c r="O13" s="74"/>
      <c r="P13" s="74"/>
      <c r="Q13" s="74"/>
      <c r="R13" s="76">
        <f t="shared" si="3"/>
        <v>10</v>
      </c>
      <c r="S13" s="41" t="str">
        <f t="shared" si="4"/>
        <v>OK</v>
      </c>
      <c r="T13" s="100"/>
      <c r="U13" s="101"/>
      <c r="V13" s="53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29.1" customHeight="1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8</v>
      </c>
      <c r="K14" s="72">
        <f t="shared" si="0"/>
        <v>0</v>
      </c>
      <c r="L14" s="73">
        <f t="shared" si="1"/>
        <v>0</v>
      </c>
      <c r="M14" s="74"/>
      <c r="N14" s="75">
        <f t="shared" si="2"/>
        <v>2</v>
      </c>
      <c r="O14" s="74"/>
      <c r="P14" s="74"/>
      <c r="Q14" s="74"/>
      <c r="R14" s="76">
        <f t="shared" si="3"/>
        <v>8</v>
      </c>
      <c r="S14" s="41" t="str">
        <f t="shared" si="4"/>
        <v>OK</v>
      </c>
      <c r="T14" s="100"/>
      <c r="U14" s="100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ht="30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20</v>
      </c>
      <c r="K15" s="72">
        <f t="shared" si="0"/>
        <v>1</v>
      </c>
      <c r="L15" s="73">
        <f t="shared" si="1"/>
        <v>1</v>
      </c>
      <c r="M15" s="74"/>
      <c r="N15" s="75">
        <f t="shared" si="2"/>
        <v>5</v>
      </c>
      <c r="O15" s="74"/>
      <c r="P15" s="74"/>
      <c r="Q15" s="74"/>
      <c r="R15" s="76">
        <f t="shared" si="3"/>
        <v>19</v>
      </c>
      <c r="S15" s="41" t="str">
        <f t="shared" si="4"/>
        <v>OK</v>
      </c>
      <c r="T15" s="100"/>
      <c r="U15" s="101">
        <v>1</v>
      </c>
      <c r="V15" s="53"/>
      <c r="W15" s="52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ht="30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12</v>
      </c>
      <c r="K16" s="72">
        <f t="shared" si="0"/>
        <v>3</v>
      </c>
      <c r="L16" s="73">
        <f t="shared" si="1"/>
        <v>3</v>
      </c>
      <c r="M16" s="74"/>
      <c r="N16" s="75">
        <f t="shared" si="2"/>
        <v>3</v>
      </c>
      <c r="O16" s="74"/>
      <c r="P16" s="74"/>
      <c r="Q16" s="74"/>
      <c r="R16" s="76">
        <f t="shared" si="3"/>
        <v>9</v>
      </c>
      <c r="S16" s="41" t="str">
        <f t="shared" si="4"/>
        <v>OK</v>
      </c>
      <c r="T16" s="100">
        <v>3</v>
      </c>
      <c r="U16" s="100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ht="30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0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0</v>
      </c>
      <c r="S17" s="41" t="str">
        <f t="shared" si="4"/>
        <v>OK</v>
      </c>
      <c r="T17" s="100"/>
      <c r="U17" s="100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ht="30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6</v>
      </c>
      <c r="K18" s="72">
        <f t="shared" si="0"/>
        <v>0</v>
      </c>
      <c r="L18" s="73">
        <f t="shared" si="1"/>
        <v>0</v>
      </c>
      <c r="M18" s="74"/>
      <c r="N18" s="75">
        <f t="shared" si="2"/>
        <v>1</v>
      </c>
      <c r="O18" s="74"/>
      <c r="P18" s="74"/>
      <c r="Q18" s="74"/>
      <c r="R18" s="76">
        <f t="shared" si="3"/>
        <v>6</v>
      </c>
      <c r="S18" s="41" t="str">
        <f t="shared" si="4"/>
        <v>OK</v>
      </c>
      <c r="T18" s="100"/>
      <c r="U18" s="100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ht="30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6</v>
      </c>
      <c r="K19" s="72">
        <f t="shared" si="0"/>
        <v>0</v>
      </c>
      <c r="L19" s="73">
        <f t="shared" si="1"/>
        <v>0</v>
      </c>
      <c r="M19" s="74"/>
      <c r="N19" s="75">
        <f t="shared" si="2"/>
        <v>1</v>
      </c>
      <c r="O19" s="74"/>
      <c r="P19" s="74"/>
      <c r="Q19" s="74"/>
      <c r="R19" s="76">
        <f t="shared" si="3"/>
        <v>6</v>
      </c>
      <c r="S19" s="41" t="str">
        <f t="shared" si="4"/>
        <v>OK</v>
      </c>
      <c r="T19" s="100"/>
      <c r="U19" s="100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60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100"/>
      <c r="U20" s="101"/>
      <c r="V20" s="53"/>
      <c r="W20" s="52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60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1</v>
      </c>
      <c r="K21" s="72">
        <f t="shared" si="0"/>
        <v>0</v>
      </c>
      <c r="L21" s="73">
        <f t="shared" si="1"/>
        <v>0</v>
      </c>
      <c r="M21" s="74"/>
      <c r="N21" s="75">
        <f t="shared" si="2"/>
        <v>0</v>
      </c>
      <c r="O21" s="74"/>
      <c r="P21" s="74"/>
      <c r="Q21" s="74"/>
      <c r="R21" s="76">
        <f t="shared" si="3"/>
        <v>1</v>
      </c>
      <c r="S21" s="41" t="str">
        <f t="shared" si="4"/>
        <v>OK</v>
      </c>
      <c r="T21" s="100"/>
      <c r="U21" s="100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45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3</v>
      </c>
      <c r="K22" s="72">
        <f t="shared" si="0"/>
        <v>0</v>
      </c>
      <c r="L22" s="73">
        <f t="shared" si="1"/>
        <v>0</v>
      </c>
      <c r="M22" s="74"/>
      <c r="N22" s="75">
        <f t="shared" si="2"/>
        <v>0</v>
      </c>
      <c r="O22" s="74"/>
      <c r="P22" s="74"/>
      <c r="Q22" s="74"/>
      <c r="R22" s="76">
        <f t="shared" si="3"/>
        <v>3</v>
      </c>
      <c r="S22" s="41" t="str">
        <f t="shared" si="4"/>
        <v>OK</v>
      </c>
      <c r="T22" s="100"/>
      <c r="U22" s="100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ht="30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10</v>
      </c>
      <c r="K23" s="72">
        <f t="shared" si="0"/>
        <v>0</v>
      </c>
      <c r="L23" s="73">
        <f t="shared" si="1"/>
        <v>0</v>
      </c>
      <c r="M23" s="74"/>
      <c r="N23" s="75">
        <f t="shared" si="2"/>
        <v>2</v>
      </c>
      <c r="O23" s="74"/>
      <c r="P23" s="74"/>
      <c r="Q23" s="74"/>
      <c r="R23" s="76">
        <f t="shared" si="3"/>
        <v>10</v>
      </c>
      <c r="S23" s="41" t="str">
        <f t="shared" si="4"/>
        <v>OK</v>
      </c>
      <c r="T23" s="100"/>
      <c r="U23" s="100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ht="30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0</v>
      </c>
      <c r="K24" s="72">
        <f t="shared" si="0"/>
        <v>0</v>
      </c>
      <c r="L24" s="73">
        <f t="shared" si="1"/>
        <v>0</v>
      </c>
      <c r="M24" s="74"/>
      <c r="N24" s="75">
        <f t="shared" si="2"/>
        <v>0</v>
      </c>
      <c r="O24" s="74"/>
      <c r="P24" s="74"/>
      <c r="Q24" s="74"/>
      <c r="R24" s="76">
        <f t="shared" si="3"/>
        <v>0</v>
      </c>
      <c r="S24" s="41" t="str">
        <f t="shared" si="4"/>
        <v>OK</v>
      </c>
      <c r="T24" s="100"/>
      <c r="U24" s="102"/>
      <c r="V24" s="54"/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30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4</v>
      </c>
      <c r="K25" s="72">
        <f t="shared" si="0"/>
        <v>0</v>
      </c>
      <c r="L25" s="73">
        <f t="shared" si="1"/>
        <v>0</v>
      </c>
      <c r="M25" s="74"/>
      <c r="N25" s="75">
        <f t="shared" si="2"/>
        <v>1</v>
      </c>
      <c r="O25" s="74"/>
      <c r="P25" s="74"/>
      <c r="Q25" s="74"/>
      <c r="R25" s="76">
        <f t="shared" si="3"/>
        <v>4</v>
      </c>
      <c r="S25" s="41" t="str">
        <f t="shared" si="4"/>
        <v>OK</v>
      </c>
      <c r="T25" s="100"/>
      <c r="U25" s="103"/>
      <c r="V25" s="55"/>
      <c r="W25" s="52"/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ht="30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1</v>
      </c>
      <c r="K26" s="72">
        <f t="shared" si="0"/>
        <v>0</v>
      </c>
      <c r="L26" s="73">
        <f t="shared" si="1"/>
        <v>0</v>
      </c>
      <c r="M26" s="74"/>
      <c r="N26" s="75">
        <f t="shared" si="2"/>
        <v>0</v>
      </c>
      <c r="O26" s="74"/>
      <c r="P26" s="74"/>
      <c r="Q26" s="74"/>
      <c r="R26" s="76">
        <f t="shared" si="3"/>
        <v>1</v>
      </c>
      <c r="S26" s="41" t="str">
        <f t="shared" si="4"/>
        <v>OK</v>
      </c>
      <c r="T26" s="100"/>
      <c r="U26" s="102"/>
      <c r="V26" s="54"/>
      <c r="W26" s="52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f>5</f>
        <v>5</v>
      </c>
      <c r="K27" s="72">
        <f t="shared" si="0"/>
        <v>0</v>
      </c>
      <c r="L27" s="73">
        <f t="shared" si="1"/>
        <v>0</v>
      </c>
      <c r="M27" s="74">
        <v>-1</v>
      </c>
      <c r="N27" s="75">
        <f t="shared" si="2"/>
        <v>1</v>
      </c>
      <c r="O27" s="74"/>
      <c r="P27" s="74"/>
      <c r="Q27" s="74"/>
      <c r="R27" s="76">
        <f t="shared" si="3"/>
        <v>4</v>
      </c>
      <c r="S27" s="41" t="str">
        <f t="shared" si="4"/>
        <v>OK</v>
      </c>
      <c r="T27" s="100"/>
      <c r="U27" s="102"/>
      <c r="V27" s="54"/>
      <c r="W27" s="52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0</v>
      </c>
      <c r="K28" s="72">
        <f t="shared" si="0"/>
        <v>0</v>
      </c>
      <c r="L28" s="73">
        <f t="shared" si="1"/>
        <v>0</v>
      </c>
      <c r="M28" s="74"/>
      <c r="N28" s="75">
        <f t="shared" si="2"/>
        <v>0</v>
      </c>
      <c r="O28" s="74"/>
      <c r="P28" s="74"/>
      <c r="Q28" s="74"/>
      <c r="R28" s="76">
        <f t="shared" si="3"/>
        <v>0</v>
      </c>
      <c r="S28" s="41" t="str">
        <f t="shared" si="4"/>
        <v>OK</v>
      </c>
      <c r="T28" s="100"/>
      <c r="U28" s="103"/>
      <c r="V28" s="55"/>
      <c r="W28" s="52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0</v>
      </c>
      <c r="K29" s="72">
        <f t="shared" si="0"/>
        <v>0</v>
      </c>
      <c r="L29" s="73">
        <f t="shared" si="1"/>
        <v>0</v>
      </c>
      <c r="M29" s="74"/>
      <c r="N29" s="75">
        <f t="shared" si="2"/>
        <v>0</v>
      </c>
      <c r="O29" s="74"/>
      <c r="P29" s="74"/>
      <c r="Q29" s="74"/>
      <c r="R29" s="76">
        <f t="shared" si="3"/>
        <v>0</v>
      </c>
      <c r="S29" s="41" t="str">
        <f t="shared" si="4"/>
        <v>OK</v>
      </c>
      <c r="T29" s="100"/>
      <c r="U29" s="103"/>
      <c r="V29" s="55"/>
      <c r="W29" s="52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ht="30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7</v>
      </c>
      <c r="K30" s="72">
        <f t="shared" si="0"/>
        <v>0</v>
      </c>
      <c r="L30" s="73">
        <f t="shared" si="1"/>
        <v>0</v>
      </c>
      <c r="M30" s="74"/>
      <c r="N30" s="75">
        <f t="shared" si="2"/>
        <v>1</v>
      </c>
      <c r="O30" s="74"/>
      <c r="P30" s="74"/>
      <c r="Q30" s="74"/>
      <c r="R30" s="76">
        <f t="shared" si="3"/>
        <v>7</v>
      </c>
      <c r="S30" s="41" t="str">
        <f t="shared" si="4"/>
        <v>OK</v>
      </c>
      <c r="T30" s="100"/>
      <c r="U30" s="102"/>
      <c r="V30" s="54"/>
      <c r="W30" s="52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2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2</v>
      </c>
      <c r="S31" s="41" t="str">
        <f t="shared" si="4"/>
        <v>OK</v>
      </c>
      <c r="T31" s="100"/>
      <c r="U31" s="102"/>
      <c r="V31" s="54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45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100"/>
      <c r="U32" s="100"/>
      <c r="V32" s="52"/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60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100"/>
      <c r="U33" s="100"/>
      <c r="V33" s="52"/>
      <c r="W33" s="52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100"/>
      <c r="U34" s="105"/>
      <c r="V34" s="56"/>
      <c r="W34" s="52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100"/>
      <c r="U35" s="105"/>
      <c r="V35" s="56"/>
      <c r="W35" s="52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ht="30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100"/>
      <c r="U36" s="105"/>
      <c r="V36" s="56"/>
      <c r="W36" s="52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100"/>
      <c r="U37" s="105"/>
      <c r="V37" s="56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60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100"/>
      <c r="U38" s="105"/>
      <c r="V38" s="56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100"/>
      <c r="U39" s="100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ht="30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100"/>
      <c r="U40" s="100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45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100"/>
      <c r="U41" s="100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57.95" customHeight="1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100"/>
      <c r="U42" s="100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29.1" customHeight="1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100"/>
      <c r="U43" s="100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ht="30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100"/>
      <c r="U44" s="101"/>
      <c r="V44" s="53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60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100"/>
      <c r="U45" s="100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ht="30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100"/>
      <c r="U46" s="100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ht="30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100"/>
      <c r="U47" s="100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60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100"/>
      <c r="U48" s="100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45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100"/>
      <c r="U49" s="101"/>
      <c r="V49" s="53"/>
      <c r="W49" s="52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ht="30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100"/>
      <c r="U50" s="105"/>
      <c r="V50" s="56"/>
      <c r="W50" s="52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106</v>
      </c>
      <c r="M51" s="60"/>
      <c r="N51" s="60"/>
      <c r="O51" s="60"/>
      <c r="P51" s="60"/>
      <c r="Q51" s="60"/>
      <c r="R51" s="60">
        <f>SUM(R4:R50)</f>
        <v>101</v>
      </c>
      <c r="T51" s="50" cm="1">
        <f t="array" ref="T51">SUMPRODUCT($I$4:$I$50*T4:T50)</f>
        <v>3600</v>
      </c>
      <c r="U51" s="50" cm="1">
        <f t="array" ref="U51">SUMPRODUCT($I$4:$I$50*U4:U50)</f>
        <v>1000</v>
      </c>
      <c r="V51" s="50" cm="1">
        <f t="array" ref="V51">SUMPRODUCT($I$4:$I$50*V4:V50)</f>
        <v>0</v>
      </c>
      <c r="W51" s="50" cm="1">
        <f t="array" ref="W51">SUMPRODUCT($I$4:$I$50*W4:W50)</f>
        <v>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111950</v>
      </c>
      <c r="K52" s="77">
        <f>SUMPRODUCT($I$4:$I$50,K4:K50)</f>
        <v>4600</v>
      </c>
      <c r="L52" s="77">
        <f>SUMPRODUCT($I$4:$I$50,L4:L50)</f>
        <v>4600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V4:AG50">
    <cfRule type="cellIs" dxfId="18" priority="3" operator="greaterThan">
      <formula>0</formula>
    </cfRule>
  </conditionalFormatting>
  <conditionalFormatting sqref="T4:U50">
    <cfRule type="cellIs" dxfId="17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2A4DA-FE35-4A8E-AB11-991144E69181}">
  <dimension ref="A1:AG52"/>
  <sheetViews>
    <sheetView zoomScale="70" zoomScaleNormal="70" workbookViewId="0">
      <selection activeCell="J52" sqref="J52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34.42578125" style="1" customWidth="1"/>
    <col min="5" max="5" width="13.140625" style="1" customWidth="1"/>
    <col min="6" max="6" width="9.28515625" style="1" customWidth="1"/>
    <col min="7" max="7" width="12.7109375" style="1" customWidth="1"/>
    <col min="8" max="8" width="13.7109375" style="1" customWidth="1"/>
    <col min="9" max="9" width="16.140625" style="1" customWidth="1"/>
    <col min="10" max="10" width="8.85546875" style="48" customWidth="1"/>
    <col min="11" max="11" width="9.5703125" style="48" customWidth="1"/>
    <col min="12" max="12" width="13.140625" style="48" customWidth="1"/>
    <col min="13" max="17" width="10" style="48" customWidth="1"/>
    <col min="18" max="18" width="11" style="22" bestFit="1" customWidth="1"/>
    <col min="19" max="19" width="9" style="49" customWidth="1"/>
    <col min="20" max="21" width="15.140625" style="51" customWidth="1"/>
    <col min="22" max="33" width="13.7109375" style="51" customWidth="1"/>
    <col min="34" max="16384" width="9.7109375" style="44"/>
  </cols>
  <sheetData>
    <row r="1" spans="1:33" ht="45.9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7" t="s">
        <v>111</v>
      </c>
      <c r="U1" s="117" t="s">
        <v>112</v>
      </c>
      <c r="V1" s="114" t="s">
        <v>103</v>
      </c>
      <c r="W1" s="114" t="s">
        <v>103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22.5" customHeight="1" x14ac:dyDescent="0.2">
      <c r="A2" s="116" t="s">
        <v>74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7"/>
      <c r="U2" s="117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75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67">
        <v>45596</v>
      </c>
      <c r="U3" s="67">
        <v>45596</v>
      </c>
      <c r="V3" s="33" t="s">
        <v>60</v>
      </c>
      <c r="W3" s="33" t="s">
        <v>60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45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7</v>
      </c>
      <c r="K4" s="72">
        <f>IF(SUM(T4:AK4)&gt;J4+M4,J4+M4,SUM(T4:AK4))</f>
        <v>0</v>
      </c>
      <c r="L4" s="73">
        <f>(SUM(T4:AK4))</f>
        <v>0</v>
      </c>
      <c r="M4" s="74"/>
      <c r="N4" s="75">
        <f>ROUND(IF(J4*0.25-0.5&lt;0,0,J4*0.25-0.5),0)-Q4-O4</f>
        <v>1</v>
      </c>
      <c r="O4" s="74"/>
      <c r="P4" s="74"/>
      <c r="Q4" s="74"/>
      <c r="R4" s="76">
        <f>J4-(SUM(T4:AC4))+M4</f>
        <v>7</v>
      </c>
      <c r="S4" s="41" t="str">
        <f>IF(R4&lt;0,"ATENÇÃO","OK")</f>
        <v>OK</v>
      </c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5</v>
      </c>
      <c r="K5" s="72">
        <f t="shared" ref="K5:K50" si="0">IF(SUM(T5:AK5)&gt;J5+M5,J5+M5,SUM(T5:AK5))</f>
        <v>0</v>
      </c>
      <c r="L5" s="73">
        <f t="shared" ref="L5:L50" si="1">(SUM(T5:AK5))</f>
        <v>0</v>
      </c>
      <c r="M5" s="74"/>
      <c r="N5" s="75">
        <f t="shared" ref="N5:N50" si="2">ROUND(IF(J5*0.25-0.5&lt;0,0,J5*0.25-0.5),0)-Q5-O5</f>
        <v>1</v>
      </c>
      <c r="O5" s="74"/>
      <c r="P5" s="74"/>
      <c r="Q5" s="74"/>
      <c r="R5" s="76">
        <f t="shared" ref="R5:R50" si="3">J5-(SUM(T5:AC5))+M5</f>
        <v>5</v>
      </c>
      <c r="S5" s="41" t="str">
        <f t="shared" ref="S5:S50" si="4">IF(R5&lt;0,"ATENÇÃO","OK")</f>
        <v>OK</v>
      </c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30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2</v>
      </c>
      <c r="K6" s="72">
        <f t="shared" si="0"/>
        <v>0</v>
      </c>
      <c r="L6" s="73">
        <f t="shared" si="1"/>
        <v>0</v>
      </c>
      <c r="M6" s="74"/>
      <c r="N6" s="75">
        <f t="shared" si="2"/>
        <v>0</v>
      </c>
      <c r="O6" s="74"/>
      <c r="P6" s="74"/>
      <c r="Q6" s="74"/>
      <c r="R6" s="76">
        <f t="shared" si="3"/>
        <v>2</v>
      </c>
      <c r="S6" s="41" t="str">
        <f t="shared" si="4"/>
        <v>OK</v>
      </c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ht="30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45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5</v>
      </c>
      <c r="K8" s="72">
        <f t="shared" si="0"/>
        <v>0</v>
      </c>
      <c r="L8" s="73">
        <f t="shared" si="1"/>
        <v>0</v>
      </c>
      <c r="M8" s="74"/>
      <c r="N8" s="75">
        <f t="shared" si="2"/>
        <v>1</v>
      </c>
      <c r="O8" s="74"/>
      <c r="P8" s="74"/>
      <c r="Q8" s="74"/>
      <c r="R8" s="76">
        <f t="shared" si="3"/>
        <v>5</v>
      </c>
      <c r="S8" s="41" t="str">
        <f t="shared" si="4"/>
        <v>OK</v>
      </c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45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0</v>
      </c>
      <c r="K9" s="72">
        <f t="shared" si="0"/>
        <v>0</v>
      </c>
      <c r="L9" s="73">
        <f t="shared" si="1"/>
        <v>0</v>
      </c>
      <c r="M9" s="74"/>
      <c r="N9" s="75">
        <f t="shared" si="2"/>
        <v>0</v>
      </c>
      <c r="O9" s="74"/>
      <c r="P9" s="74"/>
      <c r="Q9" s="74"/>
      <c r="R9" s="76">
        <f t="shared" si="3"/>
        <v>0</v>
      </c>
      <c r="S9" s="41" t="str">
        <f t="shared" si="4"/>
        <v>OK</v>
      </c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45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3</v>
      </c>
      <c r="K10" s="72">
        <f t="shared" si="0"/>
        <v>0</v>
      </c>
      <c r="L10" s="73">
        <f t="shared" si="1"/>
        <v>0</v>
      </c>
      <c r="M10" s="74"/>
      <c r="N10" s="75">
        <f t="shared" si="2"/>
        <v>0</v>
      </c>
      <c r="O10" s="74"/>
      <c r="P10" s="74"/>
      <c r="Q10" s="74"/>
      <c r="R10" s="76">
        <f t="shared" si="3"/>
        <v>3</v>
      </c>
      <c r="S10" s="41" t="str">
        <f t="shared" si="4"/>
        <v>OK</v>
      </c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45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5</v>
      </c>
      <c r="K11" s="72">
        <f t="shared" si="0"/>
        <v>0</v>
      </c>
      <c r="L11" s="73">
        <f t="shared" si="1"/>
        <v>0</v>
      </c>
      <c r="M11" s="74"/>
      <c r="N11" s="75">
        <f t="shared" si="2"/>
        <v>1</v>
      </c>
      <c r="O11" s="74"/>
      <c r="P11" s="74"/>
      <c r="Q11" s="74"/>
      <c r="R11" s="76">
        <f t="shared" si="3"/>
        <v>5</v>
      </c>
      <c r="S11" s="41" t="str">
        <f t="shared" si="4"/>
        <v>OK</v>
      </c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45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3</v>
      </c>
      <c r="K12" s="72">
        <f t="shared" si="0"/>
        <v>0</v>
      </c>
      <c r="L12" s="73">
        <f t="shared" si="1"/>
        <v>0</v>
      </c>
      <c r="M12" s="74"/>
      <c r="N12" s="75">
        <f t="shared" si="2"/>
        <v>0</v>
      </c>
      <c r="O12" s="74"/>
      <c r="P12" s="74"/>
      <c r="Q12" s="74"/>
      <c r="R12" s="76">
        <f t="shared" si="3"/>
        <v>3</v>
      </c>
      <c r="S12" s="41" t="str">
        <f t="shared" si="4"/>
        <v>OK</v>
      </c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30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7</v>
      </c>
      <c r="K13" s="72">
        <f t="shared" si="0"/>
        <v>0</v>
      </c>
      <c r="L13" s="73">
        <f t="shared" si="1"/>
        <v>0</v>
      </c>
      <c r="M13" s="74"/>
      <c r="N13" s="75">
        <f t="shared" si="2"/>
        <v>1</v>
      </c>
      <c r="O13" s="74"/>
      <c r="P13" s="74"/>
      <c r="Q13" s="74"/>
      <c r="R13" s="76">
        <f t="shared" si="3"/>
        <v>7</v>
      </c>
      <c r="S13" s="41" t="str">
        <f t="shared" si="4"/>
        <v>OK</v>
      </c>
      <c r="T13" s="52"/>
      <c r="U13" s="53"/>
      <c r="V13" s="53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30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9</v>
      </c>
      <c r="K14" s="72">
        <f t="shared" si="0"/>
        <v>0</v>
      </c>
      <c r="L14" s="73">
        <f t="shared" si="1"/>
        <v>0</v>
      </c>
      <c r="M14" s="74"/>
      <c r="N14" s="75">
        <f t="shared" si="2"/>
        <v>2</v>
      </c>
      <c r="O14" s="74"/>
      <c r="P14" s="74"/>
      <c r="Q14" s="74"/>
      <c r="R14" s="76">
        <f t="shared" si="3"/>
        <v>9</v>
      </c>
      <c r="S14" s="41" t="str">
        <f t="shared" si="4"/>
        <v>OK</v>
      </c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2</v>
      </c>
      <c r="K15" s="72">
        <f t="shared" si="0"/>
        <v>0</v>
      </c>
      <c r="L15" s="73">
        <f t="shared" si="1"/>
        <v>0</v>
      </c>
      <c r="M15" s="74"/>
      <c r="N15" s="75">
        <f t="shared" si="2"/>
        <v>0</v>
      </c>
      <c r="O15" s="74"/>
      <c r="P15" s="74"/>
      <c r="Q15" s="74"/>
      <c r="R15" s="76">
        <f t="shared" si="3"/>
        <v>2</v>
      </c>
      <c r="S15" s="41" t="str">
        <f t="shared" si="4"/>
        <v>OK</v>
      </c>
      <c r="T15" s="52"/>
      <c r="U15" s="53"/>
      <c r="V15" s="53"/>
      <c r="W15" s="52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4</v>
      </c>
      <c r="K16" s="72">
        <f t="shared" si="0"/>
        <v>0</v>
      </c>
      <c r="L16" s="73">
        <f t="shared" si="1"/>
        <v>0</v>
      </c>
      <c r="M16" s="74"/>
      <c r="N16" s="75">
        <f t="shared" si="2"/>
        <v>1</v>
      </c>
      <c r="O16" s="74"/>
      <c r="P16" s="74"/>
      <c r="Q16" s="74"/>
      <c r="R16" s="76">
        <f t="shared" si="3"/>
        <v>4</v>
      </c>
      <c r="S16" s="41" t="str">
        <f t="shared" si="4"/>
        <v>OK</v>
      </c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ht="30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0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0</v>
      </c>
      <c r="S17" s="41" t="str">
        <f t="shared" si="4"/>
        <v>OK</v>
      </c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ht="30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3</v>
      </c>
      <c r="K18" s="72">
        <f t="shared" si="0"/>
        <v>2</v>
      </c>
      <c r="L18" s="73">
        <f t="shared" si="1"/>
        <v>2</v>
      </c>
      <c r="M18" s="74"/>
      <c r="N18" s="75">
        <f t="shared" si="2"/>
        <v>0</v>
      </c>
      <c r="O18" s="74"/>
      <c r="P18" s="74"/>
      <c r="Q18" s="74"/>
      <c r="R18" s="76">
        <f t="shared" si="3"/>
        <v>1</v>
      </c>
      <c r="S18" s="41" t="str">
        <f t="shared" si="4"/>
        <v>OK</v>
      </c>
      <c r="T18" s="52"/>
      <c r="U18" s="52">
        <v>2</v>
      </c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ht="30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5</v>
      </c>
      <c r="K19" s="72">
        <f t="shared" si="0"/>
        <v>0</v>
      </c>
      <c r="L19" s="73">
        <f t="shared" si="1"/>
        <v>0</v>
      </c>
      <c r="M19" s="74"/>
      <c r="N19" s="75">
        <f t="shared" si="2"/>
        <v>1</v>
      </c>
      <c r="O19" s="74"/>
      <c r="P19" s="74"/>
      <c r="Q19" s="74"/>
      <c r="R19" s="76">
        <f t="shared" si="3"/>
        <v>5</v>
      </c>
      <c r="S19" s="41" t="str">
        <f t="shared" si="4"/>
        <v>OK</v>
      </c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60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52"/>
      <c r="U20" s="53"/>
      <c r="V20" s="53"/>
      <c r="W20" s="52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45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2</v>
      </c>
      <c r="K21" s="72">
        <f t="shared" si="0"/>
        <v>0</v>
      </c>
      <c r="L21" s="73">
        <f t="shared" si="1"/>
        <v>0</v>
      </c>
      <c r="M21" s="74"/>
      <c r="N21" s="75">
        <f t="shared" si="2"/>
        <v>0</v>
      </c>
      <c r="O21" s="74"/>
      <c r="P21" s="74"/>
      <c r="Q21" s="74"/>
      <c r="R21" s="76">
        <f t="shared" si="3"/>
        <v>2</v>
      </c>
      <c r="S21" s="41" t="str">
        <f t="shared" si="4"/>
        <v>OK</v>
      </c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30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2</v>
      </c>
      <c r="K22" s="72">
        <f t="shared" si="0"/>
        <v>2</v>
      </c>
      <c r="L22" s="73">
        <f t="shared" si="1"/>
        <v>2</v>
      </c>
      <c r="M22" s="74"/>
      <c r="N22" s="75">
        <f t="shared" si="2"/>
        <v>0</v>
      </c>
      <c r="O22" s="74"/>
      <c r="P22" s="74"/>
      <c r="Q22" s="74"/>
      <c r="R22" s="76">
        <f t="shared" si="3"/>
        <v>0</v>
      </c>
      <c r="S22" s="41" t="str">
        <f t="shared" si="4"/>
        <v>OK</v>
      </c>
      <c r="T22" s="52"/>
      <c r="U22" s="52">
        <v>2</v>
      </c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ht="30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2</v>
      </c>
      <c r="K23" s="72">
        <f t="shared" si="0"/>
        <v>0</v>
      </c>
      <c r="L23" s="73">
        <f t="shared" si="1"/>
        <v>0</v>
      </c>
      <c r="M23" s="74"/>
      <c r="N23" s="75">
        <f t="shared" si="2"/>
        <v>0</v>
      </c>
      <c r="O23" s="74"/>
      <c r="P23" s="74"/>
      <c r="Q23" s="74"/>
      <c r="R23" s="76">
        <f t="shared" si="3"/>
        <v>2</v>
      </c>
      <c r="S23" s="41" t="str">
        <f t="shared" si="4"/>
        <v>OK</v>
      </c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ht="30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0</v>
      </c>
      <c r="K24" s="72">
        <f t="shared" si="0"/>
        <v>0</v>
      </c>
      <c r="L24" s="73">
        <f t="shared" si="1"/>
        <v>0</v>
      </c>
      <c r="M24" s="74"/>
      <c r="N24" s="75">
        <f t="shared" si="2"/>
        <v>0</v>
      </c>
      <c r="O24" s="74"/>
      <c r="P24" s="74"/>
      <c r="Q24" s="74"/>
      <c r="R24" s="76">
        <f t="shared" si="3"/>
        <v>0</v>
      </c>
      <c r="S24" s="41" t="str">
        <f t="shared" si="4"/>
        <v>OK</v>
      </c>
      <c r="T24" s="52"/>
      <c r="U24" s="54"/>
      <c r="V24" s="54"/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30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9</v>
      </c>
      <c r="K25" s="72">
        <f t="shared" si="0"/>
        <v>3</v>
      </c>
      <c r="L25" s="73">
        <f t="shared" si="1"/>
        <v>3</v>
      </c>
      <c r="M25" s="74"/>
      <c r="N25" s="75">
        <f t="shared" si="2"/>
        <v>2</v>
      </c>
      <c r="O25" s="74"/>
      <c r="P25" s="74"/>
      <c r="Q25" s="74"/>
      <c r="R25" s="76">
        <f t="shared" si="3"/>
        <v>6</v>
      </c>
      <c r="S25" s="41" t="str">
        <f t="shared" si="4"/>
        <v>OK</v>
      </c>
      <c r="T25" s="52">
        <v>1</v>
      </c>
      <c r="U25" s="54">
        <v>2</v>
      </c>
      <c r="V25" s="55"/>
      <c r="W25" s="52"/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ht="30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0</v>
      </c>
      <c r="K26" s="72">
        <f t="shared" si="0"/>
        <v>0</v>
      </c>
      <c r="L26" s="73">
        <f t="shared" si="1"/>
        <v>0</v>
      </c>
      <c r="M26" s="74"/>
      <c r="N26" s="75">
        <f t="shared" si="2"/>
        <v>0</v>
      </c>
      <c r="O26" s="74"/>
      <c r="P26" s="74"/>
      <c r="Q26" s="74"/>
      <c r="R26" s="76">
        <f t="shared" si="3"/>
        <v>0</v>
      </c>
      <c r="S26" s="41" t="str">
        <f t="shared" si="4"/>
        <v>OK</v>
      </c>
      <c r="T26" s="52"/>
      <c r="U26" s="54"/>
      <c r="V26" s="54"/>
      <c r="W26" s="52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4</v>
      </c>
      <c r="K27" s="72">
        <f t="shared" si="0"/>
        <v>0</v>
      </c>
      <c r="L27" s="73">
        <f t="shared" si="1"/>
        <v>0</v>
      </c>
      <c r="M27" s="74"/>
      <c r="N27" s="75">
        <f t="shared" si="2"/>
        <v>1</v>
      </c>
      <c r="O27" s="74"/>
      <c r="P27" s="74"/>
      <c r="Q27" s="74"/>
      <c r="R27" s="76">
        <f t="shared" si="3"/>
        <v>4</v>
      </c>
      <c r="S27" s="41" t="str">
        <f t="shared" si="4"/>
        <v>OK</v>
      </c>
      <c r="T27" s="52"/>
      <c r="U27" s="54"/>
      <c r="V27" s="54"/>
      <c r="W27" s="52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160</v>
      </c>
      <c r="K28" s="72">
        <f t="shared" si="0"/>
        <v>0</v>
      </c>
      <c r="L28" s="73">
        <f t="shared" si="1"/>
        <v>0</v>
      </c>
      <c r="M28" s="74"/>
      <c r="N28" s="75">
        <f t="shared" si="2"/>
        <v>40</v>
      </c>
      <c r="O28" s="74"/>
      <c r="P28" s="74"/>
      <c r="Q28" s="74"/>
      <c r="R28" s="76">
        <f t="shared" si="3"/>
        <v>160</v>
      </c>
      <c r="S28" s="41" t="str">
        <f t="shared" si="4"/>
        <v>OK</v>
      </c>
      <c r="T28" s="52"/>
      <c r="U28" s="55"/>
      <c r="V28" s="55"/>
      <c r="W28" s="52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60</v>
      </c>
      <c r="K29" s="72">
        <f t="shared" si="0"/>
        <v>0</v>
      </c>
      <c r="L29" s="73">
        <f t="shared" si="1"/>
        <v>0</v>
      </c>
      <c r="M29" s="74"/>
      <c r="N29" s="75">
        <f t="shared" si="2"/>
        <v>15</v>
      </c>
      <c r="O29" s="74"/>
      <c r="P29" s="74"/>
      <c r="Q29" s="74"/>
      <c r="R29" s="76">
        <f t="shared" si="3"/>
        <v>60</v>
      </c>
      <c r="S29" s="41" t="str">
        <f t="shared" si="4"/>
        <v>OK</v>
      </c>
      <c r="T29" s="52"/>
      <c r="U29" s="55"/>
      <c r="V29" s="55"/>
      <c r="W29" s="52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ht="30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4</v>
      </c>
      <c r="K30" s="72">
        <f t="shared" si="0"/>
        <v>0</v>
      </c>
      <c r="L30" s="73">
        <f t="shared" si="1"/>
        <v>0</v>
      </c>
      <c r="M30" s="74"/>
      <c r="N30" s="75">
        <f t="shared" si="2"/>
        <v>1</v>
      </c>
      <c r="O30" s="74"/>
      <c r="P30" s="74"/>
      <c r="Q30" s="74"/>
      <c r="R30" s="76">
        <f t="shared" si="3"/>
        <v>4</v>
      </c>
      <c r="S30" s="41" t="str">
        <f t="shared" si="4"/>
        <v>OK</v>
      </c>
      <c r="T30" s="52"/>
      <c r="U30" s="54"/>
      <c r="V30" s="54"/>
      <c r="W30" s="52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2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2</v>
      </c>
      <c r="S31" s="41" t="str">
        <f t="shared" si="4"/>
        <v>OK</v>
      </c>
      <c r="T31" s="52"/>
      <c r="U31" s="57"/>
      <c r="V31" s="54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45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52"/>
      <c r="U32" s="56"/>
      <c r="V32" s="52"/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45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52"/>
      <c r="U33" s="56"/>
      <c r="V33" s="52"/>
      <c r="W33" s="52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52"/>
      <c r="U34" s="56"/>
      <c r="V34" s="56"/>
      <c r="W34" s="52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52"/>
      <c r="U35" s="56"/>
      <c r="V35" s="56"/>
      <c r="W35" s="52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ht="30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52"/>
      <c r="U36" s="56"/>
      <c r="V36" s="56"/>
      <c r="W36" s="52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52"/>
      <c r="U37" s="56"/>
      <c r="V37" s="56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60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4</v>
      </c>
      <c r="K38" s="72">
        <f t="shared" si="0"/>
        <v>0</v>
      </c>
      <c r="L38" s="73">
        <f t="shared" si="1"/>
        <v>0</v>
      </c>
      <c r="M38" s="74"/>
      <c r="N38" s="75">
        <f t="shared" si="2"/>
        <v>1</v>
      </c>
      <c r="O38" s="74"/>
      <c r="P38" s="74"/>
      <c r="Q38" s="74"/>
      <c r="R38" s="76">
        <f t="shared" si="3"/>
        <v>4</v>
      </c>
      <c r="S38" s="41" t="str">
        <f t="shared" si="4"/>
        <v>OK</v>
      </c>
      <c r="T38" s="52"/>
      <c r="U38" s="56"/>
      <c r="V38" s="56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45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60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30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ht="30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52"/>
      <c r="U44" s="53"/>
      <c r="V44" s="53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60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ht="30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ht="30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60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30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2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2</v>
      </c>
      <c r="S49" s="41" t="str">
        <f t="shared" si="4"/>
        <v>OK</v>
      </c>
      <c r="T49" s="52"/>
      <c r="U49" s="53"/>
      <c r="V49" s="53"/>
      <c r="W49" s="52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ht="30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52"/>
      <c r="U50" s="56"/>
      <c r="V50" s="56"/>
      <c r="W50" s="52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311</v>
      </c>
      <c r="M51" s="60"/>
      <c r="N51" s="60"/>
      <c r="O51" s="60"/>
      <c r="P51" s="60"/>
      <c r="Q51" s="60"/>
      <c r="R51" s="60">
        <f>SUM(R4:R50)</f>
        <v>304</v>
      </c>
      <c r="T51" s="50" cm="1">
        <f t="array" ref="T51">SUMPRODUCT($I$4:$I$50*T4:T50)</f>
        <v>2950</v>
      </c>
      <c r="U51" s="50" cm="1">
        <f t="array" ref="U51">SUMPRODUCT($I$4:$I$50*U4:U50)</f>
        <v>9900</v>
      </c>
      <c r="V51" s="50" cm="1">
        <f t="array" ref="V51">SUMPRODUCT($I$4:$I$50*V4:V50)</f>
        <v>0</v>
      </c>
      <c r="W51" s="50" cm="1">
        <f t="array" ref="W51">SUMPRODUCT($I$4:$I$50*W4:W50)</f>
        <v>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127630</v>
      </c>
      <c r="K52" s="77">
        <f>SUMPRODUCT($I$4:$I$50,K4:K50)</f>
        <v>12850</v>
      </c>
      <c r="L52" s="77">
        <f>SUMPRODUCT($I$4:$I$50,L4:L50)</f>
        <v>12850</v>
      </c>
    </row>
  </sheetData>
  <autoFilter ref="A3:AG51" xr:uid="{9772A4DA-FE35-4A8E-AB11-991144E69181}"/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16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8191C-9530-4FDB-A913-BEC639261A0E}">
  <dimension ref="A1:AG52"/>
  <sheetViews>
    <sheetView zoomScale="70" zoomScaleNormal="70" workbookViewId="0">
      <selection activeCell="J52" sqref="J52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31.5703125" style="1" customWidth="1"/>
    <col min="5" max="5" width="10.7109375" style="1" customWidth="1"/>
    <col min="6" max="6" width="9.42578125" style="1" customWidth="1"/>
    <col min="7" max="7" width="11.28515625" style="1" customWidth="1"/>
    <col min="8" max="8" width="13.7109375" style="1" customWidth="1"/>
    <col min="9" max="9" width="15.85546875" style="1" customWidth="1"/>
    <col min="10" max="10" width="12.5703125" style="48" bestFit="1" customWidth="1"/>
    <col min="11" max="11" width="12.42578125" style="48" customWidth="1"/>
    <col min="12" max="12" width="13.85546875" style="48" customWidth="1"/>
    <col min="13" max="13" width="10" style="48" customWidth="1"/>
    <col min="14" max="14" width="10.85546875" style="48" customWidth="1"/>
    <col min="15" max="17" width="10" style="48" customWidth="1"/>
    <col min="18" max="18" width="11" style="22" bestFit="1" customWidth="1"/>
    <col min="19" max="19" width="11.28515625" style="49" customWidth="1"/>
    <col min="20" max="21" width="15.140625" style="51" customWidth="1"/>
    <col min="22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7" t="s">
        <v>148</v>
      </c>
      <c r="U1" s="114" t="s">
        <v>103</v>
      </c>
      <c r="V1" s="114" t="s">
        <v>103</v>
      </c>
      <c r="W1" s="114" t="s">
        <v>103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75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7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67">
        <v>45602</v>
      </c>
      <c r="U3" s="33" t="s">
        <v>60</v>
      </c>
      <c r="V3" s="33" t="s">
        <v>60</v>
      </c>
      <c r="W3" s="33" t="s">
        <v>60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45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2</v>
      </c>
      <c r="K4" s="72">
        <f>IF(SUM(T4:AK4)&gt;J4+M4,J4+M4,SUM(T4:AK4))</f>
        <v>0</v>
      </c>
      <c r="L4" s="73">
        <f>(SUM(T4:AK4))</f>
        <v>0</v>
      </c>
      <c r="M4" s="74"/>
      <c r="N4" s="75">
        <f>ROUND(IF(J4*0.25-0.5&lt;0,0,J4*0.25-0.5),0)-Q4-O4</f>
        <v>0</v>
      </c>
      <c r="O4" s="74"/>
      <c r="P4" s="74"/>
      <c r="Q4" s="74"/>
      <c r="R4" s="76">
        <f>J4-(SUM(T4:AC4))+M4</f>
        <v>2</v>
      </c>
      <c r="S4" s="41" t="str">
        <f>IF(R4&lt;0,"ATENÇÃO","OK")</f>
        <v>OK</v>
      </c>
      <c r="T4" s="100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1</v>
      </c>
      <c r="K5" s="72">
        <f t="shared" ref="K5:K50" si="0">IF(SUM(T5:AK5)&gt;J5+M5,J5+M5,SUM(T5:AK5))</f>
        <v>0</v>
      </c>
      <c r="L5" s="73">
        <f t="shared" ref="L5:L50" si="1">(SUM(T5:AK5))</f>
        <v>0</v>
      </c>
      <c r="M5" s="74"/>
      <c r="N5" s="75">
        <f t="shared" ref="N5:N50" si="2">ROUND(IF(J5*0.25-0.5&lt;0,0,J5*0.25-0.5),0)-Q5-O5</f>
        <v>0</v>
      </c>
      <c r="O5" s="74"/>
      <c r="P5" s="74"/>
      <c r="Q5" s="74"/>
      <c r="R5" s="76">
        <f t="shared" ref="R5:R50" si="3">J5-(SUM(T5:AC5))+M5</f>
        <v>1</v>
      </c>
      <c r="S5" s="41" t="str">
        <f t="shared" ref="S5:S50" si="4">IF(R5&lt;0,"ATENÇÃO","OK")</f>
        <v>OK</v>
      </c>
      <c r="T5" s="100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30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1</v>
      </c>
      <c r="K6" s="72">
        <f t="shared" si="0"/>
        <v>0</v>
      </c>
      <c r="L6" s="73">
        <f t="shared" si="1"/>
        <v>0</v>
      </c>
      <c r="M6" s="74"/>
      <c r="N6" s="75">
        <f t="shared" si="2"/>
        <v>0</v>
      </c>
      <c r="O6" s="74"/>
      <c r="P6" s="74"/>
      <c r="Q6" s="74"/>
      <c r="R6" s="76">
        <f t="shared" si="3"/>
        <v>1</v>
      </c>
      <c r="S6" s="41" t="str">
        <f t="shared" si="4"/>
        <v>OK</v>
      </c>
      <c r="T6" s="100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ht="30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100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30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4</v>
      </c>
      <c r="K8" s="72">
        <f t="shared" si="0"/>
        <v>0</v>
      </c>
      <c r="L8" s="73">
        <f t="shared" si="1"/>
        <v>0</v>
      </c>
      <c r="M8" s="74"/>
      <c r="N8" s="75">
        <f t="shared" si="2"/>
        <v>1</v>
      </c>
      <c r="O8" s="74"/>
      <c r="P8" s="74"/>
      <c r="Q8" s="74"/>
      <c r="R8" s="76">
        <f t="shared" si="3"/>
        <v>4</v>
      </c>
      <c r="S8" s="41" t="str">
        <f t="shared" si="4"/>
        <v>OK</v>
      </c>
      <c r="T8" s="100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45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1</v>
      </c>
      <c r="K9" s="72">
        <f t="shared" si="0"/>
        <v>0</v>
      </c>
      <c r="L9" s="73">
        <f t="shared" si="1"/>
        <v>0</v>
      </c>
      <c r="M9" s="74"/>
      <c r="N9" s="75">
        <f t="shared" si="2"/>
        <v>0</v>
      </c>
      <c r="O9" s="74"/>
      <c r="P9" s="74"/>
      <c r="Q9" s="74"/>
      <c r="R9" s="76">
        <f t="shared" si="3"/>
        <v>1</v>
      </c>
      <c r="S9" s="41" t="str">
        <f t="shared" si="4"/>
        <v>OK</v>
      </c>
      <c r="T9" s="100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45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2</v>
      </c>
      <c r="K10" s="72">
        <f t="shared" si="0"/>
        <v>0</v>
      </c>
      <c r="L10" s="73">
        <f t="shared" si="1"/>
        <v>0</v>
      </c>
      <c r="M10" s="74"/>
      <c r="N10" s="75">
        <f t="shared" si="2"/>
        <v>0</v>
      </c>
      <c r="O10" s="74"/>
      <c r="P10" s="74"/>
      <c r="Q10" s="74"/>
      <c r="R10" s="76">
        <f t="shared" si="3"/>
        <v>2</v>
      </c>
      <c r="S10" s="41" t="str">
        <f t="shared" si="4"/>
        <v>OK</v>
      </c>
      <c r="T10" s="100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45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3</v>
      </c>
      <c r="K11" s="72">
        <f t="shared" si="0"/>
        <v>0</v>
      </c>
      <c r="L11" s="73">
        <f t="shared" si="1"/>
        <v>0</v>
      </c>
      <c r="M11" s="74"/>
      <c r="N11" s="75">
        <f t="shared" si="2"/>
        <v>0</v>
      </c>
      <c r="O11" s="74"/>
      <c r="P11" s="74"/>
      <c r="Q11" s="74"/>
      <c r="R11" s="76">
        <f t="shared" si="3"/>
        <v>3</v>
      </c>
      <c r="S11" s="41" t="str">
        <f t="shared" si="4"/>
        <v>OK</v>
      </c>
      <c r="T11" s="100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45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1</v>
      </c>
      <c r="K12" s="72">
        <f t="shared" si="0"/>
        <v>0</v>
      </c>
      <c r="L12" s="73">
        <f t="shared" si="1"/>
        <v>0</v>
      </c>
      <c r="M12" s="74"/>
      <c r="N12" s="75">
        <f t="shared" si="2"/>
        <v>0</v>
      </c>
      <c r="O12" s="74"/>
      <c r="P12" s="74"/>
      <c r="Q12" s="74"/>
      <c r="R12" s="76">
        <f t="shared" si="3"/>
        <v>1</v>
      </c>
      <c r="S12" s="41" t="str">
        <f t="shared" si="4"/>
        <v>OK</v>
      </c>
      <c r="T12" s="100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30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0</v>
      </c>
      <c r="K13" s="72">
        <f t="shared" si="0"/>
        <v>0</v>
      </c>
      <c r="L13" s="73">
        <f t="shared" si="1"/>
        <v>0</v>
      </c>
      <c r="M13" s="74"/>
      <c r="N13" s="75">
        <f t="shared" si="2"/>
        <v>0</v>
      </c>
      <c r="O13" s="74"/>
      <c r="P13" s="74"/>
      <c r="Q13" s="74"/>
      <c r="R13" s="76">
        <f t="shared" si="3"/>
        <v>0</v>
      </c>
      <c r="S13" s="41" t="str">
        <f t="shared" si="4"/>
        <v>OK</v>
      </c>
      <c r="T13" s="100"/>
      <c r="U13" s="53"/>
      <c r="V13" s="53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30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1</v>
      </c>
      <c r="K14" s="72">
        <f t="shared" si="0"/>
        <v>0</v>
      </c>
      <c r="L14" s="73">
        <f t="shared" si="1"/>
        <v>0</v>
      </c>
      <c r="M14" s="74"/>
      <c r="N14" s="75">
        <f t="shared" si="2"/>
        <v>0</v>
      </c>
      <c r="O14" s="74"/>
      <c r="P14" s="74"/>
      <c r="Q14" s="74"/>
      <c r="R14" s="76">
        <f t="shared" si="3"/>
        <v>1</v>
      </c>
      <c r="S14" s="41" t="str">
        <f t="shared" si="4"/>
        <v>OK</v>
      </c>
      <c r="T14" s="100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2</v>
      </c>
      <c r="K15" s="72">
        <f t="shared" si="0"/>
        <v>0</v>
      </c>
      <c r="L15" s="73">
        <f t="shared" si="1"/>
        <v>0</v>
      </c>
      <c r="M15" s="74"/>
      <c r="N15" s="75">
        <f t="shared" si="2"/>
        <v>0</v>
      </c>
      <c r="O15" s="74"/>
      <c r="P15" s="74"/>
      <c r="Q15" s="74"/>
      <c r="R15" s="76">
        <f t="shared" si="3"/>
        <v>2</v>
      </c>
      <c r="S15" s="41" t="str">
        <f t="shared" si="4"/>
        <v>OK</v>
      </c>
      <c r="T15" s="100"/>
      <c r="U15" s="53"/>
      <c r="V15" s="53"/>
      <c r="W15" s="52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4</v>
      </c>
      <c r="K16" s="72">
        <f t="shared" si="0"/>
        <v>0</v>
      </c>
      <c r="L16" s="73">
        <f t="shared" si="1"/>
        <v>0</v>
      </c>
      <c r="M16" s="74"/>
      <c r="N16" s="75">
        <f t="shared" si="2"/>
        <v>1</v>
      </c>
      <c r="O16" s="74"/>
      <c r="P16" s="74"/>
      <c r="Q16" s="74"/>
      <c r="R16" s="76">
        <f t="shared" si="3"/>
        <v>4</v>
      </c>
      <c r="S16" s="41" t="str">
        <f t="shared" si="4"/>
        <v>OK</v>
      </c>
      <c r="T16" s="100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0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0</v>
      </c>
      <c r="S17" s="41" t="str">
        <f t="shared" si="4"/>
        <v>OK</v>
      </c>
      <c r="T17" s="100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ht="30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1</v>
      </c>
      <c r="K18" s="72">
        <f t="shared" si="0"/>
        <v>0</v>
      </c>
      <c r="L18" s="73">
        <f t="shared" si="1"/>
        <v>0</v>
      </c>
      <c r="M18" s="74"/>
      <c r="N18" s="75">
        <f t="shared" si="2"/>
        <v>0</v>
      </c>
      <c r="O18" s="74"/>
      <c r="P18" s="74"/>
      <c r="Q18" s="74"/>
      <c r="R18" s="76">
        <f t="shared" si="3"/>
        <v>1</v>
      </c>
      <c r="S18" s="41" t="str">
        <f t="shared" si="4"/>
        <v>OK</v>
      </c>
      <c r="T18" s="100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0</v>
      </c>
      <c r="K19" s="72">
        <f t="shared" si="0"/>
        <v>0</v>
      </c>
      <c r="L19" s="73">
        <f t="shared" si="1"/>
        <v>0</v>
      </c>
      <c r="M19" s="74"/>
      <c r="N19" s="75">
        <f t="shared" si="2"/>
        <v>0</v>
      </c>
      <c r="O19" s="74"/>
      <c r="P19" s="74"/>
      <c r="Q19" s="74"/>
      <c r="R19" s="76">
        <f t="shared" si="3"/>
        <v>0</v>
      </c>
      <c r="S19" s="41" t="str">
        <f t="shared" si="4"/>
        <v>OK</v>
      </c>
      <c r="T19" s="100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45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100"/>
      <c r="U20" s="53"/>
      <c r="V20" s="53"/>
      <c r="W20" s="52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45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0</v>
      </c>
      <c r="K21" s="72">
        <f t="shared" si="0"/>
        <v>0</v>
      </c>
      <c r="L21" s="73">
        <f t="shared" si="1"/>
        <v>0</v>
      </c>
      <c r="M21" s="74"/>
      <c r="N21" s="75">
        <f t="shared" si="2"/>
        <v>0</v>
      </c>
      <c r="O21" s="74"/>
      <c r="P21" s="74"/>
      <c r="Q21" s="74"/>
      <c r="R21" s="76">
        <f t="shared" si="3"/>
        <v>0</v>
      </c>
      <c r="S21" s="41" t="str">
        <f t="shared" si="4"/>
        <v>OK</v>
      </c>
      <c r="T21" s="100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30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0</v>
      </c>
      <c r="K22" s="72">
        <f t="shared" si="0"/>
        <v>0</v>
      </c>
      <c r="L22" s="73">
        <f t="shared" si="1"/>
        <v>0</v>
      </c>
      <c r="M22" s="74"/>
      <c r="N22" s="75">
        <f t="shared" si="2"/>
        <v>0</v>
      </c>
      <c r="O22" s="74"/>
      <c r="P22" s="74"/>
      <c r="Q22" s="74"/>
      <c r="R22" s="76">
        <f t="shared" si="3"/>
        <v>0</v>
      </c>
      <c r="S22" s="41" t="str">
        <f t="shared" si="4"/>
        <v>OK</v>
      </c>
      <c r="T22" s="100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ht="30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0</v>
      </c>
      <c r="K23" s="72">
        <f t="shared" si="0"/>
        <v>0</v>
      </c>
      <c r="L23" s="73">
        <f t="shared" si="1"/>
        <v>0</v>
      </c>
      <c r="M23" s="74"/>
      <c r="N23" s="75">
        <f t="shared" si="2"/>
        <v>0</v>
      </c>
      <c r="O23" s="74"/>
      <c r="P23" s="74"/>
      <c r="Q23" s="74"/>
      <c r="R23" s="76">
        <f t="shared" si="3"/>
        <v>0</v>
      </c>
      <c r="S23" s="41" t="str">
        <f t="shared" si="4"/>
        <v>OK</v>
      </c>
      <c r="T23" s="100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ht="30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0</v>
      </c>
      <c r="K24" s="72">
        <f t="shared" si="0"/>
        <v>0</v>
      </c>
      <c r="L24" s="73">
        <f t="shared" si="1"/>
        <v>0</v>
      </c>
      <c r="M24" s="74"/>
      <c r="N24" s="75">
        <f t="shared" si="2"/>
        <v>0</v>
      </c>
      <c r="O24" s="74"/>
      <c r="P24" s="74"/>
      <c r="Q24" s="74"/>
      <c r="R24" s="76">
        <f t="shared" si="3"/>
        <v>0</v>
      </c>
      <c r="S24" s="41" t="str">
        <f t="shared" si="4"/>
        <v>OK</v>
      </c>
      <c r="T24" s="100"/>
      <c r="U24" s="54"/>
      <c r="V24" s="54"/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30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3</v>
      </c>
      <c r="K25" s="72">
        <f t="shared" si="0"/>
        <v>2</v>
      </c>
      <c r="L25" s="73">
        <f t="shared" si="1"/>
        <v>2</v>
      </c>
      <c r="M25" s="74"/>
      <c r="N25" s="75">
        <f t="shared" si="2"/>
        <v>0</v>
      </c>
      <c r="O25" s="74"/>
      <c r="P25" s="74"/>
      <c r="Q25" s="74"/>
      <c r="R25" s="76">
        <f t="shared" si="3"/>
        <v>1</v>
      </c>
      <c r="S25" s="41" t="str">
        <f t="shared" si="4"/>
        <v>OK</v>
      </c>
      <c r="T25" s="100">
        <v>2</v>
      </c>
      <c r="U25" s="55"/>
      <c r="V25" s="55"/>
      <c r="W25" s="52"/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ht="30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1</v>
      </c>
      <c r="K26" s="72">
        <f t="shared" si="0"/>
        <v>0</v>
      </c>
      <c r="L26" s="73">
        <f t="shared" si="1"/>
        <v>0</v>
      </c>
      <c r="M26" s="74"/>
      <c r="N26" s="75">
        <f t="shared" si="2"/>
        <v>0</v>
      </c>
      <c r="O26" s="74"/>
      <c r="P26" s="74"/>
      <c r="Q26" s="74"/>
      <c r="R26" s="76">
        <f t="shared" si="3"/>
        <v>1</v>
      </c>
      <c r="S26" s="41" t="str">
        <f t="shared" si="4"/>
        <v>OK</v>
      </c>
      <c r="T26" s="100"/>
      <c r="U26" s="54"/>
      <c r="V26" s="54"/>
      <c r="W26" s="52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2</v>
      </c>
      <c r="K27" s="72">
        <f t="shared" si="0"/>
        <v>0</v>
      </c>
      <c r="L27" s="73">
        <f t="shared" si="1"/>
        <v>0</v>
      </c>
      <c r="M27" s="74"/>
      <c r="N27" s="75">
        <f t="shared" si="2"/>
        <v>0</v>
      </c>
      <c r="O27" s="74"/>
      <c r="P27" s="74"/>
      <c r="Q27" s="74"/>
      <c r="R27" s="76">
        <f t="shared" si="3"/>
        <v>2</v>
      </c>
      <c r="S27" s="41" t="str">
        <f t="shared" si="4"/>
        <v>OK</v>
      </c>
      <c r="T27" s="100"/>
      <c r="U27" s="54"/>
      <c r="V27" s="54"/>
      <c r="W27" s="52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100</v>
      </c>
      <c r="K28" s="72">
        <f t="shared" si="0"/>
        <v>0</v>
      </c>
      <c r="L28" s="73">
        <f t="shared" si="1"/>
        <v>0</v>
      </c>
      <c r="M28" s="74"/>
      <c r="N28" s="75">
        <f t="shared" si="2"/>
        <v>25</v>
      </c>
      <c r="O28" s="74"/>
      <c r="P28" s="74"/>
      <c r="Q28" s="74"/>
      <c r="R28" s="76">
        <f t="shared" si="3"/>
        <v>100</v>
      </c>
      <c r="S28" s="41" t="str">
        <f t="shared" si="4"/>
        <v>OK</v>
      </c>
      <c r="T28" s="100"/>
      <c r="U28" s="55"/>
      <c r="V28" s="55"/>
      <c r="W28" s="52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20</v>
      </c>
      <c r="K29" s="72">
        <f t="shared" si="0"/>
        <v>0</v>
      </c>
      <c r="L29" s="73">
        <f t="shared" si="1"/>
        <v>0</v>
      </c>
      <c r="M29" s="74"/>
      <c r="N29" s="75">
        <f t="shared" si="2"/>
        <v>5</v>
      </c>
      <c r="O29" s="74"/>
      <c r="P29" s="74"/>
      <c r="Q29" s="74"/>
      <c r="R29" s="76">
        <f t="shared" si="3"/>
        <v>20</v>
      </c>
      <c r="S29" s="41" t="str">
        <f t="shared" si="4"/>
        <v>OK</v>
      </c>
      <c r="T29" s="100"/>
      <c r="U29" s="55"/>
      <c r="V29" s="55"/>
      <c r="W29" s="52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2</v>
      </c>
      <c r="K30" s="72">
        <f t="shared" si="0"/>
        <v>0</v>
      </c>
      <c r="L30" s="73">
        <f t="shared" si="1"/>
        <v>0</v>
      </c>
      <c r="M30" s="74"/>
      <c r="N30" s="75">
        <f t="shared" si="2"/>
        <v>0</v>
      </c>
      <c r="O30" s="74"/>
      <c r="P30" s="74"/>
      <c r="Q30" s="74"/>
      <c r="R30" s="76">
        <f t="shared" si="3"/>
        <v>2</v>
      </c>
      <c r="S30" s="41" t="str">
        <f t="shared" si="4"/>
        <v>OK</v>
      </c>
      <c r="T30" s="100"/>
      <c r="U30" s="54"/>
      <c r="V30" s="54"/>
      <c r="W30" s="52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2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2</v>
      </c>
      <c r="S31" s="41" t="str">
        <f t="shared" si="4"/>
        <v>OK</v>
      </c>
      <c r="T31" s="100"/>
      <c r="U31" s="57"/>
      <c r="V31" s="54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30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100"/>
      <c r="U32" s="56"/>
      <c r="V32" s="52"/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45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100"/>
      <c r="U33" s="56"/>
      <c r="V33" s="52"/>
      <c r="W33" s="52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100"/>
      <c r="U34" s="56"/>
      <c r="V34" s="56"/>
      <c r="W34" s="52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10</v>
      </c>
      <c r="K35" s="72">
        <f t="shared" si="0"/>
        <v>0</v>
      </c>
      <c r="L35" s="73">
        <f t="shared" si="1"/>
        <v>0</v>
      </c>
      <c r="M35" s="74"/>
      <c r="N35" s="75">
        <f t="shared" si="2"/>
        <v>2</v>
      </c>
      <c r="O35" s="74"/>
      <c r="P35" s="74"/>
      <c r="Q35" s="74"/>
      <c r="R35" s="76">
        <f t="shared" si="3"/>
        <v>10</v>
      </c>
      <c r="S35" s="41" t="str">
        <f t="shared" si="4"/>
        <v>OK</v>
      </c>
      <c r="T35" s="100"/>
      <c r="U35" s="56"/>
      <c r="V35" s="56"/>
      <c r="W35" s="52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2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2</v>
      </c>
      <c r="S36" s="41" t="str">
        <f t="shared" si="4"/>
        <v>OK</v>
      </c>
      <c r="T36" s="100"/>
      <c r="U36" s="56"/>
      <c r="V36" s="56"/>
      <c r="W36" s="52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100"/>
      <c r="U37" s="56"/>
      <c r="V37" s="56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60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100"/>
      <c r="U38" s="56"/>
      <c r="V38" s="56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100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100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30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100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60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100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30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100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ht="30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100"/>
      <c r="U44" s="53"/>
      <c r="V44" s="53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45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100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ht="30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100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ht="30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100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45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100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30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100"/>
      <c r="U49" s="53"/>
      <c r="V49" s="53"/>
      <c r="W49" s="52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ht="30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100"/>
      <c r="U50" s="56"/>
      <c r="V50" s="56"/>
      <c r="W50" s="52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165</v>
      </c>
      <c r="M51" s="60"/>
      <c r="N51" s="60"/>
      <c r="O51" s="60"/>
      <c r="P51" s="60"/>
      <c r="Q51" s="60"/>
      <c r="R51" s="60">
        <f>SUM(R4:R50)</f>
        <v>163</v>
      </c>
      <c r="T51" s="50" cm="1">
        <f t="array" ref="T51">SUMPRODUCT($I$4:$I$50*T4:T50)</f>
        <v>5900</v>
      </c>
      <c r="U51" s="50" cm="1">
        <f t="array" ref="U51">SUMPRODUCT($I$4:$I$50*U4:U50)</f>
        <v>0</v>
      </c>
      <c r="V51" s="50" cm="1">
        <f t="array" ref="V51">SUMPRODUCT($I$4:$I$50*V4:V50)</f>
        <v>0</v>
      </c>
      <c r="W51" s="50" cm="1">
        <f t="array" ref="W51">SUMPRODUCT($I$4:$I$50*W4:W50)</f>
        <v>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60800</v>
      </c>
      <c r="K52" s="77">
        <f>SUMPRODUCT($I$4:$I$50,K4:K50)</f>
        <v>5900</v>
      </c>
      <c r="L52" s="77">
        <f>SUMPRODUCT($I$4:$I$50,L4:L50)</f>
        <v>5900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U4:AG50">
    <cfRule type="cellIs" dxfId="15" priority="3" operator="greaterThan">
      <formula>0</formula>
    </cfRule>
  </conditionalFormatting>
  <conditionalFormatting sqref="T4:T50">
    <cfRule type="cellIs" dxfId="14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5A559-29F0-4DC9-BCB4-9C53398B734F}">
  <dimension ref="A1:AG52"/>
  <sheetViews>
    <sheetView zoomScale="85" zoomScaleNormal="85" workbookViewId="0">
      <selection activeCell="D20" sqref="D20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34.5703125" style="1" customWidth="1"/>
    <col min="5" max="5" width="10.7109375" style="1" customWidth="1"/>
    <col min="6" max="6" width="7.28515625" style="1" customWidth="1"/>
    <col min="7" max="7" width="10.7109375" style="1" customWidth="1"/>
    <col min="8" max="8" width="13.7109375" style="1" customWidth="1"/>
    <col min="9" max="9" width="14.28515625" style="1" customWidth="1"/>
    <col min="10" max="10" width="12.5703125" style="48" bestFit="1" customWidth="1"/>
    <col min="11" max="11" width="12.85546875" style="48" customWidth="1"/>
    <col min="12" max="12" width="12.7109375" style="48" customWidth="1"/>
    <col min="13" max="17" width="10" style="48" customWidth="1"/>
    <col min="18" max="18" width="11" style="22" bestFit="1" customWidth="1"/>
    <col min="19" max="19" width="9" style="49" customWidth="1"/>
    <col min="20" max="21" width="15.140625" style="51" customWidth="1"/>
    <col min="22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4" t="s">
        <v>103</v>
      </c>
      <c r="U1" s="114" t="s">
        <v>103</v>
      </c>
      <c r="V1" s="114" t="s">
        <v>103</v>
      </c>
      <c r="W1" s="114" t="s">
        <v>103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76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33" t="s">
        <v>60</v>
      </c>
      <c r="U3" s="33" t="s">
        <v>60</v>
      </c>
      <c r="V3" s="33" t="s">
        <v>60</v>
      </c>
      <c r="W3" s="33" t="s">
        <v>60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30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3</v>
      </c>
      <c r="K4" s="72">
        <f>IF(SUM(T4:AK4)&gt;J4+M4,J4+M4,SUM(T4:AK4))</f>
        <v>0</v>
      </c>
      <c r="L4" s="73">
        <f>(SUM(T4:AK4))</f>
        <v>0</v>
      </c>
      <c r="M4" s="74"/>
      <c r="N4" s="75">
        <f>ROUND(IF(J4*0.25-0.5&lt;0,0,J4*0.25-0.5),0)-Q4-O4</f>
        <v>0</v>
      </c>
      <c r="O4" s="74"/>
      <c r="P4" s="74"/>
      <c r="Q4" s="74"/>
      <c r="R4" s="76">
        <f>J4-(SUM(T4:AC4))+M4</f>
        <v>3</v>
      </c>
      <c r="S4" s="41" t="str">
        <f>IF(R4&lt;0,"ATENÇÃO","OK")</f>
        <v>OK</v>
      </c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2</v>
      </c>
      <c r="K5" s="72">
        <f t="shared" ref="K5:K50" si="0">IF(SUM(T5:AK5)&gt;J5+M5,J5+M5,SUM(T5:AK5))</f>
        <v>0</v>
      </c>
      <c r="L5" s="73">
        <f t="shared" ref="L5:L50" si="1">(SUM(T5:AK5))</f>
        <v>0</v>
      </c>
      <c r="M5" s="74"/>
      <c r="N5" s="75">
        <f t="shared" ref="N5:N50" si="2">ROUND(IF(J5*0.25-0.5&lt;0,0,J5*0.25-0.5),0)-Q5-O5</f>
        <v>0</v>
      </c>
      <c r="O5" s="74"/>
      <c r="P5" s="74"/>
      <c r="Q5" s="74"/>
      <c r="R5" s="76">
        <f t="shared" ref="R5:R50" si="3">J5-(SUM(T5:AC5))+M5</f>
        <v>2</v>
      </c>
      <c r="S5" s="41" t="str">
        <f t="shared" ref="S5:S50" si="4">IF(R5&lt;0,"ATENÇÃO","OK")</f>
        <v>OK</v>
      </c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30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0</v>
      </c>
      <c r="K6" s="72">
        <f t="shared" si="0"/>
        <v>0</v>
      </c>
      <c r="L6" s="73">
        <f t="shared" si="1"/>
        <v>0</v>
      </c>
      <c r="M6" s="74"/>
      <c r="N6" s="75">
        <f t="shared" si="2"/>
        <v>0</v>
      </c>
      <c r="O6" s="74"/>
      <c r="P6" s="74"/>
      <c r="Q6" s="74"/>
      <c r="R6" s="76">
        <f t="shared" si="3"/>
        <v>0</v>
      </c>
      <c r="S6" s="41" t="str">
        <f t="shared" si="4"/>
        <v>OK</v>
      </c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ht="30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30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3</v>
      </c>
      <c r="K8" s="72">
        <f t="shared" si="0"/>
        <v>0</v>
      </c>
      <c r="L8" s="73">
        <f t="shared" si="1"/>
        <v>0</v>
      </c>
      <c r="M8" s="74"/>
      <c r="N8" s="75">
        <f t="shared" si="2"/>
        <v>0</v>
      </c>
      <c r="O8" s="74"/>
      <c r="P8" s="74"/>
      <c r="Q8" s="74"/>
      <c r="R8" s="76">
        <f t="shared" si="3"/>
        <v>3</v>
      </c>
      <c r="S8" s="41" t="str">
        <f t="shared" si="4"/>
        <v>OK</v>
      </c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30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0</v>
      </c>
      <c r="K9" s="72">
        <f t="shared" si="0"/>
        <v>0</v>
      </c>
      <c r="L9" s="73">
        <f t="shared" si="1"/>
        <v>0</v>
      </c>
      <c r="M9" s="74"/>
      <c r="N9" s="75">
        <f t="shared" si="2"/>
        <v>0</v>
      </c>
      <c r="O9" s="74"/>
      <c r="P9" s="74"/>
      <c r="Q9" s="74"/>
      <c r="R9" s="76">
        <f t="shared" si="3"/>
        <v>0</v>
      </c>
      <c r="S9" s="41" t="str">
        <f t="shared" si="4"/>
        <v>OK</v>
      </c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45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0</v>
      </c>
      <c r="K10" s="72">
        <f t="shared" si="0"/>
        <v>0</v>
      </c>
      <c r="L10" s="73">
        <f t="shared" si="1"/>
        <v>0</v>
      </c>
      <c r="M10" s="74"/>
      <c r="N10" s="75">
        <f t="shared" si="2"/>
        <v>0</v>
      </c>
      <c r="O10" s="74"/>
      <c r="P10" s="74"/>
      <c r="Q10" s="74"/>
      <c r="R10" s="76">
        <f t="shared" si="3"/>
        <v>0</v>
      </c>
      <c r="S10" s="41" t="str">
        <f t="shared" si="4"/>
        <v>OK</v>
      </c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45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0</v>
      </c>
      <c r="K11" s="72">
        <f t="shared" si="0"/>
        <v>0</v>
      </c>
      <c r="L11" s="73">
        <f t="shared" si="1"/>
        <v>0</v>
      </c>
      <c r="M11" s="74"/>
      <c r="N11" s="75">
        <f t="shared" si="2"/>
        <v>0</v>
      </c>
      <c r="O11" s="74"/>
      <c r="P11" s="74"/>
      <c r="Q11" s="74"/>
      <c r="R11" s="76">
        <f t="shared" si="3"/>
        <v>0</v>
      </c>
      <c r="S11" s="41" t="str">
        <f t="shared" si="4"/>
        <v>OK</v>
      </c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45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2</v>
      </c>
      <c r="K12" s="72">
        <f t="shared" si="0"/>
        <v>0</v>
      </c>
      <c r="L12" s="73">
        <f t="shared" si="1"/>
        <v>0</v>
      </c>
      <c r="M12" s="74"/>
      <c r="N12" s="75">
        <f t="shared" si="2"/>
        <v>0</v>
      </c>
      <c r="O12" s="74"/>
      <c r="P12" s="74"/>
      <c r="Q12" s="74"/>
      <c r="R12" s="76">
        <f t="shared" si="3"/>
        <v>2</v>
      </c>
      <c r="S12" s="41" t="str">
        <f t="shared" si="4"/>
        <v>OK</v>
      </c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30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1</v>
      </c>
      <c r="K13" s="72">
        <f t="shared" si="0"/>
        <v>0</v>
      </c>
      <c r="L13" s="73">
        <f t="shared" si="1"/>
        <v>0</v>
      </c>
      <c r="M13" s="74"/>
      <c r="N13" s="75">
        <f t="shared" si="2"/>
        <v>0</v>
      </c>
      <c r="O13" s="74"/>
      <c r="P13" s="74"/>
      <c r="Q13" s="74"/>
      <c r="R13" s="76">
        <f t="shared" si="3"/>
        <v>1</v>
      </c>
      <c r="S13" s="41" t="str">
        <f t="shared" si="4"/>
        <v>OK</v>
      </c>
      <c r="T13" s="52"/>
      <c r="U13" s="53"/>
      <c r="V13" s="53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30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1</v>
      </c>
      <c r="K14" s="72">
        <f t="shared" si="0"/>
        <v>0</v>
      </c>
      <c r="L14" s="73">
        <f t="shared" si="1"/>
        <v>0</v>
      </c>
      <c r="M14" s="74"/>
      <c r="N14" s="75">
        <f t="shared" si="2"/>
        <v>0</v>
      </c>
      <c r="O14" s="74"/>
      <c r="P14" s="74"/>
      <c r="Q14" s="74"/>
      <c r="R14" s="76">
        <f t="shared" si="3"/>
        <v>1</v>
      </c>
      <c r="S14" s="41" t="str">
        <f t="shared" si="4"/>
        <v>OK</v>
      </c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4</v>
      </c>
      <c r="K15" s="72">
        <f t="shared" si="0"/>
        <v>0</v>
      </c>
      <c r="L15" s="73">
        <f t="shared" si="1"/>
        <v>0</v>
      </c>
      <c r="M15" s="74"/>
      <c r="N15" s="75">
        <f t="shared" si="2"/>
        <v>1</v>
      </c>
      <c r="O15" s="74"/>
      <c r="P15" s="74"/>
      <c r="Q15" s="74"/>
      <c r="R15" s="76">
        <f t="shared" si="3"/>
        <v>4</v>
      </c>
      <c r="S15" s="41" t="str">
        <f t="shared" si="4"/>
        <v>OK</v>
      </c>
      <c r="T15" s="52"/>
      <c r="U15" s="53"/>
      <c r="V15" s="53"/>
      <c r="W15" s="52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4</v>
      </c>
      <c r="K16" s="72">
        <f t="shared" si="0"/>
        <v>0</v>
      </c>
      <c r="L16" s="73">
        <f t="shared" si="1"/>
        <v>0</v>
      </c>
      <c r="M16" s="74"/>
      <c r="N16" s="75">
        <f t="shared" si="2"/>
        <v>1</v>
      </c>
      <c r="O16" s="74"/>
      <c r="P16" s="74"/>
      <c r="Q16" s="74"/>
      <c r="R16" s="76">
        <f t="shared" si="3"/>
        <v>4</v>
      </c>
      <c r="S16" s="41" t="str">
        <f t="shared" si="4"/>
        <v>OK</v>
      </c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4</v>
      </c>
      <c r="K17" s="72">
        <f t="shared" si="0"/>
        <v>0</v>
      </c>
      <c r="L17" s="73">
        <f t="shared" si="1"/>
        <v>0</v>
      </c>
      <c r="M17" s="74"/>
      <c r="N17" s="75">
        <f t="shared" si="2"/>
        <v>1</v>
      </c>
      <c r="O17" s="74"/>
      <c r="P17" s="74"/>
      <c r="Q17" s="74"/>
      <c r="R17" s="76">
        <f t="shared" si="3"/>
        <v>4</v>
      </c>
      <c r="S17" s="41" t="str">
        <f t="shared" si="4"/>
        <v>OK</v>
      </c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ht="30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0</v>
      </c>
      <c r="K18" s="72">
        <f t="shared" si="0"/>
        <v>0</v>
      </c>
      <c r="L18" s="73">
        <f t="shared" si="1"/>
        <v>0</v>
      </c>
      <c r="M18" s="74"/>
      <c r="N18" s="75">
        <f t="shared" si="2"/>
        <v>0</v>
      </c>
      <c r="O18" s="74"/>
      <c r="P18" s="74"/>
      <c r="Q18" s="74"/>
      <c r="R18" s="76">
        <f t="shared" si="3"/>
        <v>0</v>
      </c>
      <c r="S18" s="41" t="str">
        <f t="shared" si="4"/>
        <v>OK</v>
      </c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1</v>
      </c>
      <c r="K19" s="72">
        <f t="shared" si="0"/>
        <v>0</v>
      </c>
      <c r="L19" s="73">
        <f t="shared" si="1"/>
        <v>0</v>
      </c>
      <c r="M19" s="74"/>
      <c r="N19" s="75">
        <f t="shared" si="2"/>
        <v>0</v>
      </c>
      <c r="O19" s="74"/>
      <c r="P19" s="74"/>
      <c r="Q19" s="74"/>
      <c r="R19" s="76">
        <f t="shared" si="3"/>
        <v>1</v>
      </c>
      <c r="S19" s="41" t="str">
        <f t="shared" si="4"/>
        <v>OK</v>
      </c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45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52"/>
      <c r="U20" s="53"/>
      <c r="V20" s="53"/>
      <c r="W20" s="52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30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0</v>
      </c>
      <c r="K21" s="72">
        <f t="shared" si="0"/>
        <v>0</v>
      </c>
      <c r="L21" s="73">
        <f t="shared" si="1"/>
        <v>0</v>
      </c>
      <c r="M21" s="74"/>
      <c r="N21" s="75">
        <f t="shared" si="2"/>
        <v>0</v>
      </c>
      <c r="O21" s="74"/>
      <c r="P21" s="74"/>
      <c r="Q21" s="74"/>
      <c r="R21" s="76">
        <f t="shared" si="3"/>
        <v>0</v>
      </c>
      <c r="S21" s="41" t="str">
        <f t="shared" si="4"/>
        <v>OK</v>
      </c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30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0</v>
      </c>
      <c r="K22" s="72">
        <f t="shared" si="0"/>
        <v>0</v>
      </c>
      <c r="L22" s="73">
        <f t="shared" si="1"/>
        <v>0</v>
      </c>
      <c r="M22" s="74"/>
      <c r="N22" s="75">
        <f t="shared" si="2"/>
        <v>0</v>
      </c>
      <c r="O22" s="74"/>
      <c r="P22" s="74"/>
      <c r="Q22" s="74"/>
      <c r="R22" s="76">
        <f t="shared" si="3"/>
        <v>0</v>
      </c>
      <c r="S22" s="41" t="str">
        <f t="shared" si="4"/>
        <v>OK</v>
      </c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ht="30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0</v>
      </c>
      <c r="K23" s="72">
        <f t="shared" si="0"/>
        <v>0</v>
      </c>
      <c r="L23" s="73">
        <f t="shared" si="1"/>
        <v>0</v>
      </c>
      <c r="M23" s="74"/>
      <c r="N23" s="75">
        <f t="shared" si="2"/>
        <v>0</v>
      </c>
      <c r="O23" s="74"/>
      <c r="P23" s="74"/>
      <c r="Q23" s="74"/>
      <c r="R23" s="76">
        <f t="shared" si="3"/>
        <v>0</v>
      </c>
      <c r="S23" s="41" t="str">
        <f t="shared" si="4"/>
        <v>OK</v>
      </c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ht="30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0</v>
      </c>
      <c r="K24" s="72">
        <f t="shared" si="0"/>
        <v>0</v>
      </c>
      <c r="L24" s="73">
        <f t="shared" si="1"/>
        <v>0</v>
      </c>
      <c r="M24" s="74"/>
      <c r="N24" s="75">
        <f t="shared" si="2"/>
        <v>0</v>
      </c>
      <c r="O24" s="74"/>
      <c r="P24" s="74"/>
      <c r="Q24" s="74"/>
      <c r="R24" s="76">
        <f t="shared" si="3"/>
        <v>0</v>
      </c>
      <c r="S24" s="41" t="str">
        <f t="shared" si="4"/>
        <v>OK</v>
      </c>
      <c r="T24" s="52"/>
      <c r="U24" s="54"/>
      <c r="V24" s="54"/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30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2</v>
      </c>
      <c r="K25" s="72">
        <f t="shared" si="0"/>
        <v>0</v>
      </c>
      <c r="L25" s="73">
        <f t="shared" si="1"/>
        <v>0</v>
      </c>
      <c r="M25" s="74"/>
      <c r="N25" s="75">
        <f t="shared" si="2"/>
        <v>0</v>
      </c>
      <c r="O25" s="74"/>
      <c r="P25" s="74"/>
      <c r="Q25" s="74"/>
      <c r="R25" s="76">
        <f t="shared" si="3"/>
        <v>2</v>
      </c>
      <c r="S25" s="41" t="str">
        <f t="shared" si="4"/>
        <v>OK</v>
      </c>
      <c r="T25" s="52"/>
      <c r="U25" s="55"/>
      <c r="V25" s="55"/>
      <c r="W25" s="52"/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1</v>
      </c>
      <c r="K26" s="72">
        <f t="shared" si="0"/>
        <v>0</v>
      </c>
      <c r="L26" s="73">
        <f t="shared" si="1"/>
        <v>0</v>
      </c>
      <c r="M26" s="74"/>
      <c r="N26" s="75">
        <f t="shared" si="2"/>
        <v>0</v>
      </c>
      <c r="O26" s="74"/>
      <c r="P26" s="74"/>
      <c r="Q26" s="74"/>
      <c r="R26" s="76">
        <f t="shared" si="3"/>
        <v>1</v>
      </c>
      <c r="S26" s="41" t="str">
        <f t="shared" si="4"/>
        <v>OK</v>
      </c>
      <c r="T26" s="52"/>
      <c r="U26" s="54"/>
      <c r="V26" s="54"/>
      <c r="W26" s="52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0</v>
      </c>
      <c r="K27" s="72">
        <f t="shared" si="0"/>
        <v>0</v>
      </c>
      <c r="L27" s="73">
        <f t="shared" si="1"/>
        <v>0</v>
      </c>
      <c r="M27" s="74"/>
      <c r="N27" s="75">
        <f t="shared" si="2"/>
        <v>0</v>
      </c>
      <c r="O27" s="74"/>
      <c r="P27" s="74"/>
      <c r="Q27" s="74"/>
      <c r="R27" s="76">
        <f t="shared" si="3"/>
        <v>0</v>
      </c>
      <c r="S27" s="41" t="str">
        <f t="shared" si="4"/>
        <v>OK</v>
      </c>
      <c r="T27" s="52"/>
      <c r="U27" s="54"/>
      <c r="V27" s="54"/>
      <c r="W27" s="52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0</v>
      </c>
      <c r="K28" s="72">
        <f t="shared" si="0"/>
        <v>0</v>
      </c>
      <c r="L28" s="73">
        <f t="shared" si="1"/>
        <v>0</v>
      </c>
      <c r="M28" s="74"/>
      <c r="N28" s="75">
        <f t="shared" si="2"/>
        <v>0</v>
      </c>
      <c r="O28" s="74"/>
      <c r="P28" s="74"/>
      <c r="Q28" s="74"/>
      <c r="R28" s="76">
        <f t="shared" si="3"/>
        <v>0</v>
      </c>
      <c r="S28" s="41" t="str">
        <f t="shared" si="4"/>
        <v>OK</v>
      </c>
      <c r="T28" s="52"/>
      <c r="U28" s="55"/>
      <c r="V28" s="55"/>
      <c r="W28" s="52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0</v>
      </c>
      <c r="K29" s="72">
        <f t="shared" si="0"/>
        <v>0</v>
      </c>
      <c r="L29" s="73">
        <f t="shared" si="1"/>
        <v>0</v>
      </c>
      <c r="M29" s="74"/>
      <c r="N29" s="75">
        <f t="shared" si="2"/>
        <v>0</v>
      </c>
      <c r="O29" s="74"/>
      <c r="P29" s="74"/>
      <c r="Q29" s="74"/>
      <c r="R29" s="76">
        <f t="shared" si="3"/>
        <v>0</v>
      </c>
      <c r="S29" s="41" t="str">
        <f t="shared" si="4"/>
        <v>OK</v>
      </c>
      <c r="T29" s="52"/>
      <c r="U29" s="55"/>
      <c r="V29" s="55"/>
      <c r="W29" s="52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0</v>
      </c>
      <c r="K30" s="72">
        <f t="shared" si="0"/>
        <v>0</v>
      </c>
      <c r="L30" s="73">
        <f t="shared" si="1"/>
        <v>0</v>
      </c>
      <c r="M30" s="74"/>
      <c r="N30" s="75">
        <f t="shared" si="2"/>
        <v>0</v>
      </c>
      <c r="O30" s="74"/>
      <c r="P30" s="74"/>
      <c r="Q30" s="74"/>
      <c r="R30" s="76">
        <f t="shared" si="3"/>
        <v>0</v>
      </c>
      <c r="S30" s="41" t="str">
        <f t="shared" si="4"/>
        <v>OK</v>
      </c>
      <c r="T30" s="52"/>
      <c r="U30" s="54"/>
      <c r="V30" s="54"/>
      <c r="W30" s="52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0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0</v>
      </c>
      <c r="S31" s="41" t="str">
        <f t="shared" si="4"/>
        <v>OK</v>
      </c>
      <c r="T31" s="52"/>
      <c r="U31" s="57"/>
      <c r="V31" s="54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30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52"/>
      <c r="U32" s="56"/>
      <c r="V32" s="52"/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45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52"/>
      <c r="U33" s="56"/>
      <c r="V33" s="52"/>
      <c r="W33" s="52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52"/>
      <c r="U34" s="56"/>
      <c r="V34" s="56"/>
      <c r="W34" s="52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52"/>
      <c r="U35" s="56"/>
      <c r="V35" s="56"/>
      <c r="W35" s="52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52"/>
      <c r="U36" s="56"/>
      <c r="V36" s="56"/>
      <c r="W36" s="52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52"/>
      <c r="U37" s="56"/>
      <c r="V37" s="56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60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52"/>
      <c r="U38" s="56"/>
      <c r="V38" s="56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30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45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30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ht="30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52"/>
      <c r="U44" s="53"/>
      <c r="V44" s="53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45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ht="30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45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30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52"/>
      <c r="U49" s="53"/>
      <c r="V49" s="53"/>
      <c r="W49" s="52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ht="30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52"/>
      <c r="U50" s="56"/>
      <c r="V50" s="56"/>
      <c r="W50" s="52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28</v>
      </c>
      <c r="M51" s="60"/>
      <c r="N51" s="60"/>
      <c r="O51" s="60"/>
      <c r="P51" s="60"/>
      <c r="Q51" s="60"/>
      <c r="R51" s="60">
        <f>SUM(R4:R50)</f>
        <v>28</v>
      </c>
      <c r="T51" s="50" cm="1">
        <f t="array" ref="T51">SUMPRODUCT($I$4:$I$50*T4:T50)</f>
        <v>0</v>
      </c>
      <c r="U51" s="50" cm="1">
        <f t="array" ref="U51">SUMPRODUCT($I$4:$I$50*U4:U50)</f>
        <v>0</v>
      </c>
      <c r="V51" s="50" cm="1">
        <f t="array" ref="V51">SUMPRODUCT($I$4:$I$50*V4:V50)</f>
        <v>0</v>
      </c>
      <c r="W51" s="50" cm="1">
        <f t="array" ref="W51">SUMPRODUCT($I$4:$I$50*W4:W50)</f>
        <v>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78150</v>
      </c>
      <c r="K52" s="77">
        <f>SUMPRODUCT($I$4:$I$50,K4:K50)</f>
        <v>0</v>
      </c>
      <c r="L52" s="77">
        <f>SUMPRODUCT($I$4:$I$50,L4:L50)</f>
        <v>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T4:AG50">
    <cfRule type="cellIs" dxfId="13" priority="2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52608-EFF5-477E-8511-C86EDDC0D427}">
  <dimension ref="A1:AG52"/>
  <sheetViews>
    <sheetView zoomScale="85" zoomScaleNormal="85" workbookViewId="0">
      <selection activeCell="T51" sqref="T51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42" style="1" customWidth="1"/>
    <col min="5" max="5" width="10.7109375" style="1" customWidth="1"/>
    <col min="6" max="6" width="7.28515625" style="1" customWidth="1"/>
    <col min="7" max="7" width="10.7109375" style="1" customWidth="1"/>
    <col min="8" max="8" width="13.7109375" style="1" customWidth="1"/>
    <col min="9" max="9" width="14.28515625" style="1" customWidth="1"/>
    <col min="10" max="10" width="12.5703125" style="48" bestFit="1" customWidth="1"/>
    <col min="11" max="11" width="13" style="48" customWidth="1"/>
    <col min="12" max="12" width="12.42578125" style="48" customWidth="1"/>
    <col min="13" max="17" width="10" style="48" customWidth="1"/>
    <col min="18" max="18" width="11" style="22" bestFit="1" customWidth="1"/>
    <col min="19" max="19" width="9" style="49" customWidth="1"/>
    <col min="20" max="21" width="15.140625" style="51" customWidth="1"/>
    <col min="22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7" t="s">
        <v>149</v>
      </c>
      <c r="U1" s="117" t="s">
        <v>150</v>
      </c>
      <c r="V1" s="117" t="s">
        <v>151</v>
      </c>
      <c r="W1" s="117" t="s">
        <v>152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77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7"/>
      <c r="U2" s="117"/>
      <c r="V2" s="117"/>
      <c r="W2" s="117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67">
        <v>45587</v>
      </c>
      <c r="U3" s="67">
        <v>45589</v>
      </c>
      <c r="V3" s="67">
        <v>45954</v>
      </c>
      <c r="W3" s="67">
        <v>45723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30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2</v>
      </c>
      <c r="K4" s="72">
        <f>IF(SUM(T4:AK4)&gt;J4+M4,J4+M4,SUM(T4:AK4))</f>
        <v>1</v>
      </c>
      <c r="L4" s="73">
        <f>(SUM(T4:AK4))</f>
        <v>1</v>
      </c>
      <c r="M4" s="74"/>
      <c r="N4" s="75">
        <f>ROUND(IF(J4*0.25-0.5&lt;0,0,J4*0.25-0.5),0)-Q4-O4</f>
        <v>0</v>
      </c>
      <c r="O4" s="74"/>
      <c r="P4" s="74"/>
      <c r="Q4" s="74"/>
      <c r="R4" s="76">
        <f>J4-(SUM(T4:AC4))+M4</f>
        <v>1</v>
      </c>
      <c r="S4" s="41" t="str">
        <f>IF(R4&lt;0,"ATENÇÃO","OK")</f>
        <v>OK</v>
      </c>
      <c r="T4" s="100"/>
      <c r="U4" s="100"/>
      <c r="V4" s="100">
        <v>1</v>
      </c>
      <c r="W4" s="100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2</v>
      </c>
      <c r="K5" s="72">
        <f t="shared" ref="K5:K50" si="0">IF(SUM(T5:AK5)&gt;J5+M5,J5+M5,SUM(T5:AK5))</f>
        <v>0</v>
      </c>
      <c r="L5" s="73">
        <f t="shared" ref="L5:L50" si="1">(SUM(T5:AK5))</f>
        <v>0</v>
      </c>
      <c r="M5" s="74"/>
      <c r="N5" s="75">
        <f t="shared" ref="N5:N50" si="2">ROUND(IF(J5*0.25-0.5&lt;0,0,J5*0.25-0.5),0)-Q5-O5</f>
        <v>0</v>
      </c>
      <c r="O5" s="74"/>
      <c r="P5" s="74"/>
      <c r="Q5" s="74"/>
      <c r="R5" s="76">
        <f t="shared" ref="R5:R50" si="3">J5-(SUM(T5:AC5))+M5</f>
        <v>2</v>
      </c>
      <c r="S5" s="41" t="str">
        <f t="shared" ref="S5:S50" si="4">IF(R5&lt;0,"ATENÇÃO","OK")</f>
        <v>OK</v>
      </c>
      <c r="T5" s="100"/>
      <c r="U5" s="100"/>
      <c r="V5" s="100"/>
      <c r="W5" s="100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30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2</v>
      </c>
      <c r="K6" s="72">
        <f t="shared" si="0"/>
        <v>0</v>
      </c>
      <c r="L6" s="73">
        <f t="shared" si="1"/>
        <v>0</v>
      </c>
      <c r="M6" s="74"/>
      <c r="N6" s="75">
        <f t="shared" si="2"/>
        <v>0</v>
      </c>
      <c r="O6" s="74"/>
      <c r="P6" s="74"/>
      <c r="Q6" s="74"/>
      <c r="R6" s="76">
        <f t="shared" si="3"/>
        <v>2</v>
      </c>
      <c r="S6" s="41" t="str">
        <f t="shared" si="4"/>
        <v>OK</v>
      </c>
      <c r="T6" s="100"/>
      <c r="U6" s="100"/>
      <c r="V6" s="100"/>
      <c r="W6" s="100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0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0</v>
      </c>
      <c r="S7" s="41" t="str">
        <f t="shared" si="4"/>
        <v>OK</v>
      </c>
      <c r="T7" s="100"/>
      <c r="U7" s="100"/>
      <c r="V7" s="100"/>
      <c r="W7" s="100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30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0</v>
      </c>
      <c r="K8" s="72">
        <f t="shared" si="0"/>
        <v>0</v>
      </c>
      <c r="L8" s="73">
        <f t="shared" si="1"/>
        <v>0</v>
      </c>
      <c r="M8" s="74"/>
      <c r="N8" s="75">
        <f t="shared" si="2"/>
        <v>0</v>
      </c>
      <c r="O8" s="74"/>
      <c r="P8" s="74"/>
      <c r="Q8" s="74"/>
      <c r="R8" s="76">
        <f t="shared" si="3"/>
        <v>0</v>
      </c>
      <c r="S8" s="41" t="str">
        <f t="shared" si="4"/>
        <v>OK</v>
      </c>
      <c r="T8" s="100"/>
      <c r="U8" s="100"/>
      <c r="V8" s="100"/>
      <c r="W8" s="100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30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7</v>
      </c>
      <c r="K9" s="72">
        <f t="shared" si="0"/>
        <v>0</v>
      </c>
      <c r="L9" s="73">
        <f t="shared" si="1"/>
        <v>0</v>
      </c>
      <c r="M9" s="74"/>
      <c r="N9" s="75">
        <f t="shared" si="2"/>
        <v>1</v>
      </c>
      <c r="O9" s="74"/>
      <c r="P9" s="74"/>
      <c r="Q9" s="74"/>
      <c r="R9" s="76">
        <f t="shared" si="3"/>
        <v>7</v>
      </c>
      <c r="S9" s="41" t="str">
        <f t="shared" si="4"/>
        <v>OK</v>
      </c>
      <c r="T9" s="100"/>
      <c r="U9" s="100"/>
      <c r="V9" s="100"/>
      <c r="W9" s="100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30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0</v>
      </c>
      <c r="K10" s="72">
        <f t="shared" si="0"/>
        <v>0</v>
      </c>
      <c r="L10" s="73">
        <f t="shared" si="1"/>
        <v>0</v>
      </c>
      <c r="M10" s="74"/>
      <c r="N10" s="75">
        <f t="shared" si="2"/>
        <v>0</v>
      </c>
      <c r="O10" s="74"/>
      <c r="P10" s="74"/>
      <c r="Q10" s="74"/>
      <c r="R10" s="76">
        <f t="shared" si="3"/>
        <v>0</v>
      </c>
      <c r="S10" s="41" t="str">
        <f t="shared" si="4"/>
        <v>OK</v>
      </c>
      <c r="T10" s="100"/>
      <c r="U10" s="100"/>
      <c r="V10" s="100"/>
      <c r="W10" s="100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30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0</v>
      </c>
      <c r="K11" s="72">
        <f t="shared" si="0"/>
        <v>0</v>
      </c>
      <c r="L11" s="73">
        <f t="shared" si="1"/>
        <v>0</v>
      </c>
      <c r="M11" s="74"/>
      <c r="N11" s="75">
        <f t="shared" si="2"/>
        <v>0</v>
      </c>
      <c r="O11" s="74"/>
      <c r="P11" s="74"/>
      <c r="Q11" s="74"/>
      <c r="R11" s="76">
        <f t="shared" si="3"/>
        <v>0</v>
      </c>
      <c r="S11" s="41" t="str">
        <f t="shared" si="4"/>
        <v>OK</v>
      </c>
      <c r="T11" s="100"/>
      <c r="U11" s="100"/>
      <c r="V11" s="100"/>
      <c r="W11" s="100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30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2</v>
      </c>
      <c r="K12" s="72">
        <f t="shared" si="0"/>
        <v>0</v>
      </c>
      <c r="L12" s="73">
        <f t="shared" si="1"/>
        <v>0</v>
      </c>
      <c r="M12" s="74"/>
      <c r="N12" s="75">
        <f t="shared" si="2"/>
        <v>0</v>
      </c>
      <c r="O12" s="74"/>
      <c r="P12" s="74"/>
      <c r="Q12" s="74"/>
      <c r="R12" s="76">
        <f t="shared" si="3"/>
        <v>2</v>
      </c>
      <c r="S12" s="41" t="str">
        <f t="shared" si="4"/>
        <v>OK</v>
      </c>
      <c r="T12" s="100"/>
      <c r="U12" s="100"/>
      <c r="V12" s="100"/>
      <c r="W12" s="100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30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0</v>
      </c>
      <c r="K13" s="72">
        <f t="shared" si="0"/>
        <v>0</v>
      </c>
      <c r="L13" s="73">
        <f t="shared" si="1"/>
        <v>0</v>
      </c>
      <c r="M13" s="74"/>
      <c r="N13" s="75">
        <f t="shared" si="2"/>
        <v>0</v>
      </c>
      <c r="O13" s="74"/>
      <c r="P13" s="74"/>
      <c r="Q13" s="74"/>
      <c r="R13" s="76">
        <f t="shared" si="3"/>
        <v>0</v>
      </c>
      <c r="S13" s="41" t="str">
        <f t="shared" si="4"/>
        <v>OK</v>
      </c>
      <c r="T13" s="100"/>
      <c r="U13" s="101"/>
      <c r="V13" s="101"/>
      <c r="W13" s="100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30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0</v>
      </c>
      <c r="K14" s="72">
        <f t="shared" si="0"/>
        <v>0</v>
      </c>
      <c r="L14" s="73">
        <f t="shared" si="1"/>
        <v>0</v>
      </c>
      <c r="M14" s="74"/>
      <c r="N14" s="75">
        <f t="shared" si="2"/>
        <v>0</v>
      </c>
      <c r="O14" s="74"/>
      <c r="P14" s="74"/>
      <c r="Q14" s="74"/>
      <c r="R14" s="76">
        <f t="shared" si="3"/>
        <v>0</v>
      </c>
      <c r="S14" s="41" t="str">
        <f t="shared" si="4"/>
        <v>OK</v>
      </c>
      <c r="T14" s="100"/>
      <c r="U14" s="100"/>
      <c r="V14" s="100"/>
      <c r="W14" s="100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6</v>
      </c>
      <c r="K15" s="72">
        <f t="shared" si="0"/>
        <v>0</v>
      </c>
      <c r="L15" s="73">
        <f t="shared" si="1"/>
        <v>0</v>
      </c>
      <c r="M15" s="74"/>
      <c r="N15" s="75">
        <f t="shared" si="2"/>
        <v>1</v>
      </c>
      <c r="O15" s="74"/>
      <c r="P15" s="74"/>
      <c r="Q15" s="74"/>
      <c r="R15" s="76">
        <f t="shared" si="3"/>
        <v>6</v>
      </c>
      <c r="S15" s="41" t="str">
        <f t="shared" si="4"/>
        <v>OK</v>
      </c>
      <c r="T15" s="100"/>
      <c r="U15" s="101"/>
      <c r="V15" s="101"/>
      <c r="W15" s="100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2</v>
      </c>
      <c r="K16" s="72">
        <f t="shared" si="0"/>
        <v>0</v>
      </c>
      <c r="L16" s="73">
        <f t="shared" si="1"/>
        <v>0</v>
      </c>
      <c r="M16" s="74"/>
      <c r="N16" s="75">
        <f t="shared" si="2"/>
        <v>0</v>
      </c>
      <c r="O16" s="74"/>
      <c r="P16" s="74"/>
      <c r="Q16" s="74"/>
      <c r="R16" s="76">
        <f t="shared" si="3"/>
        <v>2</v>
      </c>
      <c r="S16" s="41" t="str">
        <f t="shared" si="4"/>
        <v>OK</v>
      </c>
      <c r="T16" s="100"/>
      <c r="U16" s="100"/>
      <c r="V16" s="100"/>
      <c r="W16" s="100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2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2</v>
      </c>
      <c r="S17" s="41" t="str">
        <f t="shared" si="4"/>
        <v>OK</v>
      </c>
      <c r="T17" s="100"/>
      <c r="U17" s="100"/>
      <c r="V17" s="100"/>
      <c r="W17" s="100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0</v>
      </c>
      <c r="K18" s="72">
        <f t="shared" si="0"/>
        <v>0</v>
      </c>
      <c r="L18" s="73">
        <f t="shared" si="1"/>
        <v>0</v>
      </c>
      <c r="M18" s="74"/>
      <c r="N18" s="75">
        <f t="shared" si="2"/>
        <v>0</v>
      </c>
      <c r="O18" s="74"/>
      <c r="P18" s="74"/>
      <c r="Q18" s="74"/>
      <c r="R18" s="76">
        <f t="shared" si="3"/>
        <v>0</v>
      </c>
      <c r="S18" s="41" t="str">
        <f t="shared" si="4"/>
        <v>OK</v>
      </c>
      <c r="T18" s="100"/>
      <c r="U18" s="100"/>
      <c r="V18" s="100"/>
      <c r="W18" s="100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2</v>
      </c>
      <c r="K19" s="72">
        <f t="shared" si="0"/>
        <v>0</v>
      </c>
      <c r="L19" s="73">
        <f t="shared" si="1"/>
        <v>0</v>
      </c>
      <c r="M19" s="74"/>
      <c r="N19" s="75">
        <f t="shared" si="2"/>
        <v>0</v>
      </c>
      <c r="O19" s="74"/>
      <c r="P19" s="74"/>
      <c r="Q19" s="74"/>
      <c r="R19" s="76">
        <f t="shared" si="3"/>
        <v>2</v>
      </c>
      <c r="S19" s="41" t="str">
        <f t="shared" si="4"/>
        <v>OK</v>
      </c>
      <c r="T19" s="100"/>
      <c r="U19" s="100"/>
      <c r="V19" s="100"/>
      <c r="W19" s="100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30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100"/>
      <c r="U20" s="101"/>
      <c r="V20" s="101"/>
      <c r="W20" s="100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30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2</v>
      </c>
      <c r="K21" s="72">
        <f t="shared" si="0"/>
        <v>0</v>
      </c>
      <c r="L21" s="73">
        <f t="shared" si="1"/>
        <v>0</v>
      </c>
      <c r="M21" s="74"/>
      <c r="N21" s="75">
        <f t="shared" si="2"/>
        <v>0</v>
      </c>
      <c r="O21" s="74"/>
      <c r="P21" s="74"/>
      <c r="Q21" s="74"/>
      <c r="R21" s="76">
        <f t="shared" si="3"/>
        <v>2</v>
      </c>
      <c r="S21" s="41" t="str">
        <f t="shared" si="4"/>
        <v>OK</v>
      </c>
      <c r="T21" s="100"/>
      <c r="U21" s="100"/>
      <c r="V21" s="100"/>
      <c r="W21" s="100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30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f>2</f>
        <v>2</v>
      </c>
      <c r="K22" s="72">
        <f t="shared" si="0"/>
        <v>0</v>
      </c>
      <c r="L22" s="73">
        <f t="shared" si="1"/>
        <v>0</v>
      </c>
      <c r="M22" s="74">
        <v>-1</v>
      </c>
      <c r="N22" s="75">
        <f t="shared" si="2"/>
        <v>0</v>
      </c>
      <c r="O22" s="74"/>
      <c r="P22" s="74"/>
      <c r="Q22" s="74"/>
      <c r="R22" s="76">
        <f t="shared" si="3"/>
        <v>1</v>
      </c>
      <c r="S22" s="41" t="str">
        <f t="shared" si="4"/>
        <v>OK</v>
      </c>
      <c r="T22" s="107"/>
      <c r="U22" s="107"/>
      <c r="V22" s="107"/>
      <c r="W22" s="107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2</v>
      </c>
      <c r="K23" s="72">
        <f t="shared" si="0"/>
        <v>2</v>
      </c>
      <c r="L23" s="73">
        <f t="shared" si="1"/>
        <v>2</v>
      </c>
      <c r="M23" s="74"/>
      <c r="N23" s="75">
        <f t="shared" si="2"/>
        <v>0</v>
      </c>
      <c r="O23" s="74"/>
      <c r="P23" s="74"/>
      <c r="Q23" s="74"/>
      <c r="R23" s="76">
        <f t="shared" si="3"/>
        <v>0</v>
      </c>
      <c r="S23" s="41" t="str">
        <f t="shared" si="4"/>
        <v>OK</v>
      </c>
      <c r="T23" s="100"/>
      <c r="U23" s="100"/>
      <c r="V23" s="100">
        <v>2</v>
      </c>
      <c r="W23" s="100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0</v>
      </c>
      <c r="K24" s="72">
        <f t="shared" si="0"/>
        <v>0</v>
      </c>
      <c r="L24" s="73">
        <f t="shared" si="1"/>
        <v>0</v>
      </c>
      <c r="M24" s="74"/>
      <c r="N24" s="75">
        <f t="shared" si="2"/>
        <v>0</v>
      </c>
      <c r="O24" s="74"/>
      <c r="P24" s="74"/>
      <c r="Q24" s="74"/>
      <c r="R24" s="76">
        <f t="shared" si="3"/>
        <v>0</v>
      </c>
      <c r="S24" s="41" t="str">
        <f t="shared" si="4"/>
        <v>OK</v>
      </c>
      <c r="T24" s="100"/>
      <c r="U24" s="102"/>
      <c r="V24" s="102"/>
      <c r="W24" s="100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5</v>
      </c>
      <c r="K25" s="72">
        <f t="shared" si="0"/>
        <v>5</v>
      </c>
      <c r="L25" s="73">
        <f t="shared" si="1"/>
        <v>5</v>
      </c>
      <c r="M25" s="74">
        <v>1</v>
      </c>
      <c r="N25" s="75">
        <f t="shared" si="2"/>
        <v>1</v>
      </c>
      <c r="O25" s="74"/>
      <c r="P25" s="74"/>
      <c r="Q25" s="74"/>
      <c r="R25" s="76">
        <f t="shared" si="3"/>
        <v>1</v>
      </c>
      <c r="S25" s="41" t="str">
        <f t="shared" si="4"/>
        <v>OK</v>
      </c>
      <c r="T25" s="100">
        <v>1</v>
      </c>
      <c r="U25" s="103"/>
      <c r="V25" s="103">
        <v>3</v>
      </c>
      <c r="W25" s="100">
        <v>1</v>
      </c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0</v>
      </c>
      <c r="K26" s="72">
        <f t="shared" si="0"/>
        <v>0</v>
      </c>
      <c r="L26" s="73">
        <f t="shared" si="1"/>
        <v>0</v>
      </c>
      <c r="M26" s="74"/>
      <c r="N26" s="75">
        <f t="shared" si="2"/>
        <v>0</v>
      </c>
      <c r="O26" s="74"/>
      <c r="P26" s="74"/>
      <c r="Q26" s="74"/>
      <c r="R26" s="76">
        <f t="shared" si="3"/>
        <v>0</v>
      </c>
      <c r="S26" s="41" t="str">
        <f t="shared" si="4"/>
        <v>OK</v>
      </c>
      <c r="T26" s="100"/>
      <c r="U26" s="102"/>
      <c r="V26" s="102"/>
      <c r="W26" s="100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f>0</f>
        <v>0</v>
      </c>
      <c r="K27" s="72">
        <f t="shared" si="0"/>
        <v>1</v>
      </c>
      <c r="L27" s="73">
        <f t="shared" si="1"/>
        <v>1</v>
      </c>
      <c r="M27" s="74">
        <v>1</v>
      </c>
      <c r="N27" s="75">
        <f t="shared" si="2"/>
        <v>0</v>
      </c>
      <c r="O27" s="74"/>
      <c r="P27" s="74"/>
      <c r="Q27" s="74"/>
      <c r="R27" s="76">
        <f t="shared" si="3"/>
        <v>0</v>
      </c>
      <c r="S27" s="41" t="str">
        <f t="shared" si="4"/>
        <v>OK</v>
      </c>
      <c r="T27" s="100"/>
      <c r="U27" s="102">
        <v>1</v>
      </c>
      <c r="V27" s="102"/>
      <c r="W27" s="100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100</v>
      </c>
      <c r="K28" s="72">
        <f t="shared" si="0"/>
        <v>0</v>
      </c>
      <c r="L28" s="73">
        <f t="shared" si="1"/>
        <v>0</v>
      </c>
      <c r="M28" s="74"/>
      <c r="N28" s="75">
        <f t="shared" si="2"/>
        <v>25</v>
      </c>
      <c r="O28" s="74"/>
      <c r="P28" s="74"/>
      <c r="Q28" s="74"/>
      <c r="R28" s="76">
        <f t="shared" si="3"/>
        <v>100</v>
      </c>
      <c r="S28" s="41" t="str">
        <f t="shared" si="4"/>
        <v>OK</v>
      </c>
      <c r="T28" s="100"/>
      <c r="U28" s="103"/>
      <c r="V28" s="103"/>
      <c r="W28" s="100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0</v>
      </c>
      <c r="K29" s="72">
        <f t="shared" si="0"/>
        <v>0</v>
      </c>
      <c r="L29" s="73">
        <f t="shared" si="1"/>
        <v>0</v>
      </c>
      <c r="M29" s="74"/>
      <c r="N29" s="75">
        <f t="shared" si="2"/>
        <v>0</v>
      </c>
      <c r="O29" s="74"/>
      <c r="P29" s="74"/>
      <c r="Q29" s="74"/>
      <c r="R29" s="76">
        <f t="shared" si="3"/>
        <v>0</v>
      </c>
      <c r="S29" s="41" t="str">
        <f t="shared" si="4"/>
        <v>OK</v>
      </c>
      <c r="T29" s="100"/>
      <c r="U29" s="103"/>
      <c r="V29" s="103"/>
      <c r="W29" s="100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2</v>
      </c>
      <c r="K30" s="72">
        <f t="shared" si="0"/>
        <v>0</v>
      </c>
      <c r="L30" s="73">
        <f t="shared" si="1"/>
        <v>0</v>
      </c>
      <c r="M30" s="74"/>
      <c r="N30" s="75">
        <f t="shared" si="2"/>
        <v>0</v>
      </c>
      <c r="O30" s="74"/>
      <c r="P30" s="74"/>
      <c r="Q30" s="74"/>
      <c r="R30" s="76">
        <f t="shared" si="3"/>
        <v>2</v>
      </c>
      <c r="S30" s="41" t="str">
        <f t="shared" si="4"/>
        <v>OK</v>
      </c>
      <c r="T30" s="100"/>
      <c r="U30" s="102"/>
      <c r="V30" s="102"/>
      <c r="W30" s="100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0</v>
      </c>
      <c r="K31" s="72">
        <f t="shared" si="0"/>
        <v>0</v>
      </c>
      <c r="L31" s="73">
        <f t="shared" si="1"/>
        <v>0</v>
      </c>
      <c r="M31" s="74"/>
      <c r="N31" s="75">
        <f t="shared" si="2"/>
        <v>0</v>
      </c>
      <c r="O31" s="74"/>
      <c r="P31" s="74"/>
      <c r="Q31" s="74"/>
      <c r="R31" s="76">
        <f t="shared" si="3"/>
        <v>0</v>
      </c>
      <c r="S31" s="41" t="str">
        <f t="shared" si="4"/>
        <v>OK</v>
      </c>
      <c r="T31" s="100"/>
      <c r="U31" s="104"/>
      <c r="V31" s="102"/>
      <c r="W31" s="100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30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100"/>
      <c r="U32" s="105"/>
      <c r="V32" s="100"/>
      <c r="W32" s="100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30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100"/>
      <c r="U33" s="105"/>
      <c r="V33" s="100"/>
      <c r="W33" s="100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100"/>
      <c r="U34" s="105"/>
      <c r="V34" s="105"/>
      <c r="W34" s="100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100"/>
      <c r="U35" s="105"/>
      <c r="V35" s="105"/>
      <c r="W35" s="100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100"/>
      <c r="U36" s="105"/>
      <c r="V36" s="105"/>
      <c r="W36" s="100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100"/>
      <c r="U37" s="105"/>
      <c r="V37" s="105"/>
      <c r="W37" s="100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45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100"/>
      <c r="U38" s="105"/>
      <c r="V38" s="105"/>
      <c r="W38" s="100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100"/>
      <c r="U39" s="100"/>
      <c r="V39" s="100"/>
      <c r="W39" s="100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100"/>
      <c r="U40" s="100"/>
      <c r="V40" s="100"/>
      <c r="W40" s="100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30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100"/>
      <c r="U41" s="100"/>
      <c r="V41" s="100"/>
      <c r="W41" s="100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45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100"/>
      <c r="U42" s="100"/>
      <c r="V42" s="100"/>
      <c r="W42" s="100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30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100"/>
      <c r="U43" s="100"/>
      <c r="V43" s="100"/>
      <c r="W43" s="100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100"/>
      <c r="U44" s="101"/>
      <c r="V44" s="101"/>
      <c r="W44" s="100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30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100"/>
      <c r="U45" s="100"/>
      <c r="V45" s="100"/>
      <c r="W45" s="100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100"/>
      <c r="U46" s="100"/>
      <c r="V46" s="100"/>
      <c r="W46" s="100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100"/>
      <c r="U47" s="100"/>
      <c r="V47" s="100"/>
      <c r="W47" s="100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45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100"/>
      <c r="U48" s="100"/>
      <c r="V48" s="100"/>
      <c r="W48" s="100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30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100"/>
      <c r="U49" s="101"/>
      <c r="V49" s="101"/>
      <c r="W49" s="100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100"/>
      <c r="U50" s="105"/>
      <c r="V50" s="105"/>
      <c r="W50" s="100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140</v>
      </c>
      <c r="M51" s="60"/>
      <c r="N51" s="60"/>
      <c r="O51" s="60"/>
      <c r="P51" s="60"/>
      <c r="Q51" s="60"/>
      <c r="R51" s="60">
        <f>SUM(R4:R50)</f>
        <v>132</v>
      </c>
      <c r="T51" s="50" cm="1">
        <f t="array" ref="T51">SUMPRODUCT($I$4:$I$50*T4:T50)</f>
        <v>2950</v>
      </c>
      <c r="U51" s="50" cm="1">
        <f t="array" ref="U51">SUMPRODUCT($I$4:$I$50*U4:U50)</f>
        <v>900</v>
      </c>
      <c r="V51" s="50" cm="1">
        <f t="array" ref="V51">SUMPRODUCT($I$4:$I$50*V4:V50)</f>
        <v>11750</v>
      </c>
      <c r="W51" s="50" cm="1">
        <f t="array" ref="W51">SUMPRODUCT($I$4:$I$50*W4:W50)</f>
        <v>2950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84250</v>
      </c>
      <c r="K52" s="77">
        <f>SUMPRODUCT($I$4:$I$50,K4:K50)</f>
        <v>18550</v>
      </c>
      <c r="L52" s="77">
        <f>SUMPRODUCT($I$4:$I$50,L4:L50)</f>
        <v>18550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X4:AG50">
    <cfRule type="cellIs" dxfId="12" priority="3" operator="greaterThan">
      <formula>0</formula>
    </cfRule>
  </conditionalFormatting>
  <conditionalFormatting sqref="T4:W50">
    <cfRule type="cellIs" dxfId="1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C7E8A-348D-4575-8349-3E25B187AE5C}">
  <dimension ref="A1:AG52"/>
  <sheetViews>
    <sheetView zoomScale="85" zoomScaleNormal="85" workbookViewId="0">
      <selection activeCell="U43" sqref="U43"/>
    </sheetView>
  </sheetViews>
  <sheetFormatPr defaultColWidth="9.7109375" defaultRowHeight="15" x14ac:dyDescent="0.2"/>
  <cols>
    <col min="1" max="2" width="6.42578125" style="3" customWidth="1"/>
    <col min="3" max="3" width="16" style="59" customWidth="1"/>
    <col min="4" max="4" width="36.85546875" style="1" customWidth="1"/>
    <col min="5" max="5" width="10.7109375" style="1" customWidth="1"/>
    <col min="6" max="6" width="7.28515625" style="1" customWidth="1"/>
    <col min="7" max="7" width="10.7109375" style="1" customWidth="1"/>
    <col min="8" max="8" width="13.7109375" style="1" customWidth="1"/>
    <col min="9" max="9" width="14.28515625" style="1" customWidth="1"/>
    <col min="10" max="10" width="13.5703125" style="48" bestFit="1" customWidth="1"/>
    <col min="11" max="11" width="11.85546875" style="48" customWidth="1"/>
    <col min="12" max="12" width="11.140625" style="48" customWidth="1"/>
    <col min="13" max="17" width="10" style="48" customWidth="1"/>
    <col min="18" max="18" width="11" style="22" bestFit="1" customWidth="1"/>
    <col min="19" max="19" width="9" style="49" customWidth="1"/>
    <col min="20" max="21" width="15.140625" style="51" customWidth="1"/>
    <col min="22" max="33" width="13.7109375" style="51" customWidth="1"/>
    <col min="34" max="16384" width="9.7109375" style="44"/>
  </cols>
  <sheetData>
    <row r="1" spans="1:33" ht="39.75" customHeight="1" x14ac:dyDescent="0.2">
      <c r="A1" s="115" t="s">
        <v>84</v>
      </c>
      <c r="B1" s="115"/>
      <c r="C1" s="115"/>
      <c r="D1" s="115" t="s">
        <v>85</v>
      </c>
      <c r="E1" s="115"/>
      <c r="F1" s="115"/>
      <c r="G1" s="115"/>
      <c r="H1" s="115"/>
      <c r="I1" s="115"/>
      <c r="J1" s="116" t="s">
        <v>86</v>
      </c>
      <c r="K1" s="116"/>
      <c r="L1" s="116"/>
      <c r="M1" s="116"/>
      <c r="N1" s="116"/>
      <c r="O1" s="116"/>
      <c r="P1" s="116"/>
      <c r="Q1" s="116"/>
      <c r="R1" s="116"/>
      <c r="S1" s="116"/>
      <c r="T1" s="117" t="s">
        <v>153</v>
      </c>
      <c r="U1" s="117" t="s">
        <v>154</v>
      </c>
      <c r="V1" s="114" t="s">
        <v>103</v>
      </c>
      <c r="W1" s="114" t="s">
        <v>103</v>
      </c>
      <c r="X1" s="114" t="s">
        <v>103</v>
      </c>
      <c r="Y1" s="114" t="s">
        <v>103</v>
      </c>
      <c r="Z1" s="114" t="s">
        <v>103</v>
      </c>
      <c r="AA1" s="114" t="s">
        <v>103</v>
      </c>
      <c r="AB1" s="114" t="s">
        <v>103</v>
      </c>
      <c r="AC1" s="114" t="s">
        <v>103</v>
      </c>
      <c r="AD1" s="114" t="s">
        <v>103</v>
      </c>
      <c r="AE1" s="114" t="s">
        <v>103</v>
      </c>
      <c r="AF1" s="114" t="s">
        <v>103</v>
      </c>
      <c r="AG1" s="114" t="s">
        <v>103</v>
      </c>
    </row>
    <row r="2" spans="1:33" ht="18" customHeight="1" x14ac:dyDescent="0.2">
      <c r="A2" s="116" t="s">
        <v>78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7"/>
      <c r="U2" s="117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</row>
    <row r="3" spans="1:33" s="3" customFormat="1" ht="37.5" customHeight="1" x14ac:dyDescent="0.2">
      <c r="A3" s="35" t="s">
        <v>62</v>
      </c>
      <c r="B3" s="58" t="s">
        <v>63</v>
      </c>
      <c r="C3" s="35" t="s">
        <v>64</v>
      </c>
      <c r="D3" s="35" t="s">
        <v>65</v>
      </c>
      <c r="E3" s="35" t="s">
        <v>67</v>
      </c>
      <c r="F3" s="35" t="s">
        <v>20</v>
      </c>
      <c r="G3" s="35" t="s">
        <v>68</v>
      </c>
      <c r="H3" s="35" t="s">
        <v>21</v>
      </c>
      <c r="I3" s="36" t="s">
        <v>66</v>
      </c>
      <c r="J3" s="37" t="s">
        <v>2</v>
      </c>
      <c r="K3" s="70" t="s">
        <v>115</v>
      </c>
      <c r="L3" s="70" t="s">
        <v>116</v>
      </c>
      <c r="M3" s="70" t="s">
        <v>117</v>
      </c>
      <c r="N3" s="70" t="s">
        <v>118</v>
      </c>
      <c r="O3" s="70" t="s">
        <v>119</v>
      </c>
      <c r="P3" s="70" t="s">
        <v>120</v>
      </c>
      <c r="Q3" s="70" t="s">
        <v>121</v>
      </c>
      <c r="R3" s="71" t="s">
        <v>0</v>
      </c>
      <c r="S3" s="38" t="s">
        <v>1</v>
      </c>
      <c r="T3" s="67">
        <v>45590</v>
      </c>
      <c r="U3" s="67">
        <v>45601</v>
      </c>
      <c r="V3" s="33" t="s">
        <v>60</v>
      </c>
      <c r="W3" s="33" t="s">
        <v>60</v>
      </c>
      <c r="X3" s="33" t="s">
        <v>60</v>
      </c>
      <c r="Y3" s="33" t="s">
        <v>60</v>
      </c>
      <c r="Z3" s="33" t="s">
        <v>60</v>
      </c>
      <c r="AA3" s="33" t="s">
        <v>60</v>
      </c>
      <c r="AB3" s="33" t="s">
        <v>60</v>
      </c>
      <c r="AC3" s="33" t="s">
        <v>60</v>
      </c>
      <c r="AD3" s="33" t="s">
        <v>60</v>
      </c>
      <c r="AE3" s="33" t="s">
        <v>60</v>
      </c>
      <c r="AF3" s="33" t="s">
        <v>60</v>
      </c>
      <c r="AG3" s="33" t="s">
        <v>60</v>
      </c>
    </row>
    <row r="4" spans="1:33" s="3" customFormat="1" ht="30" x14ac:dyDescent="0.2">
      <c r="A4" s="109">
        <v>1</v>
      </c>
      <c r="B4" s="42">
        <v>1</v>
      </c>
      <c r="C4" s="109" t="s">
        <v>87</v>
      </c>
      <c r="D4" s="42" t="s">
        <v>11</v>
      </c>
      <c r="E4" s="29" t="s">
        <v>69</v>
      </c>
      <c r="F4" s="29" t="s">
        <v>22</v>
      </c>
      <c r="G4" s="29" t="s">
        <v>23</v>
      </c>
      <c r="H4" s="29" t="s">
        <v>24</v>
      </c>
      <c r="I4" s="61">
        <v>1900</v>
      </c>
      <c r="J4" s="39">
        <v>5</v>
      </c>
      <c r="K4" s="72">
        <f>IF(SUM(T4:AK4)&gt;J4+M4,J4+M4,SUM(T4:AK4))</f>
        <v>0</v>
      </c>
      <c r="L4" s="73">
        <f>(SUM(T4:AK4))</f>
        <v>0</v>
      </c>
      <c r="M4" s="74"/>
      <c r="N4" s="75">
        <f>ROUND(IF(J4*0.25-0.5&lt;0,0,J4*0.25-0.5),0)-Q4-O4</f>
        <v>1</v>
      </c>
      <c r="O4" s="74"/>
      <c r="P4" s="74"/>
      <c r="Q4" s="74"/>
      <c r="R4" s="76">
        <f>J4-(SUM(T4:AC4))+M4</f>
        <v>5</v>
      </c>
      <c r="S4" s="41" t="str">
        <f>IF(R4&lt;0,"ATENÇÃO","OK")</f>
        <v>OK</v>
      </c>
      <c r="T4" s="100"/>
      <c r="U4" s="100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 s="3" customFormat="1" ht="30" x14ac:dyDescent="0.2">
      <c r="A5" s="110"/>
      <c r="B5" s="42">
        <v>2</v>
      </c>
      <c r="C5" s="110"/>
      <c r="D5" s="42" t="s">
        <v>12</v>
      </c>
      <c r="E5" s="29" t="s">
        <v>69</v>
      </c>
      <c r="F5" s="29" t="s">
        <v>22</v>
      </c>
      <c r="G5" s="29" t="s">
        <v>23</v>
      </c>
      <c r="H5" s="29" t="s">
        <v>24</v>
      </c>
      <c r="I5" s="61">
        <v>1900</v>
      </c>
      <c r="J5" s="39">
        <v>5</v>
      </c>
      <c r="K5" s="72">
        <f t="shared" ref="K5:K50" si="0">IF(SUM(T5:AK5)&gt;J5+M5,J5+M5,SUM(T5:AK5))</f>
        <v>0</v>
      </c>
      <c r="L5" s="73">
        <f t="shared" ref="L5:L50" si="1">(SUM(T5:AK5))</f>
        <v>0</v>
      </c>
      <c r="M5" s="74"/>
      <c r="N5" s="75">
        <f t="shared" ref="N5:N50" si="2">ROUND(IF(J5*0.25-0.5&lt;0,0,J5*0.25-0.5),0)-Q5-O5</f>
        <v>1</v>
      </c>
      <c r="O5" s="74"/>
      <c r="P5" s="74"/>
      <c r="Q5" s="74"/>
      <c r="R5" s="76">
        <f t="shared" ref="R5:R50" si="3">J5-(SUM(T5:AC5))+M5</f>
        <v>5</v>
      </c>
      <c r="S5" s="41" t="str">
        <f t="shared" ref="S5:S50" si="4">IF(R5&lt;0,"ATENÇÃO","OK")</f>
        <v>OK</v>
      </c>
      <c r="T5" s="100"/>
      <c r="U5" s="100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 s="3" customFormat="1" ht="14.45" customHeight="1" x14ac:dyDescent="0.2">
      <c r="A6" s="110"/>
      <c r="B6" s="42">
        <v>3</v>
      </c>
      <c r="C6" s="110"/>
      <c r="D6" s="42" t="s">
        <v>13</v>
      </c>
      <c r="E6" s="29" t="s">
        <v>69</v>
      </c>
      <c r="F6" s="29" t="s">
        <v>22</v>
      </c>
      <c r="G6" s="29" t="s">
        <v>49</v>
      </c>
      <c r="H6" s="29" t="s">
        <v>24</v>
      </c>
      <c r="I6" s="61">
        <v>1900</v>
      </c>
      <c r="J6" s="39">
        <v>5</v>
      </c>
      <c r="K6" s="72">
        <f t="shared" si="0"/>
        <v>0</v>
      </c>
      <c r="L6" s="73">
        <f t="shared" si="1"/>
        <v>0</v>
      </c>
      <c r="M6" s="74"/>
      <c r="N6" s="75">
        <f t="shared" si="2"/>
        <v>1</v>
      </c>
      <c r="O6" s="74"/>
      <c r="P6" s="74"/>
      <c r="Q6" s="74"/>
      <c r="R6" s="76">
        <f t="shared" si="3"/>
        <v>5</v>
      </c>
      <c r="S6" s="41" t="str">
        <f t="shared" si="4"/>
        <v>OK</v>
      </c>
      <c r="T6" s="100"/>
      <c r="U6" s="100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 s="3" customFormat="1" ht="30" x14ac:dyDescent="0.2">
      <c r="A7" s="110"/>
      <c r="B7" s="42">
        <v>4</v>
      </c>
      <c r="C7" s="110"/>
      <c r="D7" s="42" t="s">
        <v>70</v>
      </c>
      <c r="E7" s="29" t="s">
        <v>69</v>
      </c>
      <c r="F7" s="29" t="s">
        <v>22</v>
      </c>
      <c r="G7" s="29" t="s">
        <v>23</v>
      </c>
      <c r="H7" s="29" t="s">
        <v>24</v>
      </c>
      <c r="I7" s="61">
        <v>2500</v>
      </c>
      <c r="J7" s="39">
        <v>2</v>
      </c>
      <c r="K7" s="72">
        <f t="shared" si="0"/>
        <v>0</v>
      </c>
      <c r="L7" s="73">
        <f t="shared" si="1"/>
        <v>0</v>
      </c>
      <c r="M7" s="74"/>
      <c r="N7" s="75">
        <f t="shared" si="2"/>
        <v>0</v>
      </c>
      <c r="O7" s="74"/>
      <c r="P7" s="74"/>
      <c r="Q7" s="74"/>
      <c r="R7" s="76">
        <f t="shared" si="3"/>
        <v>2</v>
      </c>
      <c r="S7" s="41" t="str">
        <f t="shared" si="4"/>
        <v>OK</v>
      </c>
      <c r="T7" s="100"/>
      <c r="U7" s="100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 s="3" customFormat="1" ht="30" x14ac:dyDescent="0.2">
      <c r="A8" s="110"/>
      <c r="B8" s="42">
        <v>5</v>
      </c>
      <c r="C8" s="110"/>
      <c r="D8" s="42" t="s">
        <v>14</v>
      </c>
      <c r="E8" s="29" t="s">
        <v>69</v>
      </c>
      <c r="F8" s="29" t="s">
        <v>22</v>
      </c>
      <c r="G8" s="29" t="s">
        <v>23</v>
      </c>
      <c r="H8" s="29" t="s">
        <v>24</v>
      </c>
      <c r="I8" s="61">
        <v>1900</v>
      </c>
      <c r="J8" s="39">
        <v>5</v>
      </c>
      <c r="K8" s="72">
        <f t="shared" si="0"/>
        <v>0</v>
      </c>
      <c r="L8" s="73">
        <f t="shared" si="1"/>
        <v>0</v>
      </c>
      <c r="M8" s="74"/>
      <c r="N8" s="75">
        <f t="shared" si="2"/>
        <v>1</v>
      </c>
      <c r="O8" s="74"/>
      <c r="P8" s="74"/>
      <c r="Q8" s="74"/>
      <c r="R8" s="76">
        <f t="shared" si="3"/>
        <v>5</v>
      </c>
      <c r="S8" s="41" t="str">
        <f t="shared" si="4"/>
        <v>OK</v>
      </c>
      <c r="T8" s="100"/>
      <c r="U8" s="100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 s="3" customFormat="1" ht="30" x14ac:dyDescent="0.2">
      <c r="A9" s="110"/>
      <c r="B9" s="42">
        <v>6</v>
      </c>
      <c r="C9" s="110"/>
      <c r="D9" s="42" t="s">
        <v>15</v>
      </c>
      <c r="E9" s="29" t="s">
        <v>69</v>
      </c>
      <c r="F9" s="29" t="s">
        <v>22</v>
      </c>
      <c r="G9" s="29" t="s">
        <v>23</v>
      </c>
      <c r="H9" s="29" t="s">
        <v>24</v>
      </c>
      <c r="I9" s="61">
        <v>1900</v>
      </c>
      <c r="J9" s="39">
        <v>5</v>
      </c>
      <c r="K9" s="72">
        <f t="shared" si="0"/>
        <v>0</v>
      </c>
      <c r="L9" s="73">
        <f t="shared" si="1"/>
        <v>0</v>
      </c>
      <c r="M9" s="74"/>
      <c r="N9" s="75">
        <f t="shared" si="2"/>
        <v>1</v>
      </c>
      <c r="O9" s="74"/>
      <c r="P9" s="74"/>
      <c r="Q9" s="74"/>
      <c r="R9" s="76">
        <f t="shared" si="3"/>
        <v>5</v>
      </c>
      <c r="S9" s="41" t="str">
        <f t="shared" si="4"/>
        <v>OK</v>
      </c>
      <c r="T9" s="100"/>
      <c r="U9" s="100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 s="3" customFormat="1" ht="30" x14ac:dyDescent="0.2">
      <c r="A10" s="110"/>
      <c r="B10" s="42">
        <v>7</v>
      </c>
      <c r="C10" s="110"/>
      <c r="D10" s="42" t="s">
        <v>16</v>
      </c>
      <c r="E10" s="29" t="s">
        <v>69</v>
      </c>
      <c r="F10" s="29" t="s">
        <v>22</v>
      </c>
      <c r="G10" s="29" t="s">
        <v>50</v>
      </c>
      <c r="H10" s="29" t="s">
        <v>24</v>
      </c>
      <c r="I10" s="61">
        <v>2000</v>
      </c>
      <c r="J10" s="39">
        <v>5</v>
      </c>
      <c r="K10" s="72">
        <f t="shared" si="0"/>
        <v>0</v>
      </c>
      <c r="L10" s="73">
        <f t="shared" si="1"/>
        <v>0</v>
      </c>
      <c r="M10" s="74"/>
      <c r="N10" s="75">
        <f t="shared" si="2"/>
        <v>1</v>
      </c>
      <c r="O10" s="74"/>
      <c r="P10" s="74"/>
      <c r="Q10" s="74"/>
      <c r="R10" s="76">
        <f t="shared" si="3"/>
        <v>5</v>
      </c>
      <c r="S10" s="41" t="str">
        <f t="shared" si="4"/>
        <v>OK</v>
      </c>
      <c r="T10" s="100"/>
      <c r="U10" s="100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 s="3" customFormat="1" ht="30" x14ac:dyDescent="0.2">
      <c r="A11" s="110"/>
      <c r="B11" s="42">
        <v>8</v>
      </c>
      <c r="C11" s="110"/>
      <c r="D11" s="42" t="s">
        <v>17</v>
      </c>
      <c r="E11" s="29" t="s">
        <v>69</v>
      </c>
      <c r="F11" s="29" t="s">
        <v>22</v>
      </c>
      <c r="G11" s="29" t="s">
        <v>50</v>
      </c>
      <c r="H11" s="29" t="s">
        <v>24</v>
      </c>
      <c r="I11" s="61">
        <v>2000</v>
      </c>
      <c r="J11" s="39">
        <v>3</v>
      </c>
      <c r="K11" s="72">
        <f t="shared" si="0"/>
        <v>0</v>
      </c>
      <c r="L11" s="73">
        <f t="shared" si="1"/>
        <v>0</v>
      </c>
      <c r="M11" s="74"/>
      <c r="N11" s="75">
        <f t="shared" si="2"/>
        <v>0</v>
      </c>
      <c r="O11" s="74"/>
      <c r="P11" s="74"/>
      <c r="Q11" s="74"/>
      <c r="R11" s="76">
        <f t="shared" si="3"/>
        <v>3</v>
      </c>
      <c r="S11" s="41" t="str">
        <f t="shared" si="4"/>
        <v>OK</v>
      </c>
      <c r="T11" s="100"/>
      <c r="U11" s="100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 s="3" customFormat="1" ht="45" x14ac:dyDescent="0.2">
      <c r="A12" s="110"/>
      <c r="B12" s="42">
        <v>9</v>
      </c>
      <c r="C12" s="110"/>
      <c r="D12" s="42" t="s">
        <v>18</v>
      </c>
      <c r="E12" s="29" t="s">
        <v>69</v>
      </c>
      <c r="F12" s="29" t="s">
        <v>22</v>
      </c>
      <c r="G12" s="29" t="s">
        <v>49</v>
      </c>
      <c r="H12" s="29" t="s">
        <v>24</v>
      </c>
      <c r="I12" s="61">
        <v>1900</v>
      </c>
      <c r="J12" s="39">
        <v>5</v>
      </c>
      <c r="K12" s="72">
        <f t="shared" si="0"/>
        <v>0</v>
      </c>
      <c r="L12" s="73">
        <f t="shared" si="1"/>
        <v>0</v>
      </c>
      <c r="M12" s="74"/>
      <c r="N12" s="75">
        <f t="shared" si="2"/>
        <v>1</v>
      </c>
      <c r="O12" s="74"/>
      <c r="P12" s="74"/>
      <c r="Q12" s="74"/>
      <c r="R12" s="76">
        <f t="shared" si="3"/>
        <v>5</v>
      </c>
      <c r="S12" s="41" t="str">
        <f t="shared" si="4"/>
        <v>OK</v>
      </c>
      <c r="T12" s="100"/>
      <c r="U12" s="100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 s="34" customFormat="1" ht="14.45" customHeight="1" x14ac:dyDescent="0.2">
      <c r="A13" s="110"/>
      <c r="B13" s="42">
        <v>10</v>
      </c>
      <c r="C13" s="110"/>
      <c r="D13" s="42" t="s">
        <v>88</v>
      </c>
      <c r="E13" s="29" t="s">
        <v>69</v>
      </c>
      <c r="F13" s="29" t="s">
        <v>22</v>
      </c>
      <c r="G13" s="29" t="s">
        <v>51</v>
      </c>
      <c r="H13" s="29" t="s">
        <v>24</v>
      </c>
      <c r="I13" s="61">
        <v>500</v>
      </c>
      <c r="J13" s="39">
        <v>5</v>
      </c>
      <c r="K13" s="72">
        <f t="shared" si="0"/>
        <v>0</v>
      </c>
      <c r="L13" s="73">
        <f t="shared" si="1"/>
        <v>0</v>
      </c>
      <c r="M13" s="74"/>
      <c r="N13" s="75">
        <f t="shared" si="2"/>
        <v>1</v>
      </c>
      <c r="O13" s="74"/>
      <c r="P13" s="74"/>
      <c r="Q13" s="74"/>
      <c r="R13" s="76">
        <f t="shared" si="3"/>
        <v>5</v>
      </c>
      <c r="S13" s="41" t="str">
        <f t="shared" si="4"/>
        <v>OK</v>
      </c>
      <c r="T13" s="100"/>
      <c r="U13" s="101"/>
      <c r="V13" s="53"/>
      <c r="W13" s="52"/>
      <c r="X13" s="53"/>
      <c r="Y13" s="52"/>
      <c r="Z13" s="53"/>
      <c r="AA13" s="52"/>
      <c r="AB13" s="52"/>
      <c r="AC13" s="52"/>
      <c r="AD13" s="52"/>
      <c r="AE13" s="52"/>
      <c r="AF13" s="52"/>
      <c r="AG13" s="52"/>
    </row>
    <row r="14" spans="1:33" s="3" customFormat="1" ht="30" x14ac:dyDescent="0.2">
      <c r="A14" s="110"/>
      <c r="B14" s="42">
        <v>11</v>
      </c>
      <c r="C14" s="110"/>
      <c r="D14" s="42" t="s">
        <v>52</v>
      </c>
      <c r="E14" s="29" t="s">
        <v>69</v>
      </c>
      <c r="F14" s="29" t="s">
        <v>22</v>
      </c>
      <c r="G14" s="29" t="s">
        <v>51</v>
      </c>
      <c r="H14" s="29" t="s">
        <v>24</v>
      </c>
      <c r="I14" s="61">
        <v>500</v>
      </c>
      <c r="J14" s="39">
        <v>5</v>
      </c>
      <c r="K14" s="72">
        <f t="shared" si="0"/>
        <v>0</v>
      </c>
      <c r="L14" s="73">
        <f t="shared" si="1"/>
        <v>0</v>
      </c>
      <c r="M14" s="74"/>
      <c r="N14" s="75">
        <f t="shared" si="2"/>
        <v>1</v>
      </c>
      <c r="O14" s="74"/>
      <c r="P14" s="74"/>
      <c r="Q14" s="74"/>
      <c r="R14" s="76">
        <f t="shared" si="3"/>
        <v>5</v>
      </c>
      <c r="S14" s="41" t="str">
        <f t="shared" si="4"/>
        <v>OK</v>
      </c>
      <c r="T14" s="100"/>
      <c r="U14" s="100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 s="34" customFormat="1" x14ac:dyDescent="0.2">
      <c r="A15" s="110"/>
      <c r="B15" s="42">
        <v>12</v>
      </c>
      <c r="C15" s="110"/>
      <c r="D15" s="42" t="s">
        <v>89</v>
      </c>
      <c r="E15" s="29" t="s">
        <v>69</v>
      </c>
      <c r="F15" s="29" t="s">
        <v>22</v>
      </c>
      <c r="G15" s="29" t="s">
        <v>53</v>
      </c>
      <c r="H15" s="29" t="s">
        <v>24</v>
      </c>
      <c r="I15" s="61">
        <v>1000</v>
      </c>
      <c r="J15" s="39">
        <v>10</v>
      </c>
      <c r="K15" s="72">
        <f t="shared" si="0"/>
        <v>3</v>
      </c>
      <c r="L15" s="73">
        <f t="shared" si="1"/>
        <v>3</v>
      </c>
      <c r="M15" s="74"/>
      <c r="N15" s="75">
        <f t="shared" si="2"/>
        <v>2</v>
      </c>
      <c r="O15" s="74"/>
      <c r="P15" s="74"/>
      <c r="Q15" s="74"/>
      <c r="R15" s="76">
        <f t="shared" si="3"/>
        <v>7</v>
      </c>
      <c r="S15" s="41" t="str">
        <f t="shared" si="4"/>
        <v>OK</v>
      </c>
      <c r="T15" s="100">
        <v>2</v>
      </c>
      <c r="U15" s="101">
        <v>1</v>
      </c>
      <c r="V15" s="53"/>
      <c r="W15" s="52"/>
      <c r="X15" s="53"/>
      <c r="Y15" s="52"/>
      <c r="Z15" s="53"/>
      <c r="AA15" s="52"/>
      <c r="AB15" s="52"/>
      <c r="AC15" s="52"/>
      <c r="AD15" s="52"/>
      <c r="AE15" s="52"/>
      <c r="AF15" s="52"/>
      <c r="AG15" s="52"/>
    </row>
    <row r="16" spans="1:33" s="3" customFormat="1" x14ac:dyDescent="0.2">
      <c r="A16" s="110"/>
      <c r="B16" s="42">
        <v>13</v>
      </c>
      <c r="C16" s="110"/>
      <c r="D16" s="42" t="s">
        <v>90</v>
      </c>
      <c r="E16" s="29" t="s">
        <v>69</v>
      </c>
      <c r="F16" s="29" t="s">
        <v>22</v>
      </c>
      <c r="G16" s="29" t="s">
        <v>53</v>
      </c>
      <c r="H16" s="29" t="s">
        <v>24</v>
      </c>
      <c r="I16" s="61">
        <v>1200</v>
      </c>
      <c r="J16" s="39">
        <v>10</v>
      </c>
      <c r="K16" s="72">
        <f t="shared" si="0"/>
        <v>0</v>
      </c>
      <c r="L16" s="73">
        <f t="shared" si="1"/>
        <v>0</v>
      </c>
      <c r="M16" s="74"/>
      <c r="N16" s="75">
        <f t="shared" si="2"/>
        <v>2</v>
      </c>
      <c r="O16" s="74"/>
      <c r="P16" s="74"/>
      <c r="Q16" s="74"/>
      <c r="R16" s="76">
        <f t="shared" si="3"/>
        <v>10</v>
      </c>
      <c r="S16" s="41" t="str">
        <f t="shared" si="4"/>
        <v>OK</v>
      </c>
      <c r="T16" s="100"/>
      <c r="U16" s="100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 s="3" customFormat="1" x14ac:dyDescent="0.2">
      <c r="A17" s="110"/>
      <c r="B17" s="42">
        <v>14</v>
      </c>
      <c r="C17" s="110"/>
      <c r="D17" s="42" t="s">
        <v>54</v>
      </c>
      <c r="E17" s="29" t="s">
        <v>69</v>
      </c>
      <c r="F17" s="29" t="s">
        <v>22</v>
      </c>
      <c r="G17" s="29" t="s">
        <v>53</v>
      </c>
      <c r="H17" s="29" t="s">
        <v>24</v>
      </c>
      <c r="I17" s="61">
        <v>10000</v>
      </c>
      <c r="J17" s="39">
        <v>1</v>
      </c>
      <c r="K17" s="72">
        <f t="shared" si="0"/>
        <v>0</v>
      </c>
      <c r="L17" s="73">
        <f t="shared" si="1"/>
        <v>0</v>
      </c>
      <c r="M17" s="74"/>
      <c r="N17" s="75">
        <f t="shared" si="2"/>
        <v>0</v>
      </c>
      <c r="O17" s="74"/>
      <c r="P17" s="74"/>
      <c r="Q17" s="74"/>
      <c r="R17" s="76">
        <f t="shared" si="3"/>
        <v>1</v>
      </c>
      <c r="S17" s="41" t="str">
        <f t="shared" si="4"/>
        <v>OK</v>
      </c>
      <c r="T17" s="100"/>
      <c r="U17" s="100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 s="3" customFormat="1" ht="14.45" customHeight="1" x14ac:dyDescent="0.2">
      <c r="A18" s="110"/>
      <c r="B18" s="42">
        <v>15</v>
      </c>
      <c r="C18" s="110"/>
      <c r="D18" s="42" t="s">
        <v>55</v>
      </c>
      <c r="E18" s="29" t="s">
        <v>69</v>
      </c>
      <c r="F18" s="29" t="s">
        <v>22</v>
      </c>
      <c r="G18" s="29" t="s">
        <v>51</v>
      </c>
      <c r="H18" s="29" t="s">
        <v>24</v>
      </c>
      <c r="I18" s="61">
        <v>500</v>
      </c>
      <c r="J18" s="39">
        <v>2</v>
      </c>
      <c r="K18" s="72">
        <f t="shared" si="0"/>
        <v>0</v>
      </c>
      <c r="L18" s="73">
        <f t="shared" si="1"/>
        <v>0</v>
      </c>
      <c r="M18" s="74"/>
      <c r="N18" s="75">
        <f t="shared" si="2"/>
        <v>0</v>
      </c>
      <c r="O18" s="74"/>
      <c r="P18" s="74"/>
      <c r="Q18" s="74"/>
      <c r="R18" s="76">
        <f t="shared" si="3"/>
        <v>2</v>
      </c>
      <c r="S18" s="41" t="str">
        <f t="shared" si="4"/>
        <v>OK</v>
      </c>
      <c r="T18" s="100"/>
      <c r="U18" s="100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 s="3" customFormat="1" x14ac:dyDescent="0.2">
      <c r="A19" s="110"/>
      <c r="B19" s="42">
        <v>16</v>
      </c>
      <c r="C19" s="110"/>
      <c r="D19" s="42" t="s">
        <v>56</v>
      </c>
      <c r="E19" s="29" t="s">
        <v>69</v>
      </c>
      <c r="F19" s="29" t="s">
        <v>22</v>
      </c>
      <c r="G19" s="29" t="s">
        <v>25</v>
      </c>
      <c r="H19" s="29" t="s">
        <v>24</v>
      </c>
      <c r="I19" s="61">
        <v>500</v>
      </c>
      <c r="J19" s="39">
        <v>8</v>
      </c>
      <c r="K19" s="72">
        <f t="shared" si="0"/>
        <v>0</v>
      </c>
      <c r="L19" s="73">
        <f t="shared" si="1"/>
        <v>0</v>
      </c>
      <c r="M19" s="74"/>
      <c r="N19" s="75">
        <f t="shared" si="2"/>
        <v>2</v>
      </c>
      <c r="O19" s="74"/>
      <c r="P19" s="74"/>
      <c r="Q19" s="74"/>
      <c r="R19" s="76">
        <f t="shared" si="3"/>
        <v>8</v>
      </c>
      <c r="S19" s="41" t="str">
        <f t="shared" si="4"/>
        <v>OK</v>
      </c>
      <c r="T19" s="100"/>
      <c r="U19" s="100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 s="34" customFormat="1" ht="29.1" customHeight="1" x14ac:dyDescent="0.2">
      <c r="A20" s="110"/>
      <c r="B20" s="42">
        <v>17</v>
      </c>
      <c r="C20" s="110"/>
      <c r="D20" s="42" t="s">
        <v>91</v>
      </c>
      <c r="E20" s="29" t="s">
        <v>69</v>
      </c>
      <c r="F20" s="29" t="s">
        <v>22</v>
      </c>
      <c r="G20" s="29" t="s">
        <v>25</v>
      </c>
      <c r="H20" s="29" t="s">
        <v>24</v>
      </c>
      <c r="I20" s="61">
        <v>2500</v>
      </c>
      <c r="J20" s="39">
        <v>0</v>
      </c>
      <c r="K20" s="72">
        <f t="shared" si="0"/>
        <v>0</v>
      </c>
      <c r="L20" s="73">
        <f t="shared" si="1"/>
        <v>0</v>
      </c>
      <c r="M20" s="74"/>
      <c r="N20" s="75">
        <f t="shared" si="2"/>
        <v>0</v>
      </c>
      <c r="O20" s="74"/>
      <c r="P20" s="74"/>
      <c r="Q20" s="74"/>
      <c r="R20" s="76">
        <f t="shared" si="3"/>
        <v>0</v>
      </c>
      <c r="S20" s="41" t="str">
        <f t="shared" si="4"/>
        <v>OK</v>
      </c>
      <c r="T20" s="100"/>
      <c r="U20" s="101"/>
      <c r="V20" s="53"/>
      <c r="W20" s="52"/>
      <c r="X20" s="53"/>
      <c r="Y20" s="52"/>
      <c r="Z20" s="53"/>
      <c r="AA20" s="52"/>
      <c r="AB20" s="52"/>
      <c r="AC20" s="52"/>
      <c r="AD20" s="52"/>
      <c r="AE20" s="52"/>
      <c r="AF20" s="52"/>
      <c r="AG20" s="52"/>
    </row>
    <row r="21" spans="1:33" s="3" customFormat="1" ht="30" x14ac:dyDescent="0.2">
      <c r="A21" s="110"/>
      <c r="B21" s="42">
        <v>18</v>
      </c>
      <c r="C21" s="110"/>
      <c r="D21" s="42" t="s">
        <v>57</v>
      </c>
      <c r="E21" s="29" t="s">
        <v>69</v>
      </c>
      <c r="F21" s="29" t="s">
        <v>22</v>
      </c>
      <c r="G21" s="29" t="s">
        <v>25</v>
      </c>
      <c r="H21" s="29" t="s">
        <v>24</v>
      </c>
      <c r="I21" s="61">
        <v>2500</v>
      </c>
      <c r="J21" s="39">
        <v>5</v>
      </c>
      <c r="K21" s="72">
        <f t="shared" si="0"/>
        <v>0</v>
      </c>
      <c r="L21" s="73">
        <f t="shared" si="1"/>
        <v>0</v>
      </c>
      <c r="M21" s="74"/>
      <c r="N21" s="75">
        <f t="shared" si="2"/>
        <v>1</v>
      </c>
      <c r="O21" s="74"/>
      <c r="P21" s="74"/>
      <c r="Q21" s="74"/>
      <c r="R21" s="76">
        <f t="shared" si="3"/>
        <v>5</v>
      </c>
      <c r="S21" s="41" t="str">
        <f t="shared" si="4"/>
        <v>OK</v>
      </c>
      <c r="T21" s="100"/>
      <c r="U21" s="100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 ht="30" x14ac:dyDescent="0.2">
      <c r="A22" s="110"/>
      <c r="B22" s="42">
        <v>19</v>
      </c>
      <c r="C22" s="110"/>
      <c r="D22" s="42" t="s">
        <v>58</v>
      </c>
      <c r="E22" s="29" t="s">
        <v>69</v>
      </c>
      <c r="F22" s="29" t="s">
        <v>22</v>
      </c>
      <c r="G22" s="29" t="s">
        <v>59</v>
      </c>
      <c r="H22" s="29" t="s">
        <v>24</v>
      </c>
      <c r="I22" s="61">
        <v>1500</v>
      </c>
      <c r="J22" s="40">
        <v>4</v>
      </c>
      <c r="K22" s="72">
        <f t="shared" si="0"/>
        <v>0</v>
      </c>
      <c r="L22" s="73">
        <f t="shared" si="1"/>
        <v>0</v>
      </c>
      <c r="M22" s="74"/>
      <c r="N22" s="75">
        <f t="shared" si="2"/>
        <v>1</v>
      </c>
      <c r="O22" s="74"/>
      <c r="P22" s="74"/>
      <c r="Q22" s="74"/>
      <c r="R22" s="76">
        <f t="shared" si="3"/>
        <v>4</v>
      </c>
      <c r="S22" s="41" t="str">
        <f t="shared" si="4"/>
        <v>OK</v>
      </c>
      <c r="T22" s="100"/>
      <c r="U22" s="100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 x14ac:dyDescent="0.2">
      <c r="A23" s="110"/>
      <c r="B23" s="42">
        <v>20</v>
      </c>
      <c r="C23" s="110"/>
      <c r="D23" s="42" t="s">
        <v>92</v>
      </c>
      <c r="E23" s="29" t="s">
        <v>69</v>
      </c>
      <c r="F23" s="29" t="s">
        <v>22</v>
      </c>
      <c r="G23" s="29" t="s">
        <v>26</v>
      </c>
      <c r="H23" s="29" t="s">
        <v>24</v>
      </c>
      <c r="I23" s="61">
        <v>500</v>
      </c>
      <c r="J23" s="40">
        <v>14</v>
      </c>
      <c r="K23" s="72">
        <f t="shared" si="0"/>
        <v>0</v>
      </c>
      <c r="L23" s="73">
        <f t="shared" si="1"/>
        <v>0</v>
      </c>
      <c r="M23" s="74"/>
      <c r="N23" s="75">
        <f t="shared" si="2"/>
        <v>3</v>
      </c>
      <c r="O23" s="74"/>
      <c r="P23" s="74"/>
      <c r="Q23" s="74"/>
      <c r="R23" s="76">
        <f t="shared" si="3"/>
        <v>14</v>
      </c>
      <c r="S23" s="41" t="str">
        <f t="shared" si="4"/>
        <v>OK</v>
      </c>
      <c r="T23" s="100"/>
      <c r="U23" s="100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 x14ac:dyDescent="0.2">
      <c r="A24" s="110"/>
      <c r="B24" s="42">
        <v>21</v>
      </c>
      <c r="C24" s="110"/>
      <c r="D24" s="42" t="s">
        <v>93</v>
      </c>
      <c r="E24" s="29" t="s">
        <v>69</v>
      </c>
      <c r="F24" s="29" t="s">
        <v>22</v>
      </c>
      <c r="G24" s="29" t="s">
        <v>26</v>
      </c>
      <c r="H24" s="29" t="s">
        <v>24</v>
      </c>
      <c r="I24" s="30">
        <v>500</v>
      </c>
      <c r="J24" s="40">
        <v>0</v>
      </c>
      <c r="K24" s="72">
        <f t="shared" si="0"/>
        <v>0</v>
      </c>
      <c r="L24" s="73">
        <f t="shared" si="1"/>
        <v>0</v>
      </c>
      <c r="M24" s="74"/>
      <c r="N24" s="75">
        <f t="shared" si="2"/>
        <v>0</v>
      </c>
      <c r="O24" s="74"/>
      <c r="P24" s="74"/>
      <c r="Q24" s="74"/>
      <c r="R24" s="76">
        <f t="shared" si="3"/>
        <v>0</v>
      </c>
      <c r="S24" s="41" t="str">
        <f t="shared" si="4"/>
        <v>OK</v>
      </c>
      <c r="T24" s="100"/>
      <c r="U24" s="102"/>
      <c r="V24" s="54"/>
      <c r="W24" s="52"/>
      <c r="X24" s="54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 s="45" customFormat="1" ht="30" x14ac:dyDescent="0.2">
      <c r="A25" s="110"/>
      <c r="B25" s="42">
        <v>22</v>
      </c>
      <c r="C25" s="110"/>
      <c r="D25" s="42" t="s">
        <v>36</v>
      </c>
      <c r="E25" s="29" t="s">
        <v>69</v>
      </c>
      <c r="F25" s="29" t="s">
        <v>27</v>
      </c>
      <c r="G25" s="29" t="s">
        <v>28</v>
      </c>
      <c r="H25" s="29" t="s">
        <v>24</v>
      </c>
      <c r="I25" s="30">
        <v>2950</v>
      </c>
      <c r="J25" s="40">
        <v>5</v>
      </c>
      <c r="K25" s="72">
        <f t="shared" si="0"/>
        <v>0</v>
      </c>
      <c r="L25" s="73">
        <f t="shared" si="1"/>
        <v>0</v>
      </c>
      <c r="M25" s="74"/>
      <c r="N25" s="75">
        <f t="shared" si="2"/>
        <v>1</v>
      </c>
      <c r="O25" s="74"/>
      <c r="P25" s="74"/>
      <c r="Q25" s="74"/>
      <c r="R25" s="76">
        <f t="shared" si="3"/>
        <v>5</v>
      </c>
      <c r="S25" s="41" t="str">
        <f t="shared" si="4"/>
        <v>OK</v>
      </c>
      <c r="T25" s="100"/>
      <c r="U25" s="103"/>
      <c r="V25" s="55"/>
      <c r="W25" s="52"/>
      <c r="X25" s="55"/>
      <c r="Y25" s="52"/>
      <c r="Z25" s="53"/>
      <c r="AA25" s="52"/>
      <c r="AB25" s="52"/>
      <c r="AC25" s="52"/>
      <c r="AD25" s="52"/>
      <c r="AE25" s="52"/>
      <c r="AF25" s="52"/>
      <c r="AG25" s="52"/>
    </row>
    <row r="26" spans="1:33" x14ac:dyDescent="0.2">
      <c r="A26" s="110"/>
      <c r="B26" s="42">
        <v>23</v>
      </c>
      <c r="C26" s="110"/>
      <c r="D26" s="42" t="s">
        <v>19</v>
      </c>
      <c r="E26" s="29" t="s">
        <v>69</v>
      </c>
      <c r="F26" s="29" t="s">
        <v>27</v>
      </c>
      <c r="G26" s="29" t="s">
        <v>28</v>
      </c>
      <c r="H26" s="29" t="s">
        <v>24</v>
      </c>
      <c r="I26" s="30">
        <v>2950</v>
      </c>
      <c r="J26" s="40">
        <v>5</v>
      </c>
      <c r="K26" s="72">
        <f t="shared" si="0"/>
        <v>0</v>
      </c>
      <c r="L26" s="73">
        <f t="shared" si="1"/>
        <v>0</v>
      </c>
      <c r="M26" s="74"/>
      <c r="N26" s="75">
        <f t="shared" si="2"/>
        <v>1</v>
      </c>
      <c r="O26" s="74"/>
      <c r="P26" s="74"/>
      <c r="Q26" s="74"/>
      <c r="R26" s="76">
        <f t="shared" si="3"/>
        <v>5</v>
      </c>
      <c r="S26" s="41" t="str">
        <f t="shared" si="4"/>
        <v>OK</v>
      </c>
      <c r="T26" s="100"/>
      <c r="U26" s="102"/>
      <c r="V26" s="54"/>
      <c r="W26" s="52"/>
      <c r="X26" s="54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x14ac:dyDescent="0.2">
      <c r="A27" s="110"/>
      <c r="B27" s="42">
        <v>24</v>
      </c>
      <c r="C27" s="110"/>
      <c r="D27" s="42" t="s">
        <v>31</v>
      </c>
      <c r="E27" s="29" t="s">
        <v>69</v>
      </c>
      <c r="F27" s="29" t="s">
        <v>27</v>
      </c>
      <c r="G27" s="29" t="s">
        <v>28</v>
      </c>
      <c r="H27" s="29" t="s">
        <v>24</v>
      </c>
      <c r="I27" s="30">
        <v>900</v>
      </c>
      <c r="J27" s="40">
        <v>4</v>
      </c>
      <c r="K27" s="72">
        <f t="shared" si="0"/>
        <v>0</v>
      </c>
      <c r="L27" s="73">
        <f t="shared" si="1"/>
        <v>0</v>
      </c>
      <c r="M27" s="74"/>
      <c r="N27" s="75">
        <f t="shared" si="2"/>
        <v>1</v>
      </c>
      <c r="O27" s="74"/>
      <c r="P27" s="74"/>
      <c r="Q27" s="74"/>
      <c r="R27" s="76">
        <f t="shared" si="3"/>
        <v>4</v>
      </c>
      <c r="S27" s="41" t="str">
        <f t="shared" si="4"/>
        <v>OK</v>
      </c>
      <c r="T27" s="100"/>
      <c r="U27" s="102"/>
      <c r="V27" s="54"/>
      <c r="W27" s="52"/>
      <c r="X27" s="54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s="45" customFormat="1" x14ac:dyDescent="0.2">
      <c r="A28" s="110"/>
      <c r="B28" s="42">
        <v>25</v>
      </c>
      <c r="C28" s="110"/>
      <c r="D28" s="42" t="s">
        <v>37</v>
      </c>
      <c r="E28" s="29" t="s">
        <v>69</v>
      </c>
      <c r="F28" s="29" t="s">
        <v>22</v>
      </c>
      <c r="G28" s="29" t="s">
        <v>29</v>
      </c>
      <c r="H28" s="29" t="s">
        <v>24</v>
      </c>
      <c r="I28" s="30">
        <v>8</v>
      </c>
      <c r="J28" s="40">
        <v>2000</v>
      </c>
      <c r="K28" s="72">
        <f t="shared" si="0"/>
        <v>0</v>
      </c>
      <c r="L28" s="73">
        <f t="shared" si="1"/>
        <v>0</v>
      </c>
      <c r="M28" s="74"/>
      <c r="N28" s="75">
        <f t="shared" si="2"/>
        <v>500</v>
      </c>
      <c r="O28" s="74"/>
      <c r="P28" s="74"/>
      <c r="Q28" s="74"/>
      <c r="R28" s="76">
        <f t="shared" si="3"/>
        <v>2000</v>
      </c>
      <c r="S28" s="41" t="str">
        <f t="shared" si="4"/>
        <v>OK</v>
      </c>
      <c r="T28" s="100"/>
      <c r="U28" s="103"/>
      <c r="V28" s="55"/>
      <c r="W28" s="52"/>
      <c r="X28" s="55"/>
      <c r="Y28" s="52"/>
      <c r="Z28" s="53"/>
      <c r="AA28" s="52"/>
      <c r="AB28" s="52"/>
      <c r="AC28" s="52"/>
      <c r="AD28" s="52"/>
      <c r="AE28" s="52"/>
      <c r="AF28" s="52"/>
      <c r="AG28" s="52"/>
    </row>
    <row r="29" spans="1:33" s="45" customFormat="1" x14ac:dyDescent="0.2">
      <c r="A29" s="110"/>
      <c r="B29" s="42">
        <v>26</v>
      </c>
      <c r="C29" s="110"/>
      <c r="D29" s="42" t="s">
        <v>38</v>
      </c>
      <c r="E29" s="29" t="s">
        <v>69</v>
      </c>
      <c r="F29" s="29" t="s">
        <v>22</v>
      </c>
      <c r="G29" s="29" t="s">
        <v>30</v>
      </c>
      <c r="H29" s="29" t="s">
        <v>24</v>
      </c>
      <c r="I29" s="30">
        <v>10</v>
      </c>
      <c r="J29" s="40">
        <v>500</v>
      </c>
      <c r="K29" s="72">
        <f t="shared" si="0"/>
        <v>0</v>
      </c>
      <c r="L29" s="73">
        <f t="shared" si="1"/>
        <v>0</v>
      </c>
      <c r="M29" s="74"/>
      <c r="N29" s="75">
        <f t="shared" si="2"/>
        <v>125</v>
      </c>
      <c r="O29" s="74"/>
      <c r="P29" s="74"/>
      <c r="Q29" s="74"/>
      <c r="R29" s="76">
        <f t="shared" si="3"/>
        <v>500</v>
      </c>
      <c r="S29" s="41" t="str">
        <f t="shared" si="4"/>
        <v>OK</v>
      </c>
      <c r="T29" s="100"/>
      <c r="U29" s="103"/>
      <c r="V29" s="55"/>
      <c r="W29" s="52"/>
      <c r="X29" s="55"/>
      <c r="Y29" s="52"/>
      <c r="Z29" s="53"/>
      <c r="AA29" s="52"/>
      <c r="AB29" s="52"/>
      <c r="AC29" s="52"/>
      <c r="AD29" s="52"/>
      <c r="AE29" s="52"/>
      <c r="AF29" s="52"/>
      <c r="AG29" s="52"/>
    </row>
    <row r="30" spans="1:33" x14ac:dyDescent="0.2">
      <c r="A30" s="110"/>
      <c r="B30" s="42">
        <v>27</v>
      </c>
      <c r="C30" s="110"/>
      <c r="D30" s="42" t="s">
        <v>32</v>
      </c>
      <c r="E30" s="29" t="s">
        <v>69</v>
      </c>
      <c r="F30" s="29" t="s">
        <v>27</v>
      </c>
      <c r="G30" s="29" t="s">
        <v>28</v>
      </c>
      <c r="H30" s="29" t="s">
        <v>24</v>
      </c>
      <c r="I30" s="30">
        <v>900</v>
      </c>
      <c r="J30" s="40">
        <v>4</v>
      </c>
      <c r="K30" s="72">
        <f t="shared" si="0"/>
        <v>0</v>
      </c>
      <c r="L30" s="73">
        <f t="shared" si="1"/>
        <v>0</v>
      </c>
      <c r="M30" s="74"/>
      <c r="N30" s="75">
        <f t="shared" si="2"/>
        <v>1</v>
      </c>
      <c r="O30" s="74"/>
      <c r="P30" s="74"/>
      <c r="Q30" s="74"/>
      <c r="R30" s="76">
        <f t="shared" si="3"/>
        <v>4</v>
      </c>
      <c r="S30" s="41" t="str">
        <f t="shared" si="4"/>
        <v>OK</v>
      </c>
      <c r="T30" s="100"/>
      <c r="U30" s="102"/>
      <c r="V30" s="54"/>
      <c r="W30" s="52"/>
      <c r="X30" s="54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x14ac:dyDescent="0.2">
      <c r="A31" s="110"/>
      <c r="B31" s="42">
        <v>28</v>
      </c>
      <c r="C31" s="110"/>
      <c r="D31" s="46" t="s">
        <v>33</v>
      </c>
      <c r="E31" s="29" t="s">
        <v>69</v>
      </c>
      <c r="F31" s="47" t="s">
        <v>35</v>
      </c>
      <c r="G31" s="47" t="s">
        <v>34</v>
      </c>
      <c r="H31" s="29" t="s">
        <v>24</v>
      </c>
      <c r="I31" s="30">
        <v>2000</v>
      </c>
      <c r="J31" s="40">
        <v>4</v>
      </c>
      <c r="K31" s="72">
        <f t="shared" si="0"/>
        <v>0</v>
      </c>
      <c r="L31" s="73">
        <f t="shared" si="1"/>
        <v>0</v>
      </c>
      <c r="M31" s="74"/>
      <c r="N31" s="75">
        <f t="shared" si="2"/>
        <v>1</v>
      </c>
      <c r="O31" s="74"/>
      <c r="P31" s="74"/>
      <c r="Q31" s="74"/>
      <c r="R31" s="76">
        <f t="shared" si="3"/>
        <v>4</v>
      </c>
      <c r="S31" s="41" t="str">
        <f t="shared" si="4"/>
        <v>OK</v>
      </c>
      <c r="T31" s="100"/>
      <c r="U31" s="104"/>
      <c r="V31" s="54"/>
      <c r="W31" s="52"/>
      <c r="X31" s="57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t="30" x14ac:dyDescent="0.2">
      <c r="A32" s="110"/>
      <c r="B32" s="42">
        <v>29</v>
      </c>
      <c r="C32" s="110"/>
      <c r="D32" s="46" t="s">
        <v>39</v>
      </c>
      <c r="E32" s="29" t="s">
        <v>69</v>
      </c>
      <c r="F32" s="47" t="s">
        <v>22</v>
      </c>
      <c r="G32" s="47" t="s">
        <v>23</v>
      </c>
      <c r="H32" s="62" t="s">
        <v>24</v>
      </c>
      <c r="I32" s="30">
        <v>2500</v>
      </c>
      <c r="J32" s="40">
        <v>0</v>
      </c>
      <c r="K32" s="72">
        <f t="shared" si="0"/>
        <v>0</v>
      </c>
      <c r="L32" s="73">
        <f t="shared" si="1"/>
        <v>0</v>
      </c>
      <c r="M32" s="74"/>
      <c r="N32" s="75">
        <f t="shared" si="2"/>
        <v>0</v>
      </c>
      <c r="O32" s="74"/>
      <c r="P32" s="74"/>
      <c r="Q32" s="74"/>
      <c r="R32" s="76">
        <f t="shared" si="3"/>
        <v>0</v>
      </c>
      <c r="S32" s="41" t="str">
        <f t="shared" si="4"/>
        <v>OK</v>
      </c>
      <c r="T32" s="100"/>
      <c r="U32" s="105"/>
      <c r="V32" s="52"/>
      <c r="W32" s="52"/>
      <c r="X32" s="56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t="29.1" customHeight="1" x14ac:dyDescent="0.2">
      <c r="A33" s="110"/>
      <c r="B33" s="42">
        <v>30</v>
      </c>
      <c r="C33" s="110"/>
      <c r="D33" s="46" t="s">
        <v>94</v>
      </c>
      <c r="E33" s="29" t="s">
        <v>69</v>
      </c>
      <c r="F33" s="47" t="s">
        <v>22</v>
      </c>
      <c r="G33" s="47" t="s">
        <v>23</v>
      </c>
      <c r="H33" s="62" t="s">
        <v>24</v>
      </c>
      <c r="I33" s="30">
        <v>929</v>
      </c>
      <c r="J33" s="40">
        <v>0</v>
      </c>
      <c r="K33" s="72">
        <f t="shared" si="0"/>
        <v>0</v>
      </c>
      <c r="L33" s="73">
        <f t="shared" si="1"/>
        <v>0</v>
      </c>
      <c r="M33" s="74"/>
      <c r="N33" s="75">
        <f t="shared" si="2"/>
        <v>0</v>
      </c>
      <c r="O33" s="74"/>
      <c r="P33" s="74"/>
      <c r="Q33" s="74"/>
      <c r="R33" s="76">
        <f t="shared" si="3"/>
        <v>0</v>
      </c>
      <c r="S33" s="41" t="str">
        <f t="shared" si="4"/>
        <v>OK</v>
      </c>
      <c r="T33" s="100"/>
      <c r="U33" s="105"/>
      <c r="V33" s="52"/>
      <c r="W33" s="52"/>
      <c r="X33" s="56"/>
      <c r="Y33" s="52"/>
      <c r="Z33" s="52"/>
      <c r="AA33" s="52"/>
      <c r="AB33" s="52"/>
      <c r="AC33" s="52"/>
      <c r="AD33" s="52"/>
      <c r="AE33" s="52"/>
      <c r="AF33" s="52"/>
      <c r="AG33" s="52"/>
    </row>
    <row r="34" spans="1:33" x14ac:dyDescent="0.2">
      <c r="A34" s="110"/>
      <c r="B34" s="42">
        <v>31</v>
      </c>
      <c r="C34" s="110"/>
      <c r="D34" s="46" t="s">
        <v>40</v>
      </c>
      <c r="E34" s="29" t="s">
        <v>69</v>
      </c>
      <c r="F34" s="47" t="s">
        <v>22</v>
      </c>
      <c r="G34" s="47" t="s">
        <v>23</v>
      </c>
      <c r="H34" s="62" t="s">
        <v>24</v>
      </c>
      <c r="I34" s="30">
        <v>300</v>
      </c>
      <c r="J34" s="40">
        <v>0</v>
      </c>
      <c r="K34" s="72">
        <f t="shared" si="0"/>
        <v>0</v>
      </c>
      <c r="L34" s="73">
        <f t="shared" si="1"/>
        <v>0</v>
      </c>
      <c r="M34" s="74"/>
      <c r="N34" s="75">
        <f t="shared" si="2"/>
        <v>0</v>
      </c>
      <c r="O34" s="74"/>
      <c r="P34" s="74"/>
      <c r="Q34" s="74"/>
      <c r="R34" s="76">
        <f t="shared" si="3"/>
        <v>0</v>
      </c>
      <c r="S34" s="41" t="str">
        <f t="shared" si="4"/>
        <v>OK</v>
      </c>
      <c r="T34" s="100"/>
      <c r="U34" s="105"/>
      <c r="V34" s="56"/>
      <c r="W34" s="52"/>
      <c r="X34" s="56"/>
      <c r="Y34" s="52"/>
      <c r="Z34" s="52"/>
      <c r="AA34" s="52"/>
      <c r="AB34" s="52"/>
      <c r="AC34" s="52"/>
      <c r="AD34" s="52"/>
      <c r="AE34" s="52"/>
      <c r="AF34" s="52"/>
      <c r="AG34" s="52"/>
    </row>
    <row r="35" spans="1:33" x14ac:dyDescent="0.2">
      <c r="A35" s="110"/>
      <c r="B35" s="42">
        <v>32</v>
      </c>
      <c r="C35" s="110"/>
      <c r="D35" s="46" t="s">
        <v>41</v>
      </c>
      <c r="E35" s="29" t="s">
        <v>69</v>
      </c>
      <c r="F35" s="47" t="s">
        <v>27</v>
      </c>
      <c r="G35" s="47" t="s">
        <v>28</v>
      </c>
      <c r="H35" s="62" t="s">
        <v>24</v>
      </c>
      <c r="I35" s="30">
        <v>300</v>
      </c>
      <c r="J35" s="40">
        <v>0</v>
      </c>
      <c r="K35" s="72">
        <f t="shared" si="0"/>
        <v>0</v>
      </c>
      <c r="L35" s="73">
        <f t="shared" si="1"/>
        <v>0</v>
      </c>
      <c r="M35" s="74"/>
      <c r="N35" s="75">
        <f t="shared" si="2"/>
        <v>0</v>
      </c>
      <c r="O35" s="74"/>
      <c r="P35" s="74"/>
      <c r="Q35" s="74"/>
      <c r="R35" s="76">
        <f t="shared" si="3"/>
        <v>0</v>
      </c>
      <c r="S35" s="41" t="str">
        <f t="shared" si="4"/>
        <v>OK</v>
      </c>
      <c r="T35" s="100"/>
      <c r="U35" s="105"/>
      <c r="V35" s="56"/>
      <c r="W35" s="52"/>
      <c r="X35" s="56"/>
      <c r="Y35" s="52"/>
      <c r="Z35" s="52"/>
      <c r="AA35" s="52"/>
      <c r="AB35" s="52"/>
      <c r="AC35" s="52"/>
      <c r="AD35" s="52"/>
      <c r="AE35" s="52"/>
      <c r="AF35" s="52"/>
      <c r="AG35" s="52"/>
    </row>
    <row r="36" spans="1:33" x14ac:dyDescent="0.2">
      <c r="A36" s="110"/>
      <c r="B36" s="42">
        <v>33</v>
      </c>
      <c r="C36" s="110"/>
      <c r="D36" s="42" t="s">
        <v>42</v>
      </c>
      <c r="E36" s="29" t="s">
        <v>69</v>
      </c>
      <c r="F36" s="29" t="s">
        <v>27</v>
      </c>
      <c r="G36" s="29" t="s">
        <v>28</v>
      </c>
      <c r="H36" s="62" t="s">
        <v>24</v>
      </c>
      <c r="I36" s="30">
        <v>300</v>
      </c>
      <c r="J36" s="40">
        <v>0</v>
      </c>
      <c r="K36" s="72">
        <f t="shared" si="0"/>
        <v>0</v>
      </c>
      <c r="L36" s="73">
        <f t="shared" si="1"/>
        <v>0</v>
      </c>
      <c r="M36" s="74"/>
      <c r="N36" s="75">
        <f t="shared" si="2"/>
        <v>0</v>
      </c>
      <c r="O36" s="74"/>
      <c r="P36" s="74"/>
      <c r="Q36" s="74"/>
      <c r="R36" s="76">
        <f t="shared" si="3"/>
        <v>0</v>
      </c>
      <c r="S36" s="41" t="str">
        <f t="shared" si="4"/>
        <v>OK</v>
      </c>
      <c r="T36" s="100"/>
      <c r="U36" s="105"/>
      <c r="V36" s="56"/>
      <c r="W36" s="52"/>
      <c r="X36" s="56"/>
      <c r="Y36" s="52"/>
      <c r="Z36" s="52"/>
      <c r="AA36" s="52"/>
      <c r="AB36" s="52"/>
      <c r="AC36" s="52"/>
      <c r="AD36" s="52"/>
      <c r="AE36" s="52"/>
      <c r="AF36" s="52"/>
      <c r="AG36" s="52"/>
    </row>
    <row r="37" spans="1:33" x14ac:dyDescent="0.2">
      <c r="A37" s="110"/>
      <c r="B37" s="42">
        <v>34</v>
      </c>
      <c r="C37" s="110"/>
      <c r="D37" s="42" t="s">
        <v>95</v>
      </c>
      <c r="E37" s="29" t="s">
        <v>69</v>
      </c>
      <c r="F37" s="29" t="s">
        <v>22</v>
      </c>
      <c r="G37" s="29" t="s">
        <v>23</v>
      </c>
      <c r="H37" s="62" t="s">
        <v>24</v>
      </c>
      <c r="I37" s="30">
        <v>520</v>
      </c>
      <c r="J37" s="40">
        <v>0</v>
      </c>
      <c r="K37" s="72">
        <f t="shared" si="0"/>
        <v>0</v>
      </c>
      <c r="L37" s="73">
        <f t="shared" si="1"/>
        <v>0</v>
      </c>
      <c r="M37" s="74"/>
      <c r="N37" s="75">
        <f t="shared" si="2"/>
        <v>0</v>
      </c>
      <c r="O37" s="74"/>
      <c r="P37" s="74"/>
      <c r="Q37" s="74"/>
      <c r="R37" s="76">
        <f t="shared" si="3"/>
        <v>0</v>
      </c>
      <c r="S37" s="41" t="str">
        <f t="shared" si="4"/>
        <v>OK</v>
      </c>
      <c r="T37" s="100"/>
      <c r="U37" s="105"/>
      <c r="V37" s="56"/>
      <c r="W37" s="52"/>
      <c r="X37" s="56"/>
      <c r="Y37" s="52"/>
      <c r="Z37" s="52"/>
      <c r="AA37" s="52"/>
      <c r="AB37" s="52"/>
      <c r="AC37" s="52"/>
      <c r="AD37" s="52"/>
      <c r="AE37" s="52"/>
      <c r="AF37" s="52"/>
      <c r="AG37" s="52"/>
    </row>
    <row r="38" spans="1:33" ht="45" x14ac:dyDescent="0.2">
      <c r="A38" s="110"/>
      <c r="B38" s="42">
        <v>35</v>
      </c>
      <c r="C38" s="110"/>
      <c r="D38" s="46" t="s">
        <v>96</v>
      </c>
      <c r="E38" s="29" t="s">
        <v>69</v>
      </c>
      <c r="F38" s="47" t="s">
        <v>22</v>
      </c>
      <c r="G38" s="47" t="s">
        <v>23</v>
      </c>
      <c r="H38" s="62" t="s">
        <v>24</v>
      </c>
      <c r="I38" s="30">
        <v>350</v>
      </c>
      <c r="J38" s="40">
        <v>0</v>
      </c>
      <c r="K38" s="72">
        <f t="shared" si="0"/>
        <v>0</v>
      </c>
      <c r="L38" s="73">
        <f t="shared" si="1"/>
        <v>0</v>
      </c>
      <c r="M38" s="74"/>
      <c r="N38" s="75">
        <f t="shared" si="2"/>
        <v>0</v>
      </c>
      <c r="O38" s="74"/>
      <c r="P38" s="74"/>
      <c r="Q38" s="74"/>
      <c r="R38" s="76">
        <f t="shared" si="3"/>
        <v>0</v>
      </c>
      <c r="S38" s="41" t="str">
        <f t="shared" si="4"/>
        <v>OK</v>
      </c>
      <c r="T38" s="100"/>
      <c r="U38" s="105"/>
      <c r="V38" s="56"/>
      <c r="W38" s="52"/>
      <c r="X38" s="56"/>
      <c r="Y38" s="52"/>
      <c r="Z38" s="52"/>
      <c r="AA38" s="52"/>
      <c r="AB38" s="52"/>
      <c r="AC38" s="52"/>
      <c r="AD38" s="52"/>
      <c r="AE38" s="52"/>
      <c r="AF38" s="52"/>
      <c r="AG38" s="52"/>
    </row>
    <row r="39" spans="1:33" x14ac:dyDescent="0.2">
      <c r="A39" s="110"/>
      <c r="B39" s="42">
        <v>36</v>
      </c>
      <c r="C39" s="110"/>
      <c r="D39" s="46" t="s">
        <v>43</v>
      </c>
      <c r="E39" s="29" t="s">
        <v>69</v>
      </c>
      <c r="F39" s="47" t="s">
        <v>22</v>
      </c>
      <c r="G39" s="47" t="s">
        <v>23</v>
      </c>
      <c r="H39" s="62" t="s">
        <v>24</v>
      </c>
      <c r="I39" s="30">
        <v>250</v>
      </c>
      <c r="J39" s="40">
        <v>0</v>
      </c>
      <c r="K39" s="72">
        <f t="shared" si="0"/>
        <v>0</v>
      </c>
      <c r="L39" s="73">
        <f t="shared" si="1"/>
        <v>0</v>
      </c>
      <c r="M39" s="74"/>
      <c r="N39" s="75">
        <f t="shared" si="2"/>
        <v>0</v>
      </c>
      <c r="O39" s="74"/>
      <c r="P39" s="74"/>
      <c r="Q39" s="74"/>
      <c r="R39" s="76">
        <f t="shared" si="3"/>
        <v>0</v>
      </c>
      <c r="S39" s="41" t="str">
        <f t="shared" si="4"/>
        <v>OK</v>
      </c>
      <c r="T39" s="100"/>
      <c r="U39" s="100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</row>
    <row r="40" spans="1:33" x14ac:dyDescent="0.2">
      <c r="A40" s="110"/>
      <c r="B40" s="42">
        <v>37</v>
      </c>
      <c r="C40" s="110"/>
      <c r="D40" s="46" t="s">
        <v>44</v>
      </c>
      <c r="E40" s="29" t="s">
        <v>69</v>
      </c>
      <c r="F40" s="47" t="s">
        <v>22</v>
      </c>
      <c r="G40" s="47" t="s">
        <v>23</v>
      </c>
      <c r="H40" s="62" t="s">
        <v>24</v>
      </c>
      <c r="I40" s="30">
        <v>1000</v>
      </c>
      <c r="J40" s="40">
        <v>0</v>
      </c>
      <c r="K40" s="72">
        <f t="shared" si="0"/>
        <v>0</v>
      </c>
      <c r="L40" s="73">
        <f t="shared" si="1"/>
        <v>0</v>
      </c>
      <c r="M40" s="74"/>
      <c r="N40" s="75">
        <f t="shared" si="2"/>
        <v>0</v>
      </c>
      <c r="O40" s="74"/>
      <c r="P40" s="74"/>
      <c r="Q40" s="74"/>
      <c r="R40" s="76">
        <f t="shared" si="3"/>
        <v>0</v>
      </c>
      <c r="S40" s="41" t="str">
        <f t="shared" si="4"/>
        <v>OK</v>
      </c>
      <c r="T40" s="100"/>
      <c r="U40" s="100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</row>
    <row r="41" spans="1:33" ht="30" x14ac:dyDescent="0.2">
      <c r="A41" s="110"/>
      <c r="B41" s="42">
        <v>38</v>
      </c>
      <c r="C41" s="110"/>
      <c r="D41" s="46" t="s">
        <v>97</v>
      </c>
      <c r="E41" s="29" t="s">
        <v>69</v>
      </c>
      <c r="F41" s="47" t="s">
        <v>22</v>
      </c>
      <c r="G41" s="47" t="s">
        <v>23</v>
      </c>
      <c r="H41" s="62" t="s">
        <v>24</v>
      </c>
      <c r="I41" s="30">
        <v>1200</v>
      </c>
      <c r="J41" s="40">
        <v>0</v>
      </c>
      <c r="K41" s="72">
        <f t="shared" si="0"/>
        <v>0</v>
      </c>
      <c r="L41" s="73">
        <f t="shared" si="1"/>
        <v>0</v>
      </c>
      <c r="M41" s="74"/>
      <c r="N41" s="75">
        <f t="shared" si="2"/>
        <v>0</v>
      </c>
      <c r="O41" s="74"/>
      <c r="P41" s="74"/>
      <c r="Q41" s="74"/>
      <c r="R41" s="76">
        <f t="shared" si="3"/>
        <v>0</v>
      </c>
      <c r="S41" s="41" t="str">
        <f t="shared" si="4"/>
        <v>OK</v>
      </c>
      <c r="T41" s="100"/>
      <c r="U41" s="100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</row>
    <row r="42" spans="1:33" ht="45" x14ac:dyDescent="0.2">
      <c r="A42" s="110"/>
      <c r="B42" s="42">
        <v>39</v>
      </c>
      <c r="C42" s="110"/>
      <c r="D42" s="46" t="s">
        <v>98</v>
      </c>
      <c r="E42" s="29" t="s">
        <v>69</v>
      </c>
      <c r="F42" s="47" t="s">
        <v>22</v>
      </c>
      <c r="G42" s="47" t="s">
        <v>23</v>
      </c>
      <c r="H42" s="62" t="s">
        <v>24</v>
      </c>
      <c r="I42" s="30">
        <v>1500</v>
      </c>
      <c r="J42" s="40">
        <v>0</v>
      </c>
      <c r="K42" s="72">
        <f t="shared" si="0"/>
        <v>0</v>
      </c>
      <c r="L42" s="73">
        <f t="shared" si="1"/>
        <v>0</v>
      </c>
      <c r="M42" s="74"/>
      <c r="N42" s="75">
        <f t="shared" si="2"/>
        <v>0</v>
      </c>
      <c r="O42" s="74"/>
      <c r="P42" s="74"/>
      <c r="Q42" s="74"/>
      <c r="R42" s="76">
        <f t="shared" si="3"/>
        <v>0</v>
      </c>
      <c r="S42" s="41" t="str">
        <f t="shared" si="4"/>
        <v>OK</v>
      </c>
      <c r="T42" s="100"/>
      <c r="U42" s="100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</row>
    <row r="43" spans="1:33" ht="30" x14ac:dyDescent="0.2">
      <c r="A43" s="110"/>
      <c r="B43" s="42">
        <v>40</v>
      </c>
      <c r="C43" s="110"/>
      <c r="D43" s="46" t="s">
        <v>99</v>
      </c>
      <c r="E43" s="29" t="s">
        <v>69</v>
      </c>
      <c r="F43" s="47" t="s">
        <v>22</v>
      </c>
      <c r="G43" s="47" t="s">
        <v>23</v>
      </c>
      <c r="H43" s="62" t="s">
        <v>24</v>
      </c>
      <c r="I43" s="30">
        <v>1500</v>
      </c>
      <c r="J43" s="40">
        <v>0</v>
      </c>
      <c r="K43" s="72">
        <f t="shared" si="0"/>
        <v>0</v>
      </c>
      <c r="L43" s="73">
        <f t="shared" si="1"/>
        <v>0</v>
      </c>
      <c r="M43" s="74"/>
      <c r="N43" s="75">
        <f t="shared" si="2"/>
        <v>0</v>
      </c>
      <c r="O43" s="74"/>
      <c r="P43" s="74"/>
      <c r="Q43" s="74"/>
      <c r="R43" s="76">
        <f t="shared" si="3"/>
        <v>0</v>
      </c>
      <c r="S43" s="41" t="str">
        <f t="shared" si="4"/>
        <v>OK</v>
      </c>
      <c r="T43" s="100"/>
      <c r="U43" s="100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</row>
    <row r="44" spans="1:33" s="45" customFormat="1" ht="30" x14ac:dyDescent="0.2">
      <c r="A44" s="110"/>
      <c r="B44" s="42">
        <v>41</v>
      </c>
      <c r="C44" s="110"/>
      <c r="D44" s="46" t="s">
        <v>100</v>
      </c>
      <c r="E44" s="29" t="s">
        <v>69</v>
      </c>
      <c r="F44" s="47" t="s">
        <v>22</v>
      </c>
      <c r="G44" s="47" t="s">
        <v>23</v>
      </c>
      <c r="H44" s="62" t="s">
        <v>24</v>
      </c>
      <c r="I44" s="30">
        <v>1500</v>
      </c>
      <c r="J44" s="40">
        <v>0</v>
      </c>
      <c r="K44" s="72">
        <f t="shared" si="0"/>
        <v>0</v>
      </c>
      <c r="L44" s="73">
        <f t="shared" si="1"/>
        <v>0</v>
      </c>
      <c r="M44" s="74"/>
      <c r="N44" s="75">
        <f t="shared" si="2"/>
        <v>0</v>
      </c>
      <c r="O44" s="74"/>
      <c r="P44" s="74"/>
      <c r="Q44" s="74"/>
      <c r="R44" s="76">
        <f t="shared" si="3"/>
        <v>0</v>
      </c>
      <c r="S44" s="41" t="str">
        <f t="shared" si="4"/>
        <v>OK</v>
      </c>
      <c r="T44" s="100"/>
      <c r="U44" s="101"/>
      <c r="V44" s="53"/>
      <c r="W44" s="52"/>
      <c r="X44" s="53"/>
      <c r="Y44" s="52"/>
      <c r="Z44" s="53"/>
      <c r="AA44" s="52"/>
      <c r="AB44" s="52"/>
      <c r="AC44" s="52"/>
      <c r="AD44" s="52"/>
      <c r="AE44" s="52"/>
      <c r="AF44" s="52"/>
      <c r="AG44" s="52"/>
    </row>
    <row r="45" spans="1:33" ht="29.1" customHeight="1" x14ac:dyDescent="0.2">
      <c r="A45" s="110"/>
      <c r="B45" s="42">
        <v>42</v>
      </c>
      <c r="C45" s="110"/>
      <c r="D45" s="46" t="s">
        <v>45</v>
      </c>
      <c r="E45" s="29" t="s">
        <v>69</v>
      </c>
      <c r="F45" s="47" t="s">
        <v>22</v>
      </c>
      <c r="G45" s="47" t="s">
        <v>23</v>
      </c>
      <c r="H45" s="62" t="s">
        <v>24</v>
      </c>
      <c r="I45" s="30">
        <v>500</v>
      </c>
      <c r="J45" s="40">
        <v>0</v>
      </c>
      <c r="K45" s="72">
        <f t="shared" si="0"/>
        <v>0</v>
      </c>
      <c r="L45" s="73">
        <f t="shared" si="1"/>
        <v>0</v>
      </c>
      <c r="M45" s="74"/>
      <c r="N45" s="75">
        <f t="shared" si="2"/>
        <v>0</v>
      </c>
      <c r="O45" s="74"/>
      <c r="P45" s="74"/>
      <c r="Q45" s="74"/>
      <c r="R45" s="76">
        <f t="shared" si="3"/>
        <v>0</v>
      </c>
      <c r="S45" s="41" t="str">
        <f t="shared" si="4"/>
        <v>OK</v>
      </c>
      <c r="T45" s="100"/>
      <c r="U45" s="100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</row>
    <row r="46" spans="1:33" x14ac:dyDescent="0.2">
      <c r="A46" s="110"/>
      <c r="B46" s="42">
        <v>43</v>
      </c>
      <c r="C46" s="110"/>
      <c r="D46" s="46" t="s">
        <v>101</v>
      </c>
      <c r="E46" s="29" t="s">
        <v>69</v>
      </c>
      <c r="F46" s="47" t="s">
        <v>22</v>
      </c>
      <c r="G46" s="47" t="s">
        <v>23</v>
      </c>
      <c r="H46" s="62" t="s">
        <v>24</v>
      </c>
      <c r="I46" s="30">
        <v>500</v>
      </c>
      <c r="J46" s="40">
        <v>0</v>
      </c>
      <c r="K46" s="72">
        <f t="shared" si="0"/>
        <v>0</v>
      </c>
      <c r="L46" s="73">
        <f t="shared" si="1"/>
        <v>0</v>
      </c>
      <c r="M46" s="74"/>
      <c r="N46" s="75">
        <f t="shared" si="2"/>
        <v>0</v>
      </c>
      <c r="O46" s="74"/>
      <c r="P46" s="74"/>
      <c r="Q46" s="74"/>
      <c r="R46" s="76">
        <f t="shared" si="3"/>
        <v>0</v>
      </c>
      <c r="S46" s="41" t="str">
        <f t="shared" si="4"/>
        <v>OK</v>
      </c>
      <c r="T46" s="100"/>
      <c r="U46" s="100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</row>
    <row r="47" spans="1:33" ht="14.45" customHeight="1" x14ac:dyDescent="0.2">
      <c r="A47" s="110"/>
      <c r="B47" s="42">
        <v>44</v>
      </c>
      <c r="C47" s="110"/>
      <c r="D47" s="46" t="s">
        <v>46</v>
      </c>
      <c r="E47" s="29" t="s">
        <v>69</v>
      </c>
      <c r="F47" s="47" t="s">
        <v>22</v>
      </c>
      <c r="G47" s="47" t="s">
        <v>23</v>
      </c>
      <c r="H47" s="62" t="s">
        <v>24</v>
      </c>
      <c r="I47" s="30">
        <v>1000</v>
      </c>
      <c r="J47" s="40">
        <v>0</v>
      </c>
      <c r="K47" s="72">
        <f t="shared" si="0"/>
        <v>0</v>
      </c>
      <c r="L47" s="73">
        <f t="shared" si="1"/>
        <v>0</v>
      </c>
      <c r="M47" s="74"/>
      <c r="N47" s="75">
        <f t="shared" si="2"/>
        <v>0</v>
      </c>
      <c r="O47" s="74"/>
      <c r="P47" s="74"/>
      <c r="Q47" s="74"/>
      <c r="R47" s="76">
        <f t="shared" si="3"/>
        <v>0</v>
      </c>
      <c r="S47" s="41" t="str">
        <f t="shared" si="4"/>
        <v>OK</v>
      </c>
      <c r="T47" s="100"/>
      <c r="U47" s="100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</row>
    <row r="48" spans="1:33" ht="29.1" customHeight="1" x14ac:dyDescent="0.2">
      <c r="A48" s="110"/>
      <c r="B48" s="42">
        <v>45</v>
      </c>
      <c r="C48" s="110"/>
      <c r="D48" s="42" t="s">
        <v>47</v>
      </c>
      <c r="E48" s="29" t="s">
        <v>69</v>
      </c>
      <c r="F48" s="29" t="s">
        <v>27</v>
      </c>
      <c r="G48" s="29" t="s">
        <v>28</v>
      </c>
      <c r="H48" s="62" t="s">
        <v>24</v>
      </c>
      <c r="I48" s="30">
        <v>1500</v>
      </c>
      <c r="J48" s="40">
        <v>0</v>
      </c>
      <c r="K48" s="72">
        <f t="shared" si="0"/>
        <v>0</v>
      </c>
      <c r="L48" s="73">
        <f t="shared" si="1"/>
        <v>0</v>
      </c>
      <c r="M48" s="74"/>
      <c r="N48" s="75">
        <f t="shared" si="2"/>
        <v>0</v>
      </c>
      <c r="O48" s="74"/>
      <c r="P48" s="74"/>
      <c r="Q48" s="74"/>
      <c r="R48" s="76">
        <f t="shared" si="3"/>
        <v>0</v>
      </c>
      <c r="S48" s="41" t="str">
        <f t="shared" si="4"/>
        <v>OK</v>
      </c>
      <c r="T48" s="100"/>
      <c r="U48" s="100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</row>
    <row r="49" spans="1:33" s="45" customFormat="1" ht="14.45" customHeight="1" x14ac:dyDescent="0.2">
      <c r="A49" s="110"/>
      <c r="B49" s="42">
        <v>46</v>
      </c>
      <c r="C49" s="110"/>
      <c r="D49" s="46" t="s">
        <v>102</v>
      </c>
      <c r="E49" s="29" t="s">
        <v>69</v>
      </c>
      <c r="F49" s="47" t="s">
        <v>22</v>
      </c>
      <c r="G49" s="47">
        <v>50261001</v>
      </c>
      <c r="H49" s="63">
        <v>33903922</v>
      </c>
      <c r="I49" s="30">
        <v>500</v>
      </c>
      <c r="J49" s="40">
        <v>0</v>
      </c>
      <c r="K49" s="72">
        <f t="shared" si="0"/>
        <v>0</v>
      </c>
      <c r="L49" s="73">
        <f t="shared" si="1"/>
        <v>0</v>
      </c>
      <c r="M49" s="74"/>
      <c r="N49" s="75">
        <f t="shared" si="2"/>
        <v>0</v>
      </c>
      <c r="O49" s="74"/>
      <c r="P49" s="74"/>
      <c r="Q49" s="74"/>
      <c r="R49" s="76">
        <f t="shared" si="3"/>
        <v>0</v>
      </c>
      <c r="S49" s="41" t="str">
        <f t="shared" si="4"/>
        <v>OK</v>
      </c>
      <c r="T49" s="100"/>
      <c r="U49" s="101"/>
      <c r="V49" s="53"/>
      <c r="W49" s="52"/>
      <c r="X49" s="53"/>
      <c r="Y49" s="52"/>
      <c r="Z49" s="53"/>
      <c r="AA49" s="52"/>
      <c r="AB49" s="52"/>
      <c r="AC49" s="52"/>
      <c r="AD49" s="52"/>
      <c r="AE49" s="52"/>
      <c r="AF49" s="52"/>
      <c r="AG49" s="52"/>
    </row>
    <row r="50" spans="1:33" x14ac:dyDescent="0.2">
      <c r="A50" s="113"/>
      <c r="B50" s="42">
        <v>47</v>
      </c>
      <c r="C50" s="113"/>
      <c r="D50" s="46" t="s">
        <v>48</v>
      </c>
      <c r="E50" s="29" t="s">
        <v>69</v>
      </c>
      <c r="F50" s="47" t="s">
        <v>22</v>
      </c>
      <c r="G50" s="47" t="s">
        <v>23</v>
      </c>
      <c r="H50" s="62" t="s">
        <v>24</v>
      </c>
      <c r="I50" s="30">
        <v>2500</v>
      </c>
      <c r="J50" s="40">
        <v>0</v>
      </c>
      <c r="K50" s="72">
        <f t="shared" si="0"/>
        <v>0</v>
      </c>
      <c r="L50" s="73">
        <f t="shared" si="1"/>
        <v>0</v>
      </c>
      <c r="M50" s="74"/>
      <c r="N50" s="75">
        <f t="shared" si="2"/>
        <v>0</v>
      </c>
      <c r="O50" s="74"/>
      <c r="P50" s="74"/>
      <c r="Q50" s="74"/>
      <c r="R50" s="76">
        <f t="shared" si="3"/>
        <v>0</v>
      </c>
      <c r="S50" s="41" t="str">
        <f t="shared" si="4"/>
        <v>OK</v>
      </c>
      <c r="T50" s="100"/>
      <c r="U50" s="105"/>
      <c r="V50" s="56"/>
      <c r="W50" s="52"/>
      <c r="X50" s="56"/>
      <c r="Y50" s="52"/>
      <c r="Z50" s="52"/>
      <c r="AA50" s="52"/>
      <c r="AB50" s="52"/>
      <c r="AC50" s="52"/>
      <c r="AD50" s="52"/>
      <c r="AE50" s="52"/>
      <c r="AF50" s="52"/>
      <c r="AG50" s="52"/>
    </row>
    <row r="51" spans="1:33" x14ac:dyDescent="0.2">
      <c r="I51" s="43"/>
      <c r="J51" s="48">
        <f>SUM(J4:J50)</f>
        <v>2626</v>
      </c>
      <c r="M51" s="60"/>
      <c r="N51" s="60"/>
      <c r="O51" s="60"/>
      <c r="P51" s="60"/>
      <c r="Q51" s="60"/>
      <c r="R51" s="60">
        <f>SUM(R4:R50)</f>
        <v>2623</v>
      </c>
      <c r="T51" s="50" cm="1">
        <f t="array" ref="T51">SUMPRODUCT($I$4:$I$50*T4:T50)</f>
        <v>2000</v>
      </c>
      <c r="U51" s="50" cm="1">
        <f t="array" ref="U51">SUMPRODUCT($I$4:$I$50*U4:U50)</f>
        <v>1000</v>
      </c>
      <c r="V51" s="50" cm="1">
        <f t="array" ref="V51">SUMPRODUCT($I$4:$I$50*V4:V50)</f>
        <v>0</v>
      </c>
      <c r="W51" s="50" cm="1">
        <f t="array" ref="W51">SUMPRODUCT($I$4:$I$50*W4:W50)</f>
        <v>0</v>
      </c>
      <c r="X51" s="50" cm="1">
        <f t="array" ref="X51">SUMPRODUCT($I$4:$I$50*X4:X50)</f>
        <v>0</v>
      </c>
      <c r="Y51" s="50" cm="1">
        <f t="array" ref="Y51">SUMPRODUCT($I$4:$I$50*Y4:Y50)</f>
        <v>0</v>
      </c>
      <c r="Z51" s="50" cm="1">
        <f t="array" ref="Z51">SUMPRODUCT($I$4:$I$50*Z4:Z50)</f>
        <v>0</v>
      </c>
      <c r="AA51" s="50" cm="1">
        <f t="array" ref="AA51">SUMPRODUCT($I$4:$I$50*AA4:AA50)</f>
        <v>0</v>
      </c>
      <c r="AB51" s="50" cm="1">
        <f t="array" ref="AB51">SUMPRODUCT($I$4:$I$50*AB4:AB50)</f>
        <v>0</v>
      </c>
      <c r="AC51" s="50" cm="1">
        <f t="array" ref="AC51">SUMPRODUCT($I$4:$I$50*AC4:AC50)</f>
        <v>0</v>
      </c>
      <c r="AD51" s="50" cm="1">
        <f t="array" ref="AD51">SUMPRODUCT($I$4:$I$50*AD4:AD50)</f>
        <v>0</v>
      </c>
      <c r="AE51" s="50" cm="1">
        <f t="array" ref="AE51">SUMPRODUCT($I$4:$I$50*AE4:AE50)</f>
        <v>0</v>
      </c>
      <c r="AF51" s="50" cm="1">
        <f t="array" ref="AF51">SUMPRODUCT($I$4:$I$50*AF4:AF50)</f>
        <v>0</v>
      </c>
      <c r="AG51" s="50" cm="1">
        <f t="array" ref="AG51">SUMPRODUCT($I$4:$I$50*AG4:AG50)</f>
        <v>0</v>
      </c>
    </row>
    <row r="52" spans="1:33" x14ac:dyDescent="0.2">
      <c r="J52" s="77">
        <f>SUMPRODUCT($I$4:$I$50,J4:J50)</f>
        <v>211200</v>
      </c>
      <c r="K52" s="77">
        <f>SUMPRODUCT($I$4:$I$50,K4:K50)</f>
        <v>3000</v>
      </c>
      <c r="L52" s="77">
        <f>SUMPRODUCT($I$4:$I$50,L4:L50)</f>
        <v>3000</v>
      </c>
    </row>
  </sheetData>
  <mergeCells count="20">
    <mergeCell ref="A4:A50"/>
    <mergeCell ref="C4:C50"/>
    <mergeCell ref="AC1:AC2"/>
    <mergeCell ref="AD1:AD2"/>
    <mergeCell ref="AE1:AE2"/>
    <mergeCell ref="AF1:AF2"/>
    <mergeCell ref="AG1:AG2"/>
    <mergeCell ref="A2:S2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</mergeCells>
  <conditionalFormatting sqref="V4:AG50">
    <cfRule type="cellIs" dxfId="10" priority="3" operator="greaterThan">
      <formula>0</formula>
    </cfRule>
  </conditionalFormatting>
  <conditionalFormatting sqref="T4:U50">
    <cfRule type="cellIs" dxfId="9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REITORIA-CEVEN</vt:lpstr>
      <vt:lpstr>ESAG</vt:lpstr>
      <vt:lpstr>CEART</vt:lpstr>
      <vt:lpstr>FAED</vt:lpstr>
      <vt:lpstr>CEAD</vt:lpstr>
      <vt:lpstr>CEFID</vt:lpstr>
      <vt:lpstr>CERES</vt:lpstr>
      <vt:lpstr>CESFI</vt:lpstr>
      <vt:lpstr>CCT</vt:lpstr>
      <vt:lpstr>CEPLAN</vt:lpstr>
      <vt:lpstr>CEAVI </vt:lpstr>
      <vt:lpstr>CAV</vt:lpstr>
      <vt:lpstr>CEO</vt:lpstr>
      <vt:lpstr>CESMO</vt:lpstr>
      <vt:lpstr>GESTOR</vt:lpstr>
      <vt:lpstr>(CARONA)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LETÍCIA-SEGECON/FPOLIS</cp:lastModifiedBy>
  <cp:lastPrinted>2014-06-04T18:55:53Z</cp:lastPrinted>
  <dcterms:created xsi:type="dcterms:W3CDTF">2010-06-19T20:43:11Z</dcterms:created>
  <dcterms:modified xsi:type="dcterms:W3CDTF">2025-03-20T19:45:23Z</dcterms:modified>
</cp:coreProperties>
</file>