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1030.2022 SRP SGPE 29372.2022 - Ar Condicionado - VIG. 06.10.2023\"/>
    </mc:Choice>
  </mc:AlternateContent>
  <xr:revisionPtr revIDLastSave="0" documentId="13_ncr:1_{D4A7B25D-5277-4CF9-AD5B-BED0F960F2B4}" xr6:coauthVersionLast="36" xr6:coauthVersionMax="36" xr10:uidLastSave="{00000000-0000-0000-0000-000000000000}"/>
  <bookViews>
    <workbookView xWindow="-105" yWindow="-105" windowWidth="15600" windowHeight="11745" tabRatio="857" activeTab="14" xr2:uid="{00000000-000D-0000-FFFF-FFFF00000000}"/>
  </bookViews>
  <sheets>
    <sheet name="REITORIA" sheetId="1" r:id="rId1"/>
    <sheet name="MUSEU" sheetId="17" r:id="rId2"/>
    <sheet name="CAV" sheetId="12" r:id="rId3"/>
    <sheet name="CCT" sheetId="11" r:id="rId4"/>
    <sheet name="CEAD" sheetId="6" r:id="rId5"/>
    <sheet name="CEART" sheetId="4" r:id="rId6"/>
    <sheet name="CEAVI" sheetId="10" r:id="rId7"/>
    <sheet name="CEFID" sheetId="7" r:id="rId8"/>
    <sheet name="CEO" sheetId="16" r:id="rId9"/>
    <sheet name="CEPLAN" sheetId="2" r:id="rId10"/>
    <sheet name="CERES" sheetId="8" r:id="rId11"/>
    <sheet name="CESFI" sheetId="9" r:id="rId12"/>
    <sheet name="ESAG" sheetId="3" r:id="rId13"/>
    <sheet name="FAED" sheetId="5" r:id="rId14"/>
    <sheet name="GESTOR" sheetId="14" r:id="rId15"/>
  </sheets>
  <definedNames>
    <definedName name="CEO" localSheetId="8">#REF!</definedName>
    <definedName name="CEO" localSheetId="1">#REF!</definedName>
    <definedName name="CEO">#REF!</definedName>
    <definedName name="CEPLAN" localSheetId="2">#REF!</definedName>
    <definedName name="CEPLAN" localSheetId="8">#REF!</definedName>
    <definedName name="CEPLAN" localSheetId="14">#REF!</definedName>
    <definedName name="CEPLAN" localSheetId="1">#REF!</definedName>
    <definedName name="CEPLAN">#REF!</definedName>
    <definedName name="copia" localSheetId="8">#REF!</definedName>
    <definedName name="copia" localSheetId="1">#REF!</definedName>
    <definedName name="copia">#REF!</definedName>
    <definedName name="diasuteis" localSheetId="2">#REF!</definedName>
    <definedName name="diasuteis" localSheetId="8">#REF!</definedName>
    <definedName name="diasuteis" localSheetId="14">#REF!</definedName>
    <definedName name="diasuteis" localSheetId="1">#REF!</definedName>
    <definedName name="diasuteis">#REF!</definedName>
    <definedName name="Ferias" localSheetId="2">#REF!</definedName>
    <definedName name="Ferias" localSheetId="8">#REF!</definedName>
    <definedName name="Ferias" localSheetId="14">#REF!</definedName>
    <definedName name="Ferias" localSheetId="1">#REF!</definedName>
    <definedName name="Ferias">#REF!</definedName>
    <definedName name="RD" localSheetId="2">OFFSET(#REF!,(MATCH(SMALL(#REF!,ROW()-10),#REF!,0)-1),0)</definedName>
    <definedName name="RD" localSheetId="8">OFFSET(#REF!,(MATCH(SMALL(#REF!,ROW()-10),#REF!,0)-1),0)</definedName>
    <definedName name="RD" localSheetId="14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 iterateDelta="1E-4"/>
  <customWorkbookViews>
    <customWorkbookView name="PAULO EDISON DE LIMA - Modo de exibição pessoal" guid="{B9C3DAFA-017A-49F7-AED8-93B14E732368}" mergeInterval="0" personalView="1" maximized="1" xWindow="1912" yWindow="-8" windowWidth="1936" windowHeight="1056" tabRatio="857" activeSheetId="1"/>
    <customWorkbookView name="MARCELO DARCI DE SOUZA - Modo de exibição pessoal" guid="{29377F80-2479-4EEE-B758-5B51FB237957}" mergeInterval="0" personalView="1" maximized="1" xWindow="-8" yWindow="-8" windowWidth="1936" windowHeight="1056" tabRatio="857" activeSheetId="3"/>
    <customWorkbookView name="CAMILA DE ALMEIDA LUCA - Modo de exibição pessoal" guid="{4F310B60-E7C4-463C-82E5-32855552E117}" mergeInterval="0" personalView="1" maximized="1" xWindow="-1288" yWindow="-423" windowWidth="1296" windowHeight="1040" tabRatio="857" activeSheetId="12" showComments="commIndAndComment"/>
    <customWorkbookView name="RAFAEL XAVIER DOS SANTOS MURARO - Modo de exibição pessoal" guid="{621D8238-5429-498F-AC6E-560DC77BBC2F}" mergeInterval="0" personalView="1" maximized="1" xWindow="-8" yWindow="-8" windowWidth="1936" windowHeight="1056" tabRatio="857" activeSheetId="1"/>
  </customWorkbookViews>
</workbook>
</file>

<file path=xl/calcChain.xml><?xml version="1.0" encoding="utf-8"?>
<calcChain xmlns="http://schemas.openxmlformats.org/spreadsheetml/2006/main">
  <c r="M5" i="12" l="1"/>
  <c r="M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4" i="12"/>
  <c r="L17" i="11" l="1"/>
  <c r="L17" i="9"/>
  <c r="L22" i="5" l="1"/>
  <c r="L12" i="5"/>
  <c r="L22" i="4"/>
  <c r="L12" i="4"/>
  <c r="L11" i="16" l="1"/>
  <c r="L11" i="8"/>
  <c r="L7" i="14" l="1"/>
  <c r="L7" i="9"/>
  <c r="L22" i="3" l="1"/>
  <c r="L7" i="3"/>
  <c r="L17" i="7" l="1"/>
  <c r="L17" i="16"/>
  <c r="L21" i="7" l="1"/>
  <c r="L21" i="9"/>
  <c r="L18" i="9" l="1"/>
  <c r="L18" i="11"/>
  <c r="L19" i="7" l="1"/>
  <c r="L19" i="9"/>
  <c r="L22" i="10" l="1"/>
  <c r="L9" i="10"/>
  <c r="L10" i="9" l="1"/>
  <c r="L10" i="8"/>
  <c r="L18" i="3" l="1"/>
  <c r="L18" i="5"/>
  <c r="L22" i="8" l="1"/>
  <c r="R22" i="14" l="1"/>
  <c r="R9" i="14"/>
  <c r="L22" i="9" l="1"/>
  <c r="L25" i="9"/>
  <c r="L25" i="10"/>
  <c r="L7" i="10"/>
  <c r="L8" i="10" l="1"/>
  <c r="L9" i="8"/>
  <c r="L8" i="8"/>
  <c r="L9" i="9" l="1"/>
  <c r="L22" i="7"/>
  <c r="L22" i="14" s="1"/>
  <c r="L8" i="7"/>
  <c r="M4" i="1" l="1"/>
  <c r="M8" i="16"/>
  <c r="N8" i="16" s="1"/>
  <c r="L5" i="14"/>
  <c r="L6" i="14"/>
  <c r="L8" i="14"/>
  <c r="L9" i="14"/>
  <c r="S9" i="14" s="1"/>
  <c r="T9" i="14" s="1"/>
  <c r="L10" i="14"/>
  <c r="L11" i="14"/>
  <c r="L12" i="14"/>
  <c r="L13" i="14"/>
  <c r="L14" i="14"/>
  <c r="L15" i="14"/>
  <c r="L16" i="14"/>
  <c r="L17" i="14"/>
  <c r="L18" i="14"/>
  <c r="L19" i="14"/>
  <c r="L20" i="14"/>
  <c r="L21" i="14"/>
  <c r="S22" i="14"/>
  <c r="T22" i="14" s="1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O48" i="14" s="1"/>
  <c r="L49" i="14"/>
  <c r="O49" i="14" s="1"/>
  <c r="L50" i="14"/>
  <c r="O50" i="14" s="1"/>
  <c r="L51" i="14"/>
  <c r="O51" i="14" s="1"/>
  <c r="L52" i="14"/>
  <c r="L53" i="14"/>
  <c r="L54" i="14"/>
  <c r="L4" i="14"/>
  <c r="O4" i="14" s="1"/>
  <c r="A1" i="14"/>
  <c r="L1" i="14"/>
  <c r="M54" i="5"/>
  <c r="N54" i="5" s="1"/>
  <c r="M53" i="5"/>
  <c r="N53" i="5" s="1"/>
  <c r="M52" i="5"/>
  <c r="N52" i="5" s="1"/>
  <c r="M51" i="5"/>
  <c r="N51" i="5" s="1"/>
  <c r="M50" i="5"/>
  <c r="N50" i="5" s="1"/>
  <c r="M49" i="5"/>
  <c r="N49" i="5" s="1"/>
  <c r="M48" i="5"/>
  <c r="N48" i="5" s="1"/>
  <c r="M47" i="5"/>
  <c r="N47" i="5" s="1"/>
  <c r="M46" i="5"/>
  <c r="N46" i="5" s="1"/>
  <c r="M45" i="5"/>
  <c r="N45" i="5" s="1"/>
  <c r="M44" i="5"/>
  <c r="N44" i="5" s="1"/>
  <c r="M43" i="5"/>
  <c r="N43" i="5" s="1"/>
  <c r="M42" i="5"/>
  <c r="N42" i="5" s="1"/>
  <c r="M41" i="5"/>
  <c r="N41" i="5" s="1"/>
  <c r="M40" i="5"/>
  <c r="N40" i="5" s="1"/>
  <c r="M39" i="5"/>
  <c r="N39" i="5" s="1"/>
  <c r="M38" i="5"/>
  <c r="N38" i="5" s="1"/>
  <c r="M37" i="5"/>
  <c r="N37" i="5" s="1"/>
  <c r="M36" i="5"/>
  <c r="N36" i="5" s="1"/>
  <c r="M35" i="5"/>
  <c r="N35" i="5" s="1"/>
  <c r="M34" i="5"/>
  <c r="N34" i="5" s="1"/>
  <c r="M33" i="5"/>
  <c r="N33" i="5" s="1"/>
  <c r="M32" i="5"/>
  <c r="N32" i="5" s="1"/>
  <c r="M31" i="5"/>
  <c r="N31" i="5" s="1"/>
  <c r="M30" i="5"/>
  <c r="N30" i="5" s="1"/>
  <c r="M29" i="5"/>
  <c r="N29" i="5" s="1"/>
  <c r="M28" i="5"/>
  <c r="N28" i="5" s="1"/>
  <c r="M27" i="5"/>
  <c r="N27" i="5" s="1"/>
  <c r="M26" i="5"/>
  <c r="N26" i="5" s="1"/>
  <c r="M25" i="5"/>
  <c r="N25" i="5" s="1"/>
  <c r="M24" i="5"/>
  <c r="N24" i="5" s="1"/>
  <c r="M23" i="5"/>
  <c r="N23" i="5" s="1"/>
  <c r="M22" i="5"/>
  <c r="N22" i="5" s="1"/>
  <c r="M21" i="5"/>
  <c r="N21" i="5" s="1"/>
  <c r="M20" i="5"/>
  <c r="N20" i="5" s="1"/>
  <c r="M19" i="5"/>
  <c r="N19" i="5" s="1"/>
  <c r="M18" i="5"/>
  <c r="N18" i="5" s="1"/>
  <c r="M17" i="5"/>
  <c r="N17" i="5" s="1"/>
  <c r="M16" i="5"/>
  <c r="N16" i="5" s="1"/>
  <c r="M15" i="5"/>
  <c r="N15" i="5" s="1"/>
  <c r="M14" i="5"/>
  <c r="N14" i="5" s="1"/>
  <c r="M13" i="5"/>
  <c r="N13" i="5" s="1"/>
  <c r="M12" i="5"/>
  <c r="N12" i="5" s="1"/>
  <c r="M11" i="5"/>
  <c r="N11" i="5" s="1"/>
  <c r="M10" i="5"/>
  <c r="N10" i="5" s="1"/>
  <c r="M9" i="5"/>
  <c r="N9" i="5" s="1"/>
  <c r="M8" i="5"/>
  <c r="N8" i="5" s="1"/>
  <c r="M7" i="5"/>
  <c r="N7" i="5" s="1"/>
  <c r="M6" i="5"/>
  <c r="N6" i="5" s="1"/>
  <c r="M5" i="5"/>
  <c r="N5" i="5" s="1"/>
  <c r="M4" i="5"/>
  <c r="N4" i="5" s="1"/>
  <c r="M54" i="3"/>
  <c r="N54" i="3" s="1"/>
  <c r="M53" i="3"/>
  <c r="N53" i="3" s="1"/>
  <c r="M52" i="3"/>
  <c r="N52" i="3" s="1"/>
  <c r="M51" i="3"/>
  <c r="N51" i="3" s="1"/>
  <c r="M50" i="3"/>
  <c r="N50" i="3" s="1"/>
  <c r="M49" i="3"/>
  <c r="N49" i="3" s="1"/>
  <c r="M48" i="3"/>
  <c r="N48" i="3" s="1"/>
  <c r="M47" i="3"/>
  <c r="N47" i="3" s="1"/>
  <c r="M46" i="3"/>
  <c r="N46" i="3" s="1"/>
  <c r="M45" i="3"/>
  <c r="N45" i="3" s="1"/>
  <c r="M44" i="3"/>
  <c r="N44" i="3" s="1"/>
  <c r="M43" i="3"/>
  <c r="N43" i="3" s="1"/>
  <c r="M42" i="3"/>
  <c r="N42" i="3" s="1"/>
  <c r="M41" i="3"/>
  <c r="N41" i="3" s="1"/>
  <c r="M40" i="3"/>
  <c r="N40" i="3" s="1"/>
  <c r="M39" i="3"/>
  <c r="N39" i="3" s="1"/>
  <c r="M38" i="3"/>
  <c r="N38" i="3" s="1"/>
  <c r="M37" i="3"/>
  <c r="N37" i="3" s="1"/>
  <c r="M36" i="3"/>
  <c r="N36" i="3" s="1"/>
  <c r="M35" i="3"/>
  <c r="N35" i="3" s="1"/>
  <c r="M34" i="3"/>
  <c r="N34" i="3" s="1"/>
  <c r="M33" i="3"/>
  <c r="N33" i="3" s="1"/>
  <c r="M32" i="3"/>
  <c r="N32" i="3" s="1"/>
  <c r="M31" i="3"/>
  <c r="N31" i="3" s="1"/>
  <c r="M30" i="3"/>
  <c r="N30" i="3" s="1"/>
  <c r="M29" i="3"/>
  <c r="N29" i="3" s="1"/>
  <c r="M28" i="3"/>
  <c r="N28" i="3" s="1"/>
  <c r="M27" i="3"/>
  <c r="N27" i="3" s="1"/>
  <c r="M26" i="3"/>
  <c r="N26" i="3" s="1"/>
  <c r="M25" i="3"/>
  <c r="N25" i="3" s="1"/>
  <c r="M24" i="3"/>
  <c r="N24" i="3" s="1"/>
  <c r="M23" i="3"/>
  <c r="N23" i="3" s="1"/>
  <c r="M22" i="3"/>
  <c r="N22" i="3" s="1"/>
  <c r="M21" i="3"/>
  <c r="N21" i="3" s="1"/>
  <c r="M20" i="3"/>
  <c r="N20" i="3" s="1"/>
  <c r="M19" i="3"/>
  <c r="N19" i="3" s="1"/>
  <c r="M18" i="3"/>
  <c r="N18" i="3" s="1"/>
  <c r="M17" i="3"/>
  <c r="N17" i="3" s="1"/>
  <c r="M16" i="3"/>
  <c r="N16" i="3" s="1"/>
  <c r="M15" i="3"/>
  <c r="N15" i="3" s="1"/>
  <c r="M14" i="3"/>
  <c r="N14" i="3" s="1"/>
  <c r="M13" i="3"/>
  <c r="N13" i="3" s="1"/>
  <c r="M12" i="3"/>
  <c r="N12" i="3" s="1"/>
  <c r="M11" i="3"/>
  <c r="N11" i="3" s="1"/>
  <c r="M10" i="3"/>
  <c r="N10" i="3" s="1"/>
  <c r="M9" i="3"/>
  <c r="N9" i="3" s="1"/>
  <c r="M8" i="3"/>
  <c r="N8" i="3" s="1"/>
  <c r="M7" i="3"/>
  <c r="N7" i="3" s="1"/>
  <c r="M6" i="3"/>
  <c r="N6" i="3" s="1"/>
  <c r="M5" i="3"/>
  <c r="N5" i="3" s="1"/>
  <c r="M4" i="3"/>
  <c r="N4" i="3" s="1"/>
  <c r="M54" i="9"/>
  <c r="N54" i="9" s="1"/>
  <c r="M53" i="9"/>
  <c r="N53" i="9" s="1"/>
  <c r="M52" i="9"/>
  <c r="N52" i="9" s="1"/>
  <c r="M51" i="9"/>
  <c r="N51" i="9" s="1"/>
  <c r="M50" i="9"/>
  <c r="N50" i="9" s="1"/>
  <c r="M49" i="9"/>
  <c r="N49" i="9" s="1"/>
  <c r="M48" i="9"/>
  <c r="N48" i="9" s="1"/>
  <c r="M47" i="9"/>
  <c r="N47" i="9" s="1"/>
  <c r="M46" i="9"/>
  <c r="N46" i="9" s="1"/>
  <c r="M45" i="9"/>
  <c r="N45" i="9" s="1"/>
  <c r="M44" i="9"/>
  <c r="N44" i="9" s="1"/>
  <c r="M43" i="9"/>
  <c r="N43" i="9" s="1"/>
  <c r="M42" i="9"/>
  <c r="N42" i="9" s="1"/>
  <c r="M41" i="9"/>
  <c r="N41" i="9" s="1"/>
  <c r="M40" i="9"/>
  <c r="N40" i="9" s="1"/>
  <c r="M39" i="9"/>
  <c r="N39" i="9" s="1"/>
  <c r="M38" i="9"/>
  <c r="N38" i="9" s="1"/>
  <c r="M37" i="9"/>
  <c r="N37" i="9" s="1"/>
  <c r="M36" i="9"/>
  <c r="N36" i="9" s="1"/>
  <c r="M35" i="9"/>
  <c r="N35" i="9" s="1"/>
  <c r="M34" i="9"/>
  <c r="N34" i="9" s="1"/>
  <c r="M33" i="9"/>
  <c r="N33" i="9" s="1"/>
  <c r="M32" i="9"/>
  <c r="N32" i="9" s="1"/>
  <c r="M31" i="9"/>
  <c r="N31" i="9" s="1"/>
  <c r="M30" i="9"/>
  <c r="N30" i="9" s="1"/>
  <c r="M29" i="9"/>
  <c r="N29" i="9" s="1"/>
  <c r="M28" i="9"/>
  <c r="N28" i="9" s="1"/>
  <c r="M27" i="9"/>
  <c r="N27" i="9" s="1"/>
  <c r="M26" i="9"/>
  <c r="N26" i="9" s="1"/>
  <c r="M25" i="9"/>
  <c r="N25" i="9" s="1"/>
  <c r="M24" i="9"/>
  <c r="N24" i="9" s="1"/>
  <c r="M23" i="9"/>
  <c r="N23" i="9" s="1"/>
  <c r="M22" i="9"/>
  <c r="N22" i="9" s="1"/>
  <c r="M21" i="9"/>
  <c r="N21" i="9" s="1"/>
  <c r="M20" i="9"/>
  <c r="N20" i="9" s="1"/>
  <c r="M19" i="9"/>
  <c r="N19" i="9" s="1"/>
  <c r="M18" i="9"/>
  <c r="N18" i="9" s="1"/>
  <c r="M17" i="9"/>
  <c r="N17" i="9" s="1"/>
  <c r="M16" i="9"/>
  <c r="N16" i="9" s="1"/>
  <c r="M15" i="9"/>
  <c r="N15" i="9" s="1"/>
  <c r="M14" i="9"/>
  <c r="N14" i="9" s="1"/>
  <c r="M13" i="9"/>
  <c r="N13" i="9" s="1"/>
  <c r="M12" i="9"/>
  <c r="N12" i="9" s="1"/>
  <c r="M11" i="9"/>
  <c r="N11" i="9" s="1"/>
  <c r="M10" i="9"/>
  <c r="N10" i="9" s="1"/>
  <c r="M9" i="9"/>
  <c r="N9" i="9" s="1"/>
  <c r="M8" i="9"/>
  <c r="N8" i="9" s="1"/>
  <c r="M7" i="9"/>
  <c r="N7" i="9" s="1"/>
  <c r="M6" i="9"/>
  <c r="N6" i="9" s="1"/>
  <c r="M5" i="9"/>
  <c r="N5" i="9" s="1"/>
  <c r="M4" i="9"/>
  <c r="N4" i="9" s="1"/>
  <c r="M54" i="8"/>
  <c r="N54" i="8" s="1"/>
  <c r="M53" i="8"/>
  <c r="N53" i="8" s="1"/>
  <c r="M52" i="8"/>
  <c r="N52" i="8" s="1"/>
  <c r="M51" i="8"/>
  <c r="N51" i="8" s="1"/>
  <c r="M50" i="8"/>
  <c r="N50" i="8" s="1"/>
  <c r="M49" i="8"/>
  <c r="N49" i="8" s="1"/>
  <c r="M48" i="8"/>
  <c r="N48" i="8" s="1"/>
  <c r="M47" i="8"/>
  <c r="N47" i="8" s="1"/>
  <c r="M46" i="8"/>
  <c r="N46" i="8" s="1"/>
  <c r="M45" i="8"/>
  <c r="N45" i="8" s="1"/>
  <c r="M44" i="8"/>
  <c r="N44" i="8" s="1"/>
  <c r="M43" i="8"/>
  <c r="N43" i="8" s="1"/>
  <c r="M42" i="8"/>
  <c r="N42" i="8" s="1"/>
  <c r="M41" i="8"/>
  <c r="N41" i="8" s="1"/>
  <c r="M40" i="8"/>
  <c r="N40" i="8" s="1"/>
  <c r="M39" i="8"/>
  <c r="N39" i="8" s="1"/>
  <c r="M38" i="8"/>
  <c r="N38" i="8" s="1"/>
  <c r="M37" i="8"/>
  <c r="N37" i="8" s="1"/>
  <c r="M36" i="8"/>
  <c r="N36" i="8" s="1"/>
  <c r="M35" i="8"/>
  <c r="N35" i="8" s="1"/>
  <c r="M34" i="8"/>
  <c r="N34" i="8" s="1"/>
  <c r="M33" i="8"/>
  <c r="N33" i="8" s="1"/>
  <c r="M32" i="8"/>
  <c r="N32" i="8" s="1"/>
  <c r="M31" i="8"/>
  <c r="N31" i="8" s="1"/>
  <c r="M30" i="8"/>
  <c r="N30" i="8" s="1"/>
  <c r="M29" i="8"/>
  <c r="N29" i="8" s="1"/>
  <c r="M28" i="8"/>
  <c r="N28" i="8" s="1"/>
  <c r="M27" i="8"/>
  <c r="N27" i="8" s="1"/>
  <c r="M26" i="8"/>
  <c r="N26" i="8" s="1"/>
  <c r="M25" i="8"/>
  <c r="N25" i="8" s="1"/>
  <c r="M24" i="8"/>
  <c r="N24" i="8" s="1"/>
  <c r="M23" i="8"/>
  <c r="N23" i="8" s="1"/>
  <c r="M22" i="8"/>
  <c r="N22" i="8" s="1"/>
  <c r="M21" i="8"/>
  <c r="N21" i="8" s="1"/>
  <c r="M20" i="8"/>
  <c r="N20" i="8" s="1"/>
  <c r="M19" i="8"/>
  <c r="N19" i="8" s="1"/>
  <c r="M18" i="8"/>
  <c r="N18" i="8" s="1"/>
  <c r="M17" i="8"/>
  <c r="N17" i="8" s="1"/>
  <c r="M16" i="8"/>
  <c r="N16" i="8" s="1"/>
  <c r="M15" i="8"/>
  <c r="N15" i="8" s="1"/>
  <c r="M14" i="8"/>
  <c r="N14" i="8" s="1"/>
  <c r="M13" i="8"/>
  <c r="N13" i="8" s="1"/>
  <c r="M12" i="8"/>
  <c r="N12" i="8" s="1"/>
  <c r="M11" i="8"/>
  <c r="N11" i="8" s="1"/>
  <c r="M10" i="8"/>
  <c r="N10" i="8" s="1"/>
  <c r="M9" i="8"/>
  <c r="N9" i="8" s="1"/>
  <c r="M8" i="8"/>
  <c r="N8" i="8" s="1"/>
  <c r="M7" i="8"/>
  <c r="N7" i="8" s="1"/>
  <c r="M6" i="8"/>
  <c r="N6" i="8" s="1"/>
  <c r="M5" i="8"/>
  <c r="N5" i="8" s="1"/>
  <c r="M4" i="8"/>
  <c r="N4" i="8" s="1"/>
  <c r="M54" i="2"/>
  <c r="N54" i="2" s="1"/>
  <c r="M53" i="2"/>
  <c r="N53" i="2" s="1"/>
  <c r="M52" i="2"/>
  <c r="N52" i="2" s="1"/>
  <c r="M51" i="2"/>
  <c r="N51" i="2" s="1"/>
  <c r="M50" i="2"/>
  <c r="N50" i="2" s="1"/>
  <c r="M49" i="2"/>
  <c r="N49" i="2" s="1"/>
  <c r="M48" i="2"/>
  <c r="N48" i="2" s="1"/>
  <c r="M47" i="2"/>
  <c r="N47" i="2" s="1"/>
  <c r="M46" i="2"/>
  <c r="N46" i="2" s="1"/>
  <c r="M45" i="2"/>
  <c r="N45" i="2" s="1"/>
  <c r="M44" i="2"/>
  <c r="N44" i="2" s="1"/>
  <c r="M43" i="2"/>
  <c r="N43" i="2" s="1"/>
  <c r="M42" i="2"/>
  <c r="N42" i="2" s="1"/>
  <c r="M41" i="2"/>
  <c r="N41" i="2" s="1"/>
  <c r="M40" i="2"/>
  <c r="N40" i="2" s="1"/>
  <c r="M39" i="2"/>
  <c r="N39" i="2" s="1"/>
  <c r="M38" i="2"/>
  <c r="N38" i="2" s="1"/>
  <c r="M37" i="2"/>
  <c r="N37" i="2" s="1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7" i="2"/>
  <c r="N27" i="2" s="1"/>
  <c r="M26" i="2"/>
  <c r="N26" i="2" s="1"/>
  <c r="M25" i="2"/>
  <c r="N25" i="2" s="1"/>
  <c r="M24" i="2"/>
  <c r="N24" i="2" s="1"/>
  <c r="M23" i="2"/>
  <c r="N23" i="2" s="1"/>
  <c r="M22" i="2"/>
  <c r="N22" i="2" s="1"/>
  <c r="M21" i="2"/>
  <c r="N21" i="2" s="1"/>
  <c r="M20" i="2"/>
  <c r="N20" i="2" s="1"/>
  <c r="M19" i="2"/>
  <c r="N19" i="2" s="1"/>
  <c r="M18" i="2"/>
  <c r="N18" i="2" s="1"/>
  <c r="M17" i="2"/>
  <c r="N17" i="2" s="1"/>
  <c r="M16" i="2"/>
  <c r="N16" i="2" s="1"/>
  <c r="M15" i="2"/>
  <c r="N15" i="2" s="1"/>
  <c r="M14" i="2"/>
  <c r="N14" i="2" s="1"/>
  <c r="M13" i="2"/>
  <c r="N13" i="2" s="1"/>
  <c r="M12" i="2"/>
  <c r="N12" i="2" s="1"/>
  <c r="M11" i="2"/>
  <c r="N11" i="2" s="1"/>
  <c r="M10" i="2"/>
  <c r="N10" i="2" s="1"/>
  <c r="M9" i="2"/>
  <c r="N9" i="2" s="1"/>
  <c r="M8" i="2"/>
  <c r="N8" i="2" s="1"/>
  <c r="M7" i="2"/>
  <c r="N7" i="2" s="1"/>
  <c r="M6" i="2"/>
  <c r="N6" i="2" s="1"/>
  <c r="M5" i="2"/>
  <c r="N5" i="2" s="1"/>
  <c r="M4" i="2"/>
  <c r="N4" i="2" s="1"/>
  <c r="M54" i="16"/>
  <c r="N54" i="16" s="1"/>
  <c r="M53" i="16"/>
  <c r="N53" i="16" s="1"/>
  <c r="M52" i="16"/>
  <c r="N52" i="16" s="1"/>
  <c r="M51" i="16"/>
  <c r="N51" i="16" s="1"/>
  <c r="M50" i="16"/>
  <c r="N50" i="16" s="1"/>
  <c r="M49" i="16"/>
  <c r="N49" i="16" s="1"/>
  <c r="M48" i="16"/>
  <c r="N48" i="16" s="1"/>
  <c r="M47" i="16"/>
  <c r="N47" i="16" s="1"/>
  <c r="M46" i="16"/>
  <c r="N46" i="16" s="1"/>
  <c r="M45" i="16"/>
  <c r="N45" i="16" s="1"/>
  <c r="M44" i="16"/>
  <c r="N44" i="16" s="1"/>
  <c r="M43" i="16"/>
  <c r="N43" i="16" s="1"/>
  <c r="M42" i="16"/>
  <c r="N42" i="16" s="1"/>
  <c r="M41" i="16"/>
  <c r="N41" i="16" s="1"/>
  <c r="M40" i="16"/>
  <c r="N40" i="16" s="1"/>
  <c r="M39" i="16"/>
  <c r="N39" i="16" s="1"/>
  <c r="M38" i="16"/>
  <c r="N38" i="16" s="1"/>
  <c r="M37" i="16"/>
  <c r="N37" i="16" s="1"/>
  <c r="M36" i="16"/>
  <c r="N36" i="16" s="1"/>
  <c r="M35" i="16"/>
  <c r="N35" i="16" s="1"/>
  <c r="M34" i="16"/>
  <c r="N34" i="16" s="1"/>
  <c r="M33" i="16"/>
  <c r="N33" i="16" s="1"/>
  <c r="M32" i="16"/>
  <c r="N32" i="16" s="1"/>
  <c r="M31" i="16"/>
  <c r="N31" i="16" s="1"/>
  <c r="M30" i="16"/>
  <c r="N30" i="16" s="1"/>
  <c r="M29" i="16"/>
  <c r="N29" i="16" s="1"/>
  <c r="M28" i="16"/>
  <c r="N28" i="16" s="1"/>
  <c r="M27" i="16"/>
  <c r="N27" i="16" s="1"/>
  <c r="M26" i="16"/>
  <c r="N26" i="16" s="1"/>
  <c r="M25" i="16"/>
  <c r="N25" i="16" s="1"/>
  <c r="M24" i="16"/>
  <c r="N24" i="16" s="1"/>
  <c r="M23" i="16"/>
  <c r="N23" i="16" s="1"/>
  <c r="M22" i="16"/>
  <c r="N22" i="16" s="1"/>
  <c r="M21" i="16"/>
  <c r="N21" i="16" s="1"/>
  <c r="M20" i="16"/>
  <c r="N20" i="16" s="1"/>
  <c r="M19" i="16"/>
  <c r="N19" i="16" s="1"/>
  <c r="M18" i="16"/>
  <c r="N18" i="16" s="1"/>
  <c r="M17" i="16"/>
  <c r="N17" i="16" s="1"/>
  <c r="M16" i="16"/>
  <c r="N16" i="16" s="1"/>
  <c r="M15" i="16"/>
  <c r="N15" i="16" s="1"/>
  <c r="M14" i="16"/>
  <c r="N14" i="16" s="1"/>
  <c r="M13" i="16"/>
  <c r="N13" i="16" s="1"/>
  <c r="M12" i="16"/>
  <c r="N12" i="16" s="1"/>
  <c r="M11" i="16"/>
  <c r="N11" i="16" s="1"/>
  <c r="M10" i="16"/>
  <c r="N10" i="16" s="1"/>
  <c r="M9" i="16"/>
  <c r="N9" i="16" s="1"/>
  <c r="M7" i="16"/>
  <c r="N7" i="16" s="1"/>
  <c r="M6" i="16"/>
  <c r="N6" i="16" s="1"/>
  <c r="M5" i="16"/>
  <c r="N5" i="16" s="1"/>
  <c r="M4" i="16"/>
  <c r="N4" i="16" s="1"/>
  <c r="M54" i="7"/>
  <c r="N54" i="7" s="1"/>
  <c r="M53" i="7"/>
  <c r="N53" i="7" s="1"/>
  <c r="M52" i="7"/>
  <c r="N52" i="7" s="1"/>
  <c r="M51" i="7"/>
  <c r="N51" i="7" s="1"/>
  <c r="M50" i="7"/>
  <c r="N50" i="7" s="1"/>
  <c r="M49" i="7"/>
  <c r="N49" i="7" s="1"/>
  <c r="M48" i="7"/>
  <c r="N48" i="7" s="1"/>
  <c r="M47" i="7"/>
  <c r="N47" i="7" s="1"/>
  <c r="M46" i="7"/>
  <c r="N46" i="7" s="1"/>
  <c r="M45" i="7"/>
  <c r="N45" i="7" s="1"/>
  <c r="M44" i="7"/>
  <c r="N44" i="7" s="1"/>
  <c r="M43" i="7"/>
  <c r="N43" i="7" s="1"/>
  <c r="M42" i="7"/>
  <c r="N42" i="7" s="1"/>
  <c r="M41" i="7"/>
  <c r="N41" i="7" s="1"/>
  <c r="M40" i="7"/>
  <c r="N40" i="7" s="1"/>
  <c r="M39" i="7"/>
  <c r="N39" i="7" s="1"/>
  <c r="M38" i="7"/>
  <c r="N38" i="7" s="1"/>
  <c r="M37" i="7"/>
  <c r="N37" i="7" s="1"/>
  <c r="M36" i="7"/>
  <c r="N36" i="7" s="1"/>
  <c r="M35" i="7"/>
  <c r="N35" i="7" s="1"/>
  <c r="M34" i="7"/>
  <c r="N34" i="7" s="1"/>
  <c r="M33" i="7"/>
  <c r="N33" i="7" s="1"/>
  <c r="M32" i="7"/>
  <c r="N32" i="7" s="1"/>
  <c r="M31" i="7"/>
  <c r="N31" i="7" s="1"/>
  <c r="M30" i="7"/>
  <c r="N30" i="7" s="1"/>
  <c r="M29" i="7"/>
  <c r="N29" i="7" s="1"/>
  <c r="M28" i="7"/>
  <c r="N28" i="7" s="1"/>
  <c r="M27" i="7"/>
  <c r="N27" i="7" s="1"/>
  <c r="M26" i="7"/>
  <c r="N26" i="7" s="1"/>
  <c r="M25" i="7"/>
  <c r="N25" i="7" s="1"/>
  <c r="M24" i="7"/>
  <c r="N24" i="7" s="1"/>
  <c r="M23" i="7"/>
  <c r="N23" i="7" s="1"/>
  <c r="M22" i="7"/>
  <c r="N22" i="7" s="1"/>
  <c r="M21" i="7"/>
  <c r="N21" i="7" s="1"/>
  <c r="M20" i="7"/>
  <c r="N20" i="7" s="1"/>
  <c r="M19" i="7"/>
  <c r="N19" i="7" s="1"/>
  <c r="M18" i="7"/>
  <c r="N18" i="7" s="1"/>
  <c r="M17" i="7"/>
  <c r="N17" i="7" s="1"/>
  <c r="M16" i="7"/>
  <c r="N16" i="7" s="1"/>
  <c r="M15" i="7"/>
  <c r="N15" i="7" s="1"/>
  <c r="M14" i="7"/>
  <c r="N14" i="7" s="1"/>
  <c r="M13" i="7"/>
  <c r="N13" i="7" s="1"/>
  <c r="M12" i="7"/>
  <c r="N12" i="7" s="1"/>
  <c r="M11" i="7"/>
  <c r="N11" i="7" s="1"/>
  <c r="M10" i="7"/>
  <c r="N10" i="7" s="1"/>
  <c r="M9" i="7"/>
  <c r="N9" i="7" s="1"/>
  <c r="M8" i="7"/>
  <c r="N8" i="7" s="1"/>
  <c r="M7" i="7"/>
  <c r="N7" i="7" s="1"/>
  <c r="M6" i="7"/>
  <c r="N6" i="7" s="1"/>
  <c r="M5" i="7"/>
  <c r="N5" i="7" s="1"/>
  <c r="M4" i="7"/>
  <c r="N4" i="7" s="1"/>
  <c r="M54" i="10"/>
  <c r="N54" i="10" s="1"/>
  <c r="M53" i="10"/>
  <c r="N53" i="10" s="1"/>
  <c r="M52" i="10"/>
  <c r="N52" i="10" s="1"/>
  <c r="M51" i="10"/>
  <c r="N51" i="10" s="1"/>
  <c r="M50" i="10"/>
  <c r="N50" i="10" s="1"/>
  <c r="M49" i="10"/>
  <c r="N49" i="10" s="1"/>
  <c r="M48" i="10"/>
  <c r="N48" i="10" s="1"/>
  <c r="M47" i="10"/>
  <c r="N47" i="10" s="1"/>
  <c r="M46" i="10"/>
  <c r="N46" i="10" s="1"/>
  <c r="M45" i="10"/>
  <c r="N45" i="10" s="1"/>
  <c r="M44" i="10"/>
  <c r="N44" i="10" s="1"/>
  <c r="M43" i="10"/>
  <c r="N43" i="10" s="1"/>
  <c r="M42" i="10"/>
  <c r="N42" i="10" s="1"/>
  <c r="M41" i="10"/>
  <c r="N41" i="10" s="1"/>
  <c r="M40" i="10"/>
  <c r="N40" i="10" s="1"/>
  <c r="M39" i="10"/>
  <c r="N39" i="10" s="1"/>
  <c r="M38" i="10"/>
  <c r="N38" i="10" s="1"/>
  <c r="M37" i="10"/>
  <c r="N37" i="10" s="1"/>
  <c r="M36" i="10"/>
  <c r="N36" i="10" s="1"/>
  <c r="M35" i="10"/>
  <c r="N35" i="10" s="1"/>
  <c r="M34" i="10"/>
  <c r="N34" i="10" s="1"/>
  <c r="M33" i="10"/>
  <c r="N33" i="10" s="1"/>
  <c r="M32" i="10"/>
  <c r="N32" i="10" s="1"/>
  <c r="M31" i="10"/>
  <c r="N31" i="10" s="1"/>
  <c r="M30" i="10"/>
  <c r="N30" i="10" s="1"/>
  <c r="M29" i="10"/>
  <c r="N29" i="10" s="1"/>
  <c r="M28" i="10"/>
  <c r="N28" i="10" s="1"/>
  <c r="M27" i="10"/>
  <c r="N27" i="10" s="1"/>
  <c r="M26" i="10"/>
  <c r="N26" i="10" s="1"/>
  <c r="M25" i="10"/>
  <c r="N25" i="10" s="1"/>
  <c r="M24" i="10"/>
  <c r="N24" i="10" s="1"/>
  <c r="M23" i="10"/>
  <c r="N23" i="10" s="1"/>
  <c r="M22" i="10"/>
  <c r="N22" i="10" s="1"/>
  <c r="M21" i="10"/>
  <c r="N21" i="10" s="1"/>
  <c r="M20" i="10"/>
  <c r="N20" i="10" s="1"/>
  <c r="M19" i="10"/>
  <c r="N19" i="10" s="1"/>
  <c r="M18" i="10"/>
  <c r="N18" i="10" s="1"/>
  <c r="M17" i="10"/>
  <c r="N17" i="10" s="1"/>
  <c r="M16" i="10"/>
  <c r="N16" i="10" s="1"/>
  <c r="M15" i="10"/>
  <c r="N15" i="10" s="1"/>
  <c r="M14" i="10"/>
  <c r="N14" i="10" s="1"/>
  <c r="M13" i="10"/>
  <c r="N13" i="10" s="1"/>
  <c r="M12" i="10"/>
  <c r="N12" i="10" s="1"/>
  <c r="M11" i="10"/>
  <c r="N11" i="10" s="1"/>
  <c r="M10" i="10"/>
  <c r="N10" i="10" s="1"/>
  <c r="M9" i="10"/>
  <c r="N9" i="10" s="1"/>
  <c r="M8" i="10"/>
  <c r="N8" i="10" s="1"/>
  <c r="M7" i="10"/>
  <c r="N7" i="10" s="1"/>
  <c r="M6" i="10"/>
  <c r="N6" i="10" s="1"/>
  <c r="M5" i="10"/>
  <c r="N5" i="10" s="1"/>
  <c r="M4" i="10"/>
  <c r="N4" i="10" s="1"/>
  <c r="M54" i="4"/>
  <c r="N54" i="4" s="1"/>
  <c r="M53" i="4"/>
  <c r="N53" i="4" s="1"/>
  <c r="M52" i="4"/>
  <c r="N52" i="4" s="1"/>
  <c r="M51" i="4"/>
  <c r="N51" i="4" s="1"/>
  <c r="M50" i="4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M4" i="4"/>
  <c r="N4" i="4" s="1"/>
  <c r="M54" i="6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M4" i="6"/>
  <c r="N4" i="6" s="1"/>
  <c r="M54" i="11"/>
  <c r="N54" i="11" s="1"/>
  <c r="M53" i="11"/>
  <c r="N53" i="11" s="1"/>
  <c r="M52" i="11"/>
  <c r="N52" i="11" s="1"/>
  <c r="M51" i="11"/>
  <c r="N51" i="11" s="1"/>
  <c r="M50" i="11"/>
  <c r="N50" i="11" s="1"/>
  <c r="M49" i="11"/>
  <c r="N49" i="11" s="1"/>
  <c r="M48" i="11"/>
  <c r="N48" i="11" s="1"/>
  <c r="M47" i="11"/>
  <c r="N47" i="11" s="1"/>
  <c r="M46" i="11"/>
  <c r="N46" i="11" s="1"/>
  <c r="M45" i="11"/>
  <c r="N45" i="11" s="1"/>
  <c r="M44" i="11"/>
  <c r="N44" i="11" s="1"/>
  <c r="M43" i="11"/>
  <c r="N43" i="11" s="1"/>
  <c r="M42" i="11"/>
  <c r="N42" i="11" s="1"/>
  <c r="M41" i="11"/>
  <c r="N41" i="11" s="1"/>
  <c r="M40" i="11"/>
  <c r="N40" i="11" s="1"/>
  <c r="M39" i="11"/>
  <c r="N39" i="11" s="1"/>
  <c r="M38" i="11"/>
  <c r="N38" i="11" s="1"/>
  <c r="M37" i="11"/>
  <c r="N37" i="11" s="1"/>
  <c r="M36" i="11"/>
  <c r="N36" i="11" s="1"/>
  <c r="M35" i="11"/>
  <c r="N35" i="11" s="1"/>
  <c r="M34" i="11"/>
  <c r="N34" i="11" s="1"/>
  <c r="M33" i="11"/>
  <c r="N33" i="11" s="1"/>
  <c r="M32" i="11"/>
  <c r="N32" i="11" s="1"/>
  <c r="M31" i="11"/>
  <c r="N31" i="11" s="1"/>
  <c r="M30" i="11"/>
  <c r="N30" i="11" s="1"/>
  <c r="M29" i="11"/>
  <c r="N29" i="11" s="1"/>
  <c r="M28" i="11"/>
  <c r="N28" i="11" s="1"/>
  <c r="M27" i="11"/>
  <c r="N27" i="11" s="1"/>
  <c r="M26" i="11"/>
  <c r="N26" i="11" s="1"/>
  <c r="M25" i="11"/>
  <c r="N25" i="11" s="1"/>
  <c r="M24" i="11"/>
  <c r="N24" i="11" s="1"/>
  <c r="M23" i="11"/>
  <c r="N23" i="11" s="1"/>
  <c r="M22" i="11"/>
  <c r="N22" i="11" s="1"/>
  <c r="M21" i="11"/>
  <c r="N21" i="11" s="1"/>
  <c r="M20" i="11"/>
  <c r="N20" i="11" s="1"/>
  <c r="M19" i="11"/>
  <c r="N19" i="11" s="1"/>
  <c r="M18" i="11"/>
  <c r="N18" i="11" s="1"/>
  <c r="M17" i="11"/>
  <c r="N17" i="11" s="1"/>
  <c r="M16" i="11"/>
  <c r="N16" i="11" s="1"/>
  <c r="M15" i="11"/>
  <c r="N15" i="11" s="1"/>
  <c r="M14" i="11"/>
  <c r="N14" i="11" s="1"/>
  <c r="M13" i="11"/>
  <c r="N13" i="11" s="1"/>
  <c r="M12" i="11"/>
  <c r="N12" i="11" s="1"/>
  <c r="M11" i="11"/>
  <c r="N11" i="11" s="1"/>
  <c r="M10" i="11"/>
  <c r="N10" i="11" s="1"/>
  <c r="M9" i="11"/>
  <c r="N9" i="11" s="1"/>
  <c r="M8" i="11"/>
  <c r="N8" i="11" s="1"/>
  <c r="M7" i="11"/>
  <c r="N7" i="11" s="1"/>
  <c r="M6" i="11"/>
  <c r="N6" i="11" s="1"/>
  <c r="M5" i="11"/>
  <c r="N5" i="11" s="1"/>
  <c r="M4" i="11"/>
  <c r="N4" i="11" s="1"/>
  <c r="N54" i="12"/>
  <c r="N53" i="12"/>
  <c r="N52" i="12"/>
  <c r="N51" i="12"/>
  <c r="N50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M54" i="17"/>
  <c r="N54" i="17" s="1"/>
  <c r="M53" i="17"/>
  <c r="N53" i="17" s="1"/>
  <c r="M52" i="17"/>
  <c r="N52" i="17" s="1"/>
  <c r="M51" i="17"/>
  <c r="N51" i="17" s="1"/>
  <c r="M50" i="17"/>
  <c r="N50" i="17" s="1"/>
  <c r="M49" i="17"/>
  <c r="N49" i="17" s="1"/>
  <c r="M48" i="17"/>
  <c r="N48" i="17" s="1"/>
  <c r="M47" i="17"/>
  <c r="N47" i="17" s="1"/>
  <c r="M46" i="17"/>
  <c r="N46" i="17" s="1"/>
  <c r="M45" i="17"/>
  <c r="N45" i="17" s="1"/>
  <c r="M44" i="17"/>
  <c r="N44" i="17" s="1"/>
  <c r="M43" i="17"/>
  <c r="N43" i="17" s="1"/>
  <c r="M42" i="17"/>
  <c r="N42" i="17" s="1"/>
  <c r="M41" i="17"/>
  <c r="N41" i="17" s="1"/>
  <c r="M40" i="17"/>
  <c r="N40" i="17" s="1"/>
  <c r="M39" i="17"/>
  <c r="N39" i="17" s="1"/>
  <c r="M38" i="17"/>
  <c r="N38" i="17" s="1"/>
  <c r="M37" i="17"/>
  <c r="N37" i="17" s="1"/>
  <c r="M36" i="17"/>
  <c r="N36" i="17" s="1"/>
  <c r="M35" i="17"/>
  <c r="N35" i="17" s="1"/>
  <c r="M34" i="17"/>
  <c r="N34" i="17" s="1"/>
  <c r="M33" i="17"/>
  <c r="N33" i="17" s="1"/>
  <c r="M32" i="17"/>
  <c r="N32" i="17" s="1"/>
  <c r="M31" i="17"/>
  <c r="N31" i="17" s="1"/>
  <c r="M30" i="17"/>
  <c r="N30" i="17" s="1"/>
  <c r="M29" i="17"/>
  <c r="N29" i="17" s="1"/>
  <c r="M28" i="17"/>
  <c r="N28" i="17" s="1"/>
  <c r="M27" i="17"/>
  <c r="N27" i="17" s="1"/>
  <c r="M26" i="17"/>
  <c r="N26" i="17" s="1"/>
  <c r="M25" i="17"/>
  <c r="N25" i="17" s="1"/>
  <c r="M24" i="17"/>
  <c r="N24" i="17" s="1"/>
  <c r="M23" i="17"/>
  <c r="N23" i="17" s="1"/>
  <c r="M22" i="17"/>
  <c r="N22" i="17" s="1"/>
  <c r="M21" i="17"/>
  <c r="N21" i="17" s="1"/>
  <c r="M20" i="17"/>
  <c r="N20" i="17" s="1"/>
  <c r="M19" i="17"/>
  <c r="N19" i="17" s="1"/>
  <c r="M18" i="17"/>
  <c r="N18" i="17" s="1"/>
  <c r="M17" i="17"/>
  <c r="N17" i="17" s="1"/>
  <c r="M16" i="17"/>
  <c r="N16" i="17" s="1"/>
  <c r="M15" i="17"/>
  <c r="N15" i="17" s="1"/>
  <c r="M14" i="17"/>
  <c r="N14" i="17" s="1"/>
  <c r="M13" i="17"/>
  <c r="N13" i="17" s="1"/>
  <c r="M12" i="17"/>
  <c r="N12" i="17" s="1"/>
  <c r="M11" i="17"/>
  <c r="N11" i="17" s="1"/>
  <c r="M10" i="17"/>
  <c r="N10" i="17" s="1"/>
  <c r="M9" i="17"/>
  <c r="N9" i="17" s="1"/>
  <c r="M8" i="17"/>
  <c r="N8" i="17" s="1"/>
  <c r="M7" i="17"/>
  <c r="N7" i="17" s="1"/>
  <c r="M6" i="17"/>
  <c r="N6" i="17" s="1"/>
  <c r="M5" i="17"/>
  <c r="N5" i="17" s="1"/>
  <c r="M4" i="17"/>
  <c r="N4" i="17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/>
  <c r="M52" i="1"/>
  <c r="N52" i="1" s="1"/>
  <c r="M53" i="1"/>
  <c r="N53" i="1" s="1"/>
  <c r="M54" i="1"/>
  <c r="N54" i="1" s="1"/>
  <c r="N4" i="1"/>
  <c r="M5" i="1"/>
  <c r="N5" i="1" s="1"/>
  <c r="M6" i="1"/>
  <c r="N6" i="1" s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50" i="14" l="1"/>
  <c r="P50" i="14" s="1"/>
  <c r="M5" i="14"/>
  <c r="M41" i="14"/>
  <c r="M46" i="14"/>
  <c r="P46" i="14" s="1"/>
  <c r="M40" i="14"/>
  <c r="M28" i="14"/>
  <c r="M13" i="14"/>
  <c r="M34" i="14"/>
  <c r="M52" i="14"/>
  <c r="P52" i="14" s="1"/>
  <c r="M20" i="14"/>
  <c r="M51" i="14"/>
  <c r="M45" i="14"/>
  <c r="M39" i="14"/>
  <c r="M33" i="14"/>
  <c r="M27" i="14"/>
  <c r="M19" i="14"/>
  <c r="M12" i="14"/>
  <c r="N50" i="4"/>
  <c r="M44" i="14"/>
  <c r="M38" i="14"/>
  <c r="M32" i="14"/>
  <c r="M26" i="14"/>
  <c r="M17" i="14"/>
  <c r="M11" i="14"/>
  <c r="N5" i="4"/>
  <c r="M4" i="14"/>
  <c r="M49" i="14"/>
  <c r="M43" i="14"/>
  <c r="M37" i="14"/>
  <c r="M31" i="14"/>
  <c r="M24" i="14"/>
  <c r="M16" i="14"/>
  <c r="M6" i="14"/>
  <c r="M54" i="14"/>
  <c r="P54" i="14" s="1"/>
  <c r="M48" i="14"/>
  <c r="P48" i="14" s="1"/>
  <c r="M42" i="14"/>
  <c r="M36" i="14"/>
  <c r="M30" i="14"/>
  <c r="M23" i="14"/>
  <c r="M15" i="14"/>
  <c r="M53" i="14"/>
  <c r="P53" i="14" s="1"/>
  <c r="M47" i="14"/>
  <c r="P47" i="14" s="1"/>
  <c r="M35" i="14"/>
  <c r="M29" i="14"/>
  <c r="M21" i="14"/>
  <c r="M14" i="14"/>
  <c r="M10" i="14"/>
  <c r="M18" i="14"/>
  <c r="M25" i="14"/>
  <c r="M7" i="14"/>
  <c r="M22" i="14"/>
  <c r="M9" i="14"/>
  <c r="M8" i="14"/>
  <c r="O54" i="14"/>
  <c r="O47" i="14"/>
  <c r="O53" i="14"/>
  <c r="O52" i="14"/>
  <c r="O46" i="14"/>
  <c r="O11" i="14"/>
  <c r="O33" i="14"/>
  <c r="O34" i="14"/>
  <c r="N46" i="14" l="1"/>
  <c r="N50" i="14"/>
  <c r="N52" i="14"/>
  <c r="N48" i="14"/>
  <c r="N53" i="14"/>
  <c r="N54" i="14"/>
  <c r="N47" i="14"/>
  <c r="N51" i="14"/>
  <c r="P51" i="14"/>
  <c r="P49" i="14"/>
  <c r="N49" i="14"/>
  <c r="O35" i="14"/>
  <c r="O36" i="14"/>
  <c r="P35" i="14" l="1"/>
  <c r="P34" i="14"/>
  <c r="N11" i="14" l="1"/>
  <c r="P11" i="14"/>
  <c r="N35" i="14"/>
  <c r="N34" i="14"/>
  <c r="P33" i="14"/>
  <c r="N33" i="14"/>
  <c r="P36" i="14"/>
  <c r="N36" i="14"/>
  <c r="O23" i="14" l="1"/>
  <c r="O25" i="14"/>
  <c r="O26" i="14"/>
  <c r="O28" i="14"/>
  <c r="O29" i="14"/>
  <c r="O31" i="14"/>
  <c r="O32" i="14"/>
  <c r="O38" i="14"/>
  <c r="O39" i="14"/>
  <c r="O41" i="14"/>
  <c r="O42" i="14"/>
  <c r="O44" i="14"/>
  <c r="O45" i="14"/>
  <c r="O43" i="14" l="1"/>
  <c r="O37" i="14"/>
  <c r="O27" i="14"/>
  <c r="O40" i="14"/>
  <c r="O30" i="14"/>
  <c r="O24" i="14"/>
  <c r="O13" i="14"/>
  <c r="O14" i="14"/>
  <c r="O15" i="14"/>
  <c r="O16" i="14"/>
  <c r="O18" i="14"/>
  <c r="O19" i="14"/>
  <c r="O20" i="14"/>
  <c r="O21" i="14"/>
  <c r="O22" i="14"/>
  <c r="U22" i="14" s="1"/>
  <c r="O17" i="14" l="1"/>
  <c r="P18" i="14" l="1"/>
  <c r="P12" i="14"/>
  <c r="P10" i="14"/>
  <c r="P9" i="14"/>
  <c r="P8" i="14"/>
  <c r="P7" i="14"/>
  <c r="P6" i="14"/>
  <c r="P40" i="14"/>
  <c r="P22" i="14"/>
  <c r="P16" i="14"/>
  <c r="P5" i="14"/>
  <c r="P17" i="14"/>
  <c r="N41" i="14"/>
  <c r="N31" i="14"/>
  <c r="N25" i="14"/>
  <c r="P23" i="14"/>
  <c r="P45" i="14"/>
  <c r="P29" i="14"/>
  <c r="N39" i="14"/>
  <c r="P21" i="14"/>
  <c r="P15" i="14"/>
  <c r="N44" i="14"/>
  <c r="P38" i="14"/>
  <c r="P28" i="14"/>
  <c r="P19" i="14"/>
  <c r="P13" i="14"/>
  <c r="N42" i="14"/>
  <c r="P32" i="14"/>
  <c r="P20" i="14"/>
  <c r="P14" i="14"/>
  <c r="P43" i="14"/>
  <c r="N27" i="14"/>
  <c r="P26" i="14"/>
  <c r="P30" i="14"/>
  <c r="N24" i="14"/>
  <c r="O8" i="14"/>
  <c r="O7" i="14"/>
  <c r="O6" i="14"/>
  <c r="O12" i="14"/>
  <c r="O5" i="14"/>
  <c r="O10" i="14"/>
  <c r="O9" i="14"/>
  <c r="U9" i="14" s="1"/>
  <c r="O55" i="14" l="1"/>
  <c r="P59" i="14" s="1"/>
  <c r="N37" i="14"/>
  <c r="P37" i="14"/>
  <c r="N40" i="14"/>
  <c r="N13" i="14"/>
  <c r="P25" i="14"/>
  <c r="N17" i="14"/>
  <c r="N16" i="14"/>
  <c r="N12" i="14"/>
  <c r="N22" i="14"/>
  <c r="P41" i="14"/>
  <c r="N15" i="14"/>
  <c r="N18" i="14"/>
  <c r="P39" i="14"/>
  <c r="P31" i="14"/>
  <c r="N5" i="14"/>
  <c r="N23" i="14"/>
  <c r="P44" i="14"/>
  <c r="N32" i="14"/>
  <c r="N45" i="14"/>
  <c r="N38" i="14"/>
  <c r="P42" i="14"/>
  <c r="N29" i="14"/>
  <c r="N28" i="14"/>
  <c r="N21" i="14"/>
  <c r="N19" i="14"/>
  <c r="N14" i="14"/>
  <c r="P24" i="14"/>
  <c r="N43" i="14"/>
  <c r="N30" i="14"/>
  <c r="N8" i="14"/>
  <c r="N20" i="14"/>
  <c r="P27" i="14"/>
  <c r="N26" i="14"/>
  <c r="N6" i="14"/>
  <c r="N10" i="14"/>
  <c r="N7" i="14"/>
  <c r="N9" i="14"/>
  <c r="L58" i="14" l="1"/>
  <c r="L57" i="14"/>
  <c r="N4" i="14" l="1"/>
  <c r="P4" i="14" l="1"/>
  <c r="P55" i="14" s="1"/>
  <c r="P60" i="14" s="1"/>
  <c r="P62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MICHELS SANDRINI</author>
  </authors>
  <commentList>
    <comment ref="F14" authorId="0" shapeId="0" xr:uid="{BB5B8309-CED6-4F53-8ECB-DF90B74D6754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MICHELS SANDRINI</author>
  </authors>
  <commentList>
    <comment ref="F14" authorId="0" shapeId="0" xr:uid="{74ED9CB4-AF33-484E-B50C-319F9F56CE9F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DE ALMEIDA LUCA</author>
    <author>PAULO EDISON DE LIMA</author>
    <author>PATRICIA MICHELS SANDRINI</author>
  </authors>
  <commentList>
    <comment ref="L8" authorId="0" shapeId="0" xr:uid="{72858BEF-09B2-4B44-B12C-AE0AAF0D456F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Cedido ao CEAVI 04 unidades em 23.01.2023</t>
        </r>
      </text>
    </comment>
    <comment ref="L9" authorId="0" shapeId="0" xr:uid="{B502B151-EDB3-467C-BAAB-FDA7D64BEC66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Cedido ao CEAVI 02 unidades em 23.01.2023</t>
        </r>
      </text>
    </comment>
    <comment ref="L10" authorId="1" shapeId="0" xr:uid="{05746297-C85F-4131-90B9-70E3E3603278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-2 cedidos ao CESFI 03/04/2023</t>
        </r>
      </text>
    </comment>
    <comment ref="L11" authorId="1" shapeId="0" xr:uid="{E44893A8-2816-4341-A289-E4FF08621201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ao CEO dia 03/08/2023</t>
        </r>
      </text>
    </comment>
    <comment ref="F14" authorId="2" shapeId="0" xr:uid="{37F64B3E-952D-491D-B88F-FB5DBBF165AA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  <comment ref="L22" authorId="1" shapeId="0" xr:uid="{0F99A2F5-6CB7-4B30-BB37-818CC15C9B71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-19 cedidos ao CEAVI 14/02/2023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PATRICIA MICHELS SANDRINI</author>
  </authors>
  <commentList>
    <comment ref="L7" authorId="0" shapeId="0" xr:uid="{E14DE4B1-5705-417F-9E6D-0041E97E4B01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-12 unidades cedidas ao CEAVI 24/01/2023
-12 unidades ao CESMO 27/07/2023</t>
        </r>
      </text>
    </comment>
    <comment ref="L9" authorId="0" shapeId="0" xr:uid="{CDA28A51-FEAA-44F7-93F3-56DFC2BFCBD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-10 cedidos ao CEAVI 20/10/2022</t>
        </r>
      </text>
    </comment>
    <comment ref="L10" authorId="0" shapeId="0" xr:uid="{9F51883D-378B-4F06-97AB-1014D3A7B116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+2 cedidos pelo CERES 03/04/2023</t>
        </r>
      </text>
    </comment>
    <comment ref="F14" authorId="1" shapeId="0" xr:uid="{A8C6F2ED-DFB8-478F-975B-828CC9403C22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  <comment ref="L17" authorId="0" shapeId="0" xr:uid="{419A43F8-64D3-4184-8D7C-EAED8F55BDF1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-3 cedidos ao CCT 13/04/2023
-2 cedidos ao CCT 22/09/2023</t>
        </r>
      </text>
    </comment>
    <comment ref="L18" authorId="0" shapeId="0" xr:uid="{AE8C48E5-FDE8-4FB4-9B7B-64A00920189A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+2 cedidos pelo CCT 13/04/2023</t>
        </r>
      </text>
    </comment>
    <comment ref="L19" authorId="0" shapeId="0" xr:uid="{C7E86188-4779-4C04-95CF-F95057DA27B3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ao CEFID 12/04/2023</t>
        </r>
      </text>
    </comment>
    <comment ref="L21" authorId="0" shapeId="0" xr:uid="{6CADF028-587A-4F95-809B-78ADBFE4EFB7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Cedida ao CEFID 27/04/2023</t>
        </r>
      </text>
    </comment>
    <comment ref="L22" authorId="0" shapeId="0" xr:uid="{11E735BF-D664-496A-B27F-A2B5826C313B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-01 cedidos ao CEAVI 20/10/2022
-15 unidades cedidas ao CEAVI 24/01/2023</t>
        </r>
      </text>
    </comment>
    <comment ref="L25" authorId="0" shapeId="0" xr:uid="{15C7CB83-A37A-4FC7-A6F4-8FAC773E2A71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-30 unidades cedidas ao CEAVI 24/01/2023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DE ALMEIDA LUCA</author>
    <author>PATRICIA MICHELS SANDRINI</author>
    <author>PAULO EDISON DE LIMA</author>
  </authors>
  <commentList>
    <comment ref="L7" authorId="0" shapeId="0" xr:uid="{73A3AC97-9CB7-4D17-B041-7EB1C93584C8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Cedido ao CESMO 02 unidades em 27.07.23</t>
        </r>
      </text>
    </comment>
    <comment ref="F14" authorId="1" shapeId="0" xr:uid="{D4E1A2A7-2048-4DA8-98D2-ED7B894595B8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  <comment ref="L18" authorId="2" shapeId="0" xr:uid="{4882A5A2-BCD2-4B18-94B1-65E826FFED29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unidade cedida pela FAED</t>
        </r>
      </text>
    </comment>
    <comment ref="L22" authorId="0" shapeId="0" xr:uid="{A01C8D17-FE82-4FA6-ACC4-654C7753EDD8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Cedido ao CESMO 04 unidades em 27.07.23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PATRICIA MICHELS SANDRINI</author>
  </authors>
  <commentList>
    <comment ref="L12" authorId="0" shapeId="0" xr:uid="{E72DE8A7-9690-43E5-8998-7C51000D48E5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 pelo CEART 09/08/2023</t>
        </r>
      </text>
    </comment>
    <comment ref="F14" authorId="1" shapeId="0" xr:uid="{2B3DA4A7-4CD6-41A1-A437-15EF11F744E5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  <comment ref="L18" authorId="0" shapeId="0" xr:uid="{74B38038-2C85-4AE3-A44F-236C7707668A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unidade cedida a ESAG</t>
        </r>
      </text>
    </comment>
    <comment ref="L22" authorId="0" shapeId="0" xr:uid="{594B51E7-D3CE-4C5C-B74C-48921264B6D9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 pelo CEART 09/08/2023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DE ALMEIDA LUCA</author>
    <author>PATRICIA MICHELS SANDRINI</author>
  </authors>
  <commentList>
    <comment ref="L7" authorId="0" shapeId="0" xr:uid="{404840B4-A592-4D16-AE4C-B8FABFF16164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ESAG cedeu ao CESMO 02 unidades em 27.07.23
CESFI  cedeu ao CESMO 02 unidades em 27.07.23</t>
        </r>
      </text>
    </comment>
    <comment ref="F14" authorId="1" shapeId="0" xr:uid="{92C6BE77-CC48-4F04-9854-E42F8EF2577C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  <comment ref="L22" authorId="0" shapeId="0" xr:uid="{2446BA60-3E51-4899-A2B5-260830933E13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ESAG cedeu ao CESMO 04 unidades em 27.07.23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MICHELS SANDRINI</author>
  </authors>
  <commentList>
    <comment ref="F14" authorId="0" shapeId="0" xr:uid="{A254A0E3-34AD-4065-8C78-CFFE1A57D47F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MICHELS SANDRINI</author>
  </authors>
  <commentList>
    <comment ref="F14" authorId="0" shapeId="0" xr:uid="{59DE36D5-103B-4437-A4C8-B09C2C481E68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MICHELS SANDRINI</author>
    <author>PAULO EDISON DE LIMA</author>
  </authors>
  <commentList>
    <comment ref="F14" authorId="0" shapeId="0" xr:uid="{D3DF377B-387A-4351-A801-D200B83F9ED0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  <comment ref="L17" authorId="1" shapeId="0" xr:uid="{57B5B2E6-285C-4BCA-AD6C-CD4457391DDD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+3 cedidos pelo CESFI 13/04/2023
+2 cedidos pelo CESFI 22/09/2023</t>
        </r>
      </text>
    </comment>
    <comment ref="L18" authorId="1" shapeId="0" xr:uid="{68D36E82-B0D2-4FAF-B185-46437E11D93C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-02 cedidos ao CESFI 13/04/2023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MICHELS SANDRINI</author>
  </authors>
  <commentList>
    <comment ref="F14" authorId="0" shapeId="0" xr:uid="{800CE0B5-5BE2-4653-A92B-BA690A1D1013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PATRICIA MICHELS SANDRINI</author>
  </authors>
  <commentList>
    <comment ref="L12" authorId="0" shapeId="0" xr:uid="{3896BD21-D464-40DB-AD4E-0D82CF67318C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 FAED 09/08/2023</t>
        </r>
      </text>
    </comment>
    <comment ref="F14" authorId="1" shapeId="0" xr:uid="{390588C2-199E-4F03-B256-4815A2A01D7D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  <comment ref="L22" authorId="0" shapeId="0" xr:uid="{E2AF17DA-A5EE-4715-8C04-8DA7D3696014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 FAED 09/08/2023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TIAGO MATEUS DE AZEVEDO</author>
    <author>PATRICIA MICHELS SANDRINI</author>
  </authors>
  <commentList>
    <comment ref="L7" authorId="0" shapeId="0" xr:uid="{3FF108DD-DBBA-4907-95D3-265ECA130428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+12 unidades cedidas pelo CESFI 24/01/2023</t>
        </r>
      </text>
    </comment>
    <comment ref="L8" authorId="0" shapeId="0" xr:uid="{1B1FE052-A19B-4267-9039-72CEA2AAA5C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recebida do CEFID 20/10/2022
recebido do CERES 04 unidades em 23.01.2023</t>
        </r>
      </text>
    </comment>
    <comment ref="O8" authorId="1" shapeId="0" xr:uid="{6F05B798-D566-4053-8B56-1D31AC4D70E7}">
      <text>
        <r>
          <rPr>
            <b/>
            <sz val="9"/>
            <color indexed="81"/>
            <rFont val="Segoe UI"/>
            <family val="2"/>
          </rPr>
          <t xml:space="preserve">cedido pelo CEFID
</t>
        </r>
      </text>
    </comment>
    <comment ref="L9" authorId="0" shapeId="0" xr:uid="{2D30D75F-6D1E-4632-BF25-C1FDB923187A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+10 cedidas pelo CESFI 20/10/2022
recebido do CERES 04 unidades em 23.01.2023
+14 aditivo CEAVI </t>
        </r>
      </text>
    </comment>
    <comment ref="F14" authorId="2" shapeId="0" xr:uid="{3CF7487E-7430-4615-B4C7-8FCE0B25307C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  <comment ref="L22" authorId="0" shapeId="0" xr:uid="{BE7C3F23-9707-4543-8FF0-D619B8D3D6E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cedida pelo CESFI 20/10/2022
+1 cedida pelo CEFID 20/10/2022
+15 unidades cedidas pelo CESFI 24/01/2023
+19 cedidos pelo CERES 14/02/2023
+14 Aditivo CEAVI</t>
        </r>
      </text>
    </comment>
    <comment ref="L25" authorId="0" shapeId="0" xr:uid="{F4974047-3D76-4A6D-B5FC-84B860263536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+30 unidades cedidas pelo CESFI 24/01/2023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PATRICIA MICHELS SANDRINI</author>
  </authors>
  <commentList>
    <comment ref="L8" authorId="0" shapeId="0" xr:uid="{722CD142-7CB1-41BB-B8AA-1EF689ADCE54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ao CEAVI 20/10/2022</t>
        </r>
      </text>
    </comment>
    <comment ref="F14" authorId="1" shapeId="0" xr:uid="{B26CA57F-14AC-4505-BC7A-273B558E900C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  <comment ref="L17" authorId="0" shapeId="0" xr:uid="{5662581D-11D7-4661-BCC6-27350BCBEC48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+2 cedidos pelo CEO 10/05/2023</t>
        </r>
      </text>
    </comment>
    <comment ref="L19" authorId="0" shapeId="0" xr:uid="{D9D6066F-2060-4487-8B67-E3D0863484AF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 pelo CESFI 12/04/2023</t>
        </r>
      </text>
    </comment>
    <comment ref="L21" authorId="0" shapeId="0" xr:uid="{864DE0A7-37B6-4AB5-A570-A498C233C0BD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cedida pelo CESFI 27/04/2023</t>
        </r>
      </text>
    </comment>
    <comment ref="L22" authorId="0" shapeId="0" xr:uid="{EBDC3D4C-8F6C-4093-9DD6-CC6B14E8691C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ao CEAVI 20/10/2022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PATRICIA MICHELS SANDRINI</author>
  </authors>
  <commentList>
    <comment ref="L11" authorId="0" shapeId="0" xr:uid="{D565C93D-6B99-4625-907B-69BE7BA97CDF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 pelo CERES 03/08/2023</t>
        </r>
      </text>
    </comment>
    <comment ref="F14" authorId="1" shapeId="0" xr:uid="{FDE4E9FB-8C23-4E86-9900-8FF25D479512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  <comment ref="L17" authorId="0" shapeId="0" xr:uid="{F33FAE0C-A333-4CA4-AC00-61F2CF719784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-2 cedidos ao CEFID 10/05/2023</t>
        </r>
      </text>
    </comment>
  </commentList>
</comments>
</file>

<file path=xl/sharedStrings.xml><?xml version="1.0" encoding="utf-8"?>
<sst xmlns="http://schemas.openxmlformats.org/spreadsheetml/2006/main" count="6279" uniqueCount="247">
  <si>
    <t>Saldo / Automático</t>
  </si>
  <si>
    <t>...../...../......</t>
  </si>
  <si>
    <t>Preço UNITÁRIO (R$)</t>
  </si>
  <si>
    <t>ALERTA</t>
  </si>
  <si>
    <t>Lote</t>
  </si>
  <si>
    <t>Qtde Registrada</t>
  </si>
  <si>
    <t>Qtde Utilizada</t>
  </si>
  <si>
    <t>Peça</t>
  </si>
  <si>
    <t>449052-34</t>
  </si>
  <si>
    <t xml:space="preserve">Instalação completa de equipamento de ar-condicionado tipo "split" até 24.000 BTU/h incluindo até 3 metros de distância entre evaporadora e condensadora – Composto de 01 (uma) unidade evaporadora e 01 (uma) unidade condensadora. </t>
  </si>
  <si>
    <t>Serviço</t>
  </si>
  <si>
    <t>339039-25</t>
  </si>
  <si>
    <t xml:space="preserve">Instalação completa de equipamento de ar-condicionado tipo "split" de 25.000 a 48.000 BTU/h incluindo até 3 metros de distância entre evaporadora e condensadora – Composto de 01 (uma) unidade evaporadora e 01 (uma) unidade condensadora. </t>
  </si>
  <si>
    <t xml:space="preserve">Instalação completa de equipamento de ar-condicionado tipo "split" acima de 48.000 BTU/h incluindo até 3 metros de distância entre evaporadora e condensadora – Composto de 01 (uma) unidade evaporadora e 01 (uma) unidade condensadora. </t>
  </si>
  <si>
    <t xml:space="preserve">Metro adicional de linha para instalação de split até 24.000 BTU/h. </t>
  </si>
  <si>
    <t xml:space="preserve">Metro adicional de linha para instalação de split acima de 48.000 BTU/h. </t>
  </si>
  <si>
    <t>ITEM</t>
  </si>
  <si>
    <t xml:space="preserve">Cortina de Ar. Dimensões aproximadas: (L X A XP): 150 x 23 x 22cm , podendo ter pequena variação de tamanho, dependendo da marca do produto. Monofásico, 220 Volts. Potência (c/v) mínimo de 1/5. Nível máximo de ruído (db): menor que 60db. Modos de operação: ventila. Velocidades (m/s) mínimo de 11. Vazão de ar: mínimo de 1300 m3/h. Temperatura somente ventilação. Recursos função automática. Saída de ar frontal e vertical. Entrada superior de ar. Direcionadores de ar vertical. Recirculação de ar (m3/m) maior que 25. Prazo de garantia de 01 ano. Item incluso: controle remoto. Cor branco. </t>
  </si>
  <si>
    <t>Saldo</t>
  </si>
  <si>
    <t>Valor Registrado</t>
  </si>
  <si>
    <t>Valor Utilizado</t>
  </si>
  <si>
    <t>CENTRO PARTICIPANTE: GESTOR</t>
  </si>
  <si>
    <t>% Aditivos</t>
  </si>
  <si>
    <t>% Utilizado</t>
  </si>
  <si>
    <t>EMPRESA</t>
  </si>
  <si>
    <t>ESPECIFICAÇÃO</t>
  </si>
  <si>
    <t>Unid</t>
  </si>
  <si>
    <t>Grupo-Classe</t>
  </si>
  <si>
    <t>Código NUC</t>
  </si>
  <si>
    <t>Detalhamento de Despesa</t>
  </si>
  <si>
    <t>39-02</t>
  </si>
  <si>
    <t>00416-2-132</t>
  </si>
  <si>
    <t>00416-2-147</t>
  </si>
  <si>
    <t>39-06</t>
  </si>
  <si>
    <t>39-05</t>
  </si>
  <si>
    <t>02633-6-003</t>
  </si>
  <si>
    <t>339030.25</t>
  </si>
  <si>
    <t>Instalação de Cortina de Ar.</t>
  </si>
  <si>
    <t>04-03</t>
  </si>
  <si>
    <t>05015-5-004</t>
  </si>
  <si>
    <t xml:space="preserve">Instalação de bomba dreno para remoção de condensador, para sistemas de ar condicionado tipo split ou janela. </t>
  </si>
  <si>
    <t xml:space="preserve">OBJETO: AQUISIÇÃO E INSTALAÇÃO DE APARELHOS DE AR CONDICIONADO PARA A UDESC </t>
  </si>
  <si>
    <t>00416-2-153</t>
  </si>
  <si>
    <t xml:space="preserve">PROCESSO: 1030/2022/UDESC </t>
  </si>
  <si>
    <t>CENTRO PARTICIPANTE: Reitoria</t>
  </si>
  <si>
    <t>VIGÊNCIA DA ATA: 06/10/2022 a 06/10/2023</t>
  </si>
  <si>
    <t xml:space="preserve"> AF nº  xxx/2022 Qtde. DT                                                                                                                                </t>
  </si>
  <si>
    <t>AURORA IMPORTACOES E COMERCIO LTDA</t>
  </si>
  <si>
    <r>
      <t xml:space="preserve">Aparelho de ar condicionado tipo </t>
    </r>
    <r>
      <rPr>
        <b/>
        <sz val="8"/>
        <rFont val="Arial"/>
        <family val="2"/>
      </rPr>
      <t xml:space="preserve">Split High Wall </t>
    </r>
    <r>
      <rPr>
        <sz val="8"/>
        <rFont val="Arial"/>
        <family val="2"/>
      </rPr>
      <t xml:space="preserve">(para parede), ciclo </t>
    </r>
    <r>
      <rPr>
        <b/>
        <sz val="8"/>
        <rFont val="Arial"/>
        <family val="2"/>
      </rPr>
      <t>somente 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9.000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ozonio, display de temperatura digital, O equipamento deverá ser entregue com manual de instruções em português. O equipamento deve apresentar ETIQUETA NACIONAL DE CONSERVAÇÃO DE ENERGIA – ENCE (ETIQUETA PROCEL) com classificação de eficiência energética PROCEL ''A".</t>
    </r>
  </si>
  <si>
    <t>PHILCO</t>
  </si>
  <si>
    <t xml:space="preserve">	PAC9000IFM9</t>
  </si>
  <si>
    <t>12357-9-003</t>
  </si>
  <si>
    <r>
      <t xml:space="preserve">Aparelho de ar condicionado tipo </t>
    </r>
    <r>
      <rPr>
        <b/>
        <sz val="8"/>
        <rFont val="Arial"/>
        <family val="2"/>
      </rPr>
      <t>Split High Wall</t>
    </r>
    <r>
      <rPr>
        <sz val="8"/>
        <rFont val="Arial"/>
        <family val="2"/>
      </rPr>
      <t xml:space="preserve"> (para parede), ciclo </t>
    </r>
    <r>
      <rPr>
        <b/>
        <sz val="8"/>
        <rFont val="Arial"/>
        <family val="2"/>
      </rPr>
      <t>quente e 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9.000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capacidade de desumidificar o ambiente,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''A".</t>
    </r>
  </si>
  <si>
    <t>PAC9000IQFM9</t>
  </si>
  <si>
    <r>
      <t xml:space="preserve">Aparelho de ar condicionado tipo </t>
    </r>
    <r>
      <rPr>
        <b/>
        <sz val="8"/>
        <rFont val="Arial"/>
        <family val="2"/>
      </rPr>
      <t>Split High Wall</t>
    </r>
    <r>
      <rPr>
        <sz val="8"/>
        <rFont val="Arial"/>
        <family val="2"/>
      </rPr>
      <t xml:space="preserve"> (para parede), ciclo somente </t>
    </r>
    <r>
      <rPr>
        <b/>
        <sz val="8"/>
        <rFont val="Arial"/>
        <family val="2"/>
      </rPr>
      <t>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12.000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''A".</t>
    </r>
  </si>
  <si>
    <t>PAC12000IFM9</t>
  </si>
  <si>
    <t>12357-9-002</t>
  </si>
  <si>
    <t xml:space="preserve"> VENTISOL DA AMAZONIA INDUSTRIA DE APARELHOS ELETRICOS LTDA </t>
  </si>
  <si>
    <r>
      <t xml:space="preserve">Aparelho de ar condicionado tipo </t>
    </r>
    <r>
      <rPr>
        <b/>
        <sz val="8"/>
        <rFont val="Arial"/>
        <family val="2"/>
      </rPr>
      <t>Split High Wall</t>
    </r>
    <r>
      <rPr>
        <sz val="8"/>
        <rFont val="Arial"/>
        <family val="2"/>
      </rPr>
      <t xml:space="preserve"> (para parede), ciclo </t>
    </r>
    <r>
      <rPr>
        <b/>
        <sz val="8"/>
        <rFont val="Arial"/>
        <family val="2"/>
      </rPr>
      <t>quente e 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12.000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capacidade de desumidificar o ambiente,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''A".</t>
    </r>
  </si>
  <si>
    <t>AGRATTO</t>
  </si>
  <si>
    <t>SPLIT INVERTER NEO TOP ICST12QF R4-02</t>
  </si>
  <si>
    <r>
      <t xml:space="preserve">Aparelho de ar condicionado tipo </t>
    </r>
    <r>
      <rPr>
        <b/>
        <sz val="8"/>
        <rFont val="Arial"/>
        <family val="2"/>
      </rPr>
      <t xml:space="preserve">Split High Wall </t>
    </r>
    <r>
      <rPr>
        <sz val="8"/>
        <rFont val="Arial"/>
        <family val="2"/>
      </rPr>
      <t xml:space="preserve">(para parede), ciclo somente </t>
    </r>
    <r>
      <rPr>
        <b/>
        <sz val="8"/>
        <rFont val="Arial"/>
        <family val="2"/>
      </rPr>
      <t>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18.000 btu’s</t>
    </r>
    <r>
      <rPr>
        <sz val="8"/>
        <rFont val="Arial"/>
        <family val="2"/>
      </rPr>
      <t xml:space="preserve">,  com controle remoto individual sem fio em português, filtro de ar lavável (de acordo com ABNT NBR 16401/2008),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''A".</t>
    </r>
  </si>
  <si>
    <t xml:space="preserve">SPLIT INVERTER ECO EICS18F R4-02	</t>
  </si>
  <si>
    <t>12357-9-004</t>
  </si>
  <si>
    <r>
      <t xml:space="preserve">Aparelho de ar condicionado tipo </t>
    </r>
    <r>
      <rPr>
        <b/>
        <sz val="8"/>
        <rFont val="Arial"/>
        <family val="2"/>
      </rPr>
      <t>Split High Wall</t>
    </r>
    <r>
      <rPr>
        <sz val="8"/>
        <rFont val="Arial"/>
        <family val="2"/>
      </rPr>
      <t xml:space="preserve"> (para parede), ciclo</t>
    </r>
    <r>
      <rPr>
        <b/>
        <sz val="8"/>
        <rFont val="Arial"/>
        <family val="2"/>
      </rPr>
      <t xml:space="preserve"> quente e 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18.000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</t>
    </r>
    <r>
      <rPr>
        <b/>
        <sz val="8"/>
        <rFont val="Arial"/>
        <family val="2"/>
      </rPr>
      <t>capacidade de desumidificar o ambiente</t>
    </r>
    <r>
      <rPr>
        <sz val="8"/>
        <rFont val="Arial"/>
        <family val="2"/>
      </rPr>
      <t xml:space="preserve">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''A".</t>
    </r>
  </si>
  <si>
    <t>SPLIT INVERTER NEO ICS18QF R4-02</t>
  </si>
  <si>
    <r>
      <t xml:space="preserve">Aparelho de ar condicionado tipo Split </t>
    </r>
    <r>
      <rPr>
        <b/>
        <sz val="8"/>
        <rFont val="Arial"/>
        <family val="2"/>
      </rPr>
      <t>Cassete</t>
    </r>
    <r>
      <rPr>
        <sz val="8"/>
        <rFont val="Arial"/>
        <family val="2"/>
      </rPr>
      <t xml:space="preserve">, ciclo </t>
    </r>
    <r>
      <rPr>
        <u/>
        <sz val="8"/>
        <rFont val="Arial"/>
        <family val="2"/>
      </rPr>
      <t>somente</t>
    </r>
    <r>
      <rPr>
        <b/>
        <u/>
        <sz val="8"/>
        <rFont val="Arial"/>
        <family val="2"/>
      </rPr>
      <t xml:space="preserve"> 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17.000 a 18.000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 ou "B".</t>
    </r>
  </si>
  <si>
    <t>MIDEA CARRIER</t>
  </si>
  <si>
    <t>40KVQA18C5 + 40KVQA22</t>
  </si>
  <si>
    <r>
      <t xml:space="preserve">Aparelho de ar condicionado tipo Split </t>
    </r>
    <r>
      <rPr>
        <b/>
        <sz val="8"/>
        <rFont val="Arial"/>
        <family val="2"/>
      </rPr>
      <t>Cassete</t>
    </r>
    <r>
      <rPr>
        <sz val="8"/>
        <rFont val="Arial"/>
        <family val="2"/>
      </rPr>
      <t xml:space="preserve">, ciclo </t>
    </r>
    <r>
      <rPr>
        <b/>
        <u/>
        <sz val="8"/>
        <rFont val="Arial"/>
        <family val="2"/>
      </rPr>
      <t>quente e 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17.000 a 18.000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 ou "B".</t>
    </r>
  </si>
  <si>
    <t xml:space="preserve">	40KVQA18C5 + 40KVQA22</t>
  </si>
  <si>
    <t>E&amp;AR EQUIPAMENTOS DE REFRIGERAÇÃO EIRELI - EPP</t>
  </si>
  <si>
    <r>
      <t xml:space="preserve">Aparelho de ar condicionado tipo Split </t>
    </r>
    <r>
      <rPr>
        <b/>
        <sz val="8"/>
        <rFont val="Arial"/>
        <family val="2"/>
      </rPr>
      <t>High Wall</t>
    </r>
    <r>
      <rPr>
        <sz val="8"/>
        <rFont val="Arial"/>
        <family val="2"/>
      </rPr>
      <t xml:space="preserve"> (para parede), ciclo </t>
    </r>
    <r>
      <rPr>
        <b/>
        <sz val="8"/>
        <rFont val="Arial"/>
        <family val="2"/>
      </rPr>
      <t>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24.000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capacidade de desumidificar o ambiente,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''A".</t>
    </r>
  </si>
  <si>
    <t>TCL</t>
  </si>
  <si>
    <t xml:space="preserve">	TAC-24CSA1-INV</t>
  </si>
  <si>
    <t>AGASERV COMERCIO E ASSISTENCIA TECNICA EIRELI</t>
  </si>
  <si>
    <r>
      <t xml:space="preserve">Aparelho de ar condicionado tipo Split </t>
    </r>
    <r>
      <rPr>
        <b/>
        <sz val="8"/>
        <rFont val="Arial"/>
        <family val="2"/>
      </rPr>
      <t>High Wall</t>
    </r>
    <r>
      <rPr>
        <sz val="8"/>
        <rFont val="Arial"/>
        <family val="2"/>
      </rPr>
      <t xml:space="preserve"> (para parede), ciclo </t>
    </r>
    <r>
      <rPr>
        <b/>
        <sz val="8"/>
        <rFont val="Arial"/>
        <family val="2"/>
      </rPr>
      <t>quente e 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24.000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capacidade de desumidificar o ambiente,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''A".</t>
    </r>
  </si>
  <si>
    <t>ELGIN</t>
  </si>
  <si>
    <t>HVQ24000</t>
  </si>
  <si>
    <t xml:space="preserve"> E&amp;AR EQUIPAMENTOS DE REFRIGERAÇÃO EIRELI - EPP</t>
  </si>
  <si>
    <r>
      <t xml:space="preserve">Aparelho de ar condicionado tipo Split </t>
    </r>
    <r>
      <rPr>
        <b/>
        <sz val="8"/>
        <rFont val="Arial"/>
        <family val="2"/>
      </rPr>
      <t>High Wall</t>
    </r>
    <r>
      <rPr>
        <sz val="8"/>
        <rFont val="Arial"/>
        <family val="2"/>
      </rPr>
      <t xml:space="preserve"> (para parede), ciclo </t>
    </r>
    <r>
      <rPr>
        <b/>
        <sz val="8"/>
        <rFont val="Arial"/>
        <family val="2"/>
      </rPr>
      <t>quente e 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27.000 a 30.000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</t>
    </r>
    <r>
      <rPr>
        <b/>
        <sz val="8"/>
        <rFont val="Arial"/>
        <family val="2"/>
      </rPr>
      <t>capacidade de desumidificar o ambiente</t>
    </r>
    <r>
      <rPr>
        <sz val="8"/>
        <rFont val="Arial"/>
        <family val="2"/>
      </rPr>
      <t xml:space="preserve">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''A".</t>
    </r>
  </si>
  <si>
    <t>TAC-32CHSA1-INV</t>
  </si>
  <si>
    <t xml:space="preserve">AGASERV COMERCIO E ASSISTENCIA TECNICA EIRELI </t>
  </si>
  <si>
    <r>
      <t xml:space="preserve">Aparelho de ar condicionado tipo Split </t>
    </r>
    <r>
      <rPr>
        <b/>
        <sz val="8"/>
        <rFont val="Arial"/>
        <family val="2"/>
      </rPr>
      <t>Piso Teto</t>
    </r>
    <r>
      <rPr>
        <sz val="8"/>
        <rFont val="Arial"/>
        <family val="2"/>
      </rPr>
      <t xml:space="preserve">, ciclo somente </t>
    </r>
    <r>
      <rPr>
        <b/>
        <sz val="8"/>
        <rFont val="Arial"/>
        <family val="2"/>
      </rPr>
      <t>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32.000 a 36.000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''A".</t>
    </r>
  </si>
  <si>
    <t xml:space="preserve">	PVF36000</t>
  </si>
  <si>
    <t>12357-9-007</t>
  </si>
  <si>
    <t>DENTECK AR CONDICIONADO LTDA</t>
  </si>
  <si>
    <r>
      <t xml:space="preserve">Aparelho de ar condicionado tipo Split </t>
    </r>
    <r>
      <rPr>
        <b/>
        <sz val="8"/>
        <rFont val="Arial"/>
        <family val="2"/>
      </rPr>
      <t>Piso Teto</t>
    </r>
    <r>
      <rPr>
        <sz val="8"/>
        <rFont val="Arial"/>
        <family val="2"/>
      </rPr>
      <t xml:space="preserve">, ciclo </t>
    </r>
    <r>
      <rPr>
        <b/>
        <sz val="8"/>
        <rFont val="Arial"/>
        <family val="2"/>
      </rPr>
      <t>quente e 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32.000 a 36.000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60Hz, com ruído máximo de 60dB, tecnologia </t>
    </r>
    <r>
      <rPr>
        <b/>
        <sz val="8"/>
        <rFont val="Arial"/>
        <family val="2"/>
      </rPr>
      <t>inverter,</t>
    </r>
    <r>
      <rPr>
        <sz val="8"/>
        <rFont val="Arial"/>
        <family val="2"/>
      </rPr>
      <t xml:space="preserve">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''A".</t>
    </r>
  </si>
  <si>
    <t xml:space="preserve">	CARRIER</t>
  </si>
  <si>
    <t>42ZQVB36C5/38CQVB36515MC</t>
  </si>
  <si>
    <r>
      <t>Aparelho de ar condicionado tipo Split</t>
    </r>
    <r>
      <rPr>
        <b/>
        <sz val="8"/>
        <rFont val="Arial"/>
        <family val="2"/>
      </rPr>
      <t xml:space="preserve"> Piso Teto</t>
    </r>
    <r>
      <rPr>
        <sz val="8"/>
        <rFont val="Arial"/>
        <family val="2"/>
      </rPr>
      <t xml:space="preserve">, ciclo </t>
    </r>
    <r>
      <rPr>
        <b/>
        <sz val="8"/>
        <rFont val="Arial"/>
        <family val="2"/>
      </rPr>
      <t>quente e frio</t>
    </r>
    <r>
      <rPr>
        <sz val="8"/>
        <rFont val="Arial"/>
        <family val="2"/>
      </rPr>
      <t xml:space="preserve">, </t>
    </r>
    <r>
      <rPr>
        <b/>
        <sz val="8"/>
        <rFont val="Arial"/>
        <family val="2"/>
      </rPr>
      <t>380 V trifásico</t>
    </r>
    <r>
      <rPr>
        <sz val="8"/>
        <rFont val="Arial"/>
        <family val="2"/>
      </rPr>
      <t xml:space="preserve">, </t>
    </r>
    <r>
      <rPr>
        <b/>
        <sz val="8"/>
        <rFont val="Arial"/>
        <family val="2"/>
      </rPr>
      <t>com pressotato de alta e baixa e rele contra inversão de fase</t>
    </r>
    <r>
      <rPr>
        <sz val="8"/>
        <rFont val="Arial"/>
        <family val="2"/>
      </rPr>
      <t xml:space="preserve">, capacidade frigorífica nominal de </t>
    </r>
    <r>
      <rPr>
        <b/>
        <sz val="8"/>
        <rFont val="Arial"/>
        <family val="2"/>
      </rPr>
      <t>48.000 a 60.000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</t>
    </r>
    <r>
      <rPr>
        <b/>
        <sz val="8"/>
        <rFont val="Arial"/>
        <family val="2"/>
      </rPr>
      <t xml:space="preserve"> R410A</t>
    </r>
    <r>
      <rPr>
        <sz val="8"/>
        <rFont val="Arial"/>
        <family val="2"/>
      </rPr>
      <t xml:space="preserve">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 ou "B".</t>
    </r>
  </si>
  <si>
    <t>FUJITSU</t>
  </si>
  <si>
    <t>ABBG54LRTA + +AOBG54LATV</t>
  </si>
  <si>
    <t>12357-9-006</t>
  </si>
  <si>
    <r>
      <t xml:space="preserve">Aparelho de ar condicionado tipo Split </t>
    </r>
    <r>
      <rPr>
        <b/>
        <sz val="8"/>
        <rFont val="Arial"/>
        <family val="2"/>
      </rPr>
      <t>Cassete</t>
    </r>
    <r>
      <rPr>
        <sz val="8"/>
        <rFont val="Arial"/>
        <family val="2"/>
      </rPr>
      <t xml:space="preserve">, ciclo somente frio,  </t>
    </r>
    <r>
      <rPr>
        <b/>
        <sz val="8"/>
        <rFont val="Arial"/>
        <family val="2"/>
      </rPr>
      <t>380 V trifásico</t>
    </r>
    <r>
      <rPr>
        <sz val="8"/>
        <rFont val="Arial"/>
        <family val="2"/>
      </rPr>
      <t xml:space="preserve">, capacidade frigorífica nominal de </t>
    </r>
    <r>
      <rPr>
        <b/>
        <sz val="8"/>
        <rFont val="Arial"/>
        <family val="2"/>
      </rPr>
      <t>48.000 a 60.000 btu’s</t>
    </r>
    <r>
      <rPr>
        <sz val="8"/>
        <rFont val="Arial"/>
        <family val="2"/>
      </rPr>
      <t>, com controle remoto individual sem fio em português, filtro de ar lavável (de acordo com ABNT NBR 16401/2008), 60Hz, com ruído máximo de 60dB, tecnologia</t>
    </r>
    <r>
      <rPr>
        <b/>
        <sz val="8"/>
        <rFont val="Arial"/>
        <family val="2"/>
      </rPr>
      <t xml:space="preserve"> 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 ou "B".</t>
    </r>
  </si>
  <si>
    <t>FUJTISU</t>
  </si>
  <si>
    <t xml:space="preserve"> AUBG54LRLA+AOBG54LATV</t>
  </si>
  <si>
    <t>CLEBER CLIMATIZACAO LTDA</t>
  </si>
  <si>
    <t>VIX ONE 150</t>
  </si>
  <si>
    <t>07636-8-007</t>
  </si>
  <si>
    <t xml:space="preserve">Bomba dreno para remoção de condensados, para sistemas de ar condicionado tipo split ou janela, com funcionamento silencioso e suave. Tamanho compacto e montagem oculta, 220volts. </t>
  </si>
  <si>
    <t>VIX</t>
  </si>
  <si>
    <t>28 - CAMPUS I (Reitoria, Museu, CEAD, CEART, ESAG, FAED) CEFID - FLORIANÓPOLIS, CESFI - BALNEÁRIO, CERES - LAGUNA e  CEAVI - IBIRAMA</t>
  </si>
  <si>
    <t>D. R. DE CASTROS CLIMATIZAÇÃO</t>
  </si>
  <si>
    <t>PROPRIA</t>
  </si>
  <si>
    <t>Metro</t>
  </si>
  <si>
    <r>
      <t>Metro adicional de linha para instalação de split de 25.000 a 48.000 BTU/h.</t>
    </r>
    <r>
      <rPr>
        <sz val="8"/>
        <color rgb="FFFF0000"/>
        <rFont val="Arial"/>
        <family val="2"/>
      </rPr>
      <t xml:space="preserve"> </t>
    </r>
  </si>
  <si>
    <r>
      <t>Desinstalação de equipamento de ar-condicionado.</t>
    </r>
    <r>
      <rPr>
        <sz val="8"/>
        <color rgb="FFFF0000"/>
        <rFont val="Arial"/>
        <family val="2"/>
      </rPr>
      <t xml:space="preserve"> </t>
    </r>
  </si>
  <si>
    <t>29 - CAV - Lages</t>
  </si>
  <si>
    <t>30 - CCT e CEPLAN - Norte Catarinense</t>
  </si>
  <si>
    <t>31 - CEO - CHAPECÓ</t>
  </si>
  <si>
    <t>MODELO</t>
  </si>
  <si>
    <t>MARCA</t>
  </si>
  <si>
    <t>CENTRO PARTICIPANTE: Museu</t>
  </si>
  <si>
    <t>CENTRO PARTICIPANTE: CAV</t>
  </si>
  <si>
    <t>CENTRO PARTICIPANTE: CCT</t>
  </si>
  <si>
    <t>CENTRO PARTICIPANTE: CEAD</t>
  </si>
  <si>
    <t>CENTRO PARTICIPANTE: CEART</t>
  </si>
  <si>
    <t>CENTRO PARTICIPANTE: CEAVI</t>
  </si>
  <si>
    <t>CENTRO PARTICIPANTE: CESFI</t>
  </si>
  <si>
    <t>CENTRO PARTICIPANTE: CEFID</t>
  </si>
  <si>
    <t>CENTRO PARTICIPANTE: CEO</t>
  </si>
  <si>
    <t>CENTRO PARTICIPANTE: CEPLAN</t>
  </si>
  <si>
    <t>CENTRO PARTICIPANTE: CERES</t>
  </si>
  <si>
    <t>CENTRO PARTICIPANTE: ESAG</t>
  </si>
  <si>
    <t>CENTRO PARTICIPANTE: FAED</t>
  </si>
  <si>
    <t xml:space="preserve">Valor Total da Ata </t>
  </si>
  <si>
    <t>TOTAL</t>
  </si>
  <si>
    <t>ADITIVO CEAVI</t>
  </si>
  <si>
    <t>Quantidade aditivo</t>
  </si>
  <si>
    <t>Valor total por item</t>
  </si>
  <si>
    <t>% Aditivo</t>
  </si>
  <si>
    <t>% total na ATA</t>
  </si>
  <si>
    <t>VALOR TOTAL</t>
  </si>
  <si>
    <t xml:space="preserve"> AF nº  2105/2022 Qtde. DT                                                                                                                                </t>
  </si>
  <si>
    <t xml:space="preserve"> AF nº  76/2023 Qtde. DT                                                                                                                                </t>
  </si>
  <si>
    <t xml:space="preserve"> AF nº  440/2023 Qtde. DT                                                                                                                                </t>
  </si>
  <si>
    <t xml:space="preserve"> AF nº  441/2023 Qtde. DT                                                                                                                                </t>
  </si>
  <si>
    <t xml:space="preserve"> AF nº  442/2023 Qtde. DT                                                                                                                                </t>
  </si>
  <si>
    <t xml:space="preserve"> AF nº  443/2023 Qtde. DT                                                                                                                                </t>
  </si>
  <si>
    <t xml:space="preserve"> AF nº  2098/2022 Qtde. DT                                                                                                                                </t>
  </si>
  <si>
    <t xml:space="preserve"> AF nº  2169/2022 Qtde. DT                                                                                                                                </t>
  </si>
  <si>
    <t xml:space="preserve"> AF nº  167/2023                                                                                                                   </t>
  </si>
  <si>
    <t xml:space="preserve"> AF nº  349/2023                                                                                                                            </t>
  </si>
  <si>
    <t xml:space="preserve"> AF nº 449/2023                                                                                                                  </t>
  </si>
  <si>
    <t xml:space="preserve"> AF nº 2115/2022 Qtde. DT                                                                                                                                </t>
  </si>
  <si>
    <t xml:space="preserve">OS nº  407/2023 Qtde. DT                                                                                                                                </t>
  </si>
  <si>
    <t xml:space="preserve"> AF nº 2430/2022 Qtde. DT                                                                                                                                </t>
  </si>
  <si>
    <t xml:space="preserve"> AF nº 2467/2022 Qtde. DT                                                                                                                                </t>
  </si>
  <si>
    <t xml:space="preserve">OS nº 2474/2022 Qtde. DT                                                                                                                                </t>
  </si>
  <si>
    <t xml:space="preserve"> AF nº 2590/2022 Qtde. DT                                                                                                                                </t>
  </si>
  <si>
    <t xml:space="preserve"> AF nº 001/2023 Qtde. DT (AURORA)                                                                                                                          </t>
  </si>
  <si>
    <t xml:space="preserve"> AF nº  002/2023 Qtde. DT (D. R. DE CASTROS)                                                                                                                               </t>
  </si>
  <si>
    <t xml:space="preserve"> AF nº 036 /2023 Qtde. DT (VENTISOL)                                                                                                                                </t>
  </si>
  <si>
    <t xml:space="preserve"> AF nº 475/2023 Qtde. DT                                                                                                                                </t>
  </si>
  <si>
    <t xml:space="preserve"> AF nº  2102/2022 Qtde. DT                                                                                                                                </t>
  </si>
  <si>
    <t xml:space="preserve"> AF nº  2114/2022 Qtde. DT                                                                                                                                </t>
  </si>
  <si>
    <t xml:space="preserve"> AF nº  2407/2022 Qtde. DT                                                                                                                                </t>
  </si>
  <si>
    <t xml:space="preserve"> AF nº  2409/2022 Qtde. DT                                                                                                                                </t>
  </si>
  <si>
    <t xml:space="preserve"> AF nº  2410/2022 Qtde. DT                                                                                                                                </t>
  </si>
  <si>
    <t xml:space="preserve"> AF nº  2411/2022 Qtde. DT                                                                                                                                </t>
  </si>
  <si>
    <t xml:space="preserve"> AF nº  2412/2022 Qtde. DT                                                                                                                                </t>
  </si>
  <si>
    <t xml:space="preserve"> AF nº  2418/2022 Qtde. DT                                                                                                                                </t>
  </si>
  <si>
    <t xml:space="preserve"> AF nº  175/2023 Qtde. DT                                                                                                                                </t>
  </si>
  <si>
    <t xml:space="preserve"> AF nº  2373/2022                                                                                                                               </t>
  </si>
  <si>
    <t xml:space="preserve"> AF nº  81/2023                                                                                                                               </t>
  </si>
  <si>
    <t xml:space="preserve"> AF nº  342/2023                                                                                                                               </t>
  </si>
  <si>
    <t xml:space="preserve"> AF nº  280/2023 Qtde. DT                                                                                                                                </t>
  </si>
  <si>
    <t xml:space="preserve"> AF nº  481/2023 Qtde. DT                                                                                                                                </t>
  </si>
  <si>
    <t xml:space="preserve"> AF nº  502/2023 Qtde. DT                                                                                                                                </t>
  </si>
  <si>
    <t xml:space="preserve"> AF nº  515/2023 Qtde. DT                                                                                                                                </t>
  </si>
  <si>
    <t xml:space="preserve"> AF nº 516/2023 Qtde. DT                                                                                                                                </t>
  </si>
  <si>
    <t xml:space="preserve"> AF nº  517/2023 Qtde. DT                                                                                                                                </t>
  </si>
  <si>
    <t xml:space="preserve"> AF nº  518/2023 Qtde. DT                                                                                                                                </t>
  </si>
  <si>
    <t xml:space="preserve"> AF nº  519/2023 Qtde. DT                                                                                                                                </t>
  </si>
  <si>
    <t xml:space="preserve"> AF nº  2139/2022 Qtde. DT                                                                                                             </t>
  </si>
  <si>
    <t xml:space="preserve"> AF nº  2168/2022 Qtde. DT                                                                                                                              </t>
  </si>
  <si>
    <t xml:space="preserve"> AF nº  2275/2022 Qtde. DT                                                                                                                                </t>
  </si>
  <si>
    <t xml:space="preserve"> AF nº  152/2023 Qtde. DT                                                                                                                                </t>
  </si>
  <si>
    <t xml:space="preserve"> AF nº  427/2023 Qtde. DT                                                                                                                                </t>
  </si>
  <si>
    <t xml:space="preserve"> AF nº  2133/2022 Qtde. DT                                                                                                                                </t>
  </si>
  <si>
    <t xml:space="preserve"> AF nº  2217/2022 Qtde. DT                                                                                                                                </t>
  </si>
  <si>
    <t xml:space="preserve"> AF nº  2220/2022 Qtde. DT                                                                                                                                </t>
  </si>
  <si>
    <t xml:space="preserve"> AF nº  134/2023 Qtde. DT                                                                                                                                </t>
  </si>
  <si>
    <t xml:space="preserve"> AF nº  192/2023 Qtde. DT                                                                                                                                </t>
  </si>
  <si>
    <t xml:space="preserve"> AF nº  193/2023 Qtde. DT                                                                                                                                </t>
  </si>
  <si>
    <t xml:space="preserve"> AF nº  358/2023 Qtde. DT                                                                                                                                </t>
  </si>
  <si>
    <t xml:space="preserve"> AF nº  2112/2022 CINFI                                                                                                                              </t>
  </si>
  <si>
    <t xml:space="preserve"> AF nº  2167/2022 Qtde. DT                                                                                                                                </t>
  </si>
  <si>
    <t xml:space="preserve"> AF nº  468/2023                                                                                                                               </t>
  </si>
  <si>
    <t xml:space="preserve"> AF nº  2356/2023 Qtde. DT                                                                                                                                </t>
  </si>
  <si>
    <t xml:space="preserve"> AF nº 2357/2023 Qtde. DT                                                                                                                                </t>
  </si>
  <si>
    <t xml:space="preserve"> AF nº  1988/2023 Qtde. DT                                                                                                                                </t>
  </si>
  <si>
    <t xml:space="preserve"> AF nº  1989/2023 Qtde. DT                                                                                                                                </t>
  </si>
  <si>
    <t xml:space="preserve"> AF nº  1990/2023 Qtde. DT                                                                                                                                </t>
  </si>
  <si>
    <t xml:space="preserve"> AF nº  1674/2023 Qtde. DT                                                                                                                                </t>
  </si>
  <si>
    <t xml:space="preserve"> AF nº  1695/2023 Qtde. DT                                                                                                                                </t>
  </si>
  <si>
    <t xml:space="preserve"> AF nº  2337/2023 Qtde. DT                                                                                                                                </t>
  </si>
  <si>
    <t xml:space="preserve"> AF nº  2327/2023 Qtde. DT                                                                                                                                </t>
  </si>
  <si>
    <t xml:space="preserve">AF nº 1092/2023
Qtde. DT                                                                                                                                </t>
  </si>
  <si>
    <t xml:space="preserve">AF nº 1093/2023
Qtde. DT                                                                                                                                </t>
  </si>
  <si>
    <t xml:space="preserve">AF nº 1095/2023
Qtde. DT                                                                                                                                </t>
  </si>
  <si>
    <t xml:space="preserve">AF nº 1096/2023
Qtde. DT                                                                                                                                </t>
  </si>
  <si>
    <t xml:space="preserve">AF nº 1097/2023
Qtde. DT                                                                                                                                </t>
  </si>
  <si>
    <t xml:space="preserve"> AF nº  1548/2023 Qtde. DT                                                                                                                                </t>
  </si>
  <si>
    <t xml:space="preserve"> AF nº  2284/2023 Qtde. DT                                                                                                                                </t>
  </si>
  <si>
    <t xml:space="preserve"> AF nº  2285/2023 Qtde. DT                                                                                                                                </t>
  </si>
  <si>
    <t xml:space="preserve"> AF nº  2286/2023 Qtde. DT                                                                                                                                </t>
  </si>
  <si>
    <t xml:space="preserve"> AF nº  2287/2023 Qtde. DT                                                                                                                                </t>
  </si>
  <si>
    <t xml:space="preserve"> AF nº  2322/2023 Qtde. DT                                                                                                                                </t>
  </si>
  <si>
    <t xml:space="preserve"> AF nº  602/2023                                                                                                                                </t>
  </si>
  <si>
    <t xml:space="preserve"> AF nº  815/2023                                                                                                                                </t>
  </si>
  <si>
    <t xml:space="preserve"> AF nº  818/2023                                                                                                                 </t>
  </si>
  <si>
    <t xml:space="preserve"> AF nº  1052/2023                                                                                                                                </t>
  </si>
  <si>
    <t xml:space="preserve"> AF nº  2166/2023                                                                                                                   </t>
  </si>
  <si>
    <t xml:space="preserve"> AF nº  2180/2023                                                                                                                   </t>
  </si>
  <si>
    <t xml:space="preserve"> AF nº  2196/2023                                                                                                                               </t>
  </si>
  <si>
    <t xml:space="preserve"> AF nº  847/2023 Qtde. DT                                                                                                                                </t>
  </si>
  <si>
    <t xml:space="preserve"> AF nº  1643/2023 Qtde. DT                                                                                                                                </t>
  </si>
  <si>
    <t xml:space="preserve"> AF nº  1756/2023 Qtde. DT                                                                                                                                </t>
  </si>
  <si>
    <t xml:space="preserve"> AF nº  0683/2023 Qtde. DT                                                                                                                                </t>
  </si>
  <si>
    <t xml:space="preserve"> OS nº 1281/2023 Qtde. DT                                                                                                                                </t>
  </si>
  <si>
    <t xml:space="preserve"> AF nº  2184/2023 Qtde. DT                                                                                                                                </t>
  </si>
  <si>
    <t xml:space="preserve"> OS nº  2204/2023 Qtde. DT                                                                                                                                </t>
  </si>
  <si>
    <t xml:space="preserve"> OS nº 1770/2023 Qtde. DT                                                                                                                                </t>
  </si>
  <si>
    <t xml:space="preserve"> AF nº  853/2023 Qtde. DT                                                                                                                                </t>
  </si>
  <si>
    <t xml:space="preserve"> AF nº  852/2023 Qtde. DT                                                                                                                                </t>
  </si>
  <si>
    <t xml:space="preserve"> AF nº  851/2023 Qtde. DT                                                                                                                                </t>
  </si>
  <si>
    <t xml:space="preserve"> AF nº  854/2023 Qtde. DT                                                                                                                                </t>
  </si>
  <si>
    <t xml:space="preserve"> AF nº  1060/2023 Qtde. DT                                                                                                                                </t>
  </si>
  <si>
    <t xml:space="preserve"> AF nº  1227/2023 Qtde. DT                                                                                                                                </t>
  </si>
  <si>
    <t xml:space="preserve"> AF nº  1226/2023 Qtde. DT                                                                                                                                </t>
  </si>
  <si>
    <t xml:space="preserve"> AF nº  1228/2023 Qtde. DT                                                                                                                                </t>
  </si>
  <si>
    <t xml:space="preserve"> AF nº  2043/2023 Qtde. DT                                                                                                                                </t>
  </si>
  <si>
    <t xml:space="preserve"> AF nº  2167/2023 Qtde. DT                                                                                                                                </t>
  </si>
  <si>
    <t xml:space="preserve">OS nº 705/2023 Qtde. DT                                                                                                                                </t>
  </si>
  <si>
    <t xml:space="preserve"> AF nº  1033/2023    DR Castro                                                                                                                              </t>
  </si>
  <si>
    <t xml:space="preserve"> AF nº  1072/2022 Qtde. DT                                                                                                                                </t>
  </si>
  <si>
    <t xml:space="preserve"> AF nº  1076/2023 Qtde. DT                                                                                                                                </t>
  </si>
  <si>
    <t xml:space="preserve"> OS nº  2057/2023 Qtde. DT                                                                                                                                </t>
  </si>
  <si>
    <t xml:space="preserve"> AF nº  2314/2023Qtde. DT                                                                                                                                </t>
  </si>
  <si>
    <t xml:space="preserve">Atualizado em 17/11/2023 </t>
  </si>
  <si>
    <t xml:space="preserve"> AF nº  797/2023 Qtde. DT                                                                                                                                </t>
  </si>
  <si>
    <t xml:space="preserve"> AF nº  811/2023 Qtde. DT                                                                                                                                </t>
  </si>
  <si>
    <t xml:space="preserve"> AF nº  823/2023 Qtde. DT                                                                                                                                </t>
  </si>
  <si>
    <t xml:space="preserve"> AF nº  1166/2023 Qtde. DT                                                                                                                                </t>
  </si>
  <si>
    <t xml:space="preserve"> AF nº  1557/2023 Qtde. DT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</si>
</sst>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2" formatCode="_-&quot;R$&quot;\ * #,##0.00_-;\-&quot;R$&quot;\ * #,##0.00_-;_-&quot;R$&quot;\ * &quot;-&quot;??_-;_-@_-"/>
    <numFmt numFmtId="173" formatCode="_-* #,##0.00_-;\-* #,##0.00_-;_-* &quot;-&quot;??_-;_-@_-"/>
  </numFmts>
  <fonts count="19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sz val="8"/>
      <color rgb="FFFF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name val="Arial"/>
      <family val="2"/>
    </font>
    <font>
      <b/>
      <sz val="1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561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1" fillId="0" borderId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7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</cellStyleXfs>
  <cellXfs count="194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3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0" fontId="3" fillId="6" borderId="1" xfId="13" applyNumberFormat="1" applyFont="1" applyFill="1" applyBorder="1" applyAlignment="1" applyProtection="1">
      <alignment horizontal="center" vertical="center" wrapText="1"/>
      <protection locked="0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9" borderId="7" xfId="1" applyNumberFormat="1" applyFont="1" applyFill="1" applyBorder="1" applyAlignment="1" applyProtection="1">
      <alignment horizontal="center" vertical="center" wrapText="1"/>
      <protection locked="0"/>
    </xf>
    <xf numFmtId="44" fontId="3" fillId="8" borderId="1" xfId="14" applyFont="1" applyFill="1" applyBorder="1" applyAlignment="1">
      <alignment vertical="center" wrapText="1"/>
    </xf>
    <xf numFmtId="168" fontId="5" fillId="7" borderId="4" xfId="1" applyNumberFormat="1" applyFont="1" applyFill="1" applyBorder="1" applyAlignment="1" applyProtection="1">
      <alignment horizontal="right"/>
      <protection locked="0"/>
    </xf>
    <xf numFmtId="168" fontId="5" fillId="7" borderId="5" xfId="1" applyNumberFormat="1" applyFont="1" applyFill="1" applyBorder="1" applyAlignment="1" applyProtection="1">
      <alignment horizontal="right"/>
      <protection locked="0"/>
    </xf>
    <xf numFmtId="2" fontId="5" fillId="7" borderId="5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0" fontId="5" fillId="7" borderId="6" xfId="24" applyNumberFormat="1" applyFont="1" applyFill="1" applyBorder="1" applyAlignment="1" applyProtection="1">
      <alignment horizontal="right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top" wrapText="1"/>
    </xf>
    <xf numFmtId="0" fontId="11" fillId="0" borderId="1" xfId="0" applyFont="1" applyFill="1" applyBorder="1" applyAlignment="1">
      <alignment horizontal="center" vertical="center" wrapText="1"/>
    </xf>
    <xf numFmtId="169" fontId="11" fillId="0" borderId="1" xfId="0" applyNumberFormat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justify" vertical="top" wrapText="1"/>
    </xf>
    <xf numFmtId="0" fontId="11" fillId="11" borderId="1" xfId="0" applyFont="1" applyFill="1" applyBorder="1" applyAlignment="1">
      <alignment horizontal="center" vertical="center" wrapText="1"/>
    </xf>
    <xf numFmtId="169" fontId="11" fillId="11" borderId="1" xfId="0" applyNumberFormat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justify" vertical="top" wrapText="1"/>
    </xf>
    <xf numFmtId="169" fontId="11" fillId="1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justify" vertical="top" wrapText="1"/>
    </xf>
    <xf numFmtId="0" fontId="11" fillId="10" borderId="4" xfId="0" applyFont="1" applyFill="1" applyBorder="1" applyAlignment="1">
      <alignment horizontal="center" vertical="top" wrapText="1"/>
    </xf>
    <xf numFmtId="0" fontId="11" fillId="10" borderId="4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top" wrapText="1"/>
    </xf>
    <xf numFmtId="49" fontId="11" fillId="11" borderId="1" xfId="0" applyNumberFormat="1" applyFont="1" applyFill="1" applyBorder="1" applyAlignment="1">
      <alignment horizontal="center" vertical="center" wrapText="1"/>
    </xf>
    <xf numFmtId="49" fontId="11" fillId="11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 applyProtection="1">
      <alignment horizontal="center" wrapText="1"/>
      <protection locked="0"/>
    </xf>
    <xf numFmtId="44" fontId="9" fillId="0" borderId="16" xfId="1" applyNumberFormat="1" applyFont="1" applyBorder="1" applyAlignment="1">
      <alignment wrapText="1"/>
    </xf>
    <xf numFmtId="44" fontId="3" fillId="0" borderId="16" xfId="1" applyNumberFormat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3" fillId="4" borderId="7" xfId="0" applyNumberFormat="1" applyFont="1" applyFill="1" applyBorder="1" applyAlignment="1">
      <alignment vertical="center" wrapText="1"/>
    </xf>
    <xf numFmtId="0" fontId="9" fillId="12" borderId="1" xfId="1" applyFont="1" applyFill="1" applyBorder="1" applyAlignment="1">
      <alignment horizontal="center" vertical="center" wrapText="1"/>
    </xf>
    <xf numFmtId="169" fontId="9" fillId="12" borderId="1" xfId="1" applyNumberFormat="1" applyFont="1" applyFill="1" applyBorder="1" applyAlignment="1">
      <alignment horizontal="center" vertical="center" wrapText="1"/>
    </xf>
    <xf numFmtId="9" fontId="9" fillId="12" borderId="1" xfId="24" applyFont="1" applyFill="1" applyBorder="1" applyAlignment="1">
      <alignment horizontal="center" vertical="center" wrapText="1"/>
    </xf>
    <xf numFmtId="9" fontId="9" fillId="12" borderId="1" xfId="1" applyNumberFormat="1" applyFont="1" applyFill="1" applyBorder="1" applyAlignment="1">
      <alignment horizontal="center" vertical="center" wrapText="1"/>
    </xf>
    <xf numFmtId="0" fontId="3" fillId="12" borderId="1" xfId="1" applyFont="1" applyFill="1" applyBorder="1" applyAlignment="1">
      <alignment horizontal="center" vertical="center" wrapText="1"/>
    </xf>
    <xf numFmtId="169" fontId="3" fillId="12" borderId="1" xfId="1" applyNumberFormat="1" applyFont="1" applyFill="1" applyBorder="1" applyAlignment="1">
      <alignment horizontal="center" vertical="center" wrapText="1"/>
    </xf>
    <xf numFmtId="9" fontId="3" fillId="12" borderId="1" xfId="24" applyFont="1" applyFill="1" applyBorder="1" applyAlignment="1">
      <alignment horizontal="center" vertical="center" wrapText="1"/>
    </xf>
    <xf numFmtId="9" fontId="3" fillId="12" borderId="1" xfId="1" applyNumberFormat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wrapText="1"/>
    </xf>
    <xf numFmtId="0" fontId="9" fillId="12" borderId="1" xfId="1" applyFont="1" applyFill="1" applyBorder="1" applyAlignment="1">
      <alignment vertical="center" wrapText="1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169" fontId="3" fillId="10" borderId="1" xfId="1" applyNumberFormat="1" applyFont="1" applyFill="1" applyBorder="1" applyAlignment="1" applyProtection="1">
      <alignment wrapText="1"/>
      <protection locked="0"/>
    </xf>
    <xf numFmtId="0" fontId="9" fillId="10" borderId="1" xfId="1" applyFont="1" applyFill="1" applyBorder="1" applyAlignment="1" applyProtection="1">
      <alignment wrapText="1"/>
      <protection locked="0"/>
    </xf>
    <xf numFmtId="0" fontId="9" fillId="6" borderId="1" xfId="1" applyFont="1" applyFill="1" applyBorder="1" applyAlignment="1" applyProtection="1">
      <alignment horizontal="center" vertical="center" wrapText="1"/>
      <protection locked="0"/>
    </xf>
    <xf numFmtId="169" fontId="9" fillId="10" borderId="1" xfId="1" applyNumberFormat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0" borderId="1" xfId="1" applyFont="1" applyFill="1" applyBorder="1" applyAlignment="1" applyProtection="1">
      <alignment horizont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169" fontId="3" fillId="10" borderId="1" xfId="1" applyNumberFormat="1" applyFont="1" applyFill="1" applyBorder="1" applyAlignment="1" applyProtection="1">
      <alignment wrapText="1"/>
      <protection locked="0"/>
    </xf>
    <xf numFmtId="1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1" applyFont="1" applyFill="1" applyBorder="1" applyAlignment="1" applyProtection="1">
      <alignment horizontal="center" vertical="center" wrapText="1"/>
      <protection locked="0"/>
    </xf>
    <xf numFmtId="0" fontId="9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6" borderId="1" xfId="1" applyFont="1" applyFill="1" applyBorder="1" applyAlignment="1" applyProtection="1">
      <alignment horizontal="center" wrapText="1"/>
      <protection locked="0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left" vertical="center" wrapText="1"/>
    </xf>
    <xf numFmtId="3" fontId="9" fillId="3" borderId="4" xfId="1" applyNumberFormat="1" applyFont="1" applyFill="1" applyBorder="1" applyAlignment="1" applyProtection="1">
      <alignment horizontal="center" vertical="center" wrapText="1"/>
      <protection locked="0"/>
    </xf>
    <xf numFmtId="3" fontId="9" fillId="3" borderId="6" xfId="1" applyNumberFormat="1" applyFont="1" applyFill="1" applyBorder="1" applyAlignment="1" applyProtection="1">
      <alignment horizontal="center" vertical="center" wrapText="1"/>
      <protection locked="0"/>
    </xf>
    <xf numFmtId="3" fontId="3" fillId="3" borderId="4" xfId="1" applyNumberFormat="1" applyFont="1" applyFill="1" applyBorder="1" applyAlignment="1" applyProtection="1">
      <alignment horizontal="center" vertical="center" wrapText="1"/>
      <protection locked="0"/>
    </xf>
    <xf numFmtId="3" fontId="3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9" fillId="6" borderId="17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>
      <alignment horizontal="center"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horizontal="left" vertical="center" wrapText="1"/>
    </xf>
    <xf numFmtId="0" fontId="3" fillId="4" borderId="10" xfId="0" applyNumberFormat="1" applyFont="1" applyFill="1" applyBorder="1" applyAlignment="1">
      <alignment horizontal="left" vertical="center" wrapText="1"/>
    </xf>
    <xf numFmtId="0" fontId="3" fillId="0" borderId="16" xfId="1" applyFont="1" applyFill="1" applyBorder="1" applyAlignment="1" applyProtection="1">
      <alignment horizontal="center" wrapText="1"/>
      <protection locked="0"/>
    </xf>
    <xf numFmtId="0" fontId="5" fillId="7" borderId="2" xfId="1" applyFont="1" applyFill="1" applyBorder="1" applyAlignment="1" applyProtection="1">
      <alignment horizontal="left"/>
      <protection locked="0"/>
    </xf>
    <xf numFmtId="0" fontId="5" fillId="7" borderId="3" xfId="1" applyFont="1" applyFill="1" applyBorder="1" applyAlignment="1" applyProtection="1">
      <alignment horizontal="left"/>
      <protection locked="0"/>
    </xf>
    <xf numFmtId="0" fontId="5" fillId="7" borderId="13" xfId="1" applyFont="1" applyFill="1" applyBorder="1" applyAlignment="1" applyProtection="1">
      <alignment horizontal="left"/>
      <protection locked="0"/>
    </xf>
    <xf numFmtId="0" fontId="5" fillId="7" borderId="7" xfId="1" applyFont="1" applyFill="1" applyBorder="1" applyAlignment="1" applyProtection="1">
      <alignment horizontal="left" vertical="center"/>
      <protection locked="0"/>
    </xf>
    <xf numFmtId="0" fontId="5" fillId="7" borderId="9" xfId="1" applyFont="1" applyFill="1" applyBorder="1" applyAlignment="1" applyProtection="1">
      <alignment horizontal="left" vertical="center"/>
      <protection locked="0"/>
    </xf>
    <xf numFmtId="0" fontId="5" fillId="7" borderId="10" xfId="1" applyFont="1" applyFill="1" applyBorder="1" applyAlignment="1" applyProtection="1">
      <alignment horizontal="left" vertical="center"/>
      <protection locked="0"/>
    </xf>
    <xf numFmtId="0" fontId="5" fillId="7" borderId="7" xfId="1" applyFont="1" applyFill="1" applyBorder="1" applyAlignment="1">
      <alignment horizontal="center" vertical="center" wrapText="1"/>
    </xf>
    <xf numFmtId="0" fontId="5" fillId="7" borderId="9" xfId="1" applyFont="1" applyFill="1" applyBorder="1" applyAlignment="1">
      <alignment horizontal="center" vertical="center" wrapText="1"/>
    </xf>
    <xf numFmtId="0" fontId="5" fillId="7" borderId="10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left" vertical="center" wrapText="1"/>
    </xf>
    <xf numFmtId="0" fontId="5" fillId="7" borderId="9" xfId="1" applyFont="1" applyFill="1" applyBorder="1" applyAlignment="1">
      <alignment horizontal="left" vertical="center" wrapText="1"/>
    </xf>
    <xf numFmtId="0" fontId="5" fillId="7" borderId="10" xfId="1" applyFont="1" applyFill="1" applyBorder="1" applyAlignment="1">
      <alignment horizontal="left" vertical="center" wrapText="1"/>
    </xf>
    <xf numFmtId="0" fontId="5" fillId="7" borderId="11" xfId="1" applyFont="1" applyFill="1" applyBorder="1" applyAlignment="1" applyProtection="1">
      <alignment horizontal="left"/>
      <protection locked="0"/>
    </xf>
    <xf numFmtId="0" fontId="5" fillId="7" borderId="14" xfId="1" applyFont="1" applyFill="1" applyBorder="1" applyAlignment="1" applyProtection="1">
      <alignment horizontal="left"/>
      <protection locked="0"/>
    </xf>
    <xf numFmtId="0" fontId="5" fillId="7" borderId="12" xfId="1" applyFont="1" applyFill="1" applyBorder="1" applyAlignment="1" applyProtection="1">
      <alignment horizontal="left"/>
      <protection locked="0"/>
    </xf>
    <xf numFmtId="0" fontId="5" fillId="7" borderId="8" xfId="1" applyFont="1" applyFill="1" applyBorder="1" applyAlignment="1" applyProtection="1">
      <alignment horizontal="left"/>
      <protection locked="0"/>
    </xf>
    <xf numFmtId="0" fontId="5" fillId="7" borderId="0" xfId="1" applyFont="1" applyFill="1" applyBorder="1" applyAlignment="1" applyProtection="1">
      <alignment horizontal="left"/>
      <protection locked="0"/>
    </xf>
    <xf numFmtId="0" fontId="5" fillId="7" borderId="15" xfId="1" applyFont="1" applyFill="1" applyBorder="1" applyAlignment="1" applyProtection="1">
      <alignment horizontal="left"/>
      <protection locked="0"/>
    </xf>
    <xf numFmtId="0" fontId="0" fillId="0" borderId="0" xfId="0"/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10" borderId="1" xfId="1" applyFont="1" applyFill="1" applyBorder="1" applyAlignment="1" applyProtection="1">
      <alignment horizontal="center" vertical="center" wrapText="1"/>
      <protection locked="0"/>
    </xf>
    <xf numFmtId="0" fontId="18" fillId="6" borderId="1" xfId="1" applyFont="1" applyFill="1" applyBorder="1" applyAlignment="1" applyProtection="1">
      <alignment horizontal="center" vertical="center" wrapText="1"/>
      <protection locked="0"/>
    </xf>
  </cellXfs>
  <cellStyles count="561">
    <cellStyle name="Moeda" xfId="14" builtinId="4"/>
    <cellStyle name="Moeda 10" xfId="410" xr:uid="{00000000-0005-0000-0000-0000BF010000}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10" xfId="406" xr:uid="{00000000-0005-0000-0000-000003000000}"/>
    <cellStyle name="Moeda 3 11" xfId="485" xr:uid="{00000000-0005-0000-0000-000003000000}"/>
    <cellStyle name="Moeda 3 2" xfId="17" xr:uid="{00000000-0005-0000-0000-000004000000}"/>
    <cellStyle name="Moeda 3 2 10" xfId="491" xr:uid="{00000000-0005-0000-0000-000004000000}"/>
    <cellStyle name="Moeda 3 2 2" xfId="34" xr:uid="{00000000-0005-0000-0000-000004000000}"/>
    <cellStyle name="Moeda 3 2 2 2" xfId="66" xr:uid="{00000000-0005-0000-0000-000005000000}"/>
    <cellStyle name="Moeda 3 2 2 2 2" xfId="145" xr:uid="{00000000-0005-0000-0000-000005000000}"/>
    <cellStyle name="Moeda 3 2 2 2 3" xfId="224" xr:uid="{00000000-0005-0000-0000-000005000000}"/>
    <cellStyle name="Moeda 3 2 2 2 4" xfId="304" xr:uid="{00000000-0005-0000-0000-000005000000}"/>
    <cellStyle name="Moeda 3 2 2 2 5" xfId="382" xr:uid="{00000000-0005-0000-0000-000005000000}"/>
    <cellStyle name="Moeda 3 2 2 2 6" xfId="461" xr:uid="{00000000-0005-0000-0000-000005000000}"/>
    <cellStyle name="Moeda 3 2 2 2 7" xfId="539" xr:uid="{00000000-0005-0000-0000-000005000000}"/>
    <cellStyle name="Moeda 3 2 2 3" xfId="113" xr:uid="{00000000-0005-0000-0000-000004000000}"/>
    <cellStyle name="Moeda 3 2 2 4" xfId="192" xr:uid="{00000000-0005-0000-0000-000004000000}"/>
    <cellStyle name="Moeda 3 2 2 5" xfId="272" xr:uid="{00000000-0005-0000-0000-000004000000}"/>
    <cellStyle name="Moeda 3 2 2 6" xfId="350" xr:uid="{00000000-0005-0000-0000-000004000000}"/>
    <cellStyle name="Moeda 3 2 2 7" xfId="429" xr:uid="{00000000-0005-0000-0000-000004000000}"/>
    <cellStyle name="Moeda 3 2 2 8" xfId="507" xr:uid="{00000000-0005-0000-0000-000004000000}"/>
    <cellStyle name="Moeda 3 2 3" xfId="50" xr:uid="{00000000-0005-0000-0000-000004000000}"/>
    <cellStyle name="Moeda 3 2 3 2" xfId="129" xr:uid="{00000000-0005-0000-0000-000004000000}"/>
    <cellStyle name="Moeda 3 2 3 3" xfId="208" xr:uid="{00000000-0005-0000-0000-000004000000}"/>
    <cellStyle name="Moeda 3 2 3 4" xfId="288" xr:uid="{00000000-0005-0000-0000-000004000000}"/>
    <cellStyle name="Moeda 3 2 3 5" xfId="366" xr:uid="{00000000-0005-0000-0000-000004000000}"/>
    <cellStyle name="Moeda 3 2 3 6" xfId="445" xr:uid="{00000000-0005-0000-0000-000004000000}"/>
    <cellStyle name="Moeda 3 2 3 7" xfId="523" xr:uid="{00000000-0005-0000-0000-000004000000}"/>
    <cellStyle name="Moeda 3 2 4" xfId="81" xr:uid="{00000000-0005-0000-0000-000003000000}"/>
    <cellStyle name="Moeda 3 2 4 2" xfId="160" xr:uid="{00000000-0005-0000-0000-000003000000}"/>
    <cellStyle name="Moeda 3 2 4 3" xfId="239" xr:uid="{00000000-0005-0000-0000-000003000000}"/>
    <cellStyle name="Moeda 3 2 4 4" xfId="319" xr:uid="{00000000-0005-0000-0000-000003000000}"/>
    <cellStyle name="Moeda 3 2 4 5" xfId="397" xr:uid="{00000000-0005-0000-0000-000003000000}"/>
    <cellStyle name="Moeda 3 2 4 6" xfId="476" xr:uid="{00000000-0005-0000-0000-000003000000}"/>
    <cellStyle name="Moeda 3 2 4 7" xfId="554" xr:uid="{00000000-0005-0000-0000-000003000000}"/>
    <cellStyle name="Moeda 3 2 5" xfId="97" xr:uid="{00000000-0005-0000-0000-000004000000}"/>
    <cellStyle name="Moeda 3 2 6" xfId="176" xr:uid="{00000000-0005-0000-0000-000004000000}"/>
    <cellStyle name="Moeda 3 2 7" xfId="255" xr:uid="{00000000-0005-0000-0000-000004000000}"/>
    <cellStyle name="Moeda 3 2 8" xfId="334" xr:uid="{00000000-0005-0000-0000-000004000000}"/>
    <cellStyle name="Moeda 3 2 9" xfId="413" xr:uid="{00000000-0005-0000-0000-000004000000}"/>
    <cellStyle name="Moeda 3 3" xfId="27" xr:uid="{00000000-0005-0000-0000-000003000000}"/>
    <cellStyle name="Moeda 3 3 2" xfId="59" xr:uid="{00000000-0005-0000-0000-000006000000}"/>
    <cellStyle name="Moeda 3 3 2 2" xfId="138" xr:uid="{00000000-0005-0000-0000-000006000000}"/>
    <cellStyle name="Moeda 3 3 2 3" xfId="217" xr:uid="{00000000-0005-0000-0000-000006000000}"/>
    <cellStyle name="Moeda 3 3 2 4" xfId="297" xr:uid="{00000000-0005-0000-0000-000006000000}"/>
    <cellStyle name="Moeda 3 3 2 5" xfId="375" xr:uid="{00000000-0005-0000-0000-000006000000}"/>
    <cellStyle name="Moeda 3 3 2 6" xfId="454" xr:uid="{00000000-0005-0000-0000-000006000000}"/>
    <cellStyle name="Moeda 3 3 2 7" xfId="532" xr:uid="{00000000-0005-0000-0000-000006000000}"/>
    <cellStyle name="Moeda 3 3 3" xfId="106" xr:uid="{00000000-0005-0000-0000-000003000000}"/>
    <cellStyle name="Moeda 3 3 4" xfId="185" xr:uid="{00000000-0005-0000-0000-000003000000}"/>
    <cellStyle name="Moeda 3 3 5" xfId="265" xr:uid="{00000000-0005-0000-0000-000003000000}"/>
    <cellStyle name="Moeda 3 3 6" xfId="343" xr:uid="{00000000-0005-0000-0000-000003000000}"/>
    <cellStyle name="Moeda 3 3 7" xfId="422" xr:uid="{00000000-0005-0000-0000-000003000000}"/>
    <cellStyle name="Moeda 3 3 8" xfId="500" xr:uid="{00000000-0005-0000-0000-000003000000}"/>
    <cellStyle name="Moeda 3 4" xfId="43" xr:uid="{00000000-0005-0000-0000-000003000000}"/>
    <cellStyle name="Moeda 3 4 2" xfId="122" xr:uid="{00000000-0005-0000-0000-000003000000}"/>
    <cellStyle name="Moeda 3 4 3" xfId="201" xr:uid="{00000000-0005-0000-0000-000003000000}"/>
    <cellStyle name="Moeda 3 4 4" xfId="281" xr:uid="{00000000-0005-0000-0000-000003000000}"/>
    <cellStyle name="Moeda 3 4 5" xfId="359" xr:uid="{00000000-0005-0000-0000-000003000000}"/>
    <cellStyle name="Moeda 3 4 6" xfId="438" xr:uid="{00000000-0005-0000-0000-000003000000}"/>
    <cellStyle name="Moeda 3 4 7" xfId="516" xr:uid="{00000000-0005-0000-0000-000003000000}"/>
    <cellStyle name="Moeda 3 5" xfId="75" xr:uid="{00000000-0005-0000-0000-000002000000}"/>
    <cellStyle name="Moeda 3 5 2" xfId="154" xr:uid="{00000000-0005-0000-0000-000002000000}"/>
    <cellStyle name="Moeda 3 5 3" xfId="233" xr:uid="{00000000-0005-0000-0000-000002000000}"/>
    <cellStyle name="Moeda 3 5 4" xfId="313" xr:uid="{00000000-0005-0000-0000-000002000000}"/>
    <cellStyle name="Moeda 3 5 5" xfId="391" xr:uid="{00000000-0005-0000-0000-000002000000}"/>
    <cellStyle name="Moeda 3 5 6" xfId="470" xr:uid="{00000000-0005-0000-0000-000002000000}"/>
    <cellStyle name="Moeda 3 5 7" xfId="548" xr:uid="{00000000-0005-0000-0000-000002000000}"/>
    <cellStyle name="Moeda 3 6" xfId="91" xr:uid="{00000000-0005-0000-0000-000003000000}"/>
    <cellStyle name="Moeda 3 7" xfId="169" xr:uid="{00000000-0005-0000-0000-000003000000}"/>
    <cellStyle name="Moeda 3 8" xfId="248" xr:uid="{00000000-0005-0000-0000-000003000000}"/>
    <cellStyle name="Moeda 3 9" xfId="328" xr:uid="{00000000-0005-0000-0000-000003000000}"/>
    <cellStyle name="Moeda 4" xfId="21" xr:uid="{00000000-0005-0000-0000-000005000000}"/>
    <cellStyle name="Moeda 4 10" xfId="495" xr:uid="{00000000-0005-0000-0000-000005000000}"/>
    <cellStyle name="Moeda 4 2" xfId="38" xr:uid="{00000000-0005-0000-0000-000005000000}"/>
    <cellStyle name="Moeda 4 2 2" xfId="70" xr:uid="{00000000-0005-0000-0000-000008000000}"/>
    <cellStyle name="Moeda 4 2 2 2" xfId="149" xr:uid="{00000000-0005-0000-0000-000008000000}"/>
    <cellStyle name="Moeda 4 2 2 3" xfId="228" xr:uid="{00000000-0005-0000-0000-000008000000}"/>
    <cellStyle name="Moeda 4 2 2 4" xfId="308" xr:uid="{00000000-0005-0000-0000-000008000000}"/>
    <cellStyle name="Moeda 4 2 2 5" xfId="386" xr:uid="{00000000-0005-0000-0000-000008000000}"/>
    <cellStyle name="Moeda 4 2 2 6" xfId="465" xr:uid="{00000000-0005-0000-0000-000008000000}"/>
    <cellStyle name="Moeda 4 2 2 7" xfId="543" xr:uid="{00000000-0005-0000-0000-000008000000}"/>
    <cellStyle name="Moeda 4 2 3" xfId="117" xr:uid="{00000000-0005-0000-0000-000005000000}"/>
    <cellStyle name="Moeda 4 2 4" xfId="196" xr:uid="{00000000-0005-0000-0000-000005000000}"/>
    <cellStyle name="Moeda 4 2 5" xfId="276" xr:uid="{00000000-0005-0000-0000-000005000000}"/>
    <cellStyle name="Moeda 4 2 6" xfId="354" xr:uid="{00000000-0005-0000-0000-000005000000}"/>
    <cellStyle name="Moeda 4 2 7" xfId="433" xr:uid="{00000000-0005-0000-0000-000005000000}"/>
    <cellStyle name="Moeda 4 2 8" xfId="511" xr:uid="{00000000-0005-0000-0000-000005000000}"/>
    <cellStyle name="Moeda 4 3" xfId="54" xr:uid="{00000000-0005-0000-0000-000005000000}"/>
    <cellStyle name="Moeda 4 3 2" xfId="133" xr:uid="{00000000-0005-0000-0000-000005000000}"/>
    <cellStyle name="Moeda 4 3 3" xfId="212" xr:uid="{00000000-0005-0000-0000-000005000000}"/>
    <cellStyle name="Moeda 4 3 4" xfId="292" xr:uid="{00000000-0005-0000-0000-000005000000}"/>
    <cellStyle name="Moeda 4 3 5" xfId="370" xr:uid="{00000000-0005-0000-0000-000005000000}"/>
    <cellStyle name="Moeda 4 3 6" xfId="449" xr:uid="{00000000-0005-0000-0000-000005000000}"/>
    <cellStyle name="Moeda 4 3 7" xfId="527" xr:uid="{00000000-0005-0000-0000-000005000000}"/>
    <cellStyle name="Moeda 4 4" xfId="85" xr:uid="{00000000-0005-0000-0000-000004000000}"/>
    <cellStyle name="Moeda 4 4 2" xfId="164" xr:uid="{00000000-0005-0000-0000-000004000000}"/>
    <cellStyle name="Moeda 4 4 3" xfId="243" xr:uid="{00000000-0005-0000-0000-000004000000}"/>
    <cellStyle name="Moeda 4 4 4" xfId="323" xr:uid="{00000000-0005-0000-0000-000004000000}"/>
    <cellStyle name="Moeda 4 4 5" xfId="401" xr:uid="{00000000-0005-0000-0000-000004000000}"/>
    <cellStyle name="Moeda 4 4 6" xfId="480" xr:uid="{00000000-0005-0000-0000-000004000000}"/>
    <cellStyle name="Moeda 4 4 7" xfId="558" xr:uid="{00000000-0005-0000-0000-000004000000}"/>
    <cellStyle name="Moeda 4 5" xfId="101" xr:uid="{00000000-0005-0000-0000-000005000000}"/>
    <cellStyle name="Moeda 4 6" xfId="180" xr:uid="{00000000-0005-0000-0000-000005000000}"/>
    <cellStyle name="Moeda 4 7" xfId="259" xr:uid="{00000000-0005-0000-0000-000005000000}"/>
    <cellStyle name="Moeda 4 8" xfId="338" xr:uid="{00000000-0005-0000-0000-000005000000}"/>
    <cellStyle name="Moeda 4 9" xfId="417" xr:uid="{00000000-0005-0000-0000-000005000000}"/>
    <cellStyle name="Moeda 5" xfId="20" xr:uid="{00000000-0005-0000-0000-000006000000}"/>
    <cellStyle name="Moeda 5 10" xfId="494" xr:uid="{00000000-0005-0000-0000-000006000000}"/>
    <cellStyle name="Moeda 5 2" xfId="37" xr:uid="{00000000-0005-0000-0000-000006000000}"/>
    <cellStyle name="Moeda 5 2 2" xfId="69" xr:uid="{00000000-0005-0000-0000-00000A000000}"/>
    <cellStyle name="Moeda 5 2 2 2" xfId="148" xr:uid="{00000000-0005-0000-0000-00000A000000}"/>
    <cellStyle name="Moeda 5 2 2 3" xfId="227" xr:uid="{00000000-0005-0000-0000-00000A000000}"/>
    <cellStyle name="Moeda 5 2 2 4" xfId="307" xr:uid="{00000000-0005-0000-0000-00000A000000}"/>
    <cellStyle name="Moeda 5 2 2 5" xfId="385" xr:uid="{00000000-0005-0000-0000-00000A000000}"/>
    <cellStyle name="Moeda 5 2 2 6" xfId="464" xr:uid="{00000000-0005-0000-0000-00000A000000}"/>
    <cellStyle name="Moeda 5 2 2 7" xfId="542" xr:uid="{00000000-0005-0000-0000-00000A000000}"/>
    <cellStyle name="Moeda 5 2 3" xfId="116" xr:uid="{00000000-0005-0000-0000-000006000000}"/>
    <cellStyle name="Moeda 5 2 4" xfId="195" xr:uid="{00000000-0005-0000-0000-000006000000}"/>
    <cellStyle name="Moeda 5 2 5" xfId="275" xr:uid="{00000000-0005-0000-0000-000006000000}"/>
    <cellStyle name="Moeda 5 2 6" xfId="353" xr:uid="{00000000-0005-0000-0000-000006000000}"/>
    <cellStyle name="Moeda 5 2 7" xfId="432" xr:uid="{00000000-0005-0000-0000-000006000000}"/>
    <cellStyle name="Moeda 5 2 8" xfId="510" xr:uid="{00000000-0005-0000-0000-000006000000}"/>
    <cellStyle name="Moeda 5 3" xfId="53" xr:uid="{00000000-0005-0000-0000-000006000000}"/>
    <cellStyle name="Moeda 5 3 2" xfId="132" xr:uid="{00000000-0005-0000-0000-000006000000}"/>
    <cellStyle name="Moeda 5 3 3" xfId="211" xr:uid="{00000000-0005-0000-0000-000006000000}"/>
    <cellStyle name="Moeda 5 3 4" xfId="291" xr:uid="{00000000-0005-0000-0000-000006000000}"/>
    <cellStyle name="Moeda 5 3 5" xfId="369" xr:uid="{00000000-0005-0000-0000-000006000000}"/>
    <cellStyle name="Moeda 5 3 6" xfId="448" xr:uid="{00000000-0005-0000-0000-000006000000}"/>
    <cellStyle name="Moeda 5 3 7" xfId="526" xr:uid="{00000000-0005-0000-0000-000006000000}"/>
    <cellStyle name="Moeda 5 4" xfId="84" xr:uid="{00000000-0005-0000-0000-000005000000}"/>
    <cellStyle name="Moeda 5 4 2" xfId="163" xr:uid="{00000000-0005-0000-0000-000005000000}"/>
    <cellStyle name="Moeda 5 4 3" xfId="242" xr:uid="{00000000-0005-0000-0000-000005000000}"/>
    <cellStyle name="Moeda 5 4 4" xfId="322" xr:uid="{00000000-0005-0000-0000-000005000000}"/>
    <cellStyle name="Moeda 5 4 5" xfId="400" xr:uid="{00000000-0005-0000-0000-000005000000}"/>
    <cellStyle name="Moeda 5 4 6" xfId="479" xr:uid="{00000000-0005-0000-0000-000005000000}"/>
    <cellStyle name="Moeda 5 4 7" xfId="557" xr:uid="{00000000-0005-0000-0000-000005000000}"/>
    <cellStyle name="Moeda 5 5" xfId="100" xr:uid="{00000000-0005-0000-0000-000006000000}"/>
    <cellStyle name="Moeda 5 6" xfId="179" xr:uid="{00000000-0005-0000-0000-000006000000}"/>
    <cellStyle name="Moeda 5 7" xfId="258" xr:uid="{00000000-0005-0000-0000-000006000000}"/>
    <cellStyle name="Moeda 5 8" xfId="337" xr:uid="{00000000-0005-0000-0000-000006000000}"/>
    <cellStyle name="Moeda 5 9" xfId="416" xr:uid="{00000000-0005-0000-0000-000006000000}"/>
    <cellStyle name="Moeda 6" xfId="31" xr:uid="{00000000-0005-0000-0000-000044000000}"/>
    <cellStyle name="Moeda 6 2" xfId="63" xr:uid="{00000000-0005-0000-0000-00000B000000}"/>
    <cellStyle name="Moeda 6 2 2" xfId="142" xr:uid="{00000000-0005-0000-0000-00000B000000}"/>
    <cellStyle name="Moeda 6 2 3" xfId="221" xr:uid="{00000000-0005-0000-0000-00000B000000}"/>
    <cellStyle name="Moeda 6 2 4" xfId="301" xr:uid="{00000000-0005-0000-0000-00000B000000}"/>
    <cellStyle name="Moeda 6 2 5" xfId="379" xr:uid="{00000000-0005-0000-0000-00000B000000}"/>
    <cellStyle name="Moeda 6 2 6" xfId="458" xr:uid="{00000000-0005-0000-0000-00000B000000}"/>
    <cellStyle name="Moeda 6 2 7" xfId="536" xr:uid="{00000000-0005-0000-0000-00000B000000}"/>
    <cellStyle name="Moeda 6 3" xfId="110" xr:uid="{00000000-0005-0000-0000-000044000000}"/>
    <cellStyle name="Moeda 6 4" xfId="189" xr:uid="{00000000-0005-0000-0000-000044000000}"/>
    <cellStyle name="Moeda 6 5" xfId="269" xr:uid="{00000000-0005-0000-0000-000044000000}"/>
    <cellStyle name="Moeda 6 6" xfId="347" xr:uid="{00000000-0005-0000-0000-000044000000}"/>
    <cellStyle name="Moeda 6 7" xfId="426" xr:uid="{00000000-0005-0000-0000-000044000000}"/>
    <cellStyle name="Moeda 6 8" xfId="504" xr:uid="{00000000-0005-0000-0000-000044000000}"/>
    <cellStyle name="Moeda 7" xfId="47" xr:uid="{00000000-0005-0000-0000-000054000000}"/>
    <cellStyle name="Moeda 7 2" xfId="126" xr:uid="{00000000-0005-0000-0000-000054000000}"/>
    <cellStyle name="Moeda 7 3" xfId="205" xr:uid="{00000000-0005-0000-0000-000054000000}"/>
    <cellStyle name="Moeda 7 4" xfId="285" xr:uid="{00000000-0005-0000-0000-000054000000}"/>
    <cellStyle name="Moeda 7 5" xfId="363" xr:uid="{00000000-0005-0000-0000-000054000000}"/>
    <cellStyle name="Moeda 7 6" xfId="442" xr:uid="{00000000-0005-0000-0000-000054000000}"/>
    <cellStyle name="Moeda 7 7" xfId="520" xr:uid="{00000000-0005-0000-0000-000054000000}"/>
    <cellStyle name="Moeda 8" xfId="173" xr:uid="{00000000-0005-0000-0000-0000D2000000}"/>
    <cellStyle name="Moeda 9" xfId="252" xr:uid="{00000000-0005-0000-0000-000021010000}"/>
    <cellStyle name="Normal" xfId="0" builtinId="0"/>
    <cellStyle name="Normal 2" xfId="1" xr:uid="{00000000-0005-0000-0000-000008000000}"/>
    <cellStyle name="Normal 2 2" xfId="88" xr:uid="{4C514277-CCFA-41D3-B4F0-CFE60B14EC40}"/>
    <cellStyle name="Porcentagem" xfId="24" builtinId="5"/>
    <cellStyle name="Porcentagem 2" xfId="12" xr:uid="{00000000-0005-0000-0000-000009000000}"/>
    <cellStyle name="Porcentagem 3" xfId="262" xr:uid="{00000000-0005-0000-0000-000039010000}"/>
    <cellStyle name="Separador de milhares 2" xfId="2" xr:uid="{00000000-0005-0000-0000-00000A000000}"/>
    <cellStyle name="Separador de milhares 2 2" xfId="7" xr:uid="{00000000-0005-0000-0000-00000B000000}"/>
    <cellStyle name="Separador de milhares 2 2 10" xfId="247" xr:uid="{00000000-0005-0000-0000-00000B000000}"/>
    <cellStyle name="Separador de milhares 2 2 11" xfId="327" xr:uid="{00000000-0005-0000-0000-00000B000000}"/>
    <cellStyle name="Separador de milhares 2 2 12" xfId="405" xr:uid="{00000000-0005-0000-0000-00000B000000}"/>
    <cellStyle name="Separador de milhares 2 2 13" xfId="484" xr:uid="{00000000-0005-0000-0000-00000B000000}"/>
    <cellStyle name="Separador de milhares 2 2 2" xfId="11" xr:uid="{00000000-0005-0000-0000-00000C000000}"/>
    <cellStyle name="Separador de milhares 2 2 2 10" xfId="408" xr:uid="{00000000-0005-0000-0000-00000C000000}"/>
    <cellStyle name="Separador de milhares 2 2 2 11" xfId="487" xr:uid="{00000000-0005-0000-0000-00000C000000}"/>
    <cellStyle name="Separador de milhares 2 2 2 2" xfId="19" xr:uid="{00000000-0005-0000-0000-00000D000000}"/>
    <cellStyle name="Separador de milhares 2 2 2 2 10" xfId="493" xr:uid="{00000000-0005-0000-0000-00000D000000}"/>
    <cellStyle name="Separador de milhares 2 2 2 2 2" xfId="36" xr:uid="{00000000-0005-0000-0000-00000D000000}"/>
    <cellStyle name="Separador de milhares 2 2 2 2 2 2" xfId="68" xr:uid="{00000000-0005-0000-0000-000014000000}"/>
    <cellStyle name="Separador de milhares 2 2 2 2 2 2 2" xfId="147" xr:uid="{00000000-0005-0000-0000-000014000000}"/>
    <cellStyle name="Separador de milhares 2 2 2 2 2 2 3" xfId="226" xr:uid="{00000000-0005-0000-0000-000014000000}"/>
    <cellStyle name="Separador de milhares 2 2 2 2 2 2 4" xfId="306" xr:uid="{00000000-0005-0000-0000-000014000000}"/>
    <cellStyle name="Separador de milhares 2 2 2 2 2 2 5" xfId="384" xr:uid="{00000000-0005-0000-0000-000014000000}"/>
    <cellStyle name="Separador de milhares 2 2 2 2 2 2 6" xfId="463" xr:uid="{00000000-0005-0000-0000-000014000000}"/>
    <cellStyle name="Separador de milhares 2 2 2 2 2 2 7" xfId="541" xr:uid="{00000000-0005-0000-0000-000014000000}"/>
    <cellStyle name="Separador de milhares 2 2 2 2 2 3" xfId="115" xr:uid="{00000000-0005-0000-0000-00000D000000}"/>
    <cellStyle name="Separador de milhares 2 2 2 2 2 4" xfId="194" xr:uid="{00000000-0005-0000-0000-00000D000000}"/>
    <cellStyle name="Separador de milhares 2 2 2 2 2 5" xfId="274" xr:uid="{00000000-0005-0000-0000-00000D000000}"/>
    <cellStyle name="Separador de milhares 2 2 2 2 2 6" xfId="352" xr:uid="{00000000-0005-0000-0000-00000D000000}"/>
    <cellStyle name="Separador de milhares 2 2 2 2 2 7" xfId="431" xr:uid="{00000000-0005-0000-0000-00000D000000}"/>
    <cellStyle name="Separador de milhares 2 2 2 2 2 8" xfId="509" xr:uid="{00000000-0005-0000-0000-00000D000000}"/>
    <cellStyle name="Separador de milhares 2 2 2 2 3" xfId="52" xr:uid="{00000000-0005-0000-0000-00000D000000}"/>
    <cellStyle name="Separador de milhares 2 2 2 2 3 2" xfId="131" xr:uid="{00000000-0005-0000-0000-00000D000000}"/>
    <cellStyle name="Separador de milhares 2 2 2 2 3 3" xfId="210" xr:uid="{00000000-0005-0000-0000-00000D000000}"/>
    <cellStyle name="Separador de milhares 2 2 2 2 3 4" xfId="290" xr:uid="{00000000-0005-0000-0000-00000D000000}"/>
    <cellStyle name="Separador de milhares 2 2 2 2 3 5" xfId="368" xr:uid="{00000000-0005-0000-0000-00000D000000}"/>
    <cellStyle name="Separador de milhares 2 2 2 2 3 6" xfId="447" xr:uid="{00000000-0005-0000-0000-00000D000000}"/>
    <cellStyle name="Separador de milhares 2 2 2 2 3 7" xfId="525" xr:uid="{00000000-0005-0000-0000-00000D000000}"/>
    <cellStyle name="Separador de milhares 2 2 2 2 4" xfId="83" xr:uid="{00000000-0005-0000-0000-00000C000000}"/>
    <cellStyle name="Separador de milhares 2 2 2 2 4 2" xfId="162" xr:uid="{00000000-0005-0000-0000-00000C000000}"/>
    <cellStyle name="Separador de milhares 2 2 2 2 4 3" xfId="241" xr:uid="{00000000-0005-0000-0000-00000C000000}"/>
    <cellStyle name="Separador de milhares 2 2 2 2 4 4" xfId="321" xr:uid="{00000000-0005-0000-0000-00000C000000}"/>
    <cellStyle name="Separador de milhares 2 2 2 2 4 5" xfId="399" xr:uid="{00000000-0005-0000-0000-00000C000000}"/>
    <cellStyle name="Separador de milhares 2 2 2 2 4 6" xfId="478" xr:uid="{00000000-0005-0000-0000-00000C000000}"/>
    <cellStyle name="Separador de milhares 2 2 2 2 4 7" xfId="556" xr:uid="{00000000-0005-0000-0000-00000C000000}"/>
    <cellStyle name="Separador de milhares 2 2 2 2 5" xfId="99" xr:uid="{00000000-0005-0000-0000-00000D000000}"/>
    <cellStyle name="Separador de milhares 2 2 2 2 6" xfId="178" xr:uid="{00000000-0005-0000-0000-00000D000000}"/>
    <cellStyle name="Separador de milhares 2 2 2 2 7" xfId="257" xr:uid="{00000000-0005-0000-0000-00000D000000}"/>
    <cellStyle name="Separador de milhares 2 2 2 2 8" xfId="336" xr:uid="{00000000-0005-0000-0000-00000D000000}"/>
    <cellStyle name="Separador de milhares 2 2 2 2 9" xfId="415" xr:uid="{00000000-0005-0000-0000-00000D000000}"/>
    <cellStyle name="Separador de milhares 2 2 2 3" xfId="29" xr:uid="{00000000-0005-0000-0000-00000C000000}"/>
    <cellStyle name="Separador de milhares 2 2 2 3 2" xfId="61" xr:uid="{00000000-0005-0000-0000-000015000000}"/>
    <cellStyle name="Separador de milhares 2 2 2 3 2 2" xfId="140" xr:uid="{00000000-0005-0000-0000-000015000000}"/>
    <cellStyle name="Separador de milhares 2 2 2 3 2 3" xfId="219" xr:uid="{00000000-0005-0000-0000-000015000000}"/>
    <cellStyle name="Separador de milhares 2 2 2 3 2 4" xfId="299" xr:uid="{00000000-0005-0000-0000-000015000000}"/>
    <cellStyle name="Separador de milhares 2 2 2 3 2 5" xfId="377" xr:uid="{00000000-0005-0000-0000-000015000000}"/>
    <cellStyle name="Separador de milhares 2 2 2 3 2 6" xfId="456" xr:uid="{00000000-0005-0000-0000-000015000000}"/>
    <cellStyle name="Separador de milhares 2 2 2 3 2 7" xfId="534" xr:uid="{00000000-0005-0000-0000-000015000000}"/>
    <cellStyle name="Separador de milhares 2 2 2 3 3" xfId="108" xr:uid="{00000000-0005-0000-0000-00000C000000}"/>
    <cellStyle name="Separador de milhares 2 2 2 3 4" xfId="187" xr:uid="{00000000-0005-0000-0000-00000C000000}"/>
    <cellStyle name="Separador de milhares 2 2 2 3 5" xfId="267" xr:uid="{00000000-0005-0000-0000-00000C000000}"/>
    <cellStyle name="Separador de milhares 2 2 2 3 6" xfId="345" xr:uid="{00000000-0005-0000-0000-00000C000000}"/>
    <cellStyle name="Separador de milhares 2 2 2 3 7" xfId="424" xr:uid="{00000000-0005-0000-0000-00000C000000}"/>
    <cellStyle name="Separador de milhares 2 2 2 3 8" xfId="502" xr:uid="{00000000-0005-0000-0000-00000C000000}"/>
    <cellStyle name="Separador de milhares 2 2 2 4" xfId="45" xr:uid="{00000000-0005-0000-0000-00000C000000}"/>
    <cellStyle name="Separador de milhares 2 2 2 4 2" xfId="124" xr:uid="{00000000-0005-0000-0000-00000C000000}"/>
    <cellStyle name="Separador de milhares 2 2 2 4 3" xfId="203" xr:uid="{00000000-0005-0000-0000-00000C000000}"/>
    <cellStyle name="Separador de milhares 2 2 2 4 4" xfId="283" xr:uid="{00000000-0005-0000-0000-00000C000000}"/>
    <cellStyle name="Separador de milhares 2 2 2 4 5" xfId="361" xr:uid="{00000000-0005-0000-0000-00000C000000}"/>
    <cellStyle name="Separador de milhares 2 2 2 4 6" xfId="440" xr:uid="{00000000-0005-0000-0000-00000C000000}"/>
    <cellStyle name="Separador de milhares 2 2 2 4 7" xfId="518" xr:uid="{00000000-0005-0000-0000-00000C000000}"/>
    <cellStyle name="Separador de milhares 2 2 2 5" xfId="77" xr:uid="{00000000-0005-0000-0000-00000B000000}"/>
    <cellStyle name="Separador de milhares 2 2 2 5 2" xfId="156" xr:uid="{00000000-0005-0000-0000-00000B000000}"/>
    <cellStyle name="Separador de milhares 2 2 2 5 3" xfId="235" xr:uid="{00000000-0005-0000-0000-00000B000000}"/>
    <cellStyle name="Separador de milhares 2 2 2 5 4" xfId="315" xr:uid="{00000000-0005-0000-0000-00000B000000}"/>
    <cellStyle name="Separador de milhares 2 2 2 5 5" xfId="393" xr:uid="{00000000-0005-0000-0000-00000B000000}"/>
    <cellStyle name="Separador de milhares 2 2 2 5 6" xfId="472" xr:uid="{00000000-0005-0000-0000-00000B000000}"/>
    <cellStyle name="Separador de milhares 2 2 2 5 7" xfId="550" xr:uid="{00000000-0005-0000-0000-00000B000000}"/>
    <cellStyle name="Separador de milhares 2 2 2 6" xfId="93" xr:uid="{00000000-0005-0000-0000-00000C000000}"/>
    <cellStyle name="Separador de milhares 2 2 2 7" xfId="171" xr:uid="{00000000-0005-0000-0000-00000C000000}"/>
    <cellStyle name="Separador de milhares 2 2 2 8" xfId="250" xr:uid="{00000000-0005-0000-0000-00000C000000}"/>
    <cellStyle name="Separador de milhares 2 2 2 9" xfId="330" xr:uid="{00000000-0005-0000-0000-00000C000000}"/>
    <cellStyle name="Separador de milhares 2 2 3" xfId="23" xr:uid="{00000000-0005-0000-0000-00000E000000}"/>
    <cellStyle name="Separador de milhares 2 2 3 10" xfId="497" xr:uid="{00000000-0005-0000-0000-00000E000000}"/>
    <cellStyle name="Separador de milhares 2 2 3 2" xfId="40" xr:uid="{00000000-0005-0000-0000-00000E000000}"/>
    <cellStyle name="Separador de milhares 2 2 3 2 2" xfId="72" xr:uid="{00000000-0005-0000-0000-000017000000}"/>
    <cellStyle name="Separador de milhares 2 2 3 2 2 2" xfId="151" xr:uid="{00000000-0005-0000-0000-000017000000}"/>
    <cellStyle name="Separador de milhares 2 2 3 2 2 3" xfId="230" xr:uid="{00000000-0005-0000-0000-000017000000}"/>
    <cellStyle name="Separador de milhares 2 2 3 2 2 4" xfId="310" xr:uid="{00000000-0005-0000-0000-000017000000}"/>
    <cellStyle name="Separador de milhares 2 2 3 2 2 5" xfId="388" xr:uid="{00000000-0005-0000-0000-000017000000}"/>
    <cellStyle name="Separador de milhares 2 2 3 2 2 6" xfId="467" xr:uid="{00000000-0005-0000-0000-000017000000}"/>
    <cellStyle name="Separador de milhares 2 2 3 2 2 7" xfId="545" xr:uid="{00000000-0005-0000-0000-000017000000}"/>
    <cellStyle name="Separador de milhares 2 2 3 2 3" xfId="119" xr:uid="{00000000-0005-0000-0000-00000E000000}"/>
    <cellStyle name="Separador de milhares 2 2 3 2 4" xfId="198" xr:uid="{00000000-0005-0000-0000-00000E000000}"/>
    <cellStyle name="Separador de milhares 2 2 3 2 5" xfId="278" xr:uid="{00000000-0005-0000-0000-00000E000000}"/>
    <cellStyle name="Separador de milhares 2 2 3 2 6" xfId="356" xr:uid="{00000000-0005-0000-0000-00000E000000}"/>
    <cellStyle name="Separador de milhares 2 2 3 2 7" xfId="435" xr:uid="{00000000-0005-0000-0000-00000E000000}"/>
    <cellStyle name="Separador de milhares 2 2 3 2 8" xfId="513" xr:uid="{00000000-0005-0000-0000-00000E000000}"/>
    <cellStyle name="Separador de milhares 2 2 3 3" xfId="56" xr:uid="{00000000-0005-0000-0000-00000E000000}"/>
    <cellStyle name="Separador de milhares 2 2 3 3 2" xfId="135" xr:uid="{00000000-0005-0000-0000-00000E000000}"/>
    <cellStyle name="Separador de milhares 2 2 3 3 3" xfId="214" xr:uid="{00000000-0005-0000-0000-00000E000000}"/>
    <cellStyle name="Separador de milhares 2 2 3 3 4" xfId="294" xr:uid="{00000000-0005-0000-0000-00000E000000}"/>
    <cellStyle name="Separador de milhares 2 2 3 3 5" xfId="372" xr:uid="{00000000-0005-0000-0000-00000E000000}"/>
    <cellStyle name="Separador de milhares 2 2 3 3 6" xfId="451" xr:uid="{00000000-0005-0000-0000-00000E000000}"/>
    <cellStyle name="Separador de milhares 2 2 3 3 7" xfId="529" xr:uid="{00000000-0005-0000-0000-00000E000000}"/>
    <cellStyle name="Separador de milhares 2 2 3 4" xfId="87" xr:uid="{00000000-0005-0000-0000-00000D000000}"/>
    <cellStyle name="Separador de milhares 2 2 3 4 2" xfId="166" xr:uid="{00000000-0005-0000-0000-00000D000000}"/>
    <cellStyle name="Separador de milhares 2 2 3 4 3" xfId="245" xr:uid="{00000000-0005-0000-0000-00000D000000}"/>
    <cellStyle name="Separador de milhares 2 2 3 4 4" xfId="325" xr:uid="{00000000-0005-0000-0000-00000D000000}"/>
    <cellStyle name="Separador de milhares 2 2 3 4 5" xfId="403" xr:uid="{00000000-0005-0000-0000-00000D000000}"/>
    <cellStyle name="Separador de milhares 2 2 3 4 6" xfId="482" xr:uid="{00000000-0005-0000-0000-00000D000000}"/>
    <cellStyle name="Separador de milhares 2 2 3 4 7" xfId="560" xr:uid="{00000000-0005-0000-0000-00000D000000}"/>
    <cellStyle name="Separador de milhares 2 2 3 5" xfId="103" xr:uid="{00000000-0005-0000-0000-00000E000000}"/>
    <cellStyle name="Separador de milhares 2 2 3 6" xfId="182" xr:uid="{00000000-0005-0000-0000-00000E000000}"/>
    <cellStyle name="Separador de milhares 2 2 3 7" xfId="261" xr:uid="{00000000-0005-0000-0000-00000E000000}"/>
    <cellStyle name="Separador de milhares 2 2 3 8" xfId="340" xr:uid="{00000000-0005-0000-0000-00000E000000}"/>
    <cellStyle name="Separador de milhares 2 2 3 9" xfId="419" xr:uid="{00000000-0005-0000-0000-00000E000000}"/>
    <cellStyle name="Separador de milhares 2 2 4" xfId="16" xr:uid="{00000000-0005-0000-0000-00000F000000}"/>
    <cellStyle name="Separador de milhares 2 2 4 10" xfId="490" xr:uid="{00000000-0005-0000-0000-00000F000000}"/>
    <cellStyle name="Separador de milhares 2 2 4 2" xfId="33" xr:uid="{00000000-0005-0000-0000-00000F000000}"/>
    <cellStyle name="Separador de milhares 2 2 4 2 2" xfId="65" xr:uid="{00000000-0005-0000-0000-000019000000}"/>
    <cellStyle name="Separador de milhares 2 2 4 2 2 2" xfId="144" xr:uid="{00000000-0005-0000-0000-000019000000}"/>
    <cellStyle name="Separador de milhares 2 2 4 2 2 3" xfId="223" xr:uid="{00000000-0005-0000-0000-000019000000}"/>
    <cellStyle name="Separador de milhares 2 2 4 2 2 4" xfId="303" xr:uid="{00000000-0005-0000-0000-000019000000}"/>
    <cellStyle name="Separador de milhares 2 2 4 2 2 5" xfId="381" xr:uid="{00000000-0005-0000-0000-000019000000}"/>
    <cellStyle name="Separador de milhares 2 2 4 2 2 6" xfId="460" xr:uid="{00000000-0005-0000-0000-000019000000}"/>
    <cellStyle name="Separador de milhares 2 2 4 2 2 7" xfId="538" xr:uid="{00000000-0005-0000-0000-000019000000}"/>
    <cellStyle name="Separador de milhares 2 2 4 2 3" xfId="112" xr:uid="{00000000-0005-0000-0000-00000F000000}"/>
    <cellStyle name="Separador de milhares 2 2 4 2 4" xfId="191" xr:uid="{00000000-0005-0000-0000-00000F000000}"/>
    <cellStyle name="Separador de milhares 2 2 4 2 5" xfId="271" xr:uid="{00000000-0005-0000-0000-00000F000000}"/>
    <cellStyle name="Separador de milhares 2 2 4 2 6" xfId="349" xr:uid="{00000000-0005-0000-0000-00000F000000}"/>
    <cellStyle name="Separador de milhares 2 2 4 2 7" xfId="428" xr:uid="{00000000-0005-0000-0000-00000F000000}"/>
    <cellStyle name="Separador de milhares 2 2 4 2 8" xfId="506" xr:uid="{00000000-0005-0000-0000-00000F000000}"/>
    <cellStyle name="Separador de milhares 2 2 4 3" xfId="49" xr:uid="{00000000-0005-0000-0000-00000F000000}"/>
    <cellStyle name="Separador de milhares 2 2 4 3 2" xfId="128" xr:uid="{00000000-0005-0000-0000-00000F000000}"/>
    <cellStyle name="Separador de milhares 2 2 4 3 3" xfId="207" xr:uid="{00000000-0005-0000-0000-00000F000000}"/>
    <cellStyle name="Separador de milhares 2 2 4 3 4" xfId="287" xr:uid="{00000000-0005-0000-0000-00000F000000}"/>
    <cellStyle name="Separador de milhares 2 2 4 3 5" xfId="365" xr:uid="{00000000-0005-0000-0000-00000F000000}"/>
    <cellStyle name="Separador de milhares 2 2 4 3 6" xfId="444" xr:uid="{00000000-0005-0000-0000-00000F000000}"/>
    <cellStyle name="Separador de milhares 2 2 4 3 7" xfId="522" xr:uid="{00000000-0005-0000-0000-00000F000000}"/>
    <cellStyle name="Separador de milhares 2 2 4 4" xfId="80" xr:uid="{00000000-0005-0000-0000-00000E000000}"/>
    <cellStyle name="Separador de milhares 2 2 4 4 2" xfId="159" xr:uid="{00000000-0005-0000-0000-00000E000000}"/>
    <cellStyle name="Separador de milhares 2 2 4 4 3" xfId="238" xr:uid="{00000000-0005-0000-0000-00000E000000}"/>
    <cellStyle name="Separador de milhares 2 2 4 4 4" xfId="318" xr:uid="{00000000-0005-0000-0000-00000E000000}"/>
    <cellStyle name="Separador de milhares 2 2 4 4 5" xfId="396" xr:uid="{00000000-0005-0000-0000-00000E000000}"/>
    <cellStyle name="Separador de milhares 2 2 4 4 6" xfId="475" xr:uid="{00000000-0005-0000-0000-00000E000000}"/>
    <cellStyle name="Separador de milhares 2 2 4 4 7" xfId="553" xr:uid="{00000000-0005-0000-0000-00000E000000}"/>
    <cellStyle name="Separador de milhares 2 2 4 5" xfId="96" xr:uid="{00000000-0005-0000-0000-00000F000000}"/>
    <cellStyle name="Separador de milhares 2 2 4 6" xfId="175" xr:uid="{00000000-0005-0000-0000-00000F000000}"/>
    <cellStyle name="Separador de milhares 2 2 4 7" xfId="254" xr:uid="{00000000-0005-0000-0000-00000F000000}"/>
    <cellStyle name="Separador de milhares 2 2 4 8" xfId="333" xr:uid="{00000000-0005-0000-0000-00000F000000}"/>
    <cellStyle name="Separador de milhares 2 2 4 9" xfId="412" xr:uid="{00000000-0005-0000-0000-00000F000000}"/>
    <cellStyle name="Separador de milhares 2 2 5" xfId="26" xr:uid="{00000000-0005-0000-0000-00000B000000}"/>
    <cellStyle name="Separador de milhares 2 2 5 2" xfId="58" xr:uid="{00000000-0005-0000-0000-00001A000000}"/>
    <cellStyle name="Separador de milhares 2 2 5 2 2" xfId="137" xr:uid="{00000000-0005-0000-0000-00001A000000}"/>
    <cellStyle name="Separador de milhares 2 2 5 2 3" xfId="216" xr:uid="{00000000-0005-0000-0000-00001A000000}"/>
    <cellStyle name="Separador de milhares 2 2 5 2 4" xfId="296" xr:uid="{00000000-0005-0000-0000-00001A000000}"/>
    <cellStyle name="Separador de milhares 2 2 5 2 5" xfId="374" xr:uid="{00000000-0005-0000-0000-00001A000000}"/>
    <cellStyle name="Separador de milhares 2 2 5 2 6" xfId="453" xr:uid="{00000000-0005-0000-0000-00001A000000}"/>
    <cellStyle name="Separador de milhares 2 2 5 2 7" xfId="531" xr:uid="{00000000-0005-0000-0000-00001A000000}"/>
    <cellStyle name="Separador de milhares 2 2 5 3" xfId="105" xr:uid="{00000000-0005-0000-0000-00000B000000}"/>
    <cellStyle name="Separador de milhares 2 2 5 4" xfId="184" xr:uid="{00000000-0005-0000-0000-00000B000000}"/>
    <cellStyle name="Separador de milhares 2 2 5 5" xfId="264" xr:uid="{00000000-0005-0000-0000-00000B000000}"/>
    <cellStyle name="Separador de milhares 2 2 5 6" xfId="342" xr:uid="{00000000-0005-0000-0000-00000B000000}"/>
    <cellStyle name="Separador de milhares 2 2 5 7" xfId="421" xr:uid="{00000000-0005-0000-0000-00000B000000}"/>
    <cellStyle name="Separador de milhares 2 2 5 8" xfId="499" xr:uid="{00000000-0005-0000-0000-00000B000000}"/>
    <cellStyle name="Separador de milhares 2 2 6" xfId="42" xr:uid="{00000000-0005-0000-0000-00000B000000}"/>
    <cellStyle name="Separador de milhares 2 2 6 2" xfId="121" xr:uid="{00000000-0005-0000-0000-00000B000000}"/>
    <cellStyle name="Separador de milhares 2 2 6 3" xfId="200" xr:uid="{00000000-0005-0000-0000-00000B000000}"/>
    <cellStyle name="Separador de milhares 2 2 6 4" xfId="280" xr:uid="{00000000-0005-0000-0000-00000B000000}"/>
    <cellStyle name="Separador de milhares 2 2 6 5" xfId="358" xr:uid="{00000000-0005-0000-0000-00000B000000}"/>
    <cellStyle name="Separador de milhares 2 2 6 6" xfId="437" xr:uid="{00000000-0005-0000-0000-00000B000000}"/>
    <cellStyle name="Separador de milhares 2 2 6 7" xfId="515" xr:uid="{00000000-0005-0000-0000-00000B000000}"/>
    <cellStyle name="Separador de milhares 2 2 7" xfId="74" xr:uid="{00000000-0005-0000-0000-00000A000000}"/>
    <cellStyle name="Separador de milhares 2 2 7 2" xfId="153" xr:uid="{00000000-0005-0000-0000-00000A000000}"/>
    <cellStyle name="Separador de milhares 2 2 7 3" xfId="232" xr:uid="{00000000-0005-0000-0000-00000A000000}"/>
    <cellStyle name="Separador de milhares 2 2 7 4" xfId="312" xr:uid="{00000000-0005-0000-0000-00000A000000}"/>
    <cellStyle name="Separador de milhares 2 2 7 5" xfId="390" xr:uid="{00000000-0005-0000-0000-00000A000000}"/>
    <cellStyle name="Separador de milhares 2 2 7 6" xfId="469" xr:uid="{00000000-0005-0000-0000-00000A000000}"/>
    <cellStyle name="Separador de milhares 2 2 7 7" xfId="547" xr:uid="{00000000-0005-0000-0000-00000A000000}"/>
    <cellStyle name="Separador de milhares 2 2 8" xfId="90" xr:uid="{00000000-0005-0000-0000-00000B000000}"/>
    <cellStyle name="Separador de milhares 2 2 9" xfId="168" xr:uid="{00000000-0005-0000-0000-00000B000000}"/>
    <cellStyle name="Separador de milhares 2 3" xfId="6" xr:uid="{00000000-0005-0000-0000-000010000000}"/>
    <cellStyle name="Separador de milhares 2 3 10" xfId="246" xr:uid="{00000000-0005-0000-0000-000010000000}"/>
    <cellStyle name="Separador de milhares 2 3 11" xfId="326" xr:uid="{00000000-0005-0000-0000-000010000000}"/>
    <cellStyle name="Separador de milhares 2 3 12" xfId="404" xr:uid="{00000000-0005-0000-0000-000010000000}"/>
    <cellStyle name="Separador de milhares 2 3 13" xfId="483" xr:uid="{00000000-0005-0000-0000-000010000000}"/>
    <cellStyle name="Separador de milhares 2 3 2" xfId="10" xr:uid="{00000000-0005-0000-0000-000011000000}"/>
    <cellStyle name="Separador de milhares 2 3 2 10" xfId="407" xr:uid="{00000000-0005-0000-0000-000011000000}"/>
    <cellStyle name="Separador de milhares 2 3 2 11" xfId="486" xr:uid="{00000000-0005-0000-0000-000011000000}"/>
    <cellStyle name="Separador de milhares 2 3 2 2" xfId="18" xr:uid="{00000000-0005-0000-0000-000012000000}"/>
    <cellStyle name="Separador de milhares 2 3 2 2 10" xfId="492" xr:uid="{00000000-0005-0000-0000-000012000000}"/>
    <cellStyle name="Separador de milhares 2 3 2 2 2" xfId="35" xr:uid="{00000000-0005-0000-0000-000012000000}"/>
    <cellStyle name="Separador de milhares 2 3 2 2 2 2" xfId="67" xr:uid="{00000000-0005-0000-0000-00001E000000}"/>
    <cellStyle name="Separador de milhares 2 3 2 2 2 2 2" xfId="146" xr:uid="{00000000-0005-0000-0000-00001E000000}"/>
    <cellStyle name="Separador de milhares 2 3 2 2 2 2 3" xfId="225" xr:uid="{00000000-0005-0000-0000-00001E000000}"/>
    <cellStyle name="Separador de milhares 2 3 2 2 2 2 4" xfId="305" xr:uid="{00000000-0005-0000-0000-00001E000000}"/>
    <cellStyle name="Separador de milhares 2 3 2 2 2 2 5" xfId="383" xr:uid="{00000000-0005-0000-0000-00001E000000}"/>
    <cellStyle name="Separador de milhares 2 3 2 2 2 2 6" xfId="462" xr:uid="{00000000-0005-0000-0000-00001E000000}"/>
    <cellStyle name="Separador de milhares 2 3 2 2 2 2 7" xfId="540" xr:uid="{00000000-0005-0000-0000-00001E000000}"/>
    <cellStyle name="Separador de milhares 2 3 2 2 2 3" xfId="114" xr:uid="{00000000-0005-0000-0000-000012000000}"/>
    <cellStyle name="Separador de milhares 2 3 2 2 2 4" xfId="193" xr:uid="{00000000-0005-0000-0000-000012000000}"/>
    <cellStyle name="Separador de milhares 2 3 2 2 2 5" xfId="273" xr:uid="{00000000-0005-0000-0000-000012000000}"/>
    <cellStyle name="Separador de milhares 2 3 2 2 2 6" xfId="351" xr:uid="{00000000-0005-0000-0000-000012000000}"/>
    <cellStyle name="Separador de milhares 2 3 2 2 2 7" xfId="430" xr:uid="{00000000-0005-0000-0000-000012000000}"/>
    <cellStyle name="Separador de milhares 2 3 2 2 2 8" xfId="508" xr:uid="{00000000-0005-0000-0000-000012000000}"/>
    <cellStyle name="Separador de milhares 2 3 2 2 3" xfId="51" xr:uid="{00000000-0005-0000-0000-000012000000}"/>
    <cellStyle name="Separador de milhares 2 3 2 2 3 2" xfId="130" xr:uid="{00000000-0005-0000-0000-000012000000}"/>
    <cellStyle name="Separador de milhares 2 3 2 2 3 3" xfId="209" xr:uid="{00000000-0005-0000-0000-000012000000}"/>
    <cellStyle name="Separador de milhares 2 3 2 2 3 4" xfId="289" xr:uid="{00000000-0005-0000-0000-000012000000}"/>
    <cellStyle name="Separador de milhares 2 3 2 2 3 5" xfId="367" xr:uid="{00000000-0005-0000-0000-000012000000}"/>
    <cellStyle name="Separador de milhares 2 3 2 2 3 6" xfId="446" xr:uid="{00000000-0005-0000-0000-000012000000}"/>
    <cellStyle name="Separador de milhares 2 3 2 2 3 7" xfId="524" xr:uid="{00000000-0005-0000-0000-000012000000}"/>
    <cellStyle name="Separador de milhares 2 3 2 2 4" xfId="82" xr:uid="{00000000-0005-0000-0000-000011000000}"/>
    <cellStyle name="Separador de milhares 2 3 2 2 4 2" xfId="161" xr:uid="{00000000-0005-0000-0000-000011000000}"/>
    <cellStyle name="Separador de milhares 2 3 2 2 4 3" xfId="240" xr:uid="{00000000-0005-0000-0000-000011000000}"/>
    <cellStyle name="Separador de milhares 2 3 2 2 4 4" xfId="320" xr:uid="{00000000-0005-0000-0000-000011000000}"/>
    <cellStyle name="Separador de milhares 2 3 2 2 4 5" xfId="398" xr:uid="{00000000-0005-0000-0000-000011000000}"/>
    <cellStyle name="Separador de milhares 2 3 2 2 4 6" xfId="477" xr:uid="{00000000-0005-0000-0000-000011000000}"/>
    <cellStyle name="Separador de milhares 2 3 2 2 4 7" xfId="555" xr:uid="{00000000-0005-0000-0000-000011000000}"/>
    <cellStyle name="Separador de milhares 2 3 2 2 5" xfId="98" xr:uid="{00000000-0005-0000-0000-000012000000}"/>
    <cellStyle name="Separador de milhares 2 3 2 2 6" xfId="177" xr:uid="{00000000-0005-0000-0000-000012000000}"/>
    <cellStyle name="Separador de milhares 2 3 2 2 7" xfId="256" xr:uid="{00000000-0005-0000-0000-000012000000}"/>
    <cellStyle name="Separador de milhares 2 3 2 2 8" xfId="335" xr:uid="{00000000-0005-0000-0000-000012000000}"/>
    <cellStyle name="Separador de milhares 2 3 2 2 9" xfId="414" xr:uid="{00000000-0005-0000-0000-000012000000}"/>
    <cellStyle name="Separador de milhares 2 3 2 3" xfId="28" xr:uid="{00000000-0005-0000-0000-000011000000}"/>
    <cellStyle name="Separador de milhares 2 3 2 3 2" xfId="60" xr:uid="{00000000-0005-0000-0000-00001F000000}"/>
    <cellStyle name="Separador de milhares 2 3 2 3 2 2" xfId="139" xr:uid="{00000000-0005-0000-0000-00001F000000}"/>
    <cellStyle name="Separador de milhares 2 3 2 3 2 3" xfId="218" xr:uid="{00000000-0005-0000-0000-00001F000000}"/>
    <cellStyle name="Separador de milhares 2 3 2 3 2 4" xfId="298" xr:uid="{00000000-0005-0000-0000-00001F000000}"/>
    <cellStyle name="Separador de milhares 2 3 2 3 2 5" xfId="376" xr:uid="{00000000-0005-0000-0000-00001F000000}"/>
    <cellStyle name="Separador de milhares 2 3 2 3 2 6" xfId="455" xr:uid="{00000000-0005-0000-0000-00001F000000}"/>
    <cellStyle name="Separador de milhares 2 3 2 3 2 7" xfId="533" xr:uid="{00000000-0005-0000-0000-00001F000000}"/>
    <cellStyle name="Separador de milhares 2 3 2 3 3" xfId="107" xr:uid="{00000000-0005-0000-0000-000011000000}"/>
    <cellStyle name="Separador de milhares 2 3 2 3 4" xfId="186" xr:uid="{00000000-0005-0000-0000-000011000000}"/>
    <cellStyle name="Separador de milhares 2 3 2 3 5" xfId="266" xr:uid="{00000000-0005-0000-0000-000011000000}"/>
    <cellStyle name="Separador de milhares 2 3 2 3 6" xfId="344" xr:uid="{00000000-0005-0000-0000-000011000000}"/>
    <cellStyle name="Separador de milhares 2 3 2 3 7" xfId="423" xr:uid="{00000000-0005-0000-0000-000011000000}"/>
    <cellStyle name="Separador de milhares 2 3 2 3 8" xfId="501" xr:uid="{00000000-0005-0000-0000-000011000000}"/>
    <cellStyle name="Separador de milhares 2 3 2 4" xfId="44" xr:uid="{00000000-0005-0000-0000-000011000000}"/>
    <cellStyle name="Separador de milhares 2 3 2 4 2" xfId="123" xr:uid="{00000000-0005-0000-0000-000011000000}"/>
    <cellStyle name="Separador de milhares 2 3 2 4 3" xfId="202" xr:uid="{00000000-0005-0000-0000-000011000000}"/>
    <cellStyle name="Separador de milhares 2 3 2 4 4" xfId="282" xr:uid="{00000000-0005-0000-0000-000011000000}"/>
    <cellStyle name="Separador de milhares 2 3 2 4 5" xfId="360" xr:uid="{00000000-0005-0000-0000-000011000000}"/>
    <cellStyle name="Separador de milhares 2 3 2 4 6" xfId="439" xr:uid="{00000000-0005-0000-0000-000011000000}"/>
    <cellStyle name="Separador de milhares 2 3 2 4 7" xfId="517" xr:uid="{00000000-0005-0000-0000-000011000000}"/>
    <cellStyle name="Separador de milhares 2 3 2 5" xfId="76" xr:uid="{00000000-0005-0000-0000-000010000000}"/>
    <cellStyle name="Separador de milhares 2 3 2 5 2" xfId="155" xr:uid="{00000000-0005-0000-0000-000010000000}"/>
    <cellStyle name="Separador de milhares 2 3 2 5 3" xfId="234" xr:uid="{00000000-0005-0000-0000-000010000000}"/>
    <cellStyle name="Separador de milhares 2 3 2 5 4" xfId="314" xr:uid="{00000000-0005-0000-0000-000010000000}"/>
    <cellStyle name="Separador de milhares 2 3 2 5 5" xfId="392" xr:uid="{00000000-0005-0000-0000-000010000000}"/>
    <cellStyle name="Separador de milhares 2 3 2 5 6" xfId="471" xr:uid="{00000000-0005-0000-0000-000010000000}"/>
    <cellStyle name="Separador de milhares 2 3 2 5 7" xfId="549" xr:uid="{00000000-0005-0000-0000-000010000000}"/>
    <cellStyle name="Separador de milhares 2 3 2 6" xfId="92" xr:uid="{00000000-0005-0000-0000-000011000000}"/>
    <cellStyle name="Separador de milhares 2 3 2 7" xfId="170" xr:uid="{00000000-0005-0000-0000-000011000000}"/>
    <cellStyle name="Separador de milhares 2 3 2 8" xfId="249" xr:uid="{00000000-0005-0000-0000-000011000000}"/>
    <cellStyle name="Separador de milhares 2 3 2 9" xfId="329" xr:uid="{00000000-0005-0000-0000-000011000000}"/>
    <cellStyle name="Separador de milhares 2 3 3" xfId="22" xr:uid="{00000000-0005-0000-0000-000013000000}"/>
    <cellStyle name="Separador de milhares 2 3 3 10" xfId="496" xr:uid="{00000000-0005-0000-0000-000013000000}"/>
    <cellStyle name="Separador de milhares 2 3 3 2" xfId="39" xr:uid="{00000000-0005-0000-0000-000013000000}"/>
    <cellStyle name="Separador de milhares 2 3 3 2 2" xfId="71" xr:uid="{00000000-0005-0000-0000-000021000000}"/>
    <cellStyle name="Separador de milhares 2 3 3 2 2 2" xfId="150" xr:uid="{00000000-0005-0000-0000-000021000000}"/>
    <cellStyle name="Separador de milhares 2 3 3 2 2 3" xfId="229" xr:uid="{00000000-0005-0000-0000-000021000000}"/>
    <cellStyle name="Separador de milhares 2 3 3 2 2 4" xfId="309" xr:uid="{00000000-0005-0000-0000-000021000000}"/>
    <cellStyle name="Separador de milhares 2 3 3 2 2 5" xfId="387" xr:uid="{00000000-0005-0000-0000-000021000000}"/>
    <cellStyle name="Separador de milhares 2 3 3 2 2 6" xfId="466" xr:uid="{00000000-0005-0000-0000-000021000000}"/>
    <cellStyle name="Separador de milhares 2 3 3 2 2 7" xfId="544" xr:uid="{00000000-0005-0000-0000-000021000000}"/>
    <cellStyle name="Separador de milhares 2 3 3 2 3" xfId="118" xr:uid="{00000000-0005-0000-0000-000013000000}"/>
    <cellStyle name="Separador de milhares 2 3 3 2 4" xfId="197" xr:uid="{00000000-0005-0000-0000-000013000000}"/>
    <cellStyle name="Separador de milhares 2 3 3 2 5" xfId="277" xr:uid="{00000000-0005-0000-0000-000013000000}"/>
    <cellStyle name="Separador de milhares 2 3 3 2 6" xfId="355" xr:uid="{00000000-0005-0000-0000-000013000000}"/>
    <cellStyle name="Separador de milhares 2 3 3 2 7" xfId="434" xr:uid="{00000000-0005-0000-0000-000013000000}"/>
    <cellStyle name="Separador de milhares 2 3 3 2 8" xfId="512" xr:uid="{00000000-0005-0000-0000-000013000000}"/>
    <cellStyle name="Separador de milhares 2 3 3 3" xfId="55" xr:uid="{00000000-0005-0000-0000-000013000000}"/>
    <cellStyle name="Separador de milhares 2 3 3 3 2" xfId="134" xr:uid="{00000000-0005-0000-0000-000013000000}"/>
    <cellStyle name="Separador de milhares 2 3 3 3 3" xfId="213" xr:uid="{00000000-0005-0000-0000-000013000000}"/>
    <cellStyle name="Separador de milhares 2 3 3 3 4" xfId="293" xr:uid="{00000000-0005-0000-0000-000013000000}"/>
    <cellStyle name="Separador de milhares 2 3 3 3 5" xfId="371" xr:uid="{00000000-0005-0000-0000-000013000000}"/>
    <cellStyle name="Separador de milhares 2 3 3 3 6" xfId="450" xr:uid="{00000000-0005-0000-0000-000013000000}"/>
    <cellStyle name="Separador de milhares 2 3 3 3 7" xfId="528" xr:uid="{00000000-0005-0000-0000-000013000000}"/>
    <cellStyle name="Separador de milhares 2 3 3 4" xfId="86" xr:uid="{00000000-0005-0000-0000-000012000000}"/>
    <cellStyle name="Separador de milhares 2 3 3 4 2" xfId="165" xr:uid="{00000000-0005-0000-0000-000012000000}"/>
    <cellStyle name="Separador de milhares 2 3 3 4 3" xfId="244" xr:uid="{00000000-0005-0000-0000-000012000000}"/>
    <cellStyle name="Separador de milhares 2 3 3 4 4" xfId="324" xr:uid="{00000000-0005-0000-0000-000012000000}"/>
    <cellStyle name="Separador de milhares 2 3 3 4 5" xfId="402" xr:uid="{00000000-0005-0000-0000-000012000000}"/>
    <cellStyle name="Separador de milhares 2 3 3 4 6" xfId="481" xr:uid="{00000000-0005-0000-0000-000012000000}"/>
    <cellStyle name="Separador de milhares 2 3 3 4 7" xfId="559" xr:uid="{00000000-0005-0000-0000-000012000000}"/>
    <cellStyle name="Separador de milhares 2 3 3 5" xfId="102" xr:uid="{00000000-0005-0000-0000-000013000000}"/>
    <cellStyle name="Separador de milhares 2 3 3 6" xfId="181" xr:uid="{00000000-0005-0000-0000-000013000000}"/>
    <cellStyle name="Separador de milhares 2 3 3 7" xfId="260" xr:uid="{00000000-0005-0000-0000-000013000000}"/>
    <cellStyle name="Separador de milhares 2 3 3 8" xfId="339" xr:uid="{00000000-0005-0000-0000-000013000000}"/>
    <cellStyle name="Separador de milhares 2 3 3 9" xfId="418" xr:uid="{00000000-0005-0000-0000-000013000000}"/>
    <cellStyle name="Separador de milhares 2 3 4" xfId="15" xr:uid="{00000000-0005-0000-0000-000014000000}"/>
    <cellStyle name="Separador de milhares 2 3 4 10" xfId="489" xr:uid="{00000000-0005-0000-0000-000014000000}"/>
    <cellStyle name="Separador de milhares 2 3 4 2" xfId="32" xr:uid="{00000000-0005-0000-0000-000014000000}"/>
    <cellStyle name="Separador de milhares 2 3 4 2 2" xfId="64" xr:uid="{00000000-0005-0000-0000-000023000000}"/>
    <cellStyle name="Separador de milhares 2 3 4 2 2 2" xfId="143" xr:uid="{00000000-0005-0000-0000-000023000000}"/>
    <cellStyle name="Separador de milhares 2 3 4 2 2 3" xfId="222" xr:uid="{00000000-0005-0000-0000-000023000000}"/>
    <cellStyle name="Separador de milhares 2 3 4 2 2 4" xfId="302" xr:uid="{00000000-0005-0000-0000-000023000000}"/>
    <cellStyle name="Separador de milhares 2 3 4 2 2 5" xfId="380" xr:uid="{00000000-0005-0000-0000-000023000000}"/>
    <cellStyle name="Separador de milhares 2 3 4 2 2 6" xfId="459" xr:uid="{00000000-0005-0000-0000-000023000000}"/>
    <cellStyle name="Separador de milhares 2 3 4 2 2 7" xfId="537" xr:uid="{00000000-0005-0000-0000-000023000000}"/>
    <cellStyle name="Separador de milhares 2 3 4 2 3" xfId="111" xr:uid="{00000000-0005-0000-0000-000014000000}"/>
    <cellStyle name="Separador de milhares 2 3 4 2 4" xfId="190" xr:uid="{00000000-0005-0000-0000-000014000000}"/>
    <cellStyle name="Separador de milhares 2 3 4 2 5" xfId="270" xr:uid="{00000000-0005-0000-0000-000014000000}"/>
    <cellStyle name="Separador de milhares 2 3 4 2 6" xfId="348" xr:uid="{00000000-0005-0000-0000-000014000000}"/>
    <cellStyle name="Separador de milhares 2 3 4 2 7" xfId="427" xr:uid="{00000000-0005-0000-0000-000014000000}"/>
    <cellStyle name="Separador de milhares 2 3 4 2 8" xfId="505" xr:uid="{00000000-0005-0000-0000-000014000000}"/>
    <cellStyle name="Separador de milhares 2 3 4 3" xfId="48" xr:uid="{00000000-0005-0000-0000-000014000000}"/>
    <cellStyle name="Separador de milhares 2 3 4 3 2" xfId="127" xr:uid="{00000000-0005-0000-0000-000014000000}"/>
    <cellStyle name="Separador de milhares 2 3 4 3 3" xfId="206" xr:uid="{00000000-0005-0000-0000-000014000000}"/>
    <cellStyle name="Separador de milhares 2 3 4 3 4" xfId="286" xr:uid="{00000000-0005-0000-0000-000014000000}"/>
    <cellStyle name="Separador de milhares 2 3 4 3 5" xfId="364" xr:uid="{00000000-0005-0000-0000-000014000000}"/>
    <cellStyle name="Separador de milhares 2 3 4 3 6" xfId="443" xr:uid="{00000000-0005-0000-0000-000014000000}"/>
    <cellStyle name="Separador de milhares 2 3 4 3 7" xfId="521" xr:uid="{00000000-0005-0000-0000-000014000000}"/>
    <cellStyle name="Separador de milhares 2 3 4 4" xfId="79" xr:uid="{00000000-0005-0000-0000-000013000000}"/>
    <cellStyle name="Separador de milhares 2 3 4 4 2" xfId="158" xr:uid="{00000000-0005-0000-0000-000013000000}"/>
    <cellStyle name="Separador de milhares 2 3 4 4 3" xfId="237" xr:uid="{00000000-0005-0000-0000-000013000000}"/>
    <cellStyle name="Separador de milhares 2 3 4 4 4" xfId="317" xr:uid="{00000000-0005-0000-0000-000013000000}"/>
    <cellStyle name="Separador de milhares 2 3 4 4 5" xfId="395" xr:uid="{00000000-0005-0000-0000-000013000000}"/>
    <cellStyle name="Separador de milhares 2 3 4 4 6" xfId="474" xr:uid="{00000000-0005-0000-0000-000013000000}"/>
    <cellStyle name="Separador de milhares 2 3 4 4 7" xfId="552" xr:uid="{00000000-0005-0000-0000-000013000000}"/>
    <cellStyle name="Separador de milhares 2 3 4 5" xfId="95" xr:uid="{00000000-0005-0000-0000-000014000000}"/>
    <cellStyle name="Separador de milhares 2 3 4 6" xfId="174" xr:uid="{00000000-0005-0000-0000-000014000000}"/>
    <cellStyle name="Separador de milhares 2 3 4 7" xfId="253" xr:uid="{00000000-0005-0000-0000-000014000000}"/>
    <cellStyle name="Separador de milhares 2 3 4 8" xfId="332" xr:uid="{00000000-0005-0000-0000-000014000000}"/>
    <cellStyle name="Separador de milhares 2 3 4 9" xfId="411" xr:uid="{00000000-0005-0000-0000-000014000000}"/>
    <cellStyle name="Separador de milhares 2 3 5" xfId="25" xr:uid="{00000000-0005-0000-0000-000010000000}"/>
    <cellStyle name="Separador de milhares 2 3 5 2" xfId="57" xr:uid="{00000000-0005-0000-0000-000024000000}"/>
    <cellStyle name="Separador de milhares 2 3 5 2 2" xfId="136" xr:uid="{00000000-0005-0000-0000-000024000000}"/>
    <cellStyle name="Separador de milhares 2 3 5 2 3" xfId="215" xr:uid="{00000000-0005-0000-0000-000024000000}"/>
    <cellStyle name="Separador de milhares 2 3 5 2 4" xfId="295" xr:uid="{00000000-0005-0000-0000-000024000000}"/>
    <cellStyle name="Separador de milhares 2 3 5 2 5" xfId="373" xr:uid="{00000000-0005-0000-0000-000024000000}"/>
    <cellStyle name="Separador de milhares 2 3 5 2 6" xfId="452" xr:uid="{00000000-0005-0000-0000-000024000000}"/>
    <cellStyle name="Separador de milhares 2 3 5 2 7" xfId="530" xr:uid="{00000000-0005-0000-0000-000024000000}"/>
    <cellStyle name="Separador de milhares 2 3 5 3" xfId="104" xr:uid="{00000000-0005-0000-0000-000010000000}"/>
    <cellStyle name="Separador de milhares 2 3 5 4" xfId="183" xr:uid="{00000000-0005-0000-0000-000010000000}"/>
    <cellStyle name="Separador de milhares 2 3 5 5" xfId="263" xr:uid="{00000000-0005-0000-0000-000010000000}"/>
    <cellStyle name="Separador de milhares 2 3 5 6" xfId="341" xr:uid="{00000000-0005-0000-0000-000010000000}"/>
    <cellStyle name="Separador de milhares 2 3 5 7" xfId="420" xr:uid="{00000000-0005-0000-0000-000010000000}"/>
    <cellStyle name="Separador de milhares 2 3 5 8" xfId="498" xr:uid="{00000000-0005-0000-0000-000010000000}"/>
    <cellStyle name="Separador de milhares 2 3 6" xfId="41" xr:uid="{00000000-0005-0000-0000-000010000000}"/>
    <cellStyle name="Separador de milhares 2 3 6 2" xfId="120" xr:uid="{00000000-0005-0000-0000-000010000000}"/>
    <cellStyle name="Separador de milhares 2 3 6 3" xfId="199" xr:uid="{00000000-0005-0000-0000-000010000000}"/>
    <cellStyle name="Separador de milhares 2 3 6 4" xfId="279" xr:uid="{00000000-0005-0000-0000-000010000000}"/>
    <cellStyle name="Separador de milhares 2 3 6 5" xfId="357" xr:uid="{00000000-0005-0000-0000-000010000000}"/>
    <cellStyle name="Separador de milhares 2 3 6 6" xfId="436" xr:uid="{00000000-0005-0000-0000-000010000000}"/>
    <cellStyle name="Separador de milhares 2 3 6 7" xfId="514" xr:uid="{00000000-0005-0000-0000-000010000000}"/>
    <cellStyle name="Separador de milhares 2 3 7" xfId="73" xr:uid="{00000000-0005-0000-0000-00000F000000}"/>
    <cellStyle name="Separador de milhares 2 3 7 2" xfId="152" xr:uid="{00000000-0005-0000-0000-00000F000000}"/>
    <cellStyle name="Separador de milhares 2 3 7 3" xfId="231" xr:uid="{00000000-0005-0000-0000-00000F000000}"/>
    <cellStyle name="Separador de milhares 2 3 7 4" xfId="311" xr:uid="{00000000-0005-0000-0000-00000F000000}"/>
    <cellStyle name="Separador de milhares 2 3 7 5" xfId="389" xr:uid="{00000000-0005-0000-0000-00000F000000}"/>
    <cellStyle name="Separador de milhares 2 3 7 6" xfId="468" xr:uid="{00000000-0005-0000-0000-00000F000000}"/>
    <cellStyle name="Separador de milhares 2 3 7 7" xfId="546" xr:uid="{00000000-0005-0000-0000-00000F000000}"/>
    <cellStyle name="Separador de milhares 2 3 8" xfId="89" xr:uid="{00000000-0005-0000-0000-000010000000}"/>
    <cellStyle name="Separador de milhares 2 3 9" xfId="167" xr:uid="{00000000-0005-0000-0000-000010000000}"/>
    <cellStyle name="Separador de milhares 3" xfId="3" xr:uid="{00000000-0005-0000-0000-000015000000}"/>
    <cellStyle name="Título 5" xfId="4" xr:uid="{00000000-0005-0000-0000-000016000000}"/>
    <cellStyle name="Vírgula" xfId="13" builtinId="3"/>
    <cellStyle name="Vírgula 10" xfId="488" xr:uid="{00000000-0005-0000-0000-000057020000}"/>
    <cellStyle name="Vírgula 2" xfId="30" xr:uid="{00000000-0005-0000-0000-000053000000}"/>
    <cellStyle name="Vírgula 2 2" xfId="62" xr:uid="{00000000-0005-0000-0000-000028000000}"/>
    <cellStyle name="Vírgula 2 2 2" xfId="141" xr:uid="{00000000-0005-0000-0000-000028000000}"/>
    <cellStyle name="Vírgula 2 2 3" xfId="220" xr:uid="{00000000-0005-0000-0000-000028000000}"/>
    <cellStyle name="Vírgula 2 2 4" xfId="300" xr:uid="{00000000-0005-0000-0000-000028000000}"/>
    <cellStyle name="Vírgula 2 2 5" xfId="378" xr:uid="{00000000-0005-0000-0000-000028000000}"/>
    <cellStyle name="Vírgula 2 2 6" xfId="457" xr:uid="{00000000-0005-0000-0000-000028000000}"/>
    <cellStyle name="Vírgula 2 2 7" xfId="535" xr:uid="{00000000-0005-0000-0000-000028000000}"/>
    <cellStyle name="Vírgula 2 3" xfId="109" xr:uid="{00000000-0005-0000-0000-000053000000}"/>
    <cellStyle name="Vírgula 2 4" xfId="188" xr:uid="{00000000-0005-0000-0000-000053000000}"/>
    <cellStyle name="Vírgula 2 5" xfId="268" xr:uid="{00000000-0005-0000-0000-000053000000}"/>
    <cellStyle name="Vírgula 2 6" xfId="346" xr:uid="{00000000-0005-0000-0000-000053000000}"/>
    <cellStyle name="Vírgula 2 7" xfId="425" xr:uid="{00000000-0005-0000-0000-000053000000}"/>
    <cellStyle name="Vírgula 2 8" xfId="503" xr:uid="{00000000-0005-0000-0000-000053000000}"/>
    <cellStyle name="Vírgula 3" xfId="46" xr:uid="{00000000-0005-0000-0000-000063000000}"/>
    <cellStyle name="Vírgula 3 2" xfId="125" xr:uid="{00000000-0005-0000-0000-000063000000}"/>
    <cellStyle name="Vírgula 3 3" xfId="204" xr:uid="{00000000-0005-0000-0000-000063000000}"/>
    <cellStyle name="Vírgula 3 4" xfId="284" xr:uid="{00000000-0005-0000-0000-000063000000}"/>
    <cellStyle name="Vírgula 3 5" xfId="362" xr:uid="{00000000-0005-0000-0000-000063000000}"/>
    <cellStyle name="Vírgula 3 6" xfId="441" xr:uid="{00000000-0005-0000-0000-000063000000}"/>
    <cellStyle name="Vírgula 3 7" xfId="519" xr:uid="{00000000-0005-0000-0000-000063000000}"/>
    <cellStyle name="Vírgula 4" xfId="78" xr:uid="{00000000-0005-0000-0000-000082000000}"/>
    <cellStyle name="Vírgula 4 2" xfId="157" xr:uid="{00000000-0005-0000-0000-000082000000}"/>
    <cellStyle name="Vírgula 4 3" xfId="236" xr:uid="{00000000-0005-0000-0000-000082000000}"/>
    <cellStyle name="Vírgula 4 4" xfId="316" xr:uid="{00000000-0005-0000-0000-000082000000}"/>
    <cellStyle name="Vírgula 4 5" xfId="394" xr:uid="{00000000-0005-0000-0000-000082000000}"/>
    <cellStyle name="Vírgula 4 6" xfId="473" xr:uid="{00000000-0005-0000-0000-000082000000}"/>
    <cellStyle name="Vírgula 4 7" xfId="551" xr:uid="{00000000-0005-0000-0000-000082000000}"/>
    <cellStyle name="Vírgula 5" xfId="94" xr:uid="{00000000-0005-0000-0000-0000CD000000}"/>
    <cellStyle name="Vírgula 6" xfId="172" xr:uid="{00000000-0005-0000-0000-00001C010000}"/>
    <cellStyle name="Vírgula 7" xfId="251" xr:uid="{00000000-0005-0000-0000-00006C010000}"/>
    <cellStyle name="Vírgula 8" xfId="331" xr:uid="{00000000-0005-0000-0000-0000BA010000}"/>
    <cellStyle name="Vírgula 9" xfId="409" xr:uid="{00000000-0005-0000-0000-00000902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6214484-416D-4E37-B86B-00C7C3553B7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openxmlformats.org/officeDocument/2006/relationships/comments" Target="../comments10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vmlDrawing" Target="../drawings/vmlDrawing10.vml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7" Type="http://schemas.openxmlformats.org/officeDocument/2006/relationships/comments" Target="../comments1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vmlDrawing" Target="../drawings/vmlDrawing15.vml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4"/>
  <sheetViews>
    <sheetView topLeftCell="F1" zoomScale="80" zoomScaleNormal="80" workbookViewId="0">
      <selection activeCell="W1" sqref="W1:W54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51" t="s">
        <v>43</v>
      </c>
      <c r="B1" s="151"/>
      <c r="C1" s="151"/>
      <c r="D1" s="151" t="s">
        <v>41</v>
      </c>
      <c r="E1" s="151"/>
      <c r="F1" s="151"/>
      <c r="G1" s="151"/>
      <c r="H1" s="151"/>
      <c r="I1" s="151"/>
      <c r="J1" s="151"/>
      <c r="K1" s="151"/>
      <c r="L1" s="151" t="s">
        <v>45</v>
      </c>
      <c r="M1" s="151"/>
      <c r="N1" s="151"/>
      <c r="O1" s="154" t="s">
        <v>147</v>
      </c>
      <c r="P1" s="154" t="s">
        <v>148</v>
      </c>
      <c r="Q1" s="154" t="s">
        <v>149</v>
      </c>
      <c r="R1" s="154" t="s">
        <v>150</v>
      </c>
      <c r="S1" s="152" t="s">
        <v>151</v>
      </c>
      <c r="T1" s="152" t="s">
        <v>152</v>
      </c>
      <c r="U1" s="152" t="s">
        <v>153</v>
      </c>
      <c r="V1" s="154" t="s">
        <v>154</v>
      </c>
      <c r="W1" s="152" t="s">
        <v>224</v>
      </c>
      <c r="X1" s="154" t="s">
        <v>46</v>
      </c>
      <c r="Y1" s="154" t="s">
        <v>46</v>
      </c>
      <c r="Z1" s="154" t="s">
        <v>46</v>
      </c>
      <c r="AA1" s="154" t="s">
        <v>46</v>
      </c>
      <c r="AB1" s="154" t="s">
        <v>46</v>
      </c>
    </row>
    <row r="2" spans="1:28" ht="24.75" customHeight="1" x14ac:dyDescent="0.25">
      <c r="A2" s="151" t="s">
        <v>44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5"/>
      <c r="P2" s="155"/>
      <c r="Q2" s="155"/>
      <c r="R2" s="155"/>
      <c r="S2" s="153"/>
      <c r="T2" s="153"/>
      <c r="U2" s="153"/>
      <c r="V2" s="155"/>
      <c r="W2" s="153"/>
      <c r="X2" s="155"/>
      <c r="Y2" s="155"/>
      <c r="Z2" s="155"/>
      <c r="AA2" s="155"/>
      <c r="AB2" s="155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79">
        <v>44882</v>
      </c>
      <c r="P3" s="79">
        <v>44882</v>
      </c>
      <c r="Q3" s="79">
        <v>44882</v>
      </c>
      <c r="R3" s="79">
        <v>44901</v>
      </c>
      <c r="S3" s="82">
        <v>44942</v>
      </c>
      <c r="T3" s="82">
        <v>44942</v>
      </c>
      <c r="U3" s="82">
        <v>44956</v>
      </c>
      <c r="V3" s="79">
        <v>45009</v>
      </c>
      <c r="W3" s="142">
        <v>45153</v>
      </c>
      <c r="X3" s="23" t="s">
        <v>1</v>
      </c>
      <c r="Y3" s="23" t="s">
        <v>1</v>
      </c>
      <c r="Z3" s="23" t="s">
        <v>1</v>
      </c>
      <c r="AA3" s="23" t="s">
        <v>1</v>
      </c>
      <c r="AB3" s="23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/>
      <c r="M4" s="13">
        <f>L4-SUM(O4:AB4)</f>
        <v>0</v>
      </c>
      <c r="N4" s="15" t="str">
        <f>IF(M4&lt;0,"ATENÇÃO","OK")</f>
        <v>OK</v>
      </c>
      <c r="O4" s="78"/>
      <c r="P4" s="78"/>
      <c r="Q4" s="78"/>
      <c r="R4" s="78"/>
      <c r="S4" s="84"/>
      <c r="T4" s="84"/>
      <c r="U4" s="84"/>
      <c r="V4" s="78"/>
      <c r="W4" s="140"/>
      <c r="X4" s="25"/>
      <c r="Y4" s="25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/>
      <c r="M5" s="13">
        <f t="shared" ref="M5:M45" si="0">L5-SUM(O5:AB5)</f>
        <v>0</v>
      </c>
      <c r="N5" s="15" t="str">
        <f t="shared" ref="N5:N45" si="1">IF(M5&lt;0,"ATENÇÃO","OK")</f>
        <v>OK</v>
      </c>
      <c r="O5" s="78"/>
      <c r="P5" s="78"/>
      <c r="Q5" s="78"/>
      <c r="R5" s="78"/>
      <c r="S5" s="84"/>
      <c r="T5" s="84"/>
      <c r="U5" s="84"/>
      <c r="V5" s="78"/>
      <c r="W5" s="140"/>
      <c r="X5" s="25"/>
      <c r="Y5" s="25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>
        <v>4</v>
      </c>
      <c r="M6" s="13">
        <f t="shared" si="0"/>
        <v>2</v>
      </c>
      <c r="N6" s="15" t="str">
        <f t="shared" si="1"/>
        <v>OK</v>
      </c>
      <c r="O6" s="78"/>
      <c r="P6" s="80">
        <v>2</v>
      </c>
      <c r="Q6" s="78"/>
      <c r="R6" s="78"/>
      <c r="S6" s="84"/>
      <c r="T6" s="84"/>
      <c r="U6" s="84"/>
      <c r="V6" s="78"/>
      <c r="W6" s="140"/>
      <c r="X6" s="25"/>
      <c r="Y6" s="25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/>
      <c r="M7" s="13">
        <f t="shared" si="0"/>
        <v>0</v>
      </c>
      <c r="N7" s="15" t="str">
        <f t="shared" si="1"/>
        <v>OK</v>
      </c>
      <c r="O7" s="78"/>
      <c r="P7" s="78"/>
      <c r="Q7" s="78"/>
      <c r="R7" s="78"/>
      <c r="S7" s="84"/>
      <c r="T7" s="84"/>
      <c r="U7" s="84"/>
      <c r="V7" s="78"/>
      <c r="W7" s="140"/>
      <c r="X7" s="25"/>
      <c r="Y7" s="25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>
        <v>10</v>
      </c>
      <c r="M8" s="13">
        <f t="shared" si="0"/>
        <v>3</v>
      </c>
      <c r="N8" s="15" t="str">
        <f t="shared" si="1"/>
        <v>OK</v>
      </c>
      <c r="O8" s="78"/>
      <c r="P8" s="78"/>
      <c r="Q8" s="78"/>
      <c r="R8" s="78"/>
      <c r="S8" s="84"/>
      <c r="T8" s="84"/>
      <c r="U8" s="85">
        <v>7</v>
      </c>
      <c r="V8" s="78"/>
      <c r="W8" s="140"/>
      <c r="X8" s="25"/>
      <c r="Y8" s="25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/>
      <c r="M9" s="13">
        <f t="shared" si="0"/>
        <v>0</v>
      </c>
      <c r="N9" s="15" t="str">
        <f t="shared" si="1"/>
        <v>OK</v>
      </c>
      <c r="O9" s="78"/>
      <c r="P9" s="78"/>
      <c r="Q9" s="78"/>
      <c r="R9" s="78"/>
      <c r="S9" s="84"/>
      <c r="T9" s="84"/>
      <c r="U9" s="84"/>
      <c r="V9" s="78"/>
      <c r="W9" s="140"/>
      <c r="X9" s="25"/>
      <c r="Y9" s="25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>
        <v>2</v>
      </c>
      <c r="M10" s="13">
        <f t="shared" si="0"/>
        <v>0</v>
      </c>
      <c r="N10" s="15" t="str">
        <f t="shared" si="1"/>
        <v>OK</v>
      </c>
      <c r="O10" s="78"/>
      <c r="P10" s="80">
        <v>1</v>
      </c>
      <c r="Q10" s="78"/>
      <c r="R10" s="80">
        <v>1</v>
      </c>
      <c r="S10" s="84"/>
      <c r="T10" s="84"/>
      <c r="U10" s="84"/>
      <c r="V10" s="78"/>
      <c r="W10" s="140"/>
      <c r="X10" s="25"/>
      <c r="Y10" s="25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78"/>
      <c r="P11" s="78"/>
      <c r="Q11" s="78"/>
      <c r="R11" s="78"/>
      <c r="S11" s="84"/>
      <c r="T11" s="84"/>
      <c r="U11" s="84"/>
      <c r="V11" s="78"/>
      <c r="W11" s="140"/>
      <c r="X11" s="25"/>
      <c r="Y11" s="25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>
        <v>3</v>
      </c>
      <c r="M12" s="13">
        <f t="shared" si="0"/>
        <v>3</v>
      </c>
      <c r="N12" s="15" t="str">
        <f t="shared" si="1"/>
        <v>OK</v>
      </c>
      <c r="O12" s="78"/>
      <c r="P12" s="78"/>
      <c r="Q12" s="78"/>
      <c r="R12" s="81"/>
      <c r="S12" s="86"/>
      <c r="T12" s="84"/>
      <c r="U12" s="84"/>
      <c r="V12" s="78"/>
      <c r="W12" s="140"/>
      <c r="X12" s="25"/>
      <c r="Y12" s="25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/>
      <c r="M13" s="13">
        <f t="shared" si="0"/>
        <v>0</v>
      </c>
      <c r="N13" s="15" t="str">
        <f t="shared" si="1"/>
        <v>OK</v>
      </c>
      <c r="O13" s="78"/>
      <c r="P13" s="78"/>
      <c r="Q13" s="78"/>
      <c r="R13" s="78"/>
      <c r="S13" s="84"/>
      <c r="T13" s="84"/>
      <c r="U13" s="84"/>
      <c r="V13" s="78"/>
      <c r="W13" s="140"/>
      <c r="X13" s="25"/>
      <c r="Y13" s="25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/>
      <c r="M14" s="13">
        <f t="shared" si="0"/>
        <v>0</v>
      </c>
      <c r="N14" s="15" t="str">
        <f t="shared" si="1"/>
        <v>OK</v>
      </c>
      <c r="O14" s="78"/>
      <c r="P14" s="78"/>
      <c r="Q14" s="78"/>
      <c r="R14" s="78"/>
      <c r="S14" s="84"/>
      <c r="T14" s="84"/>
      <c r="U14" s="84"/>
      <c r="V14" s="78"/>
      <c r="W14" s="140"/>
      <c r="X14" s="25"/>
      <c r="Y14" s="25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/>
      <c r="M15" s="13">
        <f t="shared" si="0"/>
        <v>0</v>
      </c>
      <c r="N15" s="15" t="str">
        <f t="shared" si="1"/>
        <v>OK</v>
      </c>
      <c r="O15" s="78"/>
      <c r="P15" s="78"/>
      <c r="Q15" s="78"/>
      <c r="R15" s="78"/>
      <c r="S15" s="84"/>
      <c r="T15" s="84"/>
      <c r="U15" s="84"/>
      <c r="V15" s="78"/>
      <c r="W15" s="140"/>
      <c r="X15" s="25"/>
      <c r="Y15" s="25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/>
      <c r="M16" s="13">
        <f t="shared" si="0"/>
        <v>0</v>
      </c>
      <c r="N16" s="15" t="str">
        <f t="shared" si="1"/>
        <v>OK</v>
      </c>
      <c r="O16" s="78"/>
      <c r="P16" s="78"/>
      <c r="Q16" s="78"/>
      <c r="R16" s="78"/>
      <c r="S16" s="84"/>
      <c r="T16" s="84"/>
      <c r="U16" s="84"/>
      <c r="V16" s="78"/>
      <c r="W16" s="140"/>
      <c r="X16" s="25"/>
      <c r="Y16" s="25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/>
      <c r="M17" s="13">
        <f t="shared" si="0"/>
        <v>0</v>
      </c>
      <c r="N17" s="15" t="str">
        <f t="shared" si="1"/>
        <v>OK</v>
      </c>
      <c r="O17" s="78"/>
      <c r="P17" s="78"/>
      <c r="Q17" s="78"/>
      <c r="R17" s="78"/>
      <c r="S17" s="84"/>
      <c r="T17" s="84"/>
      <c r="U17" s="84"/>
      <c r="V17" s="78"/>
      <c r="W17" s="140"/>
      <c r="X17" s="25"/>
      <c r="Y17" s="25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>
        <v>4</v>
      </c>
      <c r="M18" s="13">
        <f t="shared" si="0"/>
        <v>1</v>
      </c>
      <c r="N18" s="15" t="str">
        <f t="shared" si="1"/>
        <v>OK</v>
      </c>
      <c r="O18" s="78"/>
      <c r="P18" s="80">
        <v>2</v>
      </c>
      <c r="Q18" s="78"/>
      <c r="R18" s="78"/>
      <c r="S18" s="85">
        <v>1</v>
      </c>
      <c r="T18" s="84"/>
      <c r="U18" s="84"/>
      <c r="V18" s="78"/>
      <c r="W18" s="140"/>
      <c r="X18" s="25"/>
      <c r="Y18" s="25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>
        <v>1</v>
      </c>
      <c r="M19" s="13">
        <f t="shared" si="0"/>
        <v>1</v>
      </c>
      <c r="N19" s="15" t="str">
        <f t="shared" si="1"/>
        <v>OK</v>
      </c>
      <c r="O19" s="78"/>
      <c r="P19" s="78"/>
      <c r="Q19" s="78"/>
      <c r="R19" s="78"/>
      <c r="S19" s="84"/>
      <c r="T19" s="84"/>
      <c r="U19" s="84"/>
      <c r="V19" s="78"/>
      <c r="W19" s="140"/>
      <c r="X19" s="25"/>
      <c r="Y19" s="25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>
        <v>10</v>
      </c>
      <c r="M20" s="13">
        <f t="shared" si="0"/>
        <v>4</v>
      </c>
      <c r="N20" s="15" t="str">
        <f t="shared" si="1"/>
        <v>OK</v>
      </c>
      <c r="O20" s="80">
        <v>4</v>
      </c>
      <c r="P20" s="78"/>
      <c r="Q20" s="78"/>
      <c r="R20" s="78"/>
      <c r="S20" s="84"/>
      <c r="T20" s="84"/>
      <c r="U20" s="84"/>
      <c r="V20" s="80">
        <v>2</v>
      </c>
      <c r="W20" s="140"/>
      <c r="X20" s="25"/>
      <c r="Y20" s="25"/>
      <c r="Z20" s="25"/>
      <c r="AA20" s="25"/>
      <c r="AB20" s="25"/>
    </row>
    <row r="21" spans="1:28" ht="15" customHeight="1" x14ac:dyDescent="0.25">
      <c r="A21" s="148" t="s">
        <v>102</v>
      </c>
      <c r="B21" s="148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>
        <v>2</v>
      </c>
      <c r="M21" s="13">
        <f t="shared" si="0"/>
        <v>2</v>
      </c>
      <c r="N21" s="15" t="str">
        <f t="shared" si="1"/>
        <v>OK</v>
      </c>
      <c r="O21" s="78"/>
      <c r="P21" s="78"/>
      <c r="Q21" s="78"/>
      <c r="R21" s="78"/>
      <c r="S21" s="84"/>
      <c r="T21" s="84"/>
      <c r="U21" s="84"/>
      <c r="V21" s="78"/>
      <c r="W21" s="140"/>
      <c r="X21" s="25"/>
      <c r="Y21" s="25"/>
      <c r="Z21" s="25"/>
      <c r="AA21" s="25"/>
      <c r="AB21" s="25"/>
    </row>
    <row r="22" spans="1:28" ht="45" x14ac:dyDescent="0.25">
      <c r="A22" s="149"/>
      <c r="B22" s="149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>
        <v>20</v>
      </c>
      <c r="M22" s="13">
        <f t="shared" si="0"/>
        <v>6</v>
      </c>
      <c r="N22" s="15" t="str">
        <f t="shared" si="1"/>
        <v>OK</v>
      </c>
      <c r="O22" s="78"/>
      <c r="P22" s="78"/>
      <c r="Q22" s="80">
        <v>13</v>
      </c>
      <c r="R22" s="83"/>
      <c r="S22" s="84"/>
      <c r="T22" s="84"/>
      <c r="U22" s="84"/>
      <c r="V22" s="78"/>
      <c r="W22" s="141">
        <v>1</v>
      </c>
      <c r="X22" s="25"/>
      <c r="Y22" s="25"/>
      <c r="Z22" s="25"/>
      <c r="AA22" s="25"/>
      <c r="AB22" s="25"/>
    </row>
    <row r="23" spans="1:28" ht="45" x14ac:dyDescent="0.25">
      <c r="A23" s="149"/>
      <c r="B23" s="149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>
        <v>10</v>
      </c>
      <c r="M23" s="13">
        <f t="shared" si="0"/>
        <v>6</v>
      </c>
      <c r="N23" s="15" t="str">
        <f t="shared" si="1"/>
        <v>OK</v>
      </c>
      <c r="O23" s="78"/>
      <c r="P23" s="78"/>
      <c r="Q23" s="80">
        <v>2</v>
      </c>
      <c r="R23" s="83"/>
      <c r="S23" s="84"/>
      <c r="T23" s="84"/>
      <c r="U23" s="84"/>
      <c r="V23" s="78"/>
      <c r="W23" s="141">
        <v>2</v>
      </c>
      <c r="X23" s="25"/>
      <c r="Y23" s="25"/>
      <c r="Z23" s="25"/>
      <c r="AA23" s="25"/>
      <c r="AB23" s="25"/>
    </row>
    <row r="24" spans="1:28" ht="45" x14ac:dyDescent="0.25">
      <c r="A24" s="149"/>
      <c r="B24" s="149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>
        <v>20</v>
      </c>
      <c r="M24" s="13">
        <f t="shared" si="0"/>
        <v>14</v>
      </c>
      <c r="N24" s="15" t="str">
        <f t="shared" si="1"/>
        <v>OK</v>
      </c>
      <c r="O24" s="78"/>
      <c r="P24" s="78"/>
      <c r="Q24" s="80">
        <v>6</v>
      </c>
      <c r="R24" s="83"/>
      <c r="S24" s="84"/>
      <c r="T24" s="84"/>
      <c r="U24" s="84"/>
      <c r="V24" s="78"/>
      <c r="W24" s="140"/>
      <c r="X24" s="25"/>
      <c r="Y24" s="25"/>
      <c r="Z24" s="25"/>
      <c r="AA24" s="25"/>
      <c r="AB24" s="25"/>
    </row>
    <row r="25" spans="1:28" x14ac:dyDescent="0.25">
      <c r="A25" s="149"/>
      <c r="B25" s="149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>
        <v>500</v>
      </c>
      <c r="M25" s="13">
        <f t="shared" si="0"/>
        <v>500</v>
      </c>
      <c r="N25" s="15" t="str">
        <f t="shared" si="1"/>
        <v>OK</v>
      </c>
      <c r="O25" s="78"/>
      <c r="P25" s="78"/>
      <c r="Q25" s="81"/>
      <c r="R25" s="83"/>
      <c r="S25" s="84"/>
      <c r="T25" s="84"/>
      <c r="U25" s="84"/>
      <c r="V25" s="78"/>
      <c r="W25" s="140"/>
      <c r="X25" s="25"/>
      <c r="Y25" s="25"/>
      <c r="Z25" s="25"/>
      <c r="AA25" s="25"/>
      <c r="AB25" s="25"/>
    </row>
    <row r="26" spans="1:28" x14ac:dyDescent="0.25">
      <c r="A26" s="149"/>
      <c r="B26" s="149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>
        <v>500</v>
      </c>
      <c r="M26" s="13">
        <f t="shared" si="0"/>
        <v>443</v>
      </c>
      <c r="N26" s="15" t="str">
        <f t="shared" si="1"/>
        <v>OK</v>
      </c>
      <c r="O26" s="78"/>
      <c r="P26" s="78"/>
      <c r="Q26" s="80">
        <v>50</v>
      </c>
      <c r="R26" s="83"/>
      <c r="S26" s="84"/>
      <c r="T26" s="84"/>
      <c r="U26" s="84"/>
      <c r="V26" s="78"/>
      <c r="W26" s="141">
        <v>7</v>
      </c>
      <c r="X26" s="25"/>
      <c r="Y26" s="25"/>
      <c r="Z26" s="25"/>
      <c r="AA26" s="25"/>
      <c r="AB26" s="25"/>
    </row>
    <row r="27" spans="1:28" x14ac:dyDescent="0.25">
      <c r="A27" s="149"/>
      <c r="B27" s="149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>
        <v>500</v>
      </c>
      <c r="M27" s="13">
        <f t="shared" si="0"/>
        <v>425</v>
      </c>
      <c r="N27" s="15" t="str">
        <f t="shared" si="1"/>
        <v>OK</v>
      </c>
      <c r="O27" s="78"/>
      <c r="P27" s="78"/>
      <c r="Q27" s="80">
        <v>60</v>
      </c>
      <c r="R27" s="83"/>
      <c r="S27" s="84"/>
      <c r="T27" s="84"/>
      <c r="U27" s="84"/>
      <c r="V27" s="78"/>
      <c r="W27" s="141">
        <v>15</v>
      </c>
      <c r="X27" s="25"/>
      <c r="Y27" s="25"/>
      <c r="Z27" s="25"/>
      <c r="AA27" s="25"/>
      <c r="AB27" s="25"/>
    </row>
    <row r="28" spans="1:28" x14ac:dyDescent="0.25">
      <c r="A28" s="149"/>
      <c r="B28" s="149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>
        <v>20</v>
      </c>
      <c r="M28" s="13">
        <f t="shared" si="0"/>
        <v>12</v>
      </c>
      <c r="N28" s="15" t="str">
        <f t="shared" si="1"/>
        <v>OK</v>
      </c>
      <c r="O28" s="78"/>
      <c r="P28" s="78"/>
      <c r="Q28" s="80">
        <v>6</v>
      </c>
      <c r="R28" s="83"/>
      <c r="S28" s="84"/>
      <c r="T28" s="84"/>
      <c r="U28" s="84"/>
      <c r="V28" s="78"/>
      <c r="W28" s="141">
        <v>2</v>
      </c>
      <c r="X28" s="25"/>
      <c r="Y28" s="25"/>
      <c r="Z28" s="25"/>
      <c r="AA28" s="25"/>
      <c r="AB28" s="25"/>
    </row>
    <row r="29" spans="1:28" ht="22.5" x14ac:dyDescent="0.25">
      <c r="A29" s="150"/>
      <c r="B29" s="150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>
        <v>10</v>
      </c>
      <c r="M29" s="13">
        <f t="shared" si="0"/>
        <v>2</v>
      </c>
      <c r="N29" s="15" t="str">
        <f t="shared" si="1"/>
        <v>OK</v>
      </c>
      <c r="O29" s="78"/>
      <c r="P29" s="78"/>
      <c r="Q29" s="78"/>
      <c r="R29" s="78"/>
      <c r="S29" s="84"/>
      <c r="T29" s="85">
        <v>6</v>
      </c>
      <c r="U29" s="84"/>
      <c r="V29" s="78"/>
      <c r="W29" s="141">
        <v>2</v>
      </c>
      <c r="X29" s="25"/>
      <c r="Y29" s="25"/>
      <c r="Z29" s="25"/>
      <c r="AA29" s="25"/>
      <c r="AB29" s="25"/>
    </row>
    <row r="30" spans="1:28" ht="45" customHeight="1" x14ac:dyDescent="0.25">
      <c r="A30" s="160" t="s">
        <v>108</v>
      </c>
      <c r="B30" s="162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78"/>
      <c r="P30" s="78"/>
      <c r="Q30" s="78"/>
      <c r="R30" s="78"/>
      <c r="S30" s="84"/>
      <c r="T30" s="84"/>
      <c r="U30" s="84"/>
      <c r="V30" s="78"/>
      <c r="W30" s="140"/>
      <c r="X30" s="25"/>
      <c r="Y30" s="25"/>
      <c r="Z30" s="25"/>
      <c r="AA30" s="25"/>
      <c r="AB30" s="25"/>
    </row>
    <row r="31" spans="1:28" ht="45" x14ac:dyDescent="0.25">
      <c r="A31" s="160"/>
      <c r="B31" s="163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78"/>
      <c r="P31" s="78"/>
      <c r="Q31" s="78"/>
      <c r="R31" s="78"/>
      <c r="S31" s="84"/>
      <c r="T31" s="84"/>
      <c r="U31" s="84"/>
      <c r="V31" s="78"/>
      <c r="W31" s="140"/>
      <c r="X31" s="25"/>
      <c r="Y31" s="25"/>
      <c r="Z31" s="25"/>
      <c r="AA31" s="25"/>
      <c r="AB31" s="25"/>
    </row>
    <row r="32" spans="1:28" ht="45" x14ac:dyDescent="0.25">
      <c r="A32" s="160"/>
      <c r="B32" s="163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78"/>
      <c r="P32" s="78"/>
      <c r="Q32" s="78"/>
      <c r="R32" s="78"/>
      <c r="S32" s="84"/>
      <c r="T32" s="84"/>
      <c r="U32" s="84"/>
      <c r="V32" s="78"/>
      <c r="W32" s="140"/>
      <c r="X32" s="25"/>
      <c r="Y32" s="25"/>
      <c r="Z32" s="25"/>
      <c r="AA32" s="25"/>
      <c r="AB32" s="25"/>
    </row>
    <row r="33" spans="1:28" x14ac:dyDescent="0.25">
      <c r="A33" s="160"/>
      <c r="B33" s="163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78"/>
      <c r="P33" s="78"/>
      <c r="Q33" s="78"/>
      <c r="R33" s="78"/>
      <c r="S33" s="84"/>
      <c r="T33" s="84"/>
      <c r="U33" s="84"/>
      <c r="V33" s="78"/>
      <c r="W33" s="140"/>
      <c r="X33" s="25"/>
      <c r="Y33" s="25"/>
      <c r="Z33" s="25"/>
      <c r="AA33" s="25"/>
      <c r="AB33" s="25"/>
    </row>
    <row r="34" spans="1:28" x14ac:dyDescent="0.25">
      <c r="A34" s="160"/>
      <c r="B34" s="163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78"/>
      <c r="P34" s="78"/>
      <c r="Q34" s="78"/>
      <c r="R34" s="78"/>
      <c r="S34" s="84"/>
      <c r="T34" s="84"/>
      <c r="U34" s="84"/>
      <c r="V34" s="78"/>
      <c r="W34" s="140"/>
      <c r="X34" s="25"/>
      <c r="Y34" s="25"/>
      <c r="Z34" s="25"/>
      <c r="AA34" s="25"/>
      <c r="AB34" s="25"/>
    </row>
    <row r="35" spans="1:28" x14ac:dyDescent="0.25">
      <c r="A35" s="160"/>
      <c r="B35" s="163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78"/>
      <c r="P35" s="78"/>
      <c r="Q35" s="78"/>
      <c r="R35" s="78"/>
      <c r="S35" s="84"/>
      <c r="T35" s="84"/>
      <c r="U35" s="84"/>
      <c r="V35" s="78"/>
      <c r="W35" s="140"/>
      <c r="X35" s="25"/>
      <c r="Y35" s="25"/>
      <c r="Z35" s="25"/>
      <c r="AA35" s="25"/>
      <c r="AB35" s="25"/>
    </row>
    <row r="36" spans="1:28" x14ac:dyDescent="0.25">
      <c r="A36" s="160"/>
      <c r="B36" s="163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78"/>
      <c r="P36" s="78"/>
      <c r="Q36" s="78"/>
      <c r="R36" s="78"/>
      <c r="S36" s="84"/>
      <c r="T36" s="84"/>
      <c r="U36" s="84"/>
      <c r="V36" s="78"/>
      <c r="W36" s="140"/>
      <c r="X36" s="25"/>
      <c r="Y36" s="25"/>
      <c r="Z36" s="25"/>
      <c r="AA36" s="25"/>
      <c r="AB36" s="25"/>
    </row>
    <row r="37" spans="1:28" ht="22.5" x14ac:dyDescent="0.25">
      <c r="A37" s="161"/>
      <c r="B37" s="163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78"/>
      <c r="P37" s="78"/>
      <c r="Q37" s="78"/>
      <c r="R37" s="78"/>
      <c r="S37" s="84"/>
      <c r="T37" s="84"/>
      <c r="U37" s="84"/>
      <c r="V37" s="78"/>
      <c r="W37" s="140"/>
      <c r="X37" s="25"/>
      <c r="Y37" s="25"/>
      <c r="Z37" s="25"/>
      <c r="AA37" s="25"/>
      <c r="AB37" s="25"/>
    </row>
    <row r="38" spans="1:28" ht="15" customHeight="1" x14ac:dyDescent="0.25">
      <c r="A38" s="148" t="s">
        <v>109</v>
      </c>
      <c r="B38" s="148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78"/>
      <c r="P38" s="78"/>
      <c r="Q38" s="78"/>
      <c r="R38" s="78"/>
      <c r="S38" s="84"/>
      <c r="T38" s="84"/>
      <c r="U38" s="84"/>
      <c r="V38" s="78"/>
      <c r="W38" s="140"/>
      <c r="X38" s="25"/>
      <c r="Y38" s="25"/>
      <c r="Z38" s="25"/>
      <c r="AA38" s="25"/>
      <c r="AB38" s="25"/>
    </row>
    <row r="39" spans="1:28" ht="45" x14ac:dyDescent="0.25">
      <c r="A39" s="149"/>
      <c r="B39" s="149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0"/>
        <v>0</v>
      </c>
      <c r="N39" s="15" t="str">
        <f t="shared" si="1"/>
        <v>OK</v>
      </c>
      <c r="O39" s="78"/>
      <c r="P39" s="78"/>
      <c r="Q39" s="78"/>
      <c r="R39" s="78"/>
      <c r="S39" s="84"/>
      <c r="T39" s="84"/>
      <c r="U39" s="84"/>
      <c r="V39" s="78"/>
      <c r="W39" s="140"/>
      <c r="X39" s="25"/>
      <c r="Y39" s="25"/>
      <c r="Z39" s="25"/>
      <c r="AA39" s="25"/>
      <c r="AB39" s="25"/>
    </row>
    <row r="40" spans="1:28" ht="45" x14ac:dyDescent="0.25">
      <c r="A40" s="149"/>
      <c r="B40" s="149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0"/>
        <v>0</v>
      </c>
      <c r="N40" s="15" t="str">
        <f t="shared" si="1"/>
        <v>OK</v>
      </c>
      <c r="O40" s="78"/>
      <c r="P40" s="78"/>
      <c r="Q40" s="78"/>
      <c r="R40" s="78"/>
      <c r="S40" s="84"/>
      <c r="T40" s="84"/>
      <c r="U40" s="84"/>
      <c r="V40" s="78"/>
      <c r="W40" s="140"/>
      <c r="X40" s="25"/>
      <c r="Y40" s="25"/>
      <c r="Z40" s="25"/>
      <c r="AA40" s="25"/>
      <c r="AB40" s="25"/>
    </row>
    <row r="41" spans="1:28" ht="45" x14ac:dyDescent="0.25">
      <c r="A41" s="149"/>
      <c r="B41" s="149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78"/>
      <c r="P41" s="78"/>
      <c r="Q41" s="78"/>
      <c r="R41" s="78"/>
      <c r="S41" s="84"/>
      <c r="T41" s="84"/>
      <c r="U41" s="84"/>
      <c r="V41" s="78"/>
      <c r="W41" s="140"/>
      <c r="X41" s="25"/>
      <c r="Y41" s="25"/>
      <c r="Z41" s="25"/>
      <c r="AA41" s="25"/>
      <c r="AB41" s="25"/>
    </row>
    <row r="42" spans="1:28" x14ac:dyDescent="0.25">
      <c r="A42" s="149"/>
      <c r="B42" s="149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0"/>
        <v>0</v>
      </c>
      <c r="N42" s="15" t="str">
        <f t="shared" si="1"/>
        <v>OK</v>
      </c>
      <c r="O42" s="78"/>
      <c r="P42" s="78"/>
      <c r="Q42" s="78"/>
      <c r="R42" s="78"/>
      <c r="S42" s="84"/>
      <c r="T42" s="84"/>
      <c r="U42" s="84"/>
      <c r="V42" s="78"/>
      <c r="W42" s="140"/>
      <c r="X42" s="25"/>
      <c r="Y42" s="25"/>
      <c r="Z42" s="25"/>
      <c r="AA42" s="25"/>
      <c r="AB42" s="25"/>
    </row>
    <row r="43" spans="1:28" x14ac:dyDescent="0.25">
      <c r="A43" s="149"/>
      <c r="B43" s="149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0"/>
        <v>0</v>
      </c>
      <c r="N43" s="15" t="str">
        <f t="shared" si="1"/>
        <v>OK</v>
      </c>
      <c r="O43" s="78"/>
      <c r="P43" s="78"/>
      <c r="Q43" s="78"/>
      <c r="R43" s="78"/>
      <c r="S43" s="84"/>
      <c r="T43" s="84"/>
      <c r="U43" s="84"/>
      <c r="V43" s="78"/>
      <c r="W43" s="140"/>
      <c r="X43" s="25"/>
      <c r="Y43" s="25"/>
      <c r="Z43" s="25"/>
      <c r="AA43" s="25"/>
      <c r="AB43" s="25"/>
    </row>
    <row r="44" spans="1:28" x14ac:dyDescent="0.25">
      <c r="A44" s="149"/>
      <c r="B44" s="149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78"/>
      <c r="P44" s="78"/>
      <c r="Q44" s="78"/>
      <c r="R44" s="78"/>
      <c r="S44" s="84"/>
      <c r="T44" s="84"/>
      <c r="U44" s="84"/>
      <c r="V44" s="78"/>
      <c r="W44" s="140"/>
      <c r="X44" s="25"/>
      <c r="Y44" s="25"/>
      <c r="Z44" s="25"/>
      <c r="AA44" s="25"/>
      <c r="AB44" s="25"/>
    </row>
    <row r="45" spans="1:28" x14ac:dyDescent="0.25">
      <c r="A45" s="149"/>
      <c r="B45" s="149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78"/>
      <c r="P45" s="78"/>
      <c r="Q45" s="78"/>
      <c r="R45" s="78"/>
      <c r="S45" s="84"/>
      <c r="T45" s="84"/>
      <c r="U45" s="84"/>
      <c r="V45" s="78"/>
      <c r="W45" s="140"/>
      <c r="X45" s="25"/>
      <c r="Y45" s="25"/>
      <c r="Z45" s="25"/>
      <c r="AA45" s="25"/>
      <c r="AB45" s="25"/>
    </row>
    <row r="46" spans="1:28" ht="80.099999999999994" customHeight="1" x14ac:dyDescent="0.25">
      <c r="A46" s="150"/>
      <c r="B46" s="150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ref="M46:M54" si="2">L46-SUM(O46:AB46)</f>
        <v>0</v>
      </c>
      <c r="N46" s="15" t="str">
        <f t="shared" ref="N46:N54" si="3">IF(M46&lt;0,"ATENÇÃO","OK")</f>
        <v>OK</v>
      </c>
      <c r="O46" s="78"/>
      <c r="P46" s="78"/>
      <c r="Q46" s="78"/>
      <c r="R46" s="78"/>
      <c r="S46" s="84"/>
      <c r="T46" s="84"/>
      <c r="U46" s="84"/>
      <c r="V46" s="78"/>
      <c r="W46" s="140"/>
      <c r="X46" s="25"/>
      <c r="Y46" s="25"/>
      <c r="Z46" s="25"/>
      <c r="AA46" s="25"/>
      <c r="AB46" s="25"/>
    </row>
    <row r="47" spans="1:28" x14ac:dyDescent="0.25">
      <c r="A47" s="156" t="s">
        <v>110</v>
      </c>
      <c r="B47" s="157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2"/>
        <v>0</v>
      </c>
      <c r="N47" s="15" t="str">
        <f t="shared" si="3"/>
        <v>OK</v>
      </c>
      <c r="O47" s="78"/>
      <c r="P47" s="78"/>
      <c r="Q47" s="78"/>
      <c r="R47" s="78"/>
      <c r="S47" s="84"/>
      <c r="T47" s="84"/>
      <c r="U47" s="84"/>
      <c r="V47" s="78"/>
      <c r="W47" s="140"/>
      <c r="X47" s="25"/>
      <c r="Y47" s="25"/>
      <c r="Z47" s="25"/>
      <c r="AA47" s="25"/>
      <c r="AB47" s="25"/>
    </row>
    <row r="48" spans="1:28" ht="45" x14ac:dyDescent="0.25">
      <c r="A48" s="156"/>
      <c r="B48" s="158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2"/>
        <v>0</v>
      </c>
      <c r="N48" s="15" t="str">
        <f t="shared" si="3"/>
        <v>OK</v>
      </c>
      <c r="O48" s="78"/>
      <c r="P48" s="78"/>
      <c r="Q48" s="78"/>
      <c r="R48" s="78"/>
      <c r="S48" s="84"/>
      <c r="T48" s="84"/>
      <c r="U48" s="84"/>
      <c r="V48" s="78"/>
      <c r="W48" s="140"/>
      <c r="X48" s="25"/>
      <c r="Y48" s="25"/>
      <c r="Z48" s="25"/>
      <c r="AA48" s="25"/>
      <c r="AB48" s="25"/>
    </row>
    <row r="49" spans="1:28" ht="45" x14ac:dyDescent="0.25">
      <c r="A49" s="156"/>
      <c r="B49" s="158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2"/>
        <v>0</v>
      </c>
      <c r="N49" s="15" t="str">
        <f t="shared" si="3"/>
        <v>OK</v>
      </c>
      <c r="O49" s="78"/>
      <c r="P49" s="78"/>
      <c r="Q49" s="78"/>
      <c r="R49" s="78"/>
      <c r="S49" s="84"/>
      <c r="T49" s="84"/>
      <c r="U49" s="84"/>
      <c r="V49" s="78"/>
      <c r="W49" s="140"/>
      <c r="X49" s="25"/>
      <c r="Y49" s="25"/>
      <c r="Z49" s="25"/>
      <c r="AA49" s="25"/>
      <c r="AB49" s="25"/>
    </row>
    <row r="50" spans="1:28" ht="45" x14ac:dyDescent="0.25">
      <c r="A50" s="156"/>
      <c r="B50" s="158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2"/>
        <v>0</v>
      </c>
      <c r="N50" s="15" t="str">
        <f t="shared" si="3"/>
        <v>OK</v>
      </c>
      <c r="O50" s="78"/>
      <c r="P50" s="78"/>
      <c r="Q50" s="78"/>
      <c r="R50" s="78"/>
      <c r="S50" s="84"/>
      <c r="T50" s="84"/>
      <c r="U50" s="84"/>
      <c r="V50" s="78"/>
      <c r="W50" s="140"/>
      <c r="X50" s="25"/>
      <c r="Y50" s="25"/>
      <c r="Z50" s="25"/>
      <c r="AA50" s="25"/>
      <c r="AB50" s="25"/>
    </row>
    <row r="51" spans="1:28" x14ac:dyDescent="0.25">
      <c r="A51" s="156"/>
      <c r="B51" s="158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2"/>
        <v>0</v>
      </c>
      <c r="N51" s="15" t="str">
        <f t="shared" si="3"/>
        <v>OK</v>
      </c>
      <c r="O51" s="78"/>
      <c r="P51" s="78"/>
      <c r="Q51" s="78"/>
      <c r="R51" s="78"/>
      <c r="S51" s="84"/>
      <c r="T51" s="84"/>
      <c r="U51" s="84"/>
      <c r="V51" s="78"/>
      <c r="W51" s="140"/>
      <c r="X51" s="25"/>
      <c r="Y51" s="25"/>
      <c r="Z51" s="25"/>
      <c r="AA51" s="25"/>
      <c r="AB51" s="25"/>
    </row>
    <row r="52" spans="1:28" x14ac:dyDescent="0.25">
      <c r="A52" s="156"/>
      <c r="B52" s="158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2"/>
        <v>0</v>
      </c>
      <c r="N52" s="15" t="str">
        <f t="shared" si="3"/>
        <v>OK</v>
      </c>
      <c r="O52" s="78"/>
      <c r="P52" s="78"/>
      <c r="Q52" s="78"/>
      <c r="R52" s="78"/>
      <c r="S52" s="84"/>
      <c r="T52" s="84"/>
      <c r="U52" s="84"/>
      <c r="V52" s="78"/>
      <c r="W52" s="140"/>
      <c r="X52" s="25"/>
      <c r="Y52" s="25"/>
      <c r="Z52" s="25"/>
      <c r="AA52" s="25"/>
      <c r="AB52" s="25"/>
    </row>
    <row r="53" spans="1:28" x14ac:dyDescent="0.25">
      <c r="A53" s="156"/>
      <c r="B53" s="158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2"/>
        <v>0</v>
      </c>
      <c r="N53" s="15" t="str">
        <f t="shared" si="3"/>
        <v>OK</v>
      </c>
      <c r="O53" s="78"/>
      <c r="P53" s="78"/>
      <c r="Q53" s="78"/>
      <c r="R53" s="78"/>
      <c r="S53" s="84"/>
      <c r="T53" s="84"/>
      <c r="U53" s="84"/>
      <c r="V53" s="78"/>
      <c r="W53" s="140"/>
      <c r="X53" s="25"/>
      <c r="Y53" s="25"/>
      <c r="Z53" s="25"/>
      <c r="AA53" s="25"/>
      <c r="AB53" s="25"/>
    </row>
    <row r="54" spans="1:28" x14ac:dyDescent="0.25">
      <c r="A54" s="156"/>
      <c r="B54" s="159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2"/>
        <v>0</v>
      </c>
      <c r="N54" s="15" t="str">
        <f t="shared" si="3"/>
        <v>OK</v>
      </c>
      <c r="O54" s="78"/>
      <c r="P54" s="78"/>
      <c r="Q54" s="78"/>
      <c r="R54" s="78"/>
      <c r="S54" s="84"/>
      <c r="T54" s="84"/>
      <c r="U54" s="84"/>
      <c r="V54" s="78"/>
      <c r="W54" s="140"/>
      <c r="X54" s="25"/>
      <c r="Y54" s="25"/>
      <c r="Z54" s="25"/>
      <c r="AA54" s="25"/>
      <c r="AB54" s="25"/>
    </row>
  </sheetData>
  <customSheetViews>
    <customSheetView guid="{B9C3DAFA-017A-49F7-AED8-93B14E732368}" scale="96" topLeftCell="A34">
      <selection activeCell="G40" sqref="G40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29377F80-2479-4EEE-B758-5B51FB237957}" scale="96" topLeftCell="A19">
      <selection activeCell="K27" sqref="K27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4F310B60-E7C4-463C-82E5-32855552E117}" scale="106" topLeftCell="E11">
      <selection activeCell="K12" sqref="K12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621D8238-5429-498F-AC6E-560DC77BBC2F}" scale="70" topLeftCell="D1">
      <selection activeCell="L22" sqref="L22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26">
    <mergeCell ref="A47:A54"/>
    <mergeCell ref="B47:B54"/>
    <mergeCell ref="AB1:AB2"/>
    <mergeCell ref="X1:X2"/>
    <mergeCell ref="Y1:Y2"/>
    <mergeCell ref="Z1:Z2"/>
    <mergeCell ref="AA1:AA2"/>
    <mergeCell ref="L1:N1"/>
    <mergeCell ref="A2:N2"/>
    <mergeCell ref="A1:C1"/>
    <mergeCell ref="A21:A29"/>
    <mergeCell ref="B21:B29"/>
    <mergeCell ref="A30:A37"/>
    <mergeCell ref="B30:B37"/>
    <mergeCell ref="A38:A46"/>
    <mergeCell ref="W1:W2"/>
    <mergeCell ref="B38:B46"/>
    <mergeCell ref="D1:K1"/>
    <mergeCell ref="U1:U2"/>
    <mergeCell ref="V1:V2"/>
    <mergeCell ref="O1:O2"/>
    <mergeCell ref="P1:P2"/>
    <mergeCell ref="R1:R2"/>
    <mergeCell ref="S1:S2"/>
    <mergeCell ref="T1:T2"/>
    <mergeCell ref="Q1:Q2"/>
  </mergeCells>
  <conditionalFormatting sqref="N1:N1048576">
    <cfRule type="cellIs" dxfId="15" priority="3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5"/>
  <colBreaks count="1" manualBreakCount="1">
    <brk id="18" max="1048575" man="1"/>
  </colBreaks>
  <legacy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4"/>
  <sheetViews>
    <sheetView zoomScale="80" zoomScaleNormal="80" workbookViewId="0">
      <selection activeCell="G5" sqref="G5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51" t="s">
        <v>43</v>
      </c>
      <c r="B1" s="151"/>
      <c r="C1" s="151"/>
      <c r="D1" s="151" t="s">
        <v>41</v>
      </c>
      <c r="E1" s="151"/>
      <c r="F1" s="151"/>
      <c r="G1" s="151"/>
      <c r="H1" s="151"/>
      <c r="I1" s="151"/>
      <c r="J1" s="151"/>
      <c r="K1" s="151"/>
      <c r="L1" s="151" t="s">
        <v>45</v>
      </c>
      <c r="M1" s="151"/>
      <c r="N1" s="151"/>
      <c r="O1" s="154" t="s">
        <v>242</v>
      </c>
      <c r="P1" s="154" t="s">
        <v>243</v>
      </c>
      <c r="Q1" s="154" t="s">
        <v>244</v>
      </c>
      <c r="R1" s="154" t="s">
        <v>245</v>
      </c>
      <c r="S1" s="154" t="s">
        <v>246</v>
      </c>
      <c r="T1" s="154" t="s">
        <v>46</v>
      </c>
      <c r="U1" s="154" t="s">
        <v>46</v>
      </c>
      <c r="V1" s="154" t="s">
        <v>46</v>
      </c>
      <c r="W1" s="154" t="s">
        <v>46</v>
      </c>
      <c r="X1" s="154" t="s">
        <v>46</v>
      </c>
      <c r="Y1" s="154" t="s">
        <v>46</v>
      </c>
      <c r="Z1" s="154" t="s">
        <v>46</v>
      </c>
      <c r="AA1" s="154" t="s">
        <v>46</v>
      </c>
      <c r="AB1" s="154" t="s">
        <v>46</v>
      </c>
    </row>
    <row r="2" spans="1:28" ht="24.75" customHeight="1" x14ac:dyDescent="0.25">
      <c r="A2" s="151" t="s">
        <v>122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191">
        <v>45055</v>
      </c>
      <c r="P3" s="191">
        <v>45055</v>
      </c>
      <c r="Q3" s="191">
        <v>45055</v>
      </c>
      <c r="R3" s="191">
        <v>45091</v>
      </c>
      <c r="S3" s="191">
        <v>45126</v>
      </c>
      <c r="T3" s="26" t="s">
        <v>1</v>
      </c>
      <c r="U3" s="26" t="s">
        <v>1</v>
      </c>
      <c r="V3" s="26" t="s">
        <v>1</v>
      </c>
      <c r="W3" s="26" t="s">
        <v>1</v>
      </c>
      <c r="X3" s="26" t="s">
        <v>1</v>
      </c>
      <c r="Y3" s="26" t="s">
        <v>1</v>
      </c>
      <c r="Z3" s="26" t="s">
        <v>1</v>
      </c>
      <c r="AA3" s="26" t="s">
        <v>1</v>
      </c>
      <c r="AB3" s="26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/>
      <c r="M4" s="13">
        <f>L4-SUM(O4:AB4)</f>
        <v>0</v>
      </c>
      <c r="N4" s="15" t="str">
        <f>IF(M4&lt;0,"ATENÇÃO","OK")</f>
        <v>OK</v>
      </c>
      <c r="O4" s="192"/>
      <c r="P4" s="190"/>
      <c r="Q4" s="190"/>
      <c r="R4" s="190"/>
      <c r="S4" s="190"/>
      <c r="T4" s="25"/>
      <c r="U4" s="25"/>
      <c r="V4" s="25"/>
      <c r="W4" s="25"/>
      <c r="X4" s="25"/>
      <c r="Y4" s="25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>
        <v>4</v>
      </c>
      <c r="M5" s="13">
        <f t="shared" ref="M5:M54" si="0">L5-SUM(O5:AB5)</f>
        <v>0</v>
      </c>
      <c r="N5" s="15" t="str">
        <f t="shared" ref="N5:N54" si="1">IF(M5&lt;0,"ATENÇÃO","OK")</f>
        <v>OK</v>
      </c>
      <c r="O5" s="193">
        <v>4</v>
      </c>
      <c r="P5" s="190"/>
      <c r="Q5" s="190"/>
      <c r="R5" s="190"/>
      <c r="S5" s="190"/>
      <c r="T5" s="25"/>
      <c r="U5" s="25"/>
      <c r="V5" s="25"/>
      <c r="W5" s="25"/>
      <c r="X5" s="25"/>
      <c r="Y5" s="25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/>
      <c r="M6" s="13">
        <f t="shared" si="0"/>
        <v>0</v>
      </c>
      <c r="N6" s="15" t="str">
        <f t="shared" si="1"/>
        <v>OK</v>
      </c>
      <c r="O6" s="192"/>
      <c r="P6" s="190"/>
      <c r="Q6" s="190"/>
      <c r="R6" s="190"/>
      <c r="S6" s="190"/>
      <c r="T6" s="25"/>
      <c r="U6" s="25"/>
      <c r="V6" s="25"/>
      <c r="W6" s="25"/>
      <c r="X6" s="25"/>
      <c r="Y6" s="25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>
        <v>1</v>
      </c>
      <c r="M7" s="13">
        <f t="shared" si="0"/>
        <v>0</v>
      </c>
      <c r="N7" s="15" t="str">
        <f t="shared" si="1"/>
        <v>OK</v>
      </c>
      <c r="O7" s="189"/>
      <c r="P7" s="193">
        <v>1</v>
      </c>
      <c r="Q7" s="190"/>
      <c r="R7" s="190"/>
      <c r="S7" s="190"/>
      <c r="T7" s="25"/>
      <c r="U7" s="25"/>
      <c r="V7" s="25"/>
      <c r="W7" s="25"/>
      <c r="X7" s="25"/>
      <c r="Y7" s="25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/>
      <c r="M8" s="13">
        <f t="shared" si="0"/>
        <v>0</v>
      </c>
      <c r="N8" s="15" t="str">
        <f t="shared" si="1"/>
        <v>OK</v>
      </c>
      <c r="O8" s="192"/>
      <c r="P8" s="190"/>
      <c r="Q8" s="190"/>
      <c r="R8" s="190"/>
      <c r="S8" s="190"/>
      <c r="T8" s="25"/>
      <c r="U8" s="25"/>
      <c r="V8" s="25"/>
      <c r="W8" s="25"/>
      <c r="X8" s="25"/>
      <c r="Y8" s="25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>
        <v>58</v>
      </c>
      <c r="M9" s="13">
        <f t="shared" si="0"/>
        <v>24</v>
      </c>
      <c r="N9" s="15" t="str">
        <f t="shared" si="1"/>
        <v>OK</v>
      </c>
      <c r="O9" s="189"/>
      <c r="P9" s="193">
        <v>34</v>
      </c>
      <c r="Q9" s="190"/>
      <c r="R9" s="190"/>
      <c r="S9" s="190"/>
      <c r="T9" s="25"/>
      <c r="U9" s="25"/>
      <c r="V9" s="25"/>
      <c r="W9" s="25"/>
      <c r="X9" s="25"/>
      <c r="Y9" s="25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/>
      <c r="M10" s="13">
        <f t="shared" si="0"/>
        <v>0</v>
      </c>
      <c r="N10" s="15" t="str">
        <f t="shared" si="1"/>
        <v>OK</v>
      </c>
      <c r="O10" s="192"/>
      <c r="P10" s="190"/>
      <c r="Q10" s="190"/>
      <c r="R10" s="190"/>
      <c r="S10" s="190"/>
      <c r="T10" s="25"/>
      <c r="U10" s="25"/>
      <c r="V10" s="25"/>
      <c r="W10" s="25"/>
      <c r="X10" s="25"/>
      <c r="Y10" s="25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192"/>
      <c r="P11" s="190"/>
      <c r="Q11" s="190"/>
      <c r="R11" s="190"/>
      <c r="S11" s="190"/>
      <c r="T11" s="25"/>
      <c r="U11" s="25"/>
      <c r="V11" s="25"/>
      <c r="W11" s="25"/>
      <c r="X11" s="25"/>
      <c r="Y11" s="25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/>
      <c r="M12" s="13">
        <f t="shared" si="0"/>
        <v>0</v>
      </c>
      <c r="N12" s="15" t="str">
        <f t="shared" si="1"/>
        <v>OK</v>
      </c>
      <c r="O12" s="192"/>
      <c r="P12" s="190"/>
      <c r="Q12" s="190"/>
      <c r="R12" s="190"/>
      <c r="S12" s="190"/>
      <c r="T12" s="25"/>
      <c r="U12" s="25"/>
      <c r="V12" s="25"/>
      <c r="W12" s="25"/>
      <c r="X12" s="25"/>
      <c r="Y12" s="25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/>
      <c r="M13" s="13">
        <f t="shared" si="0"/>
        <v>0</v>
      </c>
      <c r="N13" s="15" t="str">
        <f t="shared" si="1"/>
        <v>OK</v>
      </c>
      <c r="O13" s="192"/>
      <c r="P13" s="190"/>
      <c r="Q13" s="190"/>
      <c r="R13" s="190"/>
      <c r="S13" s="190"/>
      <c r="T13" s="25"/>
      <c r="U13" s="25"/>
      <c r="V13" s="25"/>
      <c r="W13" s="25"/>
      <c r="X13" s="25"/>
      <c r="Y13" s="25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/>
      <c r="M14" s="13">
        <f t="shared" si="0"/>
        <v>0</v>
      </c>
      <c r="N14" s="15" t="str">
        <f t="shared" si="1"/>
        <v>OK</v>
      </c>
      <c r="O14" s="192"/>
      <c r="P14" s="190"/>
      <c r="Q14" s="190"/>
      <c r="R14" s="190"/>
      <c r="S14" s="190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/>
      <c r="M15" s="13">
        <f t="shared" si="0"/>
        <v>0</v>
      </c>
      <c r="N15" s="15" t="str">
        <f t="shared" si="1"/>
        <v>OK</v>
      </c>
      <c r="O15" s="192"/>
      <c r="P15" s="190"/>
      <c r="Q15" s="190"/>
      <c r="R15" s="190"/>
      <c r="S15" s="190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>
        <v>6</v>
      </c>
      <c r="M16" s="13">
        <f t="shared" si="0"/>
        <v>2</v>
      </c>
      <c r="N16" s="15" t="str">
        <f t="shared" si="1"/>
        <v>OK</v>
      </c>
      <c r="O16" s="189"/>
      <c r="P16" s="190"/>
      <c r="Q16" s="193">
        <v>4</v>
      </c>
      <c r="R16" s="190"/>
      <c r="S16" s="190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/>
      <c r="M17" s="13">
        <f t="shared" si="0"/>
        <v>0</v>
      </c>
      <c r="N17" s="15" t="str">
        <f t="shared" si="1"/>
        <v>OK</v>
      </c>
      <c r="O17" s="192"/>
      <c r="P17" s="190"/>
      <c r="Q17" s="190"/>
      <c r="R17" s="190"/>
      <c r="S17" s="190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/>
      <c r="M18" s="13">
        <f t="shared" si="0"/>
        <v>0</v>
      </c>
      <c r="N18" s="15" t="str">
        <f t="shared" si="1"/>
        <v>OK</v>
      </c>
      <c r="O18" s="190"/>
      <c r="P18" s="190"/>
      <c r="Q18" s="190"/>
      <c r="R18" s="190"/>
      <c r="S18" s="190"/>
      <c r="T18" s="25"/>
      <c r="U18" s="25"/>
      <c r="V18" s="25"/>
      <c r="W18" s="25"/>
      <c r="X18" s="25"/>
      <c r="Y18" s="25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/>
      <c r="M19" s="13">
        <f t="shared" si="0"/>
        <v>0</v>
      </c>
      <c r="N19" s="15" t="str">
        <f t="shared" si="1"/>
        <v>OK</v>
      </c>
      <c r="O19" s="190"/>
      <c r="P19" s="190"/>
      <c r="Q19" s="190"/>
      <c r="R19" s="190"/>
      <c r="S19" s="190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/>
      <c r="M20" s="13">
        <f t="shared" si="0"/>
        <v>0</v>
      </c>
      <c r="N20" s="15" t="str">
        <f t="shared" si="1"/>
        <v>OK</v>
      </c>
      <c r="O20" s="190"/>
      <c r="P20" s="190"/>
      <c r="Q20" s="190"/>
      <c r="R20" s="190"/>
      <c r="S20" s="190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ht="15" customHeight="1" x14ac:dyDescent="0.25">
      <c r="A21" s="148" t="s">
        <v>102</v>
      </c>
      <c r="B21" s="148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/>
      <c r="M21" s="13">
        <f t="shared" si="0"/>
        <v>0</v>
      </c>
      <c r="N21" s="15" t="str">
        <f t="shared" si="1"/>
        <v>OK</v>
      </c>
      <c r="O21" s="190"/>
      <c r="P21" s="190"/>
      <c r="Q21" s="190"/>
      <c r="R21" s="190"/>
      <c r="S21" s="190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ht="45" x14ac:dyDescent="0.25">
      <c r="A22" s="149"/>
      <c r="B22" s="149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/>
      <c r="M22" s="13">
        <f t="shared" si="0"/>
        <v>0</v>
      </c>
      <c r="N22" s="15" t="str">
        <f t="shared" si="1"/>
        <v>OK</v>
      </c>
      <c r="O22" s="190"/>
      <c r="P22" s="190"/>
      <c r="Q22" s="190"/>
      <c r="R22" s="190"/>
      <c r="S22" s="190"/>
      <c r="T22" s="25"/>
      <c r="U22" s="25"/>
      <c r="V22" s="25"/>
      <c r="W22" s="25"/>
      <c r="X22" s="25"/>
      <c r="Y22" s="25"/>
      <c r="Z22" s="25"/>
      <c r="AA22" s="25"/>
      <c r="AB22" s="25"/>
    </row>
    <row r="23" spans="1:28" ht="45" x14ac:dyDescent="0.25">
      <c r="A23" s="149"/>
      <c r="B23" s="149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/>
      <c r="M23" s="13">
        <f t="shared" si="0"/>
        <v>0</v>
      </c>
      <c r="N23" s="15" t="str">
        <f t="shared" si="1"/>
        <v>OK</v>
      </c>
      <c r="O23" s="190"/>
      <c r="P23" s="190"/>
      <c r="Q23" s="190"/>
      <c r="R23" s="190"/>
      <c r="S23" s="190"/>
      <c r="T23" s="25"/>
      <c r="U23" s="25"/>
      <c r="V23" s="25"/>
      <c r="W23" s="25"/>
      <c r="X23" s="25"/>
      <c r="Y23" s="25"/>
      <c r="Z23" s="25"/>
      <c r="AA23" s="25"/>
      <c r="AB23" s="25"/>
    </row>
    <row r="24" spans="1:28" ht="45" x14ac:dyDescent="0.25">
      <c r="A24" s="149"/>
      <c r="B24" s="149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/>
      <c r="M24" s="13">
        <f t="shared" si="0"/>
        <v>0</v>
      </c>
      <c r="N24" s="15" t="str">
        <f t="shared" si="1"/>
        <v>OK</v>
      </c>
      <c r="O24" s="190"/>
      <c r="P24" s="190"/>
      <c r="Q24" s="190"/>
      <c r="R24" s="190"/>
      <c r="S24" s="190"/>
      <c r="T24" s="25"/>
      <c r="U24" s="25"/>
      <c r="V24" s="25"/>
      <c r="W24" s="25"/>
      <c r="X24" s="25"/>
      <c r="Y24" s="25"/>
      <c r="Z24" s="25"/>
      <c r="AA24" s="25"/>
      <c r="AB24" s="25"/>
    </row>
    <row r="25" spans="1:28" x14ac:dyDescent="0.25">
      <c r="A25" s="149"/>
      <c r="B25" s="149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/>
      <c r="M25" s="13">
        <f t="shared" si="0"/>
        <v>0</v>
      </c>
      <c r="N25" s="15" t="str">
        <f t="shared" si="1"/>
        <v>OK</v>
      </c>
      <c r="O25" s="190"/>
      <c r="P25" s="190"/>
      <c r="Q25" s="190"/>
      <c r="R25" s="190"/>
      <c r="S25" s="190"/>
      <c r="T25" s="25"/>
      <c r="U25" s="25"/>
      <c r="V25" s="25"/>
      <c r="W25" s="25"/>
      <c r="X25" s="25"/>
      <c r="Y25" s="25"/>
      <c r="Z25" s="25"/>
      <c r="AA25" s="25"/>
      <c r="AB25" s="25"/>
    </row>
    <row r="26" spans="1:28" x14ac:dyDescent="0.25">
      <c r="A26" s="149"/>
      <c r="B26" s="149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/>
      <c r="M26" s="13">
        <f t="shared" si="0"/>
        <v>0</v>
      </c>
      <c r="N26" s="15" t="str">
        <f t="shared" si="1"/>
        <v>OK</v>
      </c>
      <c r="O26" s="190"/>
      <c r="P26" s="190"/>
      <c r="Q26" s="190"/>
      <c r="R26" s="190"/>
      <c r="S26" s="190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x14ac:dyDescent="0.25">
      <c r="A27" s="149"/>
      <c r="B27" s="149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/>
      <c r="M27" s="13">
        <f t="shared" si="0"/>
        <v>0</v>
      </c>
      <c r="N27" s="15" t="str">
        <f t="shared" si="1"/>
        <v>OK</v>
      </c>
      <c r="O27" s="190"/>
      <c r="P27" s="190"/>
      <c r="Q27" s="190"/>
      <c r="R27" s="190"/>
      <c r="S27" s="190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x14ac:dyDescent="0.25">
      <c r="A28" s="149"/>
      <c r="B28" s="149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/>
      <c r="M28" s="13">
        <f t="shared" si="0"/>
        <v>0</v>
      </c>
      <c r="N28" s="15" t="str">
        <f t="shared" si="1"/>
        <v>OK</v>
      </c>
      <c r="O28" s="190"/>
      <c r="P28" s="190"/>
      <c r="Q28" s="190"/>
      <c r="R28" s="190"/>
      <c r="S28" s="190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ht="22.5" x14ac:dyDescent="0.25">
      <c r="A29" s="150"/>
      <c r="B29" s="150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/>
      <c r="M29" s="13">
        <f t="shared" si="0"/>
        <v>0</v>
      </c>
      <c r="N29" s="15" t="str">
        <f t="shared" si="1"/>
        <v>OK</v>
      </c>
      <c r="O29" s="190"/>
      <c r="P29" s="190"/>
      <c r="Q29" s="190"/>
      <c r="R29" s="190"/>
      <c r="S29" s="190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45" customHeight="1" x14ac:dyDescent="0.25">
      <c r="A30" s="160" t="s">
        <v>108</v>
      </c>
      <c r="B30" s="162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190"/>
      <c r="P30" s="190"/>
      <c r="Q30" s="190"/>
      <c r="R30" s="190"/>
      <c r="S30" s="190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ht="45" x14ac:dyDescent="0.25">
      <c r="A31" s="160"/>
      <c r="B31" s="163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190"/>
      <c r="P31" s="190"/>
      <c r="Q31" s="190"/>
      <c r="R31" s="190"/>
      <c r="S31" s="190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45" x14ac:dyDescent="0.25">
      <c r="A32" s="160"/>
      <c r="B32" s="163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190"/>
      <c r="P32" s="190"/>
      <c r="Q32" s="190"/>
      <c r="R32" s="190"/>
      <c r="S32" s="190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x14ac:dyDescent="0.25">
      <c r="A33" s="160"/>
      <c r="B33" s="163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190"/>
      <c r="P33" s="190"/>
      <c r="Q33" s="190"/>
      <c r="R33" s="190"/>
      <c r="S33" s="190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x14ac:dyDescent="0.25">
      <c r="A34" s="160"/>
      <c r="B34" s="163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190"/>
      <c r="P34" s="190"/>
      <c r="Q34" s="190"/>
      <c r="R34" s="190"/>
      <c r="S34" s="190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x14ac:dyDescent="0.25">
      <c r="A35" s="160"/>
      <c r="B35" s="163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190"/>
      <c r="P35" s="190"/>
      <c r="Q35" s="190"/>
      <c r="R35" s="190"/>
      <c r="S35" s="190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x14ac:dyDescent="0.25">
      <c r="A36" s="160"/>
      <c r="B36" s="163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190"/>
      <c r="P36" s="190"/>
      <c r="Q36" s="190"/>
      <c r="R36" s="190"/>
      <c r="S36" s="190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22.5" x14ac:dyDescent="0.25">
      <c r="A37" s="161"/>
      <c r="B37" s="163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190"/>
      <c r="P37" s="190"/>
      <c r="Q37" s="190"/>
      <c r="R37" s="190"/>
      <c r="S37" s="190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5" customHeight="1" x14ac:dyDescent="0.25">
      <c r="A38" s="148" t="s">
        <v>109</v>
      </c>
      <c r="B38" s="148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190"/>
      <c r="P38" s="190"/>
      <c r="Q38" s="190"/>
      <c r="R38" s="190"/>
      <c r="S38" s="190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45" x14ac:dyDescent="0.25">
      <c r="A39" s="149"/>
      <c r="B39" s="149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>
        <v>63</v>
      </c>
      <c r="M39" s="13">
        <f t="shared" si="0"/>
        <v>24</v>
      </c>
      <c r="N39" s="15" t="str">
        <f t="shared" si="1"/>
        <v>OK</v>
      </c>
      <c r="O39" s="190"/>
      <c r="P39" s="190"/>
      <c r="Q39" s="190"/>
      <c r="R39" s="193">
        <v>39</v>
      </c>
      <c r="S39" s="190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45" x14ac:dyDescent="0.25">
      <c r="A40" s="149"/>
      <c r="B40" s="149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>
        <v>6</v>
      </c>
      <c r="M40" s="13">
        <f t="shared" si="0"/>
        <v>2</v>
      </c>
      <c r="N40" s="15" t="str">
        <f t="shared" si="1"/>
        <v>OK</v>
      </c>
      <c r="O40" s="190"/>
      <c r="P40" s="190"/>
      <c r="Q40" s="190"/>
      <c r="R40" s="193">
        <v>4</v>
      </c>
      <c r="S40" s="190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45" x14ac:dyDescent="0.25">
      <c r="A41" s="149"/>
      <c r="B41" s="149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190"/>
      <c r="P41" s="190"/>
      <c r="Q41" s="190"/>
      <c r="R41" s="190"/>
      <c r="S41" s="190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ht="18.75" x14ac:dyDescent="0.25">
      <c r="A42" s="149"/>
      <c r="B42" s="149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>
        <v>2000</v>
      </c>
      <c r="M42" s="13">
        <f t="shared" si="0"/>
        <v>1950</v>
      </c>
      <c r="N42" s="15" t="str">
        <f t="shared" si="1"/>
        <v>OK</v>
      </c>
      <c r="O42" s="190"/>
      <c r="P42" s="190"/>
      <c r="Q42" s="190"/>
      <c r="R42" s="190"/>
      <c r="S42" s="193">
        <v>50</v>
      </c>
      <c r="T42" s="25"/>
      <c r="U42" s="25"/>
      <c r="V42" s="25"/>
      <c r="W42" s="25"/>
      <c r="X42" s="25"/>
      <c r="Y42" s="25"/>
      <c r="Z42" s="25"/>
      <c r="AA42" s="25"/>
      <c r="AB42" s="25"/>
    </row>
    <row r="43" spans="1:28" ht="18.75" x14ac:dyDescent="0.25">
      <c r="A43" s="149"/>
      <c r="B43" s="149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>
        <v>360</v>
      </c>
      <c r="M43" s="13">
        <f t="shared" si="0"/>
        <v>341</v>
      </c>
      <c r="N43" s="15" t="str">
        <f t="shared" si="1"/>
        <v>OK</v>
      </c>
      <c r="O43" s="190"/>
      <c r="P43" s="190"/>
      <c r="Q43" s="190"/>
      <c r="R43" s="190"/>
      <c r="S43" s="193">
        <v>19</v>
      </c>
      <c r="T43" s="25"/>
      <c r="U43" s="25"/>
      <c r="V43" s="25"/>
      <c r="W43" s="25"/>
      <c r="X43" s="25"/>
      <c r="Y43" s="25"/>
      <c r="Z43" s="25"/>
      <c r="AA43" s="25"/>
      <c r="AB43" s="25"/>
    </row>
    <row r="44" spans="1:28" x14ac:dyDescent="0.25">
      <c r="A44" s="149"/>
      <c r="B44" s="149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190"/>
      <c r="P44" s="190"/>
      <c r="Q44" s="190"/>
      <c r="R44" s="190"/>
      <c r="S44" s="190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x14ac:dyDescent="0.25">
      <c r="A45" s="149"/>
      <c r="B45" s="149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190"/>
      <c r="P45" s="190"/>
      <c r="Q45" s="190"/>
      <c r="R45" s="190"/>
      <c r="S45" s="190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80.099999999999994" customHeight="1" x14ac:dyDescent="0.25">
      <c r="A46" s="150"/>
      <c r="B46" s="150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0"/>
        <v>0</v>
      </c>
      <c r="N46" s="15" t="str">
        <f t="shared" si="1"/>
        <v>OK</v>
      </c>
      <c r="O46" s="190"/>
      <c r="P46" s="190"/>
      <c r="Q46" s="190"/>
      <c r="R46" s="190"/>
      <c r="S46" s="190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x14ac:dyDescent="0.25">
      <c r="A47" s="156" t="s">
        <v>110</v>
      </c>
      <c r="B47" s="157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0"/>
        <v>0</v>
      </c>
      <c r="N47" s="15" t="str">
        <f t="shared" si="1"/>
        <v>OK</v>
      </c>
      <c r="O47" s="190"/>
      <c r="P47" s="190"/>
      <c r="Q47" s="190"/>
      <c r="R47" s="190"/>
      <c r="S47" s="190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45" x14ac:dyDescent="0.25">
      <c r="A48" s="156"/>
      <c r="B48" s="158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0"/>
        <v>0</v>
      </c>
      <c r="N48" s="15" t="str">
        <f t="shared" si="1"/>
        <v>OK</v>
      </c>
      <c r="O48" s="190"/>
      <c r="P48" s="190"/>
      <c r="Q48" s="190"/>
      <c r="R48" s="190"/>
      <c r="S48" s="190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45" x14ac:dyDescent="0.25">
      <c r="A49" s="156"/>
      <c r="B49" s="158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0"/>
        <v>0</v>
      </c>
      <c r="N49" s="15" t="str">
        <f t="shared" si="1"/>
        <v>OK</v>
      </c>
      <c r="O49" s="190"/>
      <c r="P49" s="190"/>
      <c r="Q49" s="190"/>
      <c r="R49" s="190"/>
      <c r="S49" s="190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45" x14ac:dyDescent="0.25">
      <c r="A50" s="156"/>
      <c r="B50" s="158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0"/>
        <v>0</v>
      </c>
      <c r="N50" s="15" t="str">
        <f t="shared" si="1"/>
        <v>OK</v>
      </c>
      <c r="O50" s="190"/>
      <c r="P50" s="190"/>
      <c r="Q50" s="190"/>
      <c r="R50" s="190"/>
      <c r="S50" s="190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x14ac:dyDescent="0.25">
      <c r="A51" s="156"/>
      <c r="B51" s="158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0"/>
        <v>0</v>
      </c>
      <c r="N51" s="15" t="str">
        <f t="shared" si="1"/>
        <v>OK</v>
      </c>
      <c r="O51" s="190"/>
      <c r="P51" s="190"/>
      <c r="Q51" s="190"/>
      <c r="R51" s="190"/>
      <c r="S51" s="190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x14ac:dyDescent="0.25">
      <c r="A52" s="156"/>
      <c r="B52" s="158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0"/>
        <v>0</v>
      </c>
      <c r="N52" s="15" t="str">
        <f t="shared" si="1"/>
        <v>OK</v>
      </c>
      <c r="O52" s="190"/>
      <c r="P52" s="190"/>
      <c r="Q52" s="190"/>
      <c r="R52" s="190"/>
      <c r="S52" s="190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x14ac:dyDescent="0.25">
      <c r="A53" s="156"/>
      <c r="B53" s="158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0"/>
        <v>0</v>
      </c>
      <c r="N53" s="15" t="str">
        <f t="shared" si="1"/>
        <v>OK</v>
      </c>
      <c r="O53" s="190"/>
      <c r="P53" s="190"/>
      <c r="Q53" s="190"/>
      <c r="R53" s="190"/>
      <c r="S53" s="190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x14ac:dyDescent="0.25">
      <c r="A54" s="156"/>
      <c r="B54" s="159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0"/>
        <v>0</v>
      </c>
      <c r="N54" s="15" t="str">
        <f t="shared" si="1"/>
        <v>OK</v>
      </c>
      <c r="O54" s="190"/>
      <c r="P54" s="190"/>
      <c r="Q54" s="190"/>
      <c r="R54" s="190"/>
      <c r="S54" s="190"/>
      <c r="T54" s="25"/>
      <c r="U54" s="25"/>
      <c r="V54" s="25"/>
      <c r="W54" s="25"/>
      <c r="X54" s="25"/>
      <c r="Y54" s="25"/>
      <c r="Z54" s="25"/>
      <c r="AA54" s="25"/>
      <c r="AB54" s="25"/>
    </row>
  </sheetData>
  <customSheetViews>
    <customSheetView guid="{B9C3DAFA-017A-49F7-AED8-93B14E732368}" scale="80" topLeftCell="B1">
      <selection activeCell="P7" sqref="P7"/>
      <colBreaks count="1" manualBreakCount="1">
        <brk id="13" max="42" man="1"/>
      </colBreaks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29377F80-2479-4EEE-B758-5B51FB237957}" scale="80" topLeftCell="B1">
      <selection activeCell="K4" sqref="K4:K38"/>
      <colBreaks count="1" manualBreakCount="1">
        <brk id="13" max="42" man="1"/>
      </colBreaks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4F310B60-E7C4-463C-82E5-32855552E117}" scale="80" topLeftCell="B1">
      <selection activeCell="K4" sqref="K4:K38"/>
      <colBreaks count="1" manualBreakCount="1">
        <brk id="13" max="42" man="1"/>
      </colBreaks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621D8238-5429-498F-AC6E-560DC77BBC2F}" scale="80" topLeftCell="F19">
      <selection activeCell="K22" sqref="K22"/>
      <colBreaks count="1" manualBreakCount="1">
        <brk id="13" max="42" man="1"/>
      </colBreaks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26">
    <mergeCell ref="A1:C1"/>
    <mergeCell ref="V1:V2"/>
    <mergeCell ref="W1:W2"/>
    <mergeCell ref="X1:X2"/>
    <mergeCell ref="Y1:Y2"/>
    <mergeCell ref="T1:T2"/>
    <mergeCell ref="P1:P2"/>
    <mergeCell ref="Q1:Q2"/>
    <mergeCell ref="R1:R2"/>
    <mergeCell ref="S1:S2"/>
    <mergeCell ref="O1:O2"/>
    <mergeCell ref="A47:A54"/>
    <mergeCell ref="B47:B54"/>
    <mergeCell ref="AB1:AB2"/>
    <mergeCell ref="A2:N2"/>
    <mergeCell ref="A21:A29"/>
    <mergeCell ref="B21:B29"/>
    <mergeCell ref="A30:A37"/>
    <mergeCell ref="B30:B37"/>
    <mergeCell ref="D1:K1"/>
    <mergeCell ref="L1:N1"/>
    <mergeCell ref="A38:A46"/>
    <mergeCell ref="B38:B46"/>
    <mergeCell ref="Z1:Z2"/>
    <mergeCell ref="AA1:AA2"/>
    <mergeCell ref="U1:U2"/>
  </mergeCells>
  <conditionalFormatting sqref="N1:N1048576">
    <cfRule type="cellIs" dxfId="6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5"/>
  <colBreaks count="1" manualBreakCount="1">
    <brk id="13" max="42" man="1"/>
  </colBreaks>
  <legacy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54"/>
  <sheetViews>
    <sheetView topLeftCell="F1" zoomScale="80" zoomScaleNormal="60" workbookViewId="0">
      <selection activeCell="W8" sqref="W8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51" t="s">
        <v>43</v>
      </c>
      <c r="B1" s="151"/>
      <c r="C1" s="151"/>
      <c r="D1" s="151" t="s">
        <v>41</v>
      </c>
      <c r="E1" s="151"/>
      <c r="F1" s="151"/>
      <c r="G1" s="151"/>
      <c r="H1" s="151"/>
      <c r="I1" s="151"/>
      <c r="J1" s="151"/>
      <c r="K1" s="151"/>
      <c r="L1" s="151" t="s">
        <v>45</v>
      </c>
      <c r="M1" s="151"/>
      <c r="N1" s="151"/>
      <c r="O1" s="154" t="s">
        <v>155</v>
      </c>
      <c r="P1" s="154" t="s">
        <v>156</v>
      </c>
      <c r="Q1" s="154" t="s">
        <v>157</v>
      </c>
      <c r="R1" s="154" t="s">
        <v>158</v>
      </c>
      <c r="S1" s="154" t="s">
        <v>159</v>
      </c>
      <c r="T1" s="154" t="s">
        <v>160</v>
      </c>
      <c r="U1" s="154" t="s">
        <v>161</v>
      </c>
      <c r="V1" s="154" t="s">
        <v>162</v>
      </c>
      <c r="W1" s="154" t="s">
        <v>163</v>
      </c>
      <c r="X1" s="154" t="s">
        <v>190</v>
      </c>
      <c r="Y1" s="154" t="s">
        <v>191</v>
      </c>
      <c r="Z1" s="154" t="s">
        <v>46</v>
      </c>
      <c r="AA1" s="154" t="s">
        <v>46</v>
      </c>
      <c r="AB1" s="154" t="s">
        <v>46</v>
      </c>
    </row>
    <row r="2" spans="1:28" ht="24.75" customHeight="1" x14ac:dyDescent="0.25">
      <c r="A2" s="151" t="s">
        <v>123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88">
        <v>44859</v>
      </c>
      <c r="P3" s="88">
        <v>44860</v>
      </c>
      <c r="Q3" s="88">
        <v>44881</v>
      </c>
      <c r="R3" s="88">
        <v>44881</v>
      </c>
      <c r="S3" s="88">
        <v>44881</v>
      </c>
      <c r="T3" s="88">
        <v>44881</v>
      </c>
      <c r="U3" s="88">
        <v>44881</v>
      </c>
      <c r="V3" s="88">
        <v>44882</v>
      </c>
      <c r="W3" s="92">
        <v>44981</v>
      </c>
      <c r="X3" s="109">
        <v>45204</v>
      </c>
      <c r="Y3" s="109">
        <v>45204</v>
      </c>
      <c r="Z3" s="26" t="s">
        <v>1</v>
      </c>
      <c r="AA3" s="26" t="s">
        <v>1</v>
      </c>
      <c r="AB3" s="26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>
        <v>4</v>
      </c>
      <c r="M4" s="13">
        <f>L4-SUM(O4:AB4)</f>
        <v>4</v>
      </c>
      <c r="N4" s="15" t="str">
        <f>IF(M4&lt;0,"ATENÇÃO","OK")</f>
        <v>OK</v>
      </c>
      <c r="O4" s="87"/>
      <c r="P4" s="87"/>
      <c r="Q4" s="87"/>
      <c r="R4" s="87"/>
      <c r="S4" s="87"/>
      <c r="T4" s="87"/>
      <c r="U4" s="87"/>
      <c r="V4" s="87"/>
      <c r="W4" s="91"/>
      <c r="X4" s="108"/>
      <c r="Y4" s="108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>
        <v>4</v>
      </c>
      <c r="M5" s="13">
        <f t="shared" ref="M5:M54" si="0">L5-SUM(O5:AB5)</f>
        <v>0</v>
      </c>
      <c r="N5" s="15" t="str">
        <f t="shared" ref="N5:N54" si="1">IF(M5&lt;0,"ATENÇÃO","OK")</f>
        <v>OK</v>
      </c>
      <c r="O5" s="90"/>
      <c r="P5" s="87"/>
      <c r="Q5" s="87"/>
      <c r="R5" s="87"/>
      <c r="S5" s="87"/>
      <c r="T5" s="87"/>
      <c r="U5" s="87"/>
      <c r="V5" s="87"/>
      <c r="W5" s="91"/>
      <c r="X5" s="103">
        <v>4</v>
      </c>
      <c r="Y5" s="108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>
        <v>4</v>
      </c>
      <c r="M6" s="13">
        <f t="shared" si="0"/>
        <v>0</v>
      </c>
      <c r="N6" s="15" t="str">
        <f t="shared" si="1"/>
        <v>OK</v>
      </c>
      <c r="O6" s="87"/>
      <c r="P6" s="87"/>
      <c r="Q6" s="87"/>
      <c r="R6" s="87"/>
      <c r="S6" s="87"/>
      <c r="T6" s="87"/>
      <c r="U6" s="87"/>
      <c r="V6" s="87"/>
      <c r="W6" s="91"/>
      <c r="X6" s="103">
        <v>4</v>
      </c>
      <c r="Y6" s="108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>
        <v>4</v>
      </c>
      <c r="M7" s="13">
        <f t="shared" si="0"/>
        <v>0</v>
      </c>
      <c r="N7" s="15" t="str">
        <f t="shared" si="1"/>
        <v>OK</v>
      </c>
      <c r="O7" s="89">
        <v>1</v>
      </c>
      <c r="P7" s="89">
        <v>1</v>
      </c>
      <c r="Q7" s="89">
        <v>2</v>
      </c>
      <c r="R7" s="87"/>
      <c r="S7" s="87"/>
      <c r="T7" s="87"/>
      <c r="U7" s="87"/>
      <c r="V7" s="87"/>
      <c r="W7" s="91"/>
      <c r="X7" s="108"/>
      <c r="Y7" s="108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>
        <f>4-4</f>
        <v>0</v>
      </c>
      <c r="M8" s="13">
        <f t="shared" si="0"/>
        <v>0</v>
      </c>
      <c r="N8" s="15" t="str">
        <f t="shared" si="1"/>
        <v>OK</v>
      </c>
      <c r="O8" s="87"/>
      <c r="P8" s="87"/>
      <c r="Q8" s="87"/>
      <c r="R8" s="87"/>
      <c r="S8" s="87"/>
      <c r="T8" s="87"/>
      <c r="U8" s="87"/>
      <c r="V8" s="87"/>
      <c r="W8" s="91"/>
      <c r="X8" s="108"/>
      <c r="Y8" s="108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>
        <f>4-2</f>
        <v>2</v>
      </c>
      <c r="M9" s="13">
        <f t="shared" si="0"/>
        <v>0</v>
      </c>
      <c r="N9" s="15" t="str">
        <f t="shared" si="1"/>
        <v>OK</v>
      </c>
      <c r="O9" s="87"/>
      <c r="P9" s="87"/>
      <c r="Q9" s="87"/>
      <c r="R9" s="87"/>
      <c r="S9" s="87"/>
      <c r="T9" s="87"/>
      <c r="U9" s="87"/>
      <c r="V9" s="89">
        <v>2</v>
      </c>
      <c r="W9" s="91"/>
      <c r="X9" s="108"/>
      <c r="Y9" s="108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>
        <f>4-2</f>
        <v>2</v>
      </c>
      <c r="M10" s="13">
        <f t="shared" si="0"/>
        <v>0</v>
      </c>
      <c r="N10" s="15" t="str">
        <f t="shared" si="1"/>
        <v>OK</v>
      </c>
      <c r="O10" s="87"/>
      <c r="P10" s="87"/>
      <c r="Q10" s="87"/>
      <c r="R10" s="89">
        <v>1</v>
      </c>
      <c r="S10" s="87"/>
      <c r="T10" s="87"/>
      <c r="U10" s="87"/>
      <c r="V10" s="87"/>
      <c r="W10" s="91"/>
      <c r="X10" s="103">
        <v>1</v>
      </c>
      <c r="Y10" s="108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>
        <f>4-1</f>
        <v>3</v>
      </c>
      <c r="M11" s="13">
        <f t="shared" si="0"/>
        <v>1</v>
      </c>
      <c r="N11" s="15" t="str">
        <f t="shared" si="1"/>
        <v>OK</v>
      </c>
      <c r="O11" s="87"/>
      <c r="P11" s="87"/>
      <c r="Q11" s="87"/>
      <c r="R11" s="87"/>
      <c r="S11" s="87"/>
      <c r="T11" s="87"/>
      <c r="U11" s="87"/>
      <c r="V11" s="87"/>
      <c r="W11" s="91"/>
      <c r="X11" s="103">
        <v>2</v>
      </c>
      <c r="Y11" s="108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>
        <v>4</v>
      </c>
      <c r="M12" s="13">
        <f t="shared" si="0"/>
        <v>0</v>
      </c>
      <c r="N12" s="15" t="str">
        <f t="shared" si="1"/>
        <v>OK</v>
      </c>
      <c r="O12" s="87"/>
      <c r="P12" s="87"/>
      <c r="Q12" s="87"/>
      <c r="R12" s="87"/>
      <c r="S12" s="89">
        <v>4</v>
      </c>
      <c r="T12" s="87"/>
      <c r="U12" s="87"/>
      <c r="V12" s="87"/>
      <c r="W12" s="91"/>
      <c r="X12" s="108"/>
      <c r="Y12" s="108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/>
      <c r="M13" s="13">
        <f t="shared" si="0"/>
        <v>0</v>
      </c>
      <c r="N13" s="15" t="str">
        <f t="shared" si="1"/>
        <v>OK</v>
      </c>
      <c r="O13" s="87"/>
      <c r="P13" s="87"/>
      <c r="Q13" s="87"/>
      <c r="R13" s="87"/>
      <c r="S13" s="87"/>
      <c r="T13" s="87"/>
      <c r="U13" s="87"/>
      <c r="V13" s="87"/>
      <c r="W13" s="91"/>
      <c r="X13" s="108"/>
      <c r="Y13" s="108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/>
      <c r="M14" s="13">
        <f t="shared" si="0"/>
        <v>0</v>
      </c>
      <c r="N14" s="15" t="str">
        <f t="shared" si="1"/>
        <v>OK</v>
      </c>
      <c r="O14" s="87"/>
      <c r="P14" s="87"/>
      <c r="Q14" s="87"/>
      <c r="R14" s="87"/>
      <c r="S14" s="87"/>
      <c r="T14" s="87"/>
      <c r="U14" s="87"/>
      <c r="V14" s="87"/>
      <c r="W14" s="91"/>
      <c r="X14" s="108"/>
      <c r="Y14" s="108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>
        <v>30</v>
      </c>
      <c r="M15" s="13">
        <f t="shared" si="0"/>
        <v>0</v>
      </c>
      <c r="N15" s="15" t="str">
        <f t="shared" si="1"/>
        <v>OK</v>
      </c>
      <c r="O15" s="87"/>
      <c r="P15" s="87"/>
      <c r="Q15" s="87"/>
      <c r="R15" s="87"/>
      <c r="S15" s="87"/>
      <c r="T15" s="89">
        <v>30</v>
      </c>
      <c r="U15" s="87"/>
      <c r="V15" s="87"/>
      <c r="W15" s="91"/>
      <c r="X15" s="108"/>
      <c r="Y15" s="108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>
        <v>4</v>
      </c>
      <c r="M16" s="13">
        <f t="shared" si="0"/>
        <v>0</v>
      </c>
      <c r="N16" s="15" t="str">
        <f t="shared" si="1"/>
        <v>OK</v>
      </c>
      <c r="O16" s="87"/>
      <c r="P16" s="87"/>
      <c r="Q16" s="87"/>
      <c r="R16" s="87"/>
      <c r="S16" s="87"/>
      <c r="T16" s="87"/>
      <c r="U16" s="89">
        <v>2</v>
      </c>
      <c r="V16" s="87"/>
      <c r="W16" s="91"/>
      <c r="X16" s="108"/>
      <c r="Y16" s="103">
        <v>2</v>
      </c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/>
      <c r="M17" s="13">
        <f t="shared" si="0"/>
        <v>0</v>
      </c>
      <c r="N17" s="15" t="str">
        <f t="shared" si="1"/>
        <v>OK</v>
      </c>
      <c r="O17" s="87"/>
      <c r="P17" s="87"/>
      <c r="Q17" s="87"/>
      <c r="R17" s="87"/>
      <c r="S17" s="87"/>
      <c r="T17" s="87"/>
      <c r="U17" s="87"/>
      <c r="V17" s="87"/>
      <c r="W17" s="91"/>
      <c r="X17" s="108"/>
      <c r="Y17" s="108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>
        <v>6</v>
      </c>
      <c r="M18" s="13">
        <f t="shared" si="0"/>
        <v>0</v>
      </c>
      <c r="N18" s="15" t="str">
        <f t="shared" si="1"/>
        <v>OK</v>
      </c>
      <c r="O18" s="87"/>
      <c r="P18" s="87"/>
      <c r="Q18" s="87"/>
      <c r="R18" s="89">
        <v>6</v>
      </c>
      <c r="S18" s="87"/>
      <c r="T18" s="87"/>
      <c r="U18" s="87"/>
      <c r="V18" s="87"/>
      <c r="W18" s="91"/>
      <c r="X18" s="108"/>
      <c r="Y18" s="108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>
        <v>2</v>
      </c>
      <c r="M19" s="13">
        <f t="shared" si="0"/>
        <v>2</v>
      </c>
      <c r="N19" s="15" t="str">
        <f t="shared" si="1"/>
        <v>OK</v>
      </c>
      <c r="O19" s="87"/>
      <c r="P19" s="87"/>
      <c r="Q19" s="87"/>
      <c r="R19" s="87"/>
      <c r="S19" s="87"/>
      <c r="T19" s="87"/>
      <c r="U19" s="87"/>
      <c r="V19" s="87"/>
      <c r="W19" s="91"/>
      <c r="X19" s="108"/>
      <c r="Y19" s="108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>
        <v>30</v>
      </c>
      <c r="M20" s="13">
        <f t="shared" si="0"/>
        <v>30</v>
      </c>
      <c r="N20" s="15" t="str">
        <f t="shared" si="1"/>
        <v>OK</v>
      </c>
      <c r="O20" s="87"/>
      <c r="P20" s="87"/>
      <c r="Q20" s="87"/>
      <c r="R20" s="87"/>
      <c r="S20" s="87"/>
      <c r="T20" s="87"/>
      <c r="U20" s="87"/>
      <c r="V20" s="87"/>
      <c r="W20" s="91"/>
      <c r="X20" s="108"/>
      <c r="Y20" s="108"/>
      <c r="Z20" s="25"/>
      <c r="AA20" s="25"/>
      <c r="AB20" s="25"/>
    </row>
    <row r="21" spans="1:28" ht="15" customHeight="1" x14ac:dyDescent="0.25">
      <c r="A21" s="148" t="s">
        <v>102</v>
      </c>
      <c r="B21" s="148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>
        <v>2</v>
      </c>
      <c r="M21" s="13">
        <f t="shared" si="0"/>
        <v>2</v>
      </c>
      <c r="N21" s="15" t="str">
        <f t="shared" si="1"/>
        <v>OK</v>
      </c>
      <c r="O21" s="87"/>
      <c r="P21" s="87"/>
      <c r="Q21" s="87"/>
      <c r="R21" s="87"/>
      <c r="S21" s="87"/>
      <c r="T21" s="87"/>
      <c r="U21" s="87"/>
      <c r="V21" s="87"/>
      <c r="W21" s="91"/>
      <c r="X21" s="108"/>
      <c r="Y21" s="108"/>
      <c r="Z21" s="25"/>
      <c r="AA21" s="25"/>
      <c r="AB21" s="25"/>
    </row>
    <row r="22" spans="1:28" ht="45" x14ac:dyDescent="0.25">
      <c r="A22" s="149"/>
      <c r="B22" s="149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>
        <f>46-19</f>
        <v>27</v>
      </c>
      <c r="M22" s="13">
        <f t="shared" si="0"/>
        <v>15</v>
      </c>
      <c r="N22" s="15" t="str">
        <f t="shared" si="1"/>
        <v>OK</v>
      </c>
      <c r="O22" s="87"/>
      <c r="P22" s="87"/>
      <c r="Q22" s="87"/>
      <c r="R22" s="87"/>
      <c r="S22" s="87"/>
      <c r="T22" s="87"/>
      <c r="U22" s="87"/>
      <c r="V22" s="87"/>
      <c r="W22" s="93">
        <v>12</v>
      </c>
      <c r="X22" s="108"/>
      <c r="Y22" s="108"/>
      <c r="Z22" s="25"/>
      <c r="AA22" s="25"/>
      <c r="AB22" s="25"/>
    </row>
    <row r="23" spans="1:28" ht="45" x14ac:dyDescent="0.25">
      <c r="A23" s="149"/>
      <c r="B23" s="149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>
        <v>42</v>
      </c>
      <c r="M23" s="13">
        <f t="shared" si="0"/>
        <v>3</v>
      </c>
      <c r="N23" s="15" t="str">
        <f t="shared" si="1"/>
        <v>OK</v>
      </c>
      <c r="O23" s="87"/>
      <c r="P23" s="87"/>
      <c r="Q23" s="87"/>
      <c r="R23" s="87"/>
      <c r="S23" s="87"/>
      <c r="T23" s="87"/>
      <c r="U23" s="87"/>
      <c r="V23" s="87"/>
      <c r="W23" s="93">
        <v>39</v>
      </c>
      <c r="X23" s="108"/>
      <c r="Y23" s="108"/>
      <c r="Z23" s="25"/>
      <c r="AA23" s="25"/>
      <c r="AB23" s="25"/>
    </row>
    <row r="24" spans="1:28" ht="45" x14ac:dyDescent="0.25">
      <c r="A24" s="149"/>
      <c r="B24" s="149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>
        <v>8</v>
      </c>
      <c r="M24" s="13">
        <f t="shared" si="0"/>
        <v>8</v>
      </c>
      <c r="N24" s="15" t="str">
        <f t="shared" si="1"/>
        <v>OK</v>
      </c>
      <c r="O24" s="87"/>
      <c r="P24" s="87"/>
      <c r="Q24" s="87"/>
      <c r="R24" s="87"/>
      <c r="S24" s="87"/>
      <c r="T24" s="87"/>
      <c r="U24" s="87"/>
      <c r="V24" s="87"/>
      <c r="W24" s="91"/>
      <c r="X24" s="108"/>
      <c r="Y24" s="108"/>
      <c r="Z24" s="25"/>
      <c r="AA24" s="25"/>
      <c r="AB24" s="25"/>
    </row>
    <row r="25" spans="1:28" x14ac:dyDescent="0.25">
      <c r="A25" s="149"/>
      <c r="B25" s="149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>
        <v>500</v>
      </c>
      <c r="M25" s="13">
        <f t="shared" si="0"/>
        <v>470</v>
      </c>
      <c r="N25" s="15" t="str">
        <f t="shared" si="1"/>
        <v>OK</v>
      </c>
      <c r="O25" s="87"/>
      <c r="P25" s="87"/>
      <c r="Q25" s="87"/>
      <c r="R25" s="87"/>
      <c r="S25" s="87"/>
      <c r="T25" s="87"/>
      <c r="U25" s="87"/>
      <c r="V25" s="87"/>
      <c r="W25" s="93">
        <v>30</v>
      </c>
      <c r="X25" s="108"/>
      <c r="Y25" s="108"/>
      <c r="Z25" s="25"/>
      <c r="AA25" s="25"/>
      <c r="AB25" s="25"/>
    </row>
    <row r="26" spans="1:28" x14ac:dyDescent="0.25">
      <c r="A26" s="149"/>
      <c r="B26" s="149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>
        <v>500</v>
      </c>
      <c r="M26" s="13">
        <f t="shared" si="0"/>
        <v>264</v>
      </c>
      <c r="N26" s="15" t="str">
        <f t="shared" si="1"/>
        <v>OK</v>
      </c>
      <c r="O26" s="87"/>
      <c r="P26" s="87"/>
      <c r="Q26" s="87"/>
      <c r="R26" s="87"/>
      <c r="S26" s="87"/>
      <c r="T26" s="87"/>
      <c r="U26" s="87"/>
      <c r="V26" s="87"/>
      <c r="W26" s="93">
        <v>236</v>
      </c>
      <c r="X26" s="108"/>
      <c r="Y26" s="108"/>
      <c r="Z26" s="25"/>
      <c r="AA26" s="25"/>
      <c r="AB26" s="25"/>
    </row>
    <row r="27" spans="1:28" x14ac:dyDescent="0.25">
      <c r="A27" s="149"/>
      <c r="B27" s="149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>
        <v>500</v>
      </c>
      <c r="M27" s="13">
        <f t="shared" si="0"/>
        <v>500</v>
      </c>
      <c r="N27" s="15" t="str">
        <f t="shared" si="1"/>
        <v>OK</v>
      </c>
      <c r="O27" s="87"/>
      <c r="P27" s="87"/>
      <c r="Q27" s="87"/>
      <c r="R27" s="87"/>
      <c r="S27" s="87"/>
      <c r="T27" s="87"/>
      <c r="U27" s="87"/>
      <c r="V27" s="87"/>
      <c r="W27" s="93"/>
      <c r="X27" s="108"/>
      <c r="Y27" s="108"/>
      <c r="Z27" s="25"/>
      <c r="AA27" s="25"/>
      <c r="AB27" s="25"/>
    </row>
    <row r="28" spans="1:28" x14ac:dyDescent="0.25">
      <c r="A28" s="149"/>
      <c r="B28" s="149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>
        <v>100</v>
      </c>
      <c r="M28" s="13">
        <f t="shared" si="0"/>
        <v>45</v>
      </c>
      <c r="N28" s="15" t="str">
        <f t="shared" si="1"/>
        <v>OK</v>
      </c>
      <c r="O28" s="87"/>
      <c r="P28" s="87"/>
      <c r="Q28" s="87"/>
      <c r="R28" s="87"/>
      <c r="S28" s="87"/>
      <c r="T28" s="87"/>
      <c r="U28" s="87"/>
      <c r="V28" s="87"/>
      <c r="W28" s="93">
        <v>55</v>
      </c>
      <c r="X28" s="108"/>
      <c r="Y28" s="108"/>
      <c r="Z28" s="25"/>
      <c r="AA28" s="25"/>
      <c r="AB28" s="25"/>
    </row>
    <row r="29" spans="1:28" ht="22.5" x14ac:dyDescent="0.25">
      <c r="A29" s="150"/>
      <c r="B29" s="150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>
        <v>100</v>
      </c>
      <c r="M29" s="13">
        <f t="shared" si="0"/>
        <v>100</v>
      </c>
      <c r="N29" s="15" t="str">
        <f t="shared" si="1"/>
        <v>OK</v>
      </c>
      <c r="O29" s="87"/>
      <c r="P29" s="87"/>
      <c r="Q29" s="87"/>
      <c r="R29" s="87"/>
      <c r="S29" s="87"/>
      <c r="T29" s="87"/>
      <c r="U29" s="87"/>
      <c r="V29" s="87"/>
      <c r="W29" s="91"/>
      <c r="X29" s="108"/>
      <c r="Y29" s="108"/>
      <c r="Z29" s="25"/>
      <c r="AA29" s="25"/>
      <c r="AB29" s="25"/>
    </row>
    <row r="30" spans="1:28" ht="45" customHeight="1" x14ac:dyDescent="0.25">
      <c r="A30" s="160" t="s">
        <v>108</v>
      </c>
      <c r="B30" s="162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87"/>
      <c r="P30" s="87"/>
      <c r="Q30" s="87"/>
      <c r="R30" s="87"/>
      <c r="S30" s="87"/>
      <c r="T30" s="87"/>
      <c r="U30" s="87"/>
      <c r="V30" s="87"/>
      <c r="W30" s="91"/>
      <c r="X30" s="108"/>
      <c r="Y30" s="108"/>
      <c r="Z30" s="25"/>
      <c r="AA30" s="25"/>
      <c r="AB30" s="25"/>
    </row>
    <row r="31" spans="1:28" ht="45" x14ac:dyDescent="0.25">
      <c r="A31" s="160"/>
      <c r="B31" s="163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87"/>
      <c r="P31" s="87"/>
      <c r="Q31" s="87"/>
      <c r="R31" s="87"/>
      <c r="S31" s="87"/>
      <c r="T31" s="87"/>
      <c r="U31" s="87"/>
      <c r="V31" s="87"/>
      <c r="W31" s="91"/>
      <c r="X31" s="108"/>
      <c r="Y31" s="108"/>
      <c r="Z31" s="25"/>
      <c r="AA31" s="25"/>
      <c r="AB31" s="25"/>
    </row>
    <row r="32" spans="1:28" ht="45" x14ac:dyDescent="0.25">
      <c r="A32" s="160"/>
      <c r="B32" s="163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87"/>
      <c r="P32" s="87"/>
      <c r="Q32" s="87"/>
      <c r="R32" s="87"/>
      <c r="S32" s="87"/>
      <c r="T32" s="87"/>
      <c r="U32" s="87"/>
      <c r="V32" s="87"/>
      <c r="W32" s="91"/>
      <c r="X32" s="108"/>
      <c r="Y32" s="108"/>
      <c r="Z32" s="25"/>
      <c r="AA32" s="25"/>
      <c r="AB32" s="25"/>
    </row>
    <row r="33" spans="1:28" x14ac:dyDescent="0.25">
      <c r="A33" s="160"/>
      <c r="B33" s="163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87"/>
      <c r="P33" s="87"/>
      <c r="Q33" s="87"/>
      <c r="R33" s="87"/>
      <c r="S33" s="87"/>
      <c r="T33" s="87"/>
      <c r="U33" s="87"/>
      <c r="V33" s="87"/>
      <c r="W33" s="91"/>
      <c r="X33" s="108"/>
      <c r="Y33" s="108"/>
      <c r="Z33" s="25"/>
      <c r="AA33" s="25"/>
      <c r="AB33" s="25"/>
    </row>
    <row r="34" spans="1:28" x14ac:dyDescent="0.25">
      <c r="A34" s="160"/>
      <c r="B34" s="163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87"/>
      <c r="P34" s="87"/>
      <c r="Q34" s="87"/>
      <c r="R34" s="87"/>
      <c r="S34" s="87"/>
      <c r="T34" s="87"/>
      <c r="U34" s="87"/>
      <c r="V34" s="87"/>
      <c r="W34" s="91"/>
      <c r="X34" s="108"/>
      <c r="Y34" s="108"/>
      <c r="Z34" s="25"/>
      <c r="AA34" s="25"/>
      <c r="AB34" s="25"/>
    </row>
    <row r="35" spans="1:28" x14ac:dyDescent="0.25">
      <c r="A35" s="160"/>
      <c r="B35" s="163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87"/>
      <c r="P35" s="87"/>
      <c r="Q35" s="87"/>
      <c r="R35" s="87"/>
      <c r="S35" s="87"/>
      <c r="T35" s="87"/>
      <c r="U35" s="87"/>
      <c r="V35" s="87"/>
      <c r="W35" s="91"/>
      <c r="X35" s="108"/>
      <c r="Y35" s="108"/>
      <c r="Z35" s="25"/>
      <c r="AA35" s="25"/>
      <c r="AB35" s="25"/>
    </row>
    <row r="36" spans="1:28" x14ac:dyDescent="0.25">
      <c r="A36" s="160"/>
      <c r="B36" s="163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87"/>
      <c r="P36" s="87"/>
      <c r="Q36" s="87"/>
      <c r="R36" s="87"/>
      <c r="S36" s="87"/>
      <c r="T36" s="87"/>
      <c r="U36" s="87"/>
      <c r="V36" s="87"/>
      <c r="W36" s="91"/>
      <c r="X36" s="108"/>
      <c r="Y36" s="108"/>
      <c r="Z36" s="25"/>
      <c r="AA36" s="25"/>
      <c r="AB36" s="25"/>
    </row>
    <row r="37" spans="1:28" ht="22.5" x14ac:dyDescent="0.25">
      <c r="A37" s="161"/>
      <c r="B37" s="163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87"/>
      <c r="P37" s="87"/>
      <c r="Q37" s="87"/>
      <c r="R37" s="87"/>
      <c r="S37" s="87"/>
      <c r="T37" s="87"/>
      <c r="U37" s="87"/>
      <c r="V37" s="87"/>
      <c r="W37" s="91"/>
      <c r="X37" s="108"/>
      <c r="Y37" s="108"/>
      <c r="Z37" s="25"/>
      <c r="AA37" s="25"/>
      <c r="AB37" s="25"/>
    </row>
    <row r="38" spans="1:28" ht="15" customHeight="1" x14ac:dyDescent="0.25">
      <c r="A38" s="148" t="s">
        <v>109</v>
      </c>
      <c r="B38" s="148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87"/>
      <c r="P38" s="87"/>
      <c r="Q38" s="87"/>
      <c r="R38" s="87"/>
      <c r="S38" s="87"/>
      <c r="T38" s="87"/>
      <c r="U38" s="87"/>
      <c r="V38" s="87"/>
      <c r="W38" s="91"/>
      <c r="X38" s="108"/>
      <c r="Y38" s="108"/>
      <c r="Z38" s="25"/>
      <c r="AA38" s="25"/>
      <c r="AB38" s="25"/>
    </row>
    <row r="39" spans="1:28" ht="45" x14ac:dyDescent="0.25">
      <c r="A39" s="149"/>
      <c r="B39" s="149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0"/>
        <v>0</v>
      </c>
      <c r="N39" s="15" t="str">
        <f t="shared" si="1"/>
        <v>OK</v>
      </c>
      <c r="O39" s="87"/>
      <c r="P39" s="87"/>
      <c r="Q39" s="87"/>
      <c r="R39" s="87"/>
      <c r="S39" s="87"/>
      <c r="T39" s="87"/>
      <c r="U39" s="87"/>
      <c r="V39" s="87"/>
      <c r="W39" s="91"/>
      <c r="X39" s="108"/>
      <c r="Y39" s="108"/>
      <c r="Z39" s="25"/>
      <c r="AA39" s="25"/>
      <c r="AB39" s="25"/>
    </row>
    <row r="40" spans="1:28" ht="45" x14ac:dyDescent="0.25">
      <c r="A40" s="149"/>
      <c r="B40" s="149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0"/>
        <v>0</v>
      </c>
      <c r="N40" s="15" t="str">
        <f t="shared" si="1"/>
        <v>OK</v>
      </c>
      <c r="O40" s="87"/>
      <c r="P40" s="87"/>
      <c r="Q40" s="87"/>
      <c r="R40" s="87"/>
      <c r="S40" s="87"/>
      <c r="T40" s="87"/>
      <c r="U40" s="87"/>
      <c r="V40" s="87"/>
      <c r="W40" s="91"/>
      <c r="X40" s="108"/>
      <c r="Y40" s="108"/>
      <c r="Z40" s="25"/>
      <c r="AA40" s="25"/>
      <c r="AB40" s="25"/>
    </row>
    <row r="41" spans="1:28" ht="45" x14ac:dyDescent="0.25">
      <c r="A41" s="149"/>
      <c r="B41" s="149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87"/>
      <c r="P41" s="87"/>
      <c r="Q41" s="87"/>
      <c r="R41" s="87"/>
      <c r="S41" s="87"/>
      <c r="T41" s="87"/>
      <c r="U41" s="87"/>
      <c r="V41" s="87"/>
      <c r="W41" s="91"/>
      <c r="X41" s="108"/>
      <c r="Y41" s="108"/>
      <c r="Z41" s="25"/>
      <c r="AA41" s="25"/>
      <c r="AB41" s="25"/>
    </row>
    <row r="42" spans="1:28" x14ac:dyDescent="0.25">
      <c r="A42" s="149"/>
      <c r="B42" s="149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0"/>
        <v>0</v>
      </c>
      <c r="N42" s="15" t="str">
        <f t="shared" si="1"/>
        <v>OK</v>
      </c>
      <c r="O42" s="87"/>
      <c r="P42" s="87"/>
      <c r="Q42" s="87"/>
      <c r="R42" s="87"/>
      <c r="S42" s="87"/>
      <c r="T42" s="87"/>
      <c r="U42" s="87"/>
      <c r="V42" s="87"/>
      <c r="W42" s="91"/>
      <c r="X42" s="108"/>
      <c r="Y42" s="108"/>
      <c r="Z42" s="25"/>
      <c r="AA42" s="25"/>
      <c r="AB42" s="25"/>
    </row>
    <row r="43" spans="1:28" x14ac:dyDescent="0.25">
      <c r="A43" s="149"/>
      <c r="B43" s="149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0"/>
        <v>0</v>
      </c>
      <c r="N43" s="15" t="str">
        <f t="shared" si="1"/>
        <v>OK</v>
      </c>
      <c r="O43" s="87"/>
      <c r="P43" s="87"/>
      <c r="Q43" s="87"/>
      <c r="R43" s="87"/>
      <c r="S43" s="87"/>
      <c r="T43" s="87"/>
      <c r="U43" s="87"/>
      <c r="V43" s="87"/>
      <c r="W43" s="91"/>
      <c r="X43" s="108"/>
      <c r="Y43" s="108"/>
      <c r="Z43" s="25"/>
      <c r="AA43" s="25"/>
      <c r="AB43" s="25"/>
    </row>
    <row r="44" spans="1:28" x14ac:dyDescent="0.25">
      <c r="A44" s="149"/>
      <c r="B44" s="149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87"/>
      <c r="P44" s="87"/>
      <c r="Q44" s="87"/>
      <c r="R44" s="87"/>
      <c r="S44" s="87"/>
      <c r="T44" s="87"/>
      <c r="U44" s="87"/>
      <c r="V44" s="87"/>
      <c r="W44" s="91"/>
      <c r="X44" s="108"/>
      <c r="Y44" s="108"/>
      <c r="Z44" s="25"/>
      <c r="AA44" s="25"/>
      <c r="AB44" s="25"/>
    </row>
    <row r="45" spans="1:28" x14ac:dyDescent="0.25">
      <c r="A45" s="149"/>
      <c r="B45" s="149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87"/>
      <c r="P45" s="87"/>
      <c r="Q45" s="87"/>
      <c r="R45" s="87"/>
      <c r="S45" s="87"/>
      <c r="T45" s="87"/>
      <c r="U45" s="87"/>
      <c r="V45" s="87"/>
      <c r="W45" s="91"/>
      <c r="X45" s="108"/>
      <c r="Y45" s="108"/>
      <c r="Z45" s="25"/>
      <c r="AA45" s="25"/>
      <c r="AB45" s="25"/>
    </row>
    <row r="46" spans="1:28" ht="80.099999999999994" customHeight="1" x14ac:dyDescent="0.25">
      <c r="A46" s="150"/>
      <c r="B46" s="150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0"/>
        <v>0</v>
      </c>
      <c r="N46" s="15" t="str">
        <f t="shared" si="1"/>
        <v>OK</v>
      </c>
      <c r="O46" s="87"/>
      <c r="P46" s="87"/>
      <c r="Q46" s="87"/>
      <c r="R46" s="87"/>
      <c r="S46" s="87"/>
      <c r="T46" s="87"/>
      <c r="U46" s="87"/>
      <c r="V46" s="87"/>
      <c r="W46" s="91"/>
      <c r="X46" s="108"/>
      <c r="Y46" s="108"/>
      <c r="Z46" s="25"/>
      <c r="AA46" s="25"/>
      <c r="AB46" s="25"/>
    </row>
    <row r="47" spans="1:28" x14ac:dyDescent="0.25">
      <c r="A47" s="156" t="s">
        <v>110</v>
      </c>
      <c r="B47" s="157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0"/>
        <v>0</v>
      </c>
      <c r="N47" s="15" t="str">
        <f t="shared" si="1"/>
        <v>OK</v>
      </c>
      <c r="O47" s="87"/>
      <c r="P47" s="87"/>
      <c r="Q47" s="87"/>
      <c r="R47" s="87"/>
      <c r="S47" s="87"/>
      <c r="T47" s="87"/>
      <c r="U47" s="87"/>
      <c r="V47" s="87"/>
      <c r="W47" s="91"/>
      <c r="X47" s="108"/>
      <c r="Y47" s="108"/>
      <c r="Z47" s="25"/>
      <c r="AA47" s="25"/>
      <c r="AB47" s="25"/>
    </row>
    <row r="48" spans="1:28" ht="45" x14ac:dyDescent="0.25">
      <c r="A48" s="156"/>
      <c r="B48" s="158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0"/>
        <v>0</v>
      </c>
      <c r="N48" s="15" t="str">
        <f t="shared" si="1"/>
        <v>OK</v>
      </c>
      <c r="O48" s="87"/>
      <c r="P48" s="87"/>
      <c r="Q48" s="87"/>
      <c r="R48" s="87"/>
      <c r="S48" s="87"/>
      <c r="T48" s="87"/>
      <c r="U48" s="87"/>
      <c r="V48" s="87"/>
      <c r="W48" s="91"/>
      <c r="X48" s="108"/>
      <c r="Y48" s="108"/>
      <c r="Z48" s="25"/>
      <c r="AA48" s="25"/>
      <c r="AB48" s="25"/>
    </row>
    <row r="49" spans="1:28" ht="45" x14ac:dyDescent="0.25">
      <c r="A49" s="156"/>
      <c r="B49" s="158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0"/>
        <v>0</v>
      </c>
      <c r="N49" s="15" t="str">
        <f t="shared" si="1"/>
        <v>OK</v>
      </c>
      <c r="O49" s="87"/>
      <c r="P49" s="87"/>
      <c r="Q49" s="87"/>
      <c r="R49" s="87"/>
      <c r="S49" s="87"/>
      <c r="T49" s="87"/>
      <c r="U49" s="87"/>
      <c r="V49" s="87"/>
      <c r="W49" s="91"/>
      <c r="X49" s="108"/>
      <c r="Y49" s="108"/>
      <c r="Z49" s="25"/>
      <c r="AA49" s="25"/>
      <c r="AB49" s="25"/>
    </row>
    <row r="50" spans="1:28" ht="45" x14ac:dyDescent="0.25">
      <c r="A50" s="156"/>
      <c r="B50" s="158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0"/>
        <v>0</v>
      </c>
      <c r="N50" s="15" t="str">
        <f t="shared" si="1"/>
        <v>OK</v>
      </c>
      <c r="O50" s="87"/>
      <c r="P50" s="87"/>
      <c r="Q50" s="87"/>
      <c r="R50" s="87"/>
      <c r="S50" s="87"/>
      <c r="T50" s="87"/>
      <c r="U50" s="87"/>
      <c r="V50" s="87"/>
      <c r="W50" s="91"/>
      <c r="X50" s="108"/>
      <c r="Y50" s="108"/>
      <c r="Z50" s="25"/>
      <c r="AA50" s="25"/>
      <c r="AB50" s="25"/>
    </row>
    <row r="51" spans="1:28" x14ac:dyDescent="0.25">
      <c r="A51" s="156"/>
      <c r="B51" s="158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0"/>
        <v>0</v>
      </c>
      <c r="N51" s="15" t="str">
        <f t="shared" si="1"/>
        <v>OK</v>
      </c>
      <c r="O51" s="87"/>
      <c r="P51" s="87"/>
      <c r="Q51" s="87"/>
      <c r="R51" s="87"/>
      <c r="S51" s="87"/>
      <c r="T51" s="87"/>
      <c r="U51" s="87"/>
      <c r="V51" s="87"/>
      <c r="W51" s="91"/>
      <c r="X51" s="108"/>
      <c r="Y51" s="108"/>
      <c r="Z51" s="25"/>
      <c r="AA51" s="25"/>
      <c r="AB51" s="25"/>
    </row>
    <row r="52" spans="1:28" x14ac:dyDescent="0.25">
      <c r="A52" s="156"/>
      <c r="B52" s="158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0"/>
        <v>0</v>
      </c>
      <c r="N52" s="15" t="str">
        <f t="shared" si="1"/>
        <v>OK</v>
      </c>
      <c r="O52" s="87"/>
      <c r="P52" s="87"/>
      <c r="Q52" s="87"/>
      <c r="R52" s="87"/>
      <c r="S52" s="87"/>
      <c r="T52" s="87"/>
      <c r="U52" s="87"/>
      <c r="V52" s="87"/>
      <c r="W52" s="91"/>
      <c r="X52" s="108"/>
      <c r="Y52" s="108"/>
      <c r="Z52" s="25"/>
      <c r="AA52" s="25"/>
      <c r="AB52" s="25"/>
    </row>
    <row r="53" spans="1:28" x14ac:dyDescent="0.25">
      <c r="A53" s="156"/>
      <c r="B53" s="158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0"/>
        <v>0</v>
      </c>
      <c r="N53" s="15" t="str">
        <f t="shared" si="1"/>
        <v>OK</v>
      </c>
      <c r="O53" s="87"/>
      <c r="P53" s="87"/>
      <c r="Q53" s="87"/>
      <c r="R53" s="87"/>
      <c r="S53" s="87"/>
      <c r="T53" s="87"/>
      <c r="U53" s="87"/>
      <c r="V53" s="87"/>
      <c r="W53" s="91"/>
      <c r="X53" s="108"/>
      <c r="Y53" s="108"/>
      <c r="Z53" s="25"/>
      <c r="AA53" s="25"/>
      <c r="AB53" s="25"/>
    </row>
    <row r="54" spans="1:28" x14ac:dyDescent="0.25">
      <c r="A54" s="156"/>
      <c r="B54" s="159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0"/>
        <v>0</v>
      </c>
      <c r="N54" s="15" t="str">
        <f t="shared" si="1"/>
        <v>OK</v>
      </c>
      <c r="O54" s="87"/>
      <c r="P54" s="87"/>
      <c r="Q54" s="87"/>
      <c r="R54" s="87"/>
      <c r="S54" s="87"/>
      <c r="T54" s="87"/>
      <c r="U54" s="87"/>
      <c r="V54" s="87"/>
      <c r="W54" s="91"/>
      <c r="X54" s="108"/>
      <c r="Y54" s="108"/>
      <c r="Z54" s="25"/>
      <c r="AA54" s="25"/>
      <c r="AB54" s="25"/>
    </row>
  </sheetData>
  <customSheetViews>
    <customSheetView guid="{B9C3DAFA-017A-49F7-AED8-93B14E732368}" scale="80" topLeftCell="A22">
      <selection activeCell="R31" sqref="R31"/>
      <pageMargins left="0.511811024" right="0.511811024" top="0.78740157499999996" bottom="0.78740157499999996" header="0.31496062000000002" footer="0.31496062000000002"/>
    </customSheetView>
    <customSheetView guid="{29377F80-2479-4EEE-B758-5B51FB237957}" scale="80" topLeftCell="A22">
      <selection activeCell="R31" sqref="R31"/>
      <pageMargins left="0.511811024" right="0.511811024" top="0.78740157499999996" bottom="0.78740157499999996" header="0.31496062000000002" footer="0.31496062000000002"/>
    </customSheetView>
    <customSheetView guid="{4F310B60-E7C4-463C-82E5-32855552E117}" scale="80">
      <selection activeCell="K4" sqref="K4:K38"/>
      <pageMargins left="0.511811024" right="0.511811024" top="0.78740157499999996" bottom="0.78740157499999996" header="0.31496062000000002" footer="0.31496062000000002"/>
    </customSheetView>
    <customSheetView guid="{621D8238-5429-498F-AC6E-560DC77BBC2F}" scale="60" topLeftCell="D1">
      <selection activeCell="R5" sqref="R5"/>
      <pageMargins left="0.511811024" right="0.511811024" top="0.78740157499999996" bottom="0.78740157499999996" header="0.31496062000000002" footer="0.31496062000000002"/>
    </customSheetView>
  </customSheetViews>
  <mergeCells count="26">
    <mergeCell ref="Z1:Z2"/>
    <mergeCell ref="W1:W2"/>
    <mergeCell ref="A47:A54"/>
    <mergeCell ref="B47:B54"/>
    <mergeCell ref="D1:K1"/>
    <mergeCell ref="L1:N1"/>
    <mergeCell ref="A38:A46"/>
    <mergeCell ref="B38:B46"/>
    <mergeCell ref="T1:T2"/>
    <mergeCell ref="U1:U2"/>
    <mergeCell ref="AB1:AB2"/>
    <mergeCell ref="A2:N2"/>
    <mergeCell ref="A21:A29"/>
    <mergeCell ref="B21:B29"/>
    <mergeCell ref="A30:A37"/>
    <mergeCell ref="B30:B37"/>
    <mergeCell ref="AA1:AA2"/>
    <mergeCell ref="A1:C1"/>
    <mergeCell ref="X1:X2"/>
    <mergeCell ref="Y1:Y2"/>
    <mergeCell ref="V1:V2"/>
    <mergeCell ref="O1:O2"/>
    <mergeCell ref="P1:P2"/>
    <mergeCell ref="Q1:Q2"/>
    <mergeCell ref="R1:R2"/>
    <mergeCell ref="S1:S2"/>
  </mergeCells>
  <conditionalFormatting sqref="N1:N1048576">
    <cfRule type="cellIs" dxfId="5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54"/>
  <sheetViews>
    <sheetView zoomScale="80" zoomScaleNormal="80" workbookViewId="0">
      <selection activeCell="Q7" sqref="Q7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51" t="s">
        <v>43</v>
      </c>
      <c r="B1" s="151"/>
      <c r="C1" s="151"/>
      <c r="D1" s="151" t="s">
        <v>41</v>
      </c>
      <c r="E1" s="151"/>
      <c r="F1" s="151"/>
      <c r="G1" s="151"/>
      <c r="H1" s="151"/>
      <c r="I1" s="151"/>
      <c r="J1" s="151"/>
      <c r="K1" s="151"/>
      <c r="L1" s="151" t="s">
        <v>45</v>
      </c>
      <c r="M1" s="151"/>
      <c r="N1" s="151"/>
      <c r="O1" s="154" t="s">
        <v>220</v>
      </c>
      <c r="P1" s="154" t="s">
        <v>221</v>
      </c>
      <c r="Q1" s="154" t="s">
        <v>222</v>
      </c>
      <c r="R1" s="154" t="s">
        <v>223</v>
      </c>
      <c r="S1" s="154" t="s">
        <v>46</v>
      </c>
      <c r="T1" s="154" t="s">
        <v>46</v>
      </c>
      <c r="U1" s="154" t="s">
        <v>46</v>
      </c>
      <c r="V1" s="154" t="s">
        <v>46</v>
      </c>
      <c r="W1" s="154" t="s">
        <v>46</v>
      </c>
      <c r="X1" s="154" t="s">
        <v>46</v>
      </c>
      <c r="Y1" s="154" t="s">
        <v>46</v>
      </c>
      <c r="Z1" s="154" t="s">
        <v>46</v>
      </c>
      <c r="AA1" s="154" t="s">
        <v>46</v>
      </c>
      <c r="AB1" s="154" t="s">
        <v>46</v>
      </c>
    </row>
    <row r="2" spans="1:28" ht="24.75" customHeight="1" x14ac:dyDescent="0.25">
      <c r="A2" s="151" t="s">
        <v>119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137">
        <v>45043</v>
      </c>
      <c r="P3" s="137">
        <v>45106</v>
      </c>
      <c r="Q3" s="137">
        <v>45191</v>
      </c>
      <c r="R3" s="137">
        <v>45196</v>
      </c>
      <c r="S3" s="26" t="s">
        <v>1</v>
      </c>
      <c r="T3" s="26" t="s">
        <v>1</v>
      </c>
      <c r="U3" s="26" t="s">
        <v>1</v>
      </c>
      <c r="V3" s="26" t="s">
        <v>1</v>
      </c>
      <c r="W3" s="26" t="s">
        <v>1</v>
      </c>
      <c r="X3" s="26" t="s">
        <v>1</v>
      </c>
      <c r="Y3" s="26" t="s">
        <v>1</v>
      </c>
      <c r="Z3" s="26" t="s">
        <v>1</v>
      </c>
      <c r="AA3" s="26" t="s">
        <v>1</v>
      </c>
      <c r="AB3" s="26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/>
      <c r="M4" s="13">
        <f>L4-SUM(O4:AB4)</f>
        <v>0</v>
      </c>
      <c r="N4" s="15" t="str">
        <f>IF(M4&lt;0,"ATENÇÃO","OK")</f>
        <v>OK</v>
      </c>
      <c r="O4" s="136"/>
      <c r="P4" s="136"/>
      <c r="Q4" s="136"/>
      <c r="R4" s="136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>
        <v>10</v>
      </c>
      <c r="M5" s="13">
        <f t="shared" ref="M5:M54" si="0">L5-SUM(O5:AB5)</f>
        <v>9</v>
      </c>
      <c r="N5" s="15" t="str">
        <f t="shared" ref="N5:N54" si="1">IF(M5&lt;0,"ATENÇÃO","OK")</f>
        <v>OK</v>
      </c>
      <c r="O5" s="136"/>
      <c r="P5" s="136"/>
      <c r="Q5" s="138">
        <v>1</v>
      </c>
      <c r="R5" s="136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/>
      <c r="M6" s="13">
        <f t="shared" si="0"/>
        <v>0</v>
      </c>
      <c r="N6" s="15" t="str">
        <f t="shared" si="1"/>
        <v>OK</v>
      </c>
      <c r="O6" s="136"/>
      <c r="P6" s="136"/>
      <c r="Q6" s="136"/>
      <c r="R6" s="136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>
        <f>20-12-2</f>
        <v>6</v>
      </c>
      <c r="M7" s="13">
        <f t="shared" si="0"/>
        <v>6</v>
      </c>
      <c r="N7" s="15" t="str">
        <f t="shared" si="1"/>
        <v>OK</v>
      </c>
      <c r="O7" s="136"/>
      <c r="P7" s="136"/>
      <c r="Q7" s="136"/>
      <c r="R7" s="136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/>
      <c r="M8" s="13">
        <f t="shared" si="0"/>
        <v>0</v>
      </c>
      <c r="N8" s="15" t="str">
        <f t="shared" si="1"/>
        <v>OK</v>
      </c>
      <c r="O8" s="136"/>
      <c r="P8" s="136"/>
      <c r="Q8" s="136"/>
      <c r="R8" s="136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>
        <f>10-10</f>
        <v>0</v>
      </c>
      <c r="M9" s="13">
        <f t="shared" si="0"/>
        <v>0</v>
      </c>
      <c r="N9" s="15" t="str">
        <f t="shared" si="1"/>
        <v>OK</v>
      </c>
      <c r="O9" s="136"/>
      <c r="P9" s="136"/>
      <c r="Q9" s="136"/>
      <c r="R9" s="136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>
        <f>0+2</f>
        <v>2</v>
      </c>
      <c r="M10" s="13">
        <f t="shared" si="0"/>
        <v>0</v>
      </c>
      <c r="N10" s="15" t="str">
        <f t="shared" si="1"/>
        <v>OK</v>
      </c>
      <c r="O10" s="138">
        <v>2</v>
      </c>
      <c r="P10" s="136"/>
      <c r="Q10" s="136"/>
      <c r="R10" s="136"/>
      <c r="S10" s="25"/>
      <c r="T10" s="25"/>
      <c r="U10" s="25"/>
      <c r="V10" s="25"/>
      <c r="W10" s="25"/>
      <c r="X10" s="25"/>
      <c r="Y10" s="25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136"/>
      <c r="P11" s="136"/>
      <c r="Q11" s="136"/>
      <c r="R11" s="136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/>
      <c r="M12" s="13">
        <f t="shared" si="0"/>
        <v>0</v>
      </c>
      <c r="N12" s="15" t="str">
        <f t="shared" si="1"/>
        <v>OK</v>
      </c>
      <c r="O12" s="136"/>
      <c r="P12" s="136"/>
      <c r="Q12" s="136"/>
      <c r="R12" s="136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>
        <v>10</v>
      </c>
      <c r="M13" s="13">
        <f t="shared" si="0"/>
        <v>10</v>
      </c>
      <c r="N13" s="15" t="str">
        <f t="shared" si="1"/>
        <v>OK</v>
      </c>
      <c r="O13" s="136"/>
      <c r="P13" s="136"/>
      <c r="Q13" s="136"/>
      <c r="R13" s="136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/>
      <c r="M14" s="13">
        <f t="shared" si="0"/>
        <v>0</v>
      </c>
      <c r="N14" s="15" t="str">
        <f t="shared" si="1"/>
        <v>OK</v>
      </c>
      <c r="O14" s="136"/>
      <c r="P14" s="136"/>
      <c r="Q14" s="136"/>
      <c r="R14" s="136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/>
      <c r="M15" s="13">
        <f t="shared" si="0"/>
        <v>0</v>
      </c>
      <c r="N15" s="15" t="str">
        <f t="shared" si="1"/>
        <v>OK</v>
      </c>
      <c r="O15" s="136"/>
      <c r="P15" s="136"/>
      <c r="Q15" s="136"/>
      <c r="R15" s="136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/>
      <c r="M16" s="13">
        <f t="shared" si="0"/>
        <v>0</v>
      </c>
      <c r="N16" s="15" t="str">
        <f t="shared" si="1"/>
        <v>OK</v>
      </c>
      <c r="O16" s="136"/>
      <c r="P16" s="136"/>
      <c r="Q16" s="136"/>
      <c r="R16" s="136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>
        <f>20-3-2</f>
        <v>15</v>
      </c>
      <c r="M17" s="13">
        <f t="shared" si="0"/>
        <v>14</v>
      </c>
      <c r="N17" s="15" t="str">
        <f t="shared" si="1"/>
        <v>OK</v>
      </c>
      <c r="O17" s="138">
        <v>1</v>
      </c>
      <c r="P17" s="136"/>
      <c r="Q17" s="136"/>
      <c r="R17" s="136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>
        <f>0+2</f>
        <v>2</v>
      </c>
      <c r="M18" s="13">
        <f t="shared" si="0"/>
        <v>0</v>
      </c>
      <c r="N18" s="15" t="str">
        <f t="shared" si="1"/>
        <v>OK</v>
      </c>
      <c r="O18" s="138">
        <v>2</v>
      </c>
      <c r="P18" s="136"/>
      <c r="Q18" s="136"/>
      <c r="R18" s="136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>
        <f>10-1</f>
        <v>9</v>
      </c>
      <c r="M19" s="13">
        <f t="shared" si="0"/>
        <v>9</v>
      </c>
      <c r="N19" s="15" t="str">
        <f t="shared" si="1"/>
        <v>OK</v>
      </c>
      <c r="O19" s="136"/>
      <c r="P19" s="136"/>
      <c r="Q19" s="136"/>
      <c r="R19" s="136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>
        <v>10</v>
      </c>
      <c r="M20" s="13">
        <f t="shared" si="0"/>
        <v>10</v>
      </c>
      <c r="N20" s="15" t="str">
        <f t="shared" si="1"/>
        <v>OK</v>
      </c>
      <c r="O20" s="136"/>
      <c r="P20" s="136"/>
      <c r="Q20" s="136"/>
      <c r="R20" s="136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ht="15" customHeight="1" x14ac:dyDescent="0.25">
      <c r="A21" s="148" t="s">
        <v>102</v>
      </c>
      <c r="B21" s="148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>
        <f>10-1</f>
        <v>9</v>
      </c>
      <c r="M21" s="13">
        <f t="shared" si="0"/>
        <v>9</v>
      </c>
      <c r="N21" s="15" t="str">
        <f t="shared" si="1"/>
        <v>OK</v>
      </c>
      <c r="O21" s="136"/>
      <c r="P21" s="136"/>
      <c r="Q21" s="136"/>
      <c r="R21" s="136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ht="45" x14ac:dyDescent="0.25">
      <c r="A22" s="149"/>
      <c r="B22" s="149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>
        <f>20-1-15</f>
        <v>4</v>
      </c>
      <c r="M22" s="13">
        <f t="shared" si="0"/>
        <v>0</v>
      </c>
      <c r="N22" s="15" t="str">
        <f t="shared" si="1"/>
        <v>OK</v>
      </c>
      <c r="O22" s="136"/>
      <c r="P22" s="138">
        <v>2</v>
      </c>
      <c r="Q22" s="136"/>
      <c r="R22" s="138">
        <v>2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spans="1:28" ht="45" x14ac:dyDescent="0.25">
      <c r="A23" s="149"/>
      <c r="B23" s="149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>
        <v>20</v>
      </c>
      <c r="M23" s="13">
        <f t="shared" si="0"/>
        <v>16</v>
      </c>
      <c r="N23" s="15" t="str">
        <f t="shared" si="1"/>
        <v>OK</v>
      </c>
      <c r="O23" s="136"/>
      <c r="P23" s="138">
        <v>3</v>
      </c>
      <c r="Q23" s="136"/>
      <c r="R23" s="138">
        <v>1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spans="1:28" ht="45" x14ac:dyDescent="0.25">
      <c r="A24" s="149"/>
      <c r="B24" s="149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>
        <v>10</v>
      </c>
      <c r="M24" s="13">
        <f t="shared" si="0"/>
        <v>10</v>
      </c>
      <c r="N24" s="15" t="str">
        <f t="shared" si="1"/>
        <v>OK</v>
      </c>
      <c r="O24" s="136"/>
      <c r="P24" s="135"/>
      <c r="Q24" s="136"/>
      <c r="R24" s="139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spans="1:28" x14ac:dyDescent="0.25">
      <c r="A25" s="149"/>
      <c r="B25" s="149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>
        <f>70-30</f>
        <v>40</v>
      </c>
      <c r="M25" s="13">
        <f t="shared" si="0"/>
        <v>19</v>
      </c>
      <c r="N25" s="15" t="str">
        <f t="shared" si="1"/>
        <v>OK</v>
      </c>
      <c r="O25" s="135"/>
      <c r="P25" s="138">
        <v>1</v>
      </c>
      <c r="Q25" s="136"/>
      <c r="R25" s="138">
        <v>20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spans="1:28" x14ac:dyDescent="0.25">
      <c r="A26" s="149"/>
      <c r="B26" s="149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>
        <v>70</v>
      </c>
      <c r="M26" s="13">
        <f t="shared" si="0"/>
        <v>51</v>
      </c>
      <c r="N26" s="15" t="str">
        <f t="shared" si="1"/>
        <v>OK</v>
      </c>
      <c r="O26" s="135"/>
      <c r="P26" s="138">
        <v>9</v>
      </c>
      <c r="Q26" s="136"/>
      <c r="R26" s="138">
        <v>10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x14ac:dyDescent="0.25">
      <c r="A27" s="149"/>
      <c r="B27" s="149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>
        <v>70</v>
      </c>
      <c r="M27" s="13">
        <f t="shared" si="0"/>
        <v>70</v>
      </c>
      <c r="N27" s="15" t="str">
        <f t="shared" si="1"/>
        <v>OK</v>
      </c>
      <c r="O27" s="136"/>
      <c r="P27" s="136"/>
      <c r="Q27" s="136"/>
      <c r="R27" s="139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x14ac:dyDescent="0.25">
      <c r="A28" s="149"/>
      <c r="B28" s="149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>
        <v>40</v>
      </c>
      <c r="M28" s="13">
        <f t="shared" si="0"/>
        <v>38</v>
      </c>
      <c r="N28" s="15" t="str">
        <f t="shared" si="1"/>
        <v>OK</v>
      </c>
      <c r="O28" s="136"/>
      <c r="P28" s="136"/>
      <c r="Q28" s="136"/>
      <c r="R28" s="138">
        <v>2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ht="22.5" x14ac:dyDescent="0.25">
      <c r="A29" s="150"/>
      <c r="B29" s="150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>
        <v>10</v>
      </c>
      <c r="M29" s="13">
        <f t="shared" si="0"/>
        <v>10</v>
      </c>
      <c r="N29" s="15" t="str">
        <f t="shared" si="1"/>
        <v>OK</v>
      </c>
      <c r="O29" s="136"/>
      <c r="P29" s="136"/>
      <c r="Q29" s="136"/>
      <c r="R29" s="136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45" customHeight="1" x14ac:dyDescent="0.25">
      <c r="A30" s="160" t="s">
        <v>108</v>
      </c>
      <c r="B30" s="162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136"/>
      <c r="P30" s="136"/>
      <c r="Q30" s="136"/>
      <c r="R30" s="136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ht="45" x14ac:dyDescent="0.25">
      <c r="A31" s="160"/>
      <c r="B31" s="163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136"/>
      <c r="P31" s="136"/>
      <c r="Q31" s="136"/>
      <c r="R31" s="136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45" x14ac:dyDescent="0.25">
      <c r="A32" s="160"/>
      <c r="B32" s="163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136"/>
      <c r="P32" s="136"/>
      <c r="Q32" s="136"/>
      <c r="R32" s="136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x14ac:dyDescent="0.25">
      <c r="A33" s="160"/>
      <c r="B33" s="163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136"/>
      <c r="P33" s="136"/>
      <c r="Q33" s="136"/>
      <c r="R33" s="136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x14ac:dyDescent="0.25">
      <c r="A34" s="160"/>
      <c r="B34" s="163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136"/>
      <c r="P34" s="136"/>
      <c r="Q34" s="136"/>
      <c r="R34" s="136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x14ac:dyDescent="0.25">
      <c r="A35" s="160"/>
      <c r="B35" s="163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136"/>
      <c r="P35" s="136"/>
      <c r="Q35" s="136"/>
      <c r="R35" s="136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x14ac:dyDescent="0.25">
      <c r="A36" s="160"/>
      <c r="B36" s="163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136"/>
      <c r="P36" s="136"/>
      <c r="Q36" s="136"/>
      <c r="R36" s="136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22.5" x14ac:dyDescent="0.25">
      <c r="A37" s="161"/>
      <c r="B37" s="163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136"/>
      <c r="P37" s="136"/>
      <c r="Q37" s="136"/>
      <c r="R37" s="136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5" customHeight="1" x14ac:dyDescent="0.25">
      <c r="A38" s="148" t="s">
        <v>109</v>
      </c>
      <c r="B38" s="148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136"/>
      <c r="P38" s="136"/>
      <c r="Q38" s="136"/>
      <c r="R38" s="136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45" x14ac:dyDescent="0.25">
      <c r="A39" s="149"/>
      <c r="B39" s="149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0"/>
        <v>0</v>
      </c>
      <c r="N39" s="15" t="str">
        <f t="shared" si="1"/>
        <v>OK</v>
      </c>
      <c r="O39" s="136"/>
      <c r="P39" s="136"/>
      <c r="Q39" s="136"/>
      <c r="R39" s="136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45" x14ac:dyDescent="0.25">
      <c r="A40" s="149"/>
      <c r="B40" s="149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0"/>
        <v>0</v>
      </c>
      <c r="N40" s="15" t="str">
        <f t="shared" si="1"/>
        <v>OK</v>
      </c>
      <c r="O40" s="136"/>
      <c r="P40" s="136"/>
      <c r="Q40" s="136"/>
      <c r="R40" s="136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45" x14ac:dyDescent="0.25">
      <c r="A41" s="149"/>
      <c r="B41" s="149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136"/>
      <c r="P41" s="136"/>
      <c r="Q41" s="136"/>
      <c r="R41" s="136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x14ac:dyDescent="0.25">
      <c r="A42" s="149"/>
      <c r="B42" s="149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0"/>
        <v>0</v>
      </c>
      <c r="N42" s="15" t="str">
        <f t="shared" si="1"/>
        <v>OK</v>
      </c>
      <c r="O42" s="136"/>
      <c r="P42" s="136"/>
      <c r="Q42" s="136"/>
      <c r="R42" s="136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x14ac:dyDescent="0.25">
      <c r="A43" s="149"/>
      <c r="B43" s="149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0"/>
        <v>0</v>
      </c>
      <c r="N43" s="15" t="str">
        <f t="shared" si="1"/>
        <v>OK</v>
      </c>
      <c r="O43" s="136"/>
      <c r="P43" s="136"/>
      <c r="Q43" s="136"/>
      <c r="R43" s="136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x14ac:dyDescent="0.25">
      <c r="A44" s="149"/>
      <c r="B44" s="149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136"/>
      <c r="P44" s="136"/>
      <c r="Q44" s="136"/>
      <c r="R44" s="136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x14ac:dyDescent="0.25">
      <c r="A45" s="149"/>
      <c r="B45" s="149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136"/>
      <c r="P45" s="136"/>
      <c r="Q45" s="136"/>
      <c r="R45" s="136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80.099999999999994" customHeight="1" x14ac:dyDescent="0.25">
      <c r="A46" s="150"/>
      <c r="B46" s="150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0"/>
        <v>0</v>
      </c>
      <c r="N46" s="15" t="str">
        <f t="shared" si="1"/>
        <v>OK</v>
      </c>
      <c r="O46" s="136"/>
      <c r="P46" s="136"/>
      <c r="Q46" s="136"/>
      <c r="R46" s="136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x14ac:dyDescent="0.25">
      <c r="A47" s="156" t="s">
        <v>110</v>
      </c>
      <c r="B47" s="157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0"/>
        <v>0</v>
      </c>
      <c r="N47" s="15" t="str">
        <f t="shared" si="1"/>
        <v>OK</v>
      </c>
      <c r="O47" s="136"/>
      <c r="P47" s="136"/>
      <c r="Q47" s="136"/>
      <c r="R47" s="136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45" x14ac:dyDescent="0.25">
      <c r="A48" s="156"/>
      <c r="B48" s="158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0"/>
        <v>0</v>
      </c>
      <c r="N48" s="15" t="str">
        <f t="shared" si="1"/>
        <v>OK</v>
      </c>
      <c r="O48" s="136"/>
      <c r="P48" s="136"/>
      <c r="Q48" s="136"/>
      <c r="R48" s="136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45" x14ac:dyDescent="0.25">
      <c r="A49" s="156"/>
      <c r="B49" s="158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0"/>
        <v>0</v>
      </c>
      <c r="N49" s="15" t="str">
        <f t="shared" si="1"/>
        <v>OK</v>
      </c>
      <c r="O49" s="136"/>
      <c r="P49" s="136"/>
      <c r="Q49" s="136"/>
      <c r="R49" s="136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45" x14ac:dyDescent="0.25">
      <c r="A50" s="156"/>
      <c r="B50" s="158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0"/>
        <v>0</v>
      </c>
      <c r="N50" s="15" t="str">
        <f t="shared" si="1"/>
        <v>OK</v>
      </c>
      <c r="O50" s="136"/>
      <c r="P50" s="136"/>
      <c r="Q50" s="136"/>
      <c r="R50" s="136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x14ac:dyDescent="0.25">
      <c r="A51" s="156"/>
      <c r="B51" s="158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0"/>
        <v>0</v>
      </c>
      <c r="N51" s="15" t="str">
        <f t="shared" si="1"/>
        <v>OK</v>
      </c>
      <c r="O51" s="136"/>
      <c r="P51" s="136"/>
      <c r="Q51" s="136"/>
      <c r="R51" s="136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x14ac:dyDescent="0.25">
      <c r="A52" s="156"/>
      <c r="B52" s="158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0"/>
        <v>0</v>
      </c>
      <c r="N52" s="15" t="str">
        <f t="shared" si="1"/>
        <v>OK</v>
      </c>
      <c r="O52" s="136"/>
      <c r="P52" s="136"/>
      <c r="Q52" s="136"/>
      <c r="R52" s="136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x14ac:dyDescent="0.25">
      <c r="A53" s="156"/>
      <c r="B53" s="158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0"/>
        <v>0</v>
      </c>
      <c r="N53" s="15" t="str">
        <f t="shared" si="1"/>
        <v>OK</v>
      </c>
      <c r="O53" s="136"/>
      <c r="P53" s="136"/>
      <c r="Q53" s="136"/>
      <c r="R53" s="136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x14ac:dyDescent="0.25">
      <c r="A54" s="156"/>
      <c r="B54" s="159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0"/>
        <v>0</v>
      </c>
      <c r="N54" s="15" t="str">
        <f t="shared" si="1"/>
        <v>OK</v>
      </c>
      <c r="O54" s="136"/>
      <c r="P54" s="136"/>
      <c r="Q54" s="136"/>
      <c r="R54" s="136"/>
      <c r="S54" s="25"/>
      <c r="T54" s="25"/>
      <c r="U54" s="25"/>
      <c r="V54" s="25"/>
      <c r="W54" s="25"/>
      <c r="X54" s="25"/>
      <c r="Y54" s="25"/>
      <c r="Z54" s="25"/>
      <c r="AA54" s="25"/>
      <c r="AB54" s="25"/>
    </row>
  </sheetData>
  <customSheetViews>
    <customSheetView guid="{B9C3DAFA-017A-49F7-AED8-93B14E732368}" scale="80" topLeftCell="D1">
      <selection activeCell="K4" sqref="K4:K38"/>
      <pageMargins left="0.511811024" right="0.511811024" top="0.78740157499999996" bottom="0.78740157499999996" header="0.31496062000000002" footer="0.31496062000000002"/>
    </customSheetView>
    <customSheetView guid="{29377F80-2479-4EEE-B758-5B51FB237957}" scale="80" topLeftCell="D1">
      <selection activeCell="K4" sqref="K4:K38"/>
      <pageMargins left="0.511811024" right="0.511811024" top="0.78740157499999996" bottom="0.78740157499999996" header="0.31496062000000002" footer="0.31496062000000002"/>
    </customSheetView>
    <customSheetView guid="{4F310B60-E7C4-463C-82E5-32855552E117}" scale="80" topLeftCell="D1">
      <selection activeCell="K4" sqref="K4:K38"/>
      <pageMargins left="0.511811024" right="0.511811024" top="0.78740157499999996" bottom="0.78740157499999996" header="0.31496062000000002" footer="0.31496062000000002"/>
    </customSheetView>
    <customSheetView guid="{621D8238-5429-498F-AC6E-560DC77BBC2F}" scale="80" topLeftCell="A6">
      <selection activeCell="K7" sqref="K7"/>
      <pageMargins left="0.511811024" right="0.511811024" top="0.78740157499999996" bottom="0.78740157499999996" header="0.31496062000000002" footer="0.31496062000000002"/>
    </customSheetView>
  </customSheetViews>
  <mergeCells count="26">
    <mergeCell ref="Q1:Q2"/>
    <mergeCell ref="R1:R2"/>
    <mergeCell ref="Y1:Y2"/>
    <mergeCell ref="Z1:Z2"/>
    <mergeCell ref="AA1:AA2"/>
    <mergeCell ref="S1:S2"/>
    <mergeCell ref="T1:T2"/>
    <mergeCell ref="U1:U2"/>
    <mergeCell ref="V1:V2"/>
    <mergeCell ref="W1:W2"/>
    <mergeCell ref="A47:A54"/>
    <mergeCell ref="B47:B54"/>
    <mergeCell ref="AB1:AB2"/>
    <mergeCell ref="A2:N2"/>
    <mergeCell ref="A21:A29"/>
    <mergeCell ref="B21:B29"/>
    <mergeCell ref="A30:A37"/>
    <mergeCell ref="B30:B37"/>
    <mergeCell ref="A38:A46"/>
    <mergeCell ref="B38:B46"/>
    <mergeCell ref="A1:C1"/>
    <mergeCell ref="D1:K1"/>
    <mergeCell ref="L1:N1"/>
    <mergeCell ref="X1:X2"/>
    <mergeCell ref="O1:O2"/>
    <mergeCell ref="P1:P2"/>
  </mergeCells>
  <conditionalFormatting sqref="N1:N1048576">
    <cfRule type="cellIs" dxfId="4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54"/>
  <sheetViews>
    <sheetView topLeftCell="F1" zoomScale="80" zoomScaleNormal="80" workbookViewId="0">
      <selection activeCell="AA5" sqref="AA5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51" t="s">
        <v>43</v>
      </c>
      <c r="B1" s="151"/>
      <c r="C1" s="151"/>
      <c r="D1" s="151" t="s">
        <v>41</v>
      </c>
      <c r="E1" s="151"/>
      <c r="F1" s="151"/>
      <c r="G1" s="151"/>
      <c r="H1" s="151"/>
      <c r="I1" s="151"/>
      <c r="J1" s="151"/>
      <c r="K1" s="151"/>
      <c r="L1" s="151" t="s">
        <v>45</v>
      </c>
      <c r="M1" s="151"/>
      <c r="N1" s="151"/>
      <c r="O1" s="154" t="s">
        <v>140</v>
      </c>
      <c r="P1" s="154" t="s">
        <v>141</v>
      </c>
      <c r="Q1" s="154" t="s">
        <v>142</v>
      </c>
      <c r="R1" s="154" t="s">
        <v>143</v>
      </c>
      <c r="S1" s="154" t="s">
        <v>144</v>
      </c>
      <c r="T1" s="154" t="s">
        <v>235</v>
      </c>
      <c r="U1" s="154" t="s">
        <v>236</v>
      </c>
      <c r="V1" s="154" t="s">
        <v>237</v>
      </c>
      <c r="W1" s="154" t="s">
        <v>238</v>
      </c>
      <c r="X1" s="154" t="s">
        <v>239</v>
      </c>
      <c r="Y1" s="154" t="s">
        <v>240</v>
      </c>
      <c r="Z1" s="154" t="s">
        <v>46</v>
      </c>
      <c r="AA1" s="154" t="s">
        <v>46</v>
      </c>
      <c r="AB1" s="154" t="s">
        <v>46</v>
      </c>
    </row>
    <row r="2" spans="1:28" ht="24.75" customHeight="1" x14ac:dyDescent="0.25">
      <c r="A2" s="151" t="s">
        <v>124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74">
        <v>44859</v>
      </c>
      <c r="P3" s="74">
        <v>44865</v>
      </c>
      <c r="Q3" s="74">
        <v>44980</v>
      </c>
      <c r="R3" s="74">
        <v>44992</v>
      </c>
      <c r="S3" s="74">
        <v>45006</v>
      </c>
      <c r="T3" s="144">
        <v>45041</v>
      </c>
      <c r="U3" s="144">
        <v>45072</v>
      </c>
      <c r="V3" s="144">
        <v>45077</v>
      </c>
      <c r="W3" s="144">
        <v>45077</v>
      </c>
      <c r="X3" s="144">
        <v>45181</v>
      </c>
      <c r="Y3" s="144">
        <v>45201</v>
      </c>
      <c r="Z3" s="26" t="s">
        <v>1</v>
      </c>
      <c r="AA3" s="26" t="s">
        <v>1</v>
      </c>
      <c r="AB3" s="26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/>
      <c r="M4" s="13">
        <f>L4-SUM(O4:AB4)</f>
        <v>0</v>
      </c>
      <c r="N4" s="15" t="str">
        <f>IF(M4&lt;0,"ATENÇÃO","OK")</f>
        <v>OK</v>
      </c>
      <c r="O4" s="73"/>
      <c r="P4" s="73"/>
      <c r="Q4" s="73"/>
      <c r="R4" s="73"/>
      <c r="S4" s="73"/>
      <c r="T4" s="143"/>
      <c r="U4" s="143"/>
      <c r="V4" s="143"/>
      <c r="W4" s="143"/>
      <c r="X4" s="143"/>
      <c r="Y4" s="143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>
        <v>3</v>
      </c>
      <c r="M5" s="13">
        <f t="shared" ref="M5:M54" si="0">L5-SUM(O5:AB5)</f>
        <v>3</v>
      </c>
      <c r="N5" s="15" t="str">
        <f t="shared" ref="N5:N54" si="1">IF(M5&lt;0,"ATENÇÃO","OK")</f>
        <v>OK</v>
      </c>
      <c r="O5" s="73"/>
      <c r="P5" s="73"/>
      <c r="Q5" s="73"/>
      <c r="R5" s="73"/>
      <c r="S5" s="73"/>
      <c r="T5" s="143"/>
      <c r="U5" s="143"/>
      <c r="V5" s="143"/>
      <c r="W5" s="143"/>
      <c r="X5" s="143"/>
      <c r="Y5" s="143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/>
      <c r="M6" s="13">
        <f t="shared" si="0"/>
        <v>0</v>
      </c>
      <c r="N6" s="15" t="str">
        <f t="shared" si="1"/>
        <v>OK</v>
      </c>
      <c r="O6" s="73"/>
      <c r="P6" s="73"/>
      <c r="Q6" s="73"/>
      <c r="R6" s="73"/>
      <c r="S6" s="73"/>
      <c r="T6" s="143"/>
      <c r="U6" s="143"/>
      <c r="V6" s="143"/>
      <c r="W6" s="143"/>
      <c r="X6" s="143"/>
      <c r="Y6" s="143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>
        <f>6-2</f>
        <v>4</v>
      </c>
      <c r="M7" s="13">
        <f t="shared" si="0"/>
        <v>1</v>
      </c>
      <c r="N7" s="15" t="str">
        <f t="shared" si="1"/>
        <v>OK</v>
      </c>
      <c r="O7" s="73"/>
      <c r="P7" s="73"/>
      <c r="Q7" s="73"/>
      <c r="R7" s="73"/>
      <c r="S7" s="73"/>
      <c r="T7" s="143"/>
      <c r="U7" s="143"/>
      <c r="V7" s="143"/>
      <c r="W7" s="143"/>
      <c r="X7" s="143"/>
      <c r="Y7" s="143">
        <v>3</v>
      </c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/>
      <c r="M8" s="13">
        <f t="shared" si="0"/>
        <v>0</v>
      </c>
      <c r="N8" s="15" t="str">
        <f t="shared" si="1"/>
        <v>OK</v>
      </c>
      <c r="O8" s="73"/>
      <c r="P8" s="73"/>
      <c r="Q8" s="73"/>
      <c r="R8" s="73"/>
      <c r="S8" s="73"/>
      <c r="T8" s="143"/>
      <c r="U8" s="143"/>
      <c r="V8" s="143"/>
      <c r="W8" s="143"/>
      <c r="X8" s="143"/>
      <c r="Y8" s="143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>
        <v>6</v>
      </c>
      <c r="M9" s="13">
        <f t="shared" si="0"/>
        <v>3</v>
      </c>
      <c r="N9" s="15" t="str">
        <f t="shared" si="1"/>
        <v>OK</v>
      </c>
      <c r="O9" s="73"/>
      <c r="P9" s="73"/>
      <c r="Q9" s="73"/>
      <c r="R9" s="73">
        <v>1</v>
      </c>
      <c r="S9" s="73"/>
      <c r="T9" s="143"/>
      <c r="U9" s="143"/>
      <c r="V9" s="143"/>
      <c r="W9" s="143"/>
      <c r="X9" s="143"/>
      <c r="Y9" s="143">
        <v>2</v>
      </c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/>
      <c r="M10" s="13">
        <f t="shared" si="0"/>
        <v>0</v>
      </c>
      <c r="N10" s="15" t="str">
        <f t="shared" si="1"/>
        <v>OK</v>
      </c>
      <c r="O10" s="73"/>
      <c r="P10" s="73"/>
      <c r="Q10" s="73"/>
      <c r="R10" s="73"/>
      <c r="S10" s="73"/>
      <c r="T10" s="143"/>
      <c r="U10" s="143"/>
      <c r="V10" s="143"/>
      <c r="W10" s="143"/>
      <c r="X10" s="143"/>
      <c r="Y10" s="143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73"/>
      <c r="P11" s="73"/>
      <c r="Q11" s="73"/>
      <c r="R11" s="73"/>
      <c r="S11" s="73"/>
      <c r="T11" s="143"/>
      <c r="U11" s="143"/>
      <c r="V11" s="143"/>
      <c r="W11" s="143"/>
      <c r="X11" s="143"/>
      <c r="Y11" s="143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/>
      <c r="M12" s="13">
        <f t="shared" si="0"/>
        <v>0</v>
      </c>
      <c r="N12" s="15" t="str">
        <f t="shared" si="1"/>
        <v>OK</v>
      </c>
      <c r="O12" s="73"/>
      <c r="P12" s="73"/>
      <c r="Q12" s="73"/>
      <c r="R12" s="73"/>
      <c r="S12" s="73"/>
      <c r="T12" s="143"/>
      <c r="U12" s="143"/>
      <c r="V12" s="143"/>
      <c r="W12" s="143"/>
      <c r="X12" s="143"/>
      <c r="Y12" s="143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/>
      <c r="M13" s="13">
        <f t="shared" si="0"/>
        <v>0</v>
      </c>
      <c r="N13" s="15" t="str">
        <f t="shared" si="1"/>
        <v>OK</v>
      </c>
      <c r="O13" s="73"/>
      <c r="P13" s="73"/>
      <c r="Q13" s="73"/>
      <c r="R13" s="73"/>
      <c r="S13" s="73"/>
      <c r="T13" s="143"/>
      <c r="U13" s="143"/>
      <c r="V13" s="143"/>
      <c r="W13" s="143"/>
      <c r="X13" s="143"/>
      <c r="Y13" s="143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/>
      <c r="M14" s="13">
        <f t="shared" si="0"/>
        <v>0</v>
      </c>
      <c r="N14" s="15" t="str">
        <f t="shared" si="1"/>
        <v>OK</v>
      </c>
      <c r="O14" s="73"/>
      <c r="P14" s="73"/>
      <c r="Q14" s="73"/>
      <c r="R14" s="73"/>
      <c r="S14" s="73"/>
      <c r="T14" s="143"/>
      <c r="U14" s="143"/>
      <c r="V14" s="143"/>
      <c r="W14" s="143"/>
      <c r="X14" s="143"/>
      <c r="Y14" s="143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/>
      <c r="M15" s="13">
        <f t="shared" si="0"/>
        <v>0</v>
      </c>
      <c r="N15" s="15" t="str">
        <f t="shared" si="1"/>
        <v>OK</v>
      </c>
      <c r="O15" s="73"/>
      <c r="P15" s="73"/>
      <c r="Q15" s="73"/>
      <c r="R15" s="73"/>
      <c r="S15" s="73"/>
      <c r="T15" s="143"/>
      <c r="U15" s="143"/>
      <c r="V15" s="143"/>
      <c r="W15" s="143"/>
      <c r="X15" s="143"/>
      <c r="Y15" s="143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>
        <v>2</v>
      </c>
      <c r="M16" s="13">
        <f t="shared" si="0"/>
        <v>1</v>
      </c>
      <c r="N16" s="15" t="str">
        <f t="shared" si="1"/>
        <v>OK</v>
      </c>
      <c r="O16" s="73"/>
      <c r="P16" s="73"/>
      <c r="Q16" s="73"/>
      <c r="R16" s="73"/>
      <c r="S16" s="73"/>
      <c r="T16" s="143"/>
      <c r="U16" s="143"/>
      <c r="V16" s="143"/>
      <c r="W16" s="143">
        <v>1</v>
      </c>
      <c r="X16" s="143"/>
      <c r="Y16" s="143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>
        <v>5</v>
      </c>
      <c r="M17" s="13">
        <f t="shared" si="0"/>
        <v>4</v>
      </c>
      <c r="N17" s="15" t="str">
        <f t="shared" si="1"/>
        <v>OK</v>
      </c>
      <c r="O17" s="73"/>
      <c r="P17" s="73"/>
      <c r="Q17" s="73"/>
      <c r="R17" s="73"/>
      <c r="S17" s="73"/>
      <c r="T17" s="143"/>
      <c r="U17" s="143"/>
      <c r="V17" s="143">
        <v>1</v>
      </c>
      <c r="W17" s="143"/>
      <c r="X17" s="143"/>
      <c r="Y17" s="143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>
        <f>0+1</f>
        <v>1</v>
      </c>
      <c r="M18" s="13">
        <f t="shared" si="0"/>
        <v>0</v>
      </c>
      <c r="N18" s="15" t="str">
        <f t="shared" si="1"/>
        <v>OK</v>
      </c>
      <c r="O18" s="73"/>
      <c r="P18" s="73"/>
      <c r="Q18" s="73"/>
      <c r="R18" s="73"/>
      <c r="S18" s="73">
        <v>1</v>
      </c>
      <c r="T18" s="143"/>
      <c r="U18" s="143"/>
      <c r="V18" s="143"/>
      <c r="W18" s="143"/>
      <c r="X18" s="143"/>
      <c r="Y18" s="143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/>
      <c r="M19" s="13">
        <f t="shared" si="0"/>
        <v>0</v>
      </c>
      <c r="N19" s="15" t="str">
        <f t="shared" si="1"/>
        <v>OK</v>
      </c>
      <c r="O19" s="73"/>
      <c r="P19" s="73"/>
      <c r="Q19" s="73"/>
      <c r="R19" s="73"/>
      <c r="S19" s="73"/>
      <c r="T19" s="143"/>
      <c r="U19" s="143"/>
      <c r="V19" s="143"/>
      <c r="W19" s="143"/>
      <c r="X19" s="143"/>
      <c r="Y19" s="143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>
        <v>30</v>
      </c>
      <c r="M20" s="13">
        <f t="shared" si="0"/>
        <v>27</v>
      </c>
      <c r="N20" s="15" t="str">
        <f t="shared" si="1"/>
        <v>OK</v>
      </c>
      <c r="O20" s="73">
        <v>3</v>
      </c>
      <c r="P20" s="73"/>
      <c r="Q20" s="73"/>
      <c r="R20" s="73"/>
      <c r="S20" s="73"/>
      <c r="T20" s="143"/>
      <c r="U20" s="143"/>
      <c r="V20" s="143"/>
      <c r="W20" s="143"/>
      <c r="X20" s="143"/>
      <c r="Y20" s="143"/>
      <c r="Z20" s="25"/>
      <c r="AA20" s="25"/>
      <c r="AB20" s="25"/>
    </row>
    <row r="21" spans="1:28" ht="15" customHeight="1" x14ac:dyDescent="0.25">
      <c r="A21" s="148" t="s">
        <v>102</v>
      </c>
      <c r="B21" s="148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/>
      <c r="M21" s="13">
        <f t="shared" si="0"/>
        <v>0</v>
      </c>
      <c r="N21" s="15" t="str">
        <f t="shared" si="1"/>
        <v>OK</v>
      </c>
      <c r="O21" s="73"/>
      <c r="P21" s="73"/>
      <c r="Q21" s="73"/>
      <c r="R21" s="73"/>
      <c r="S21" s="73"/>
      <c r="T21" s="143"/>
      <c r="U21" s="143"/>
      <c r="V21" s="143"/>
      <c r="W21" s="143"/>
      <c r="X21" s="143"/>
      <c r="Y21" s="143"/>
      <c r="Z21" s="25"/>
      <c r="AA21" s="25"/>
      <c r="AB21" s="25"/>
    </row>
    <row r="22" spans="1:28" ht="45" x14ac:dyDescent="0.25">
      <c r="A22" s="149"/>
      <c r="B22" s="149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>
        <f>25-4</f>
        <v>21</v>
      </c>
      <c r="M22" s="13">
        <f t="shared" si="0"/>
        <v>18</v>
      </c>
      <c r="N22" s="15" t="str">
        <f t="shared" si="1"/>
        <v>OK</v>
      </c>
      <c r="O22" s="73"/>
      <c r="P22" s="73"/>
      <c r="Q22" s="73">
        <v>3</v>
      </c>
      <c r="R22" s="73"/>
      <c r="S22" s="73"/>
      <c r="T22" s="143"/>
      <c r="U22" s="143"/>
      <c r="V22" s="143"/>
      <c r="W22" s="143"/>
      <c r="X22" s="143"/>
      <c r="Y22" s="143"/>
      <c r="Z22" s="25"/>
      <c r="AA22" s="25"/>
      <c r="AB22" s="25"/>
    </row>
    <row r="23" spans="1:28" ht="45" x14ac:dyDescent="0.25">
      <c r="A23" s="149"/>
      <c r="B23" s="149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>
        <v>20</v>
      </c>
      <c r="M23" s="13">
        <f t="shared" si="0"/>
        <v>17</v>
      </c>
      <c r="N23" s="15" t="str">
        <f t="shared" si="1"/>
        <v>OK</v>
      </c>
      <c r="O23" s="73"/>
      <c r="P23" s="73"/>
      <c r="Q23" s="73"/>
      <c r="R23" s="73"/>
      <c r="S23" s="73"/>
      <c r="T23" s="143">
        <v>1</v>
      </c>
      <c r="U23" s="143"/>
      <c r="V23" s="143"/>
      <c r="W23" s="143"/>
      <c r="X23" s="143">
        <v>2</v>
      </c>
      <c r="Y23" s="143"/>
      <c r="Z23" s="25"/>
      <c r="AA23" s="25"/>
      <c r="AB23" s="25"/>
    </row>
    <row r="24" spans="1:28" ht="45" x14ac:dyDescent="0.25">
      <c r="A24" s="149"/>
      <c r="B24" s="149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>
        <v>20</v>
      </c>
      <c r="M24" s="13">
        <f t="shared" si="0"/>
        <v>17</v>
      </c>
      <c r="N24" s="15" t="str">
        <f t="shared" si="1"/>
        <v>OK</v>
      </c>
      <c r="O24" s="73"/>
      <c r="P24" s="73"/>
      <c r="Q24" s="73">
        <v>2</v>
      </c>
      <c r="R24" s="73"/>
      <c r="S24" s="73"/>
      <c r="T24" s="143">
        <v>1</v>
      </c>
      <c r="U24" s="143"/>
      <c r="V24" s="143"/>
      <c r="W24" s="143"/>
      <c r="X24" s="143"/>
      <c r="Y24" s="143"/>
      <c r="Z24" s="25"/>
      <c r="AA24" s="25"/>
      <c r="AB24" s="25"/>
    </row>
    <row r="25" spans="1:28" x14ac:dyDescent="0.25">
      <c r="A25" s="149"/>
      <c r="B25" s="149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>
        <v>50</v>
      </c>
      <c r="M25" s="13">
        <f t="shared" si="0"/>
        <v>38</v>
      </c>
      <c r="N25" s="15" t="str">
        <f t="shared" si="1"/>
        <v>OK</v>
      </c>
      <c r="O25" s="73"/>
      <c r="P25" s="73"/>
      <c r="Q25" s="73">
        <v>12</v>
      </c>
      <c r="R25" s="73"/>
      <c r="S25" s="73"/>
      <c r="T25" s="143"/>
      <c r="U25" s="143"/>
      <c r="V25" s="143"/>
      <c r="W25" s="143"/>
      <c r="X25" s="143"/>
      <c r="Y25" s="143"/>
      <c r="Z25" s="25"/>
      <c r="AA25" s="25"/>
      <c r="AB25" s="25"/>
    </row>
    <row r="26" spans="1:28" x14ac:dyDescent="0.25">
      <c r="A26" s="149"/>
      <c r="B26" s="149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>
        <v>20</v>
      </c>
      <c r="M26" s="13">
        <f t="shared" si="0"/>
        <v>14</v>
      </c>
      <c r="N26" s="15" t="str">
        <f t="shared" si="1"/>
        <v>OK</v>
      </c>
      <c r="O26" s="73"/>
      <c r="P26" s="73"/>
      <c r="Q26" s="73"/>
      <c r="R26" s="73"/>
      <c r="S26" s="73"/>
      <c r="T26" s="143"/>
      <c r="U26" s="143">
        <v>6</v>
      </c>
      <c r="V26" s="143"/>
      <c r="W26" s="143"/>
      <c r="X26" s="143"/>
      <c r="Y26" s="143"/>
      <c r="Z26" s="25"/>
      <c r="AA26" s="25"/>
      <c r="AB26" s="25"/>
    </row>
    <row r="27" spans="1:28" x14ac:dyDescent="0.25">
      <c r="A27" s="149"/>
      <c r="B27" s="149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>
        <v>20</v>
      </c>
      <c r="M27" s="13">
        <f t="shared" si="0"/>
        <v>20</v>
      </c>
      <c r="N27" s="15" t="str">
        <f t="shared" si="1"/>
        <v>OK</v>
      </c>
      <c r="O27" s="73"/>
      <c r="P27" s="73"/>
      <c r="Q27" s="73"/>
      <c r="R27" s="73"/>
      <c r="S27" s="73"/>
      <c r="T27" s="143"/>
      <c r="U27" s="143"/>
      <c r="V27" s="143"/>
      <c r="W27" s="143"/>
      <c r="X27" s="143"/>
      <c r="Y27" s="143"/>
      <c r="Z27" s="25"/>
      <c r="AA27" s="25"/>
      <c r="AB27" s="25"/>
    </row>
    <row r="28" spans="1:28" x14ac:dyDescent="0.25">
      <c r="A28" s="149"/>
      <c r="B28" s="149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>
        <v>60</v>
      </c>
      <c r="M28" s="13">
        <f t="shared" si="0"/>
        <v>56</v>
      </c>
      <c r="N28" s="15" t="str">
        <f t="shared" si="1"/>
        <v>OK</v>
      </c>
      <c r="O28" s="73"/>
      <c r="P28" s="73"/>
      <c r="Q28" s="73">
        <v>1</v>
      </c>
      <c r="R28" s="73"/>
      <c r="S28" s="73"/>
      <c r="T28" s="143">
        <v>1</v>
      </c>
      <c r="U28" s="143"/>
      <c r="V28" s="143"/>
      <c r="W28" s="143"/>
      <c r="X28" s="143">
        <v>2</v>
      </c>
      <c r="Y28" s="143"/>
      <c r="Z28" s="25"/>
      <c r="AA28" s="25"/>
      <c r="AB28" s="25"/>
    </row>
    <row r="29" spans="1:28" ht="22.5" x14ac:dyDescent="0.25">
      <c r="A29" s="150"/>
      <c r="B29" s="150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>
        <v>30</v>
      </c>
      <c r="M29" s="13">
        <f t="shared" si="0"/>
        <v>29</v>
      </c>
      <c r="N29" s="15" t="str">
        <f t="shared" si="1"/>
        <v>OK</v>
      </c>
      <c r="O29" s="73"/>
      <c r="P29" s="73">
        <v>1</v>
      </c>
      <c r="Q29" s="73"/>
      <c r="R29" s="73"/>
      <c r="S29" s="73"/>
      <c r="T29" s="143"/>
      <c r="U29" s="143"/>
      <c r="V29" s="143"/>
      <c r="W29" s="143"/>
      <c r="X29" s="143"/>
      <c r="Y29" s="143"/>
      <c r="Z29" s="25"/>
      <c r="AA29" s="25"/>
      <c r="AB29" s="25"/>
    </row>
    <row r="30" spans="1:28" ht="45" customHeight="1" x14ac:dyDescent="0.25">
      <c r="A30" s="160" t="s">
        <v>108</v>
      </c>
      <c r="B30" s="162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73"/>
      <c r="P30" s="73"/>
      <c r="Q30" s="73"/>
      <c r="R30" s="73"/>
      <c r="S30" s="73"/>
      <c r="T30" s="143"/>
      <c r="U30" s="143"/>
      <c r="V30" s="143"/>
      <c r="W30" s="143"/>
      <c r="X30" s="143"/>
      <c r="Y30" s="143"/>
      <c r="Z30" s="25"/>
      <c r="AA30" s="25"/>
      <c r="AB30" s="25"/>
    </row>
    <row r="31" spans="1:28" ht="45" x14ac:dyDescent="0.25">
      <c r="A31" s="160"/>
      <c r="B31" s="163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73"/>
      <c r="P31" s="73"/>
      <c r="Q31" s="73"/>
      <c r="R31" s="73"/>
      <c r="S31" s="73"/>
      <c r="T31" s="143"/>
      <c r="U31" s="143"/>
      <c r="V31" s="143"/>
      <c r="W31" s="143"/>
      <c r="X31" s="143"/>
      <c r="Y31" s="143"/>
      <c r="Z31" s="25"/>
      <c r="AA31" s="25"/>
      <c r="AB31" s="25"/>
    </row>
    <row r="32" spans="1:28" ht="45" x14ac:dyDescent="0.25">
      <c r="A32" s="160"/>
      <c r="B32" s="163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73"/>
      <c r="P32" s="73"/>
      <c r="Q32" s="73"/>
      <c r="R32" s="73"/>
      <c r="S32" s="73"/>
      <c r="T32" s="143"/>
      <c r="U32" s="143"/>
      <c r="V32" s="143"/>
      <c r="W32" s="143"/>
      <c r="X32" s="143"/>
      <c r="Y32" s="143"/>
      <c r="Z32" s="25"/>
      <c r="AA32" s="25"/>
      <c r="AB32" s="25"/>
    </row>
    <row r="33" spans="1:28" x14ac:dyDescent="0.25">
      <c r="A33" s="160"/>
      <c r="B33" s="163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73"/>
      <c r="P33" s="73"/>
      <c r="Q33" s="73"/>
      <c r="R33" s="73"/>
      <c r="S33" s="73"/>
      <c r="T33" s="143"/>
      <c r="U33" s="143"/>
      <c r="V33" s="143"/>
      <c r="W33" s="143"/>
      <c r="X33" s="143"/>
      <c r="Y33" s="143"/>
      <c r="Z33" s="25"/>
      <c r="AA33" s="25"/>
      <c r="AB33" s="25"/>
    </row>
    <row r="34" spans="1:28" x14ac:dyDescent="0.25">
      <c r="A34" s="160"/>
      <c r="B34" s="163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73"/>
      <c r="P34" s="73"/>
      <c r="Q34" s="73"/>
      <c r="R34" s="73"/>
      <c r="S34" s="73"/>
      <c r="T34" s="143"/>
      <c r="U34" s="143"/>
      <c r="V34" s="143"/>
      <c r="W34" s="143"/>
      <c r="X34" s="143"/>
      <c r="Y34" s="143"/>
      <c r="Z34" s="25"/>
      <c r="AA34" s="25"/>
      <c r="AB34" s="25"/>
    </row>
    <row r="35" spans="1:28" x14ac:dyDescent="0.25">
      <c r="A35" s="160"/>
      <c r="B35" s="163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73"/>
      <c r="P35" s="73"/>
      <c r="Q35" s="73"/>
      <c r="R35" s="73"/>
      <c r="S35" s="73"/>
      <c r="T35" s="143"/>
      <c r="U35" s="143"/>
      <c r="V35" s="143"/>
      <c r="W35" s="143"/>
      <c r="X35" s="143"/>
      <c r="Y35" s="143"/>
      <c r="Z35" s="25"/>
      <c r="AA35" s="25"/>
      <c r="AB35" s="25"/>
    </row>
    <row r="36" spans="1:28" x14ac:dyDescent="0.25">
      <c r="A36" s="160"/>
      <c r="B36" s="163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73"/>
      <c r="P36" s="73"/>
      <c r="Q36" s="73"/>
      <c r="R36" s="73"/>
      <c r="S36" s="73"/>
      <c r="T36" s="143"/>
      <c r="U36" s="143"/>
      <c r="V36" s="143"/>
      <c r="W36" s="143"/>
      <c r="X36" s="143"/>
      <c r="Y36" s="143"/>
      <c r="Z36" s="25"/>
      <c r="AA36" s="25"/>
      <c r="AB36" s="25"/>
    </row>
    <row r="37" spans="1:28" ht="22.5" x14ac:dyDescent="0.25">
      <c r="A37" s="161"/>
      <c r="B37" s="163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73"/>
      <c r="P37" s="73"/>
      <c r="Q37" s="73"/>
      <c r="R37" s="73"/>
      <c r="S37" s="73"/>
      <c r="T37" s="143"/>
      <c r="U37" s="143"/>
      <c r="V37" s="143"/>
      <c r="W37" s="143"/>
      <c r="X37" s="143"/>
      <c r="Y37" s="143"/>
      <c r="Z37" s="25"/>
      <c r="AA37" s="25"/>
      <c r="AB37" s="25"/>
    </row>
    <row r="38" spans="1:28" ht="15" customHeight="1" x14ac:dyDescent="0.25">
      <c r="A38" s="148" t="s">
        <v>109</v>
      </c>
      <c r="B38" s="148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73"/>
      <c r="P38" s="73"/>
      <c r="Q38" s="73"/>
      <c r="R38" s="73"/>
      <c r="S38" s="73"/>
      <c r="T38" s="143"/>
      <c r="U38" s="143"/>
      <c r="V38" s="143"/>
      <c r="W38" s="143"/>
      <c r="X38" s="143"/>
      <c r="Y38" s="143"/>
      <c r="Z38" s="25"/>
      <c r="AA38" s="25"/>
      <c r="AB38" s="25"/>
    </row>
    <row r="39" spans="1:28" ht="45" x14ac:dyDescent="0.25">
      <c r="A39" s="149"/>
      <c r="B39" s="149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0"/>
        <v>0</v>
      </c>
      <c r="N39" s="15" t="str">
        <f t="shared" si="1"/>
        <v>OK</v>
      </c>
      <c r="O39" s="73"/>
      <c r="P39" s="73"/>
      <c r="Q39" s="73"/>
      <c r="R39" s="73"/>
      <c r="S39" s="73"/>
      <c r="T39" s="143"/>
      <c r="U39" s="143"/>
      <c r="V39" s="143"/>
      <c r="W39" s="143"/>
      <c r="X39" s="143"/>
      <c r="Y39" s="143"/>
      <c r="Z39" s="25"/>
      <c r="AA39" s="25"/>
      <c r="AB39" s="25"/>
    </row>
    <row r="40" spans="1:28" ht="45" x14ac:dyDescent="0.25">
      <c r="A40" s="149"/>
      <c r="B40" s="149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0"/>
        <v>0</v>
      </c>
      <c r="N40" s="15" t="str">
        <f t="shared" si="1"/>
        <v>OK</v>
      </c>
      <c r="O40" s="73"/>
      <c r="P40" s="73"/>
      <c r="Q40" s="73"/>
      <c r="R40" s="73"/>
      <c r="S40" s="73"/>
      <c r="T40" s="143"/>
      <c r="U40" s="143"/>
      <c r="V40" s="143"/>
      <c r="W40" s="143"/>
      <c r="X40" s="143"/>
      <c r="Y40" s="143"/>
      <c r="Z40" s="25"/>
      <c r="AA40" s="25"/>
      <c r="AB40" s="25"/>
    </row>
    <row r="41" spans="1:28" ht="45" x14ac:dyDescent="0.25">
      <c r="A41" s="149"/>
      <c r="B41" s="149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73"/>
      <c r="P41" s="73"/>
      <c r="Q41" s="73"/>
      <c r="R41" s="73"/>
      <c r="S41" s="73"/>
      <c r="T41" s="143"/>
      <c r="U41" s="143"/>
      <c r="V41" s="143"/>
      <c r="W41" s="143"/>
      <c r="X41" s="143"/>
      <c r="Y41" s="143"/>
      <c r="Z41" s="25"/>
      <c r="AA41" s="25"/>
      <c r="AB41" s="25"/>
    </row>
    <row r="42" spans="1:28" x14ac:dyDescent="0.25">
      <c r="A42" s="149"/>
      <c r="B42" s="149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0"/>
        <v>0</v>
      </c>
      <c r="N42" s="15" t="str">
        <f t="shared" si="1"/>
        <v>OK</v>
      </c>
      <c r="O42" s="73"/>
      <c r="P42" s="73"/>
      <c r="Q42" s="73"/>
      <c r="R42" s="73"/>
      <c r="S42" s="73"/>
      <c r="T42" s="143"/>
      <c r="U42" s="143"/>
      <c r="V42" s="143"/>
      <c r="W42" s="143"/>
      <c r="X42" s="143"/>
      <c r="Y42" s="143"/>
      <c r="Z42" s="25"/>
      <c r="AA42" s="25"/>
      <c r="AB42" s="25"/>
    </row>
    <row r="43" spans="1:28" x14ac:dyDescent="0.25">
      <c r="A43" s="149"/>
      <c r="B43" s="149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0"/>
        <v>0</v>
      </c>
      <c r="N43" s="15" t="str">
        <f t="shared" si="1"/>
        <v>OK</v>
      </c>
      <c r="O43" s="73"/>
      <c r="P43" s="73"/>
      <c r="Q43" s="73"/>
      <c r="R43" s="73"/>
      <c r="S43" s="73"/>
      <c r="T43" s="143"/>
      <c r="U43" s="143"/>
      <c r="V43" s="143"/>
      <c r="W43" s="143"/>
      <c r="X43" s="143"/>
      <c r="Y43" s="143"/>
      <c r="Z43" s="25"/>
      <c r="AA43" s="25"/>
      <c r="AB43" s="25"/>
    </row>
    <row r="44" spans="1:28" x14ac:dyDescent="0.25">
      <c r="A44" s="149"/>
      <c r="B44" s="149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73"/>
      <c r="P44" s="73"/>
      <c r="Q44" s="73"/>
      <c r="R44" s="73"/>
      <c r="S44" s="73"/>
      <c r="T44" s="143"/>
      <c r="U44" s="143"/>
      <c r="V44" s="143"/>
      <c r="W44" s="143"/>
      <c r="X44" s="143"/>
      <c r="Y44" s="143"/>
      <c r="Z44" s="25"/>
      <c r="AA44" s="25"/>
      <c r="AB44" s="25"/>
    </row>
    <row r="45" spans="1:28" x14ac:dyDescent="0.25">
      <c r="A45" s="149"/>
      <c r="B45" s="149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73"/>
      <c r="P45" s="73"/>
      <c r="Q45" s="73"/>
      <c r="R45" s="73"/>
      <c r="S45" s="73"/>
      <c r="T45" s="143"/>
      <c r="U45" s="143"/>
      <c r="V45" s="143"/>
      <c r="W45" s="143"/>
      <c r="X45" s="143"/>
      <c r="Y45" s="143"/>
      <c r="Z45" s="25"/>
      <c r="AA45" s="25"/>
      <c r="AB45" s="25"/>
    </row>
    <row r="46" spans="1:28" ht="80.099999999999994" customHeight="1" x14ac:dyDescent="0.25">
      <c r="A46" s="150"/>
      <c r="B46" s="150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0"/>
        <v>0</v>
      </c>
      <c r="N46" s="15" t="str">
        <f t="shared" si="1"/>
        <v>OK</v>
      </c>
      <c r="O46" s="73"/>
      <c r="P46" s="73"/>
      <c r="Q46" s="73"/>
      <c r="R46" s="73"/>
      <c r="S46" s="73"/>
      <c r="T46" s="143"/>
      <c r="U46" s="143"/>
      <c r="V46" s="143"/>
      <c r="W46" s="143"/>
      <c r="X46" s="143"/>
      <c r="Y46" s="143"/>
      <c r="Z46" s="25"/>
      <c r="AA46" s="25"/>
      <c r="AB46" s="25"/>
    </row>
    <row r="47" spans="1:28" x14ac:dyDescent="0.25">
      <c r="A47" s="156" t="s">
        <v>110</v>
      </c>
      <c r="B47" s="157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0"/>
        <v>0</v>
      </c>
      <c r="N47" s="15" t="str">
        <f t="shared" si="1"/>
        <v>OK</v>
      </c>
      <c r="O47" s="73"/>
      <c r="P47" s="73"/>
      <c r="Q47" s="73"/>
      <c r="R47" s="73"/>
      <c r="S47" s="73"/>
      <c r="T47" s="143"/>
      <c r="U47" s="143"/>
      <c r="V47" s="143"/>
      <c r="W47" s="143"/>
      <c r="X47" s="143"/>
      <c r="Y47" s="143"/>
      <c r="Z47" s="25"/>
      <c r="AA47" s="25"/>
      <c r="AB47" s="25"/>
    </row>
    <row r="48" spans="1:28" ht="45" x14ac:dyDescent="0.25">
      <c r="A48" s="156"/>
      <c r="B48" s="158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0"/>
        <v>0</v>
      </c>
      <c r="N48" s="15" t="str">
        <f t="shared" si="1"/>
        <v>OK</v>
      </c>
      <c r="O48" s="73"/>
      <c r="P48" s="73"/>
      <c r="Q48" s="73"/>
      <c r="R48" s="73"/>
      <c r="S48" s="73"/>
      <c r="T48" s="143"/>
      <c r="U48" s="143"/>
      <c r="V48" s="143"/>
      <c r="W48" s="143"/>
      <c r="X48" s="143"/>
      <c r="Y48" s="143"/>
      <c r="Z48" s="25"/>
      <c r="AA48" s="25"/>
      <c r="AB48" s="25"/>
    </row>
    <row r="49" spans="1:28" ht="45" x14ac:dyDescent="0.25">
      <c r="A49" s="156"/>
      <c r="B49" s="158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0"/>
        <v>0</v>
      </c>
      <c r="N49" s="15" t="str">
        <f t="shared" si="1"/>
        <v>OK</v>
      </c>
      <c r="O49" s="73"/>
      <c r="P49" s="73"/>
      <c r="Q49" s="73"/>
      <c r="R49" s="73"/>
      <c r="S49" s="73"/>
      <c r="T49" s="143"/>
      <c r="U49" s="143"/>
      <c r="V49" s="143"/>
      <c r="W49" s="143"/>
      <c r="X49" s="143"/>
      <c r="Y49" s="143"/>
      <c r="Z49" s="25"/>
      <c r="AA49" s="25"/>
      <c r="AB49" s="25"/>
    </row>
    <row r="50" spans="1:28" ht="45" x14ac:dyDescent="0.25">
      <c r="A50" s="156"/>
      <c r="B50" s="158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0"/>
        <v>0</v>
      </c>
      <c r="N50" s="15" t="str">
        <f t="shared" si="1"/>
        <v>OK</v>
      </c>
      <c r="O50" s="73"/>
      <c r="P50" s="73"/>
      <c r="Q50" s="73"/>
      <c r="R50" s="73"/>
      <c r="S50" s="73"/>
      <c r="T50" s="143"/>
      <c r="U50" s="143"/>
      <c r="V50" s="143"/>
      <c r="W50" s="143"/>
      <c r="X50" s="143"/>
      <c r="Y50" s="143"/>
      <c r="Z50" s="25"/>
      <c r="AA50" s="25"/>
      <c r="AB50" s="25"/>
    </row>
    <row r="51" spans="1:28" x14ac:dyDescent="0.25">
      <c r="A51" s="156"/>
      <c r="B51" s="158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0"/>
        <v>0</v>
      </c>
      <c r="N51" s="15" t="str">
        <f t="shared" si="1"/>
        <v>OK</v>
      </c>
      <c r="O51" s="73"/>
      <c r="P51" s="73"/>
      <c r="Q51" s="73"/>
      <c r="R51" s="73"/>
      <c r="S51" s="73"/>
      <c r="T51" s="143"/>
      <c r="U51" s="143"/>
      <c r="V51" s="143"/>
      <c r="W51" s="143"/>
      <c r="X51" s="143"/>
      <c r="Y51" s="143"/>
      <c r="Z51" s="25"/>
      <c r="AA51" s="25"/>
      <c r="AB51" s="25"/>
    </row>
    <row r="52" spans="1:28" x14ac:dyDescent="0.25">
      <c r="A52" s="156"/>
      <c r="B52" s="158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0"/>
        <v>0</v>
      </c>
      <c r="N52" s="15" t="str">
        <f t="shared" si="1"/>
        <v>OK</v>
      </c>
      <c r="O52" s="73"/>
      <c r="P52" s="73"/>
      <c r="Q52" s="73"/>
      <c r="R52" s="73"/>
      <c r="S52" s="73"/>
      <c r="T52" s="143"/>
      <c r="U52" s="143"/>
      <c r="V52" s="143"/>
      <c r="W52" s="143"/>
      <c r="X52" s="143"/>
      <c r="Y52" s="143"/>
      <c r="Z52" s="25"/>
      <c r="AA52" s="25"/>
      <c r="AB52" s="25"/>
    </row>
    <row r="53" spans="1:28" x14ac:dyDescent="0.25">
      <c r="A53" s="156"/>
      <c r="B53" s="158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0"/>
        <v>0</v>
      </c>
      <c r="N53" s="15" t="str">
        <f t="shared" si="1"/>
        <v>OK</v>
      </c>
      <c r="O53" s="73"/>
      <c r="P53" s="73"/>
      <c r="Q53" s="73"/>
      <c r="R53" s="73"/>
      <c r="S53" s="73"/>
      <c r="T53" s="143"/>
      <c r="U53" s="143"/>
      <c r="V53" s="143"/>
      <c r="W53" s="143"/>
      <c r="X53" s="143"/>
      <c r="Y53" s="143"/>
      <c r="Z53" s="25"/>
      <c r="AA53" s="25"/>
      <c r="AB53" s="25"/>
    </row>
    <row r="54" spans="1:28" x14ac:dyDescent="0.25">
      <c r="A54" s="156"/>
      <c r="B54" s="159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0"/>
        <v>0</v>
      </c>
      <c r="N54" s="15" t="str">
        <f t="shared" si="1"/>
        <v>OK</v>
      </c>
      <c r="O54" s="73"/>
      <c r="P54" s="73"/>
      <c r="Q54" s="73"/>
      <c r="R54" s="73"/>
      <c r="S54" s="73"/>
      <c r="T54" s="143"/>
      <c r="U54" s="143"/>
      <c r="V54" s="143"/>
      <c r="W54" s="143"/>
      <c r="X54" s="143"/>
      <c r="Y54" s="143"/>
      <c r="Z54" s="25"/>
      <c r="AA54" s="25"/>
      <c r="AB54" s="25"/>
    </row>
  </sheetData>
  <customSheetViews>
    <customSheetView guid="{B9C3DAFA-017A-49F7-AED8-93B14E732368}" scale="80" topLeftCell="E1">
      <selection activeCell="V1" sqref="V1:V2"/>
      <pageMargins left="0.511811024" right="0.511811024" top="0.78740157499999996" bottom="0.78740157499999996" header="0.31496062000000002" footer="0.31496062000000002"/>
    </customSheetView>
    <customSheetView guid="{29377F80-2479-4EEE-B758-5B51FB237957}" scale="80">
      <selection activeCell="N22" sqref="N22"/>
      <pageMargins left="0.511811024" right="0.511811024" top="0.78740157499999996" bottom="0.78740157499999996" header="0.31496062000000002" footer="0.31496062000000002"/>
    </customSheetView>
    <customSheetView guid="{4F310B60-E7C4-463C-82E5-32855552E117}" scale="80">
      <selection activeCell="K4" sqref="K4:K38"/>
      <pageMargins left="0.511811024" right="0.511811024" top="0.78740157499999996" bottom="0.78740157499999996" header="0.31496062000000002" footer="0.31496062000000002"/>
    </customSheetView>
    <customSheetView guid="{621D8238-5429-498F-AC6E-560DC77BBC2F}" scale="80">
      <selection activeCell="K4" sqref="K4:K38"/>
      <pageMargins left="0.511811024" right="0.511811024" top="0.78740157499999996" bottom="0.78740157499999996" header="0.31496062000000002" footer="0.31496062000000002"/>
    </customSheetView>
  </customSheetViews>
  <mergeCells count="26">
    <mergeCell ref="AB1:AB2"/>
    <mergeCell ref="A2:N2"/>
    <mergeCell ref="A21:A29"/>
    <mergeCell ref="B21:B29"/>
    <mergeCell ref="Y1:Y2"/>
    <mergeCell ref="Z1:Z2"/>
    <mergeCell ref="AA1:AA2"/>
    <mergeCell ref="D1:K1"/>
    <mergeCell ref="L1:N1"/>
    <mergeCell ref="X1:X2"/>
    <mergeCell ref="A1:C1"/>
    <mergeCell ref="T1:T2"/>
    <mergeCell ref="U1:U2"/>
    <mergeCell ref="V1:V2"/>
    <mergeCell ref="P1:P2"/>
    <mergeCell ref="Q1:Q2"/>
    <mergeCell ref="R1:R2"/>
    <mergeCell ref="S1:S2"/>
    <mergeCell ref="W1:W2"/>
    <mergeCell ref="O1:O2"/>
    <mergeCell ref="A47:A54"/>
    <mergeCell ref="B47:B54"/>
    <mergeCell ref="A38:A46"/>
    <mergeCell ref="B38:B46"/>
    <mergeCell ref="A30:A37"/>
    <mergeCell ref="B30:B37"/>
  </mergeCells>
  <conditionalFormatting sqref="N1:N1048576">
    <cfRule type="cellIs" dxfId="3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54"/>
  <sheetViews>
    <sheetView zoomScale="84" zoomScaleNormal="84" workbookViewId="0">
      <selection activeCell="P13" sqref="P13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7" ht="33" customHeight="1" x14ac:dyDescent="0.25">
      <c r="A1" s="151" t="s">
        <v>43</v>
      </c>
      <c r="B1" s="151"/>
      <c r="C1" s="151"/>
      <c r="D1" s="151" t="s">
        <v>41</v>
      </c>
      <c r="E1" s="151"/>
      <c r="F1" s="151"/>
      <c r="G1" s="151"/>
      <c r="H1" s="151"/>
      <c r="I1" s="151"/>
      <c r="J1" s="151"/>
      <c r="K1" s="151"/>
      <c r="L1" s="151" t="s">
        <v>45</v>
      </c>
      <c r="M1" s="151"/>
      <c r="N1" s="151"/>
      <c r="O1" s="154" t="s">
        <v>167</v>
      </c>
      <c r="P1" s="154" t="s">
        <v>168</v>
      </c>
      <c r="Q1" s="154" t="s">
        <v>169</v>
      </c>
      <c r="R1" s="154" t="s">
        <v>170</v>
      </c>
      <c r="S1" s="154" t="s">
        <v>171</v>
      </c>
      <c r="T1" s="154" t="s">
        <v>172</v>
      </c>
      <c r="U1" s="154" t="s">
        <v>173</v>
      </c>
      <c r="V1" s="154" t="s">
        <v>174</v>
      </c>
      <c r="W1" s="154" t="s">
        <v>217</v>
      </c>
      <c r="X1" s="154" t="s">
        <v>218</v>
      </c>
      <c r="Y1" s="154" t="s">
        <v>219</v>
      </c>
      <c r="Z1" s="154" t="s">
        <v>46</v>
      </c>
      <c r="AA1" s="154" t="s">
        <v>46</v>
      </c>
    </row>
    <row r="2" spans="1:27" ht="24.75" customHeight="1" x14ac:dyDescent="0.25">
      <c r="A2" s="151" t="s">
        <v>125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</row>
    <row r="3" spans="1:27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99">
        <v>44988</v>
      </c>
      <c r="P3" s="99">
        <v>45009</v>
      </c>
      <c r="Q3" s="99">
        <v>45012</v>
      </c>
      <c r="R3" s="99">
        <v>45014</v>
      </c>
      <c r="S3" s="99">
        <v>45014</v>
      </c>
      <c r="T3" s="99">
        <v>45014</v>
      </c>
      <c r="U3" s="99">
        <v>45014</v>
      </c>
      <c r="V3" s="99">
        <v>45014</v>
      </c>
      <c r="W3" s="133">
        <v>45057</v>
      </c>
      <c r="X3" s="133">
        <v>45135</v>
      </c>
      <c r="Y3" s="133">
        <v>45152</v>
      </c>
      <c r="Z3" s="26" t="s">
        <v>1</v>
      </c>
      <c r="AA3" s="26" t="s">
        <v>1</v>
      </c>
    </row>
    <row r="4" spans="1:27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>
        <v>1</v>
      </c>
      <c r="M4" s="13">
        <f t="shared" ref="M4:M35" si="0">L4-SUM(O4:AA4)</f>
        <v>1</v>
      </c>
      <c r="N4" s="15" t="str">
        <f>IF(M4&lt;0,"ATENÇÃO","OK")</f>
        <v>OK</v>
      </c>
      <c r="O4" s="98"/>
      <c r="P4" s="98"/>
      <c r="Q4" s="98"/>
      <c r="R4" s="98"/>
      <c r="S4" s="98"/>
      <c r="T4" s="98"/>
      <c r="U4" s="98"/>
      <c r="V4" s="98"/>
      <c r="W4" s="132"/>
      <c r="X4" s="132"/>
      <c r="Y4" s="132"/>
      <c r="Z4" s="25"/>
      <c r="AA4" s="25"/>
    </row>
    <row r="5" spans="1:27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/>
      <c r="M5" s="13">
        <f t="shared" si="0"/>
        <v>0</v>
      </c>
      <c r="N5" s="15" t="str">
        <f t="shared" ref="N5:N54" si="1">IF(M5&lt;0,"ATENÇÃO","OK")</f>
        <v>OK</v>
      </c>
      <c r="O5" s="98"/>
      <c r="P5" s="98"/>
      <c r="Q5" s="98"/>
      <c r="R5" s="98"/>
      <c r="S5" s="98"/>
      <c r="T5" s="98"/>
      <c r="U5" s="98"/>
      <c r="V5" s="98"/>
      <c r="W5" s="132"/>
      <c r="X5" s="132"/>
      <c r="Y5" s="132"/>
      <c r="Z5" s="25"/>
      <c r="AA5" s="25"/>
    </row>
    <row r="6" spans="1:27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/>
      <c r="M6" s="13">
        <f t="shared" si="0"/>
        <v>0</v>
      </c>
      <c r="N6" s="15" t="str">
        <f t="shared" si="1"/>
        <v>OK</v>
      </c>
      <c r="O6" s="98"/>
      <c r="P6" s="98"/>
      <c r="Q6" s="98"/>
      <c r="R6" s="98"/>
      <c r="S6" s="98"/>
      <c r="T6" s="98"/>
      <c r="U6" s="98"/>
      <c r="V6" s="98"/>
      <c r="W6" s="132"/>
      <c r="X6" s="132"/>
      <c r="Y6" s="132"/>
      <c r="Z6" s="25"/>
      <c r="AA6" s="25"/>
    </row>
    <row r="7" spans="1:27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>
        <v>1</v>
      </c>
      <c r="M7" s="13">
        <f t="shared" si="0"/>
        <v>0</v>
      </c>
      <c r="N7" s="15" t="str">
        <f t="shared" si="1"/>
        <v>OK</v>
      </c>
      <c r="O7" s="100">
        <v>1</v>
      </c>
      <c r="P7" s="98"/>
      <c r="Q7" s="98"/>
      <c r="R7" s="98"/>
      <c r="S7" s="98"/>
      <c r="T7" s="98"/>
      <c r="U7" s="98"/>
      <c r="V7" s="98"/>
      <c r="W7" s="132"/>
      <c r="X7" s="132"/>
      <c r="Y7" s="132"/>
      <c r="Z7" s="25"/>
      <c r="AA7" s="25"/>
    </row>
    <row r="8" spans="1:27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/>
      <c r="M8" s="13">
        <f t="shared" si="0"/>
        <v>0</v>
      </c>
      <c r="N8" s="15" t="str">
        <f t="shared" si="1"/>
        <v>OK</v>
      </c>
      <c r="O8" s="98"/>
      <c r="P8" s="98"/>
      <c r="Q8" s="98"/>
      <c r="R8" s="98"/>
      <c r="S8" s="98"/>
      <c r="T8" s="98"/>
      <c r="U8" s="98"/>
      <c r="V8" s="98"/>
      <c r="W8" s="132"/>
      <c r="X8" s="132"/>
      <c r="Y8" s="132"/>
      <c r="Z8" s="25"/>
      <c r="AA8" s="25"/>
    </row>
    <row r="9" spans="1:27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>
        <v>1</v>
      </c>
      <c r="M9" s="13">
        <f t="shared" si="0"/>
        <v>0</v>
      </c>
      <c r="N9" s="15" t="str">
        <f t="shared" si="1"/>
        <v>OK</v>
      </c>
      <c r="O9" s="98"/>
      <c r="P9" s="98"/>
      <c r="Q9" s="98"/>
      <c r="R9" s="98"/>
      <c r="S9" s="98"/>
      <c r="T9" s="98"/>
      <c r="U9" s="98"/>
      <c r="V9" s="98"/>
      <c r="W9" s="132"/>
      <c r="X9" s="134">
        <v>1</v>
      </c>
      <c r="Y9" s="132"/>
      <c r="Z9" s="25"/>
      <c r="AA9" s="25"/>
    </row>
    <row r="10" spans="1:27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/>
      <c r="M10" s="13">
        <f t="shared" si="0"/>
        <v>0</v>
      </c>
      <c r="N10" s="15" t="str">
        <f t="shared" si="1"/>
        <v>OK</v>
      </c>
      <c r="O10" s="98"/>
      <c r="P10" s="98"/>
      <c r="Q10" s="98"/>
      <c r="R10" s="98"/>
      <c r="S10" s="98"/>
      <c r="T10" s="98"/>
      <c r="U10" s="98"/>
      <c r="V10" s="98"/>
      <c r="W10" s="132"/>
      <c r="X10" s="132"/>
      <c r="Y10" s="132"/>
      <c r="Z10" s="25"/>
      <c r="AA10" s="25"/>
    </row>
    <row r="11" spans="1:27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98"/>
      <c r="P11" s="98"/>
      <c r="Q11" s="98"/>
      <c r="R11" s="98"/>
      <c r="S11" s="98"/>
      <c r="T11" s="98"/>
      <c r="U11" s="98"/>
      <c r="V11" s="98"/>
      <c r="W11" s="132"/>
      <c r="X11" s="132"/>
      <c r="Y11" s="132"/>
      <c r="Z11" s="25"/>
      <c r="AA11" s="25"/>
    </row>
    <row r="12" spans="1:27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>
        <f>0+1</f>
        <v>1</v>
      </c>
      <c r="M12" s="13">
        <f t="shared" si="0"/>
        <v>1</v>
      </c>
      <c r="N12" s="15" t="str">
        <f t="shared" si="1"/>
        <v>OK</v>
      </c>
      <c r="O12" s="98"/>
      <c r="P12" s="98"/>
      <c r="Q12" s="98"/>
      <c r="R12" s="98"/>
      <c r="S12" s="98"/>
      <c r="T12" s="98"/>
      <c r="U12" s="98"/>
      <c r="V12" s="98"/>
      <c r="W12" s="132"/>
      <c r="X12" s="132"/>
      <c r="Y12" s="132"/>
      <c r="Z12" s="25"/>
      <c r="AA12" s="25"/>
    </row>
    <row r="13" spans="1:27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>
        <v>1</v>
      </c>
      <c r="M13" s="13">
        <f t="shared" si="0"/>
        <v>0</v>
      </c>
      <c r="N13" s="15" t="str">
        <f t="shared" si="1"/>
        <v>OK</v>
      </c>
      <c r="O13" s="98"/>
      <c r="P13" s="98"/>
      <c r="Q13" s="98"/>
      <c r="R13" s="98"/>
      <c r="S13" s="98"/>
      <c r="T13" s="100">
        <v>1</v>
      </c>
      <c r="U13" s="98"/>
      <c r="V13" s="98"/>
      <c r="W13" s="132"/>
      <c r="X13" s="132"/>
      <c r="Y13" s="132"/>
      <c r="Z13" s="25"/>
      <c r="AA13" s="25"/>
    </row>
    <row r="14" spans="1:27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>
        <v>1</v>
      </c>
      <c r="M14" s="13">
        <f t="shared" si="0"/>
        <v>0</v>
      </c>
      <c r="N14" s="15" t="str">
        <f t="shared" si="1"/>
        <v>OK</v>
      </c>
      <c r="O14" s="98"/>
      <c r="P14" s="98"/>
      <c r="Q14" s="98"/>
      <c r="R14" s="98"/>
      <c r="S14" s="100">
        <v>1</v>
      </c>
      <c r="T14" s="98"/>
      <c r="U14" s="98"/>
      <c r="V14" s="98"/>
      <c r="W14" s="132"/>
      <c r="X14" s="132"/>
      <c r="Y14" s="132"/>
      <c r="Z14" s="25"/>
      <c r="AA14" s="25"/>
    </row>
    <row r="15" spans="1:27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>
        <v>1</v>
      </c>
      <c r="M15" s="13">
        <f t="shared" si="0"/>
        <v>0</v>
      </c>
      <c r="N15" s="15" t="str">
        <f t="shared" si="1"/>
        <v>OK</v>
      </c>
      <c r="O15" s="98"/>
      <c r="P15" s="98"/>
      <c r="Q15" s="98"/>
      <c r="R15" s="98"/>
      <c r="S15" s="98"/>
      <c r="T15" s="100">
        <v>1</v>
      </c>
      <c r="U15" s="98"/>
      <c r="V15" s="98"/>
      <c r="W15" s="132"/>
      <c r="X15" s="132"/>
      <c r="Y15" s="132"/>
      <c r="Z15" s="25"/>
      <c r="AA15" s="25"/>
    </row>
    <row r="16" spans="1:27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>
        <v>2</v>
      </c>
      <c r="M16" s="13">
        <f t="shared" si="0"/>
        <v>0</v>
      </c>
      <c r="N16" s="15" t="str">
        <f t="shared" si="1"/>
        <v>OK</v>
      </c>
      <c r="O16" s="98"/>
      <c r="P16" s="98"/>
      <c r="Q16" s="98"/>
      <c r="R16" s="100">
        <v>2</v>
      </c>
      <c r="S16" s="98"/>
      <c r="T16" s="98"/>
      <c r="U16" s="98"/>
      <c r="V16" s="98"/>
      <c r="W16" s="132"/>
      <c r="X16" s="132"/>
      <c r="Y16" s="132"/>
      <c r="Z16" s="25"/>
      <c r="AA16" s="25"/>
    </row>
    <row r="17" spans="1:27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/>
      <c r="M17" s="13">
        <f t="shared" si="0"/>
        <v>0</v>
      </c>
      <c r="N17" s="15" t="str">
        <f t="shared" si="1"/>
        <v>OK</v>
      </c>
      <c r="O17" s="98"/>
      <c r="P17" s="98"/>
      <c r="Q17" s="98"/>
      <c r="R17" s="98"/>
      <c r="S17" s="98"/>
      <c r="T17" s="98"/>
      <c r="U17" s="98"/>
      <c r="V17" s="98"/>
      <c r="W17" s="132"/>
      <c r="X17" s="132"/>
      <c r="Y17" s="132"/>
      <c r="Z17" s="25"/>
      <c r="AA17" s="25"/>
    </row>
    <row r="18" spans="1:27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>
        <f>1-1</f>
        <v>0</v>
      </c>
      <c r="M18" s="13">
        <f t="shared" si="0"/>
        <v>0</v>
      </c>
      <c r="N18" s="15" t="str">
        <f t="shared" si="1"/>
        <v>OK</v>
      </c>
      <c r="O18" s="98"/>
      <c r="P18" s="98"/>
      <c r="Q18" s="98"/>
      <c r="R18" s="98"/>
      <c r="S18" s="98"/>
      <c r="T18" s="98"/>
      <c r="U18" s="98"/>
      <c r="V18" s="98"/>
      <c r="W18" s="132"/>
      <c r="X18" s="132"/>
      <c r="Y18" s="132"/>
      <c r="Z18" s="25"/>
      <c r="AA18" s="25"/>
    </row>
    <row r="19" spans="1:27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/>
      <c r="M19" s="13">
        <f t="shared" si="0"/>
        <v>0</v>
      </c>
      <c r="N19" s="15" t="str">
        <f t="shared" si="1"/>
        <v>OK</v>
      </c>
      <c r="O19" s="98"/>
      <c r="P19" s="98"/>
      <c r="Q19" s="98"/>
      <c r="R19" s="98"/>
      <c r="S19" s="98"/>
      <c r="T19" s="98"/>
      <c r="U19" s="98"/>
      <c r="V19" s="98"/>
      <c r="W19" s="132"/>
      <c r="X19" s="132"/>
      <c r="Y19" s="132"/>
      <c r="Z19" s="25"/>
      <c r="AA19" s="25"/>
    </row>
    <row r="20" spans="1:27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>
        <v>5</v>
      </c>
      <c r="M20" s="13">
        <f t="shared" si="0"/>
        <v>0</v>
      </c>
      <c r="N20" s="15" t="str">
        <f t="shared" si="1"/>
        <v>OK</v>
      </c>
      <c r="O20" s="98"/>
      <c r="P20" s="98"/>
      <c r="Q20" s="100">
        <v>1</v>
      </c>
      <c r="R20" s="98"/>
      <c r="S20" s="98"/>
      <c r="T20" s="98"/>
      <c r="U20" s="98"/>
      <c r="V20" s="100">
        <v>1</v>
      </c>
      <c r="W20" s="134">
        <v>3</v>
      </c>
      <c r="X20" s="132"/>
      <c r="Y20" s="132"/>
      <c r="Z20" s="25"/>
      <c r="AA20" s="25"/>
    </row>
    <row r="21" spans="1:27" ht="15" customHeight="1" x14ac:dyDescent="0.25">
      <c r="A21" s="148" t="s">
        <v>102</v>
      </c>
      <c r="B21" s="148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/>
      <c r="M21" s="13">
        <f t="shared" si="0"/>
        <v>0</v>
      </c>
      <c r="N21" s="15" t="str">
        <f t="shared" si="1"/>
        <v>OK</v>
      </c>
      <c r="O21" s="98"/>
      <c r="P21" s="98"/>
      <c r="Q21" s="98"/>
      <c r="R21" s="98"/>
      <c r="S21" s="98"/>
      <c r="T21" s="98"/>
      <c r="U21" s="98"/>
      <c r="V21" s="98"/>
      <c r="W21" s="132"/>
      <c r="X21" s="132"/>
      <c r="Y21" s="132"/>
      <c r="Z21" s="25"/>
      <c r="AA21" s="25"/>
    </row>
    <row r="22" spans="1:27" ht="45" x14ac:dyDescent="0.25">
      <c r="A22" s="149"/>
      <c r="B22" s="149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>
        <f>4+1</f>
        <v>5</v>
      </c>
      <c r="M22" s="13">
        <f t="shared" si="0"/>
        <v>2</v>
      </c>
      <c r="N22" s="15" t="str">
        <f t="shared" si="1"/>
        <v>OK</v>
      </c>
      <c r="O22" s="98"/>
      <c r="P22" s="100">
        <v>1</v>
      </c>
      <c r="Q22" s="98"/>
      <c r="R22" s="98"/>
      <c r="S22" s="98"/>
      <c r="T22" s="98"/>
      <c r="U22" s="100">
        <v>1</v>
      </c>
      <c r="V22" s="98"/>
      <c r="W22" s="132"/>
      <c r="X22" s="132"/>
      <c r="Y22" s="134">
        <v>1</v>
      </c>
      <c r="Z22" s="25"/>
      <c r="AA22" s="25"/>
    </row>
    <row r="23" spans="1:27" ht="45" x14ac:dyDescent="0.25">
      <c r="A23" s="149"/>
      <c r="B23" s="149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>
        <v>4</v>
      </c>
      <c r="M23" s="13">
        <f t="shared" si="0"/>
        <v>0</v>
      </c>
      <c r="N23" s="15" t="str">
        <f t="shared" si="1"/>
        <v>OK</v>
      </c>
      <c r="O23" s="98"/>
      <c r="P23" s="98"/>
      <c r="Q23" s="98"/>
      <c r="R23" s="98"/>
      <c r="S23" s="98"/>
      <c r="T23" s="98"/>
      <c r="U23" s="100">
        <v>4</v>
      </c>
      <c r="V23" s="98"/>
      <c r="W23" s="132"/>
      <c r="X23" s="132"/>
      <c r="Y23" s="132"/>
      <c r="Z23" s="25"/>
      <c r="AA23" s="25"/>
    </row>
    <row r="24" spans="1:27" ht="45" x14ac:dyDescent="0.25">
      <c r="A24" s="149"/>
      <c r="B24" s="149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>
        <v>3</v>
      </c>
      <c r="M24" s="13">
        <f t="shared" si="0"/>
        <v>3</v>
      </c>
      <c r="N24" s="15" t="str">
        <f t="shared" si="1"/>
        <v>OK</v>
      </c>
      <c r="O24" s="98"/>
      <c r="P24" s="98"/>
      <c r="Q24" s="98"/>
      <c r="R24" s="98"/>
      <c r="S24" s="98"/>
      <c r="T24" s="98"/>
      <c r="U24" s="98"/>
      <c r="V24" s="98"/>
      <c r="W24" s="132"/>
      <c r="X24" s="132"/>
      <c r="Y24" s="132"/>
      <c r="Z24" s="25"/>
      <c r="AA24" s="25"/>
    </row>
    <row r="25" spans="1:27" x14ac:dyDescent="0.25">
      <c r="A25" s="149"/>
      <c r="B25" s="149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>
        <v>50</v>
      </c>
      <c r="M25" s="13">
        <f t="shared" si="0"/>
        <v>35</v>
      </c>
      <c r="N25" s="15" t="str">
        <f t="shared" si="1"/>
        <v>OK</v>
      </c>
      <c r="O25" s="98"/>
      <c r="P25" s="100">
        <v>15</v>
      </c>
      <c r="Q25" s="98"/>
      <c r="R25" s="98"/>
      <c r="S25" s="98"/>
      <c r="T25" s="98"/>
      <c r="U25" s="98"/>
      <c r="V25" s="98"/>
      <c r="W25" s="132"/>
      <c r="X25" s="132"/>
      <c r="Y25" s="132"/>
      <c r="Z25" s="25"/>
      <c r="AA25" s="25"/>
    </row>
    <row r="26" spans="1:27" x14ac:dyDescent="0.25">
      <c r="A26" s="149"/>
      <c r="B26" s="149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>
        <v>40</v>
      </c>
      <c r="M26" s="13">
        <f t="shared" si="0"/>
        <v>28</v>
      </c>
      <c r="N26" s="15" t="str">
        <f t="shared" si="1"/>
        <v>OK</v>
      </c>
      <c r="O26" s="98"/>
      <c r="P26" s="98"/>
      <c r="Q26" s="98"/>
      <c r="R26" s="98"/>
      <c r="S26" s="98"/>
      <c r="T26" s="98"/>
      <c r="U26" s="100">
        <v>12</v>
      </c>
      <c r="V26" s="98"/>
      <c r="W26" s="132"/>
      <c r="X26" s="132"/>
      <c r="Y26" s="132"/>
      <c r="Z26" s="25"/>
      <c r="AA26" s="25"/>
    </row>
    <row r="27" spans="1:27" x14ac:dyDescent="0.25">
      <c r="A27" s="149"/>
      <c r="B27" s="149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>
        <v>20</v>
      </c>
      <c r="M27" s="13">
        <f t="shared" si="0"/>
        <v>20</v>
      </c>
      <c r="N27" s="15" t="str">
        <f t="shared" si="1"/>
        <v>OK</v>
      </c>
      <c r="O27" s="98"/>
      <c r="P27" s="98"/>
      <c r="Q27" s="98"/>
      <c r="R27" s="98"/>
      <c r="S27" s="98"/>
      <c r="T27" s="98"/>
      <c r="U27" s="98"/>
      <c r="V27" s="98"/>
      <c r="W27" s="132"/>
      <c r="X27" s="132"/>
      <c r="Y27" s="132"/>
      <c r="Z27" s="25"/>
      <c r="AA27" s="25"/>
    </row>
    <row r="28" spans="1:27" x14ac:dyDescent="0.25">
      <c r="A28" s="149"/>
      <c r="B28" s="149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>
        <v>5</v>
      </c>
      <c r="M28" s="13">
        <f t="shared" si="0"/>
        <v>0</v>
      </c>
      <c r="N28" s="15" t="str">
        <f t="shared" si="1"/>
        <v>OK</v>
      </c>
      <c r="O28" s="98"/>
      <c r="P28" s="98"/>
      <c r="Q28" s="98"/>
      <c r="R28" s="98"/>
      <c r="S28" s="98"/>
      <c r="T28" s="98"/>
      <c r="U28" s="100">
        <v>5</v>
      </c>
      <c r="V28" s="98"/>
      <c r="W28" s="132"/>
      <c r="X28" s="132"/>
      <c r="Y28" s="132"/>
      <c r="Z28" s="25"/>
      <c r="AA28" s="25"/>
    </row>
    <row r="29" spans="1:27" ht="22.5" x14ac:dyDescent="0.25">
      <c r="A29" s="150"/>
      <c r="B29" s="150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>
        <v>6</v>
      </c>
      <c r="M29" s="13">
        <f t="shared" si="0"/>
        <v>4</v>
      </c>
      <c r="N29" s="15" t="str">
        <f t="shared" si="1"/>
        <v>OK</v>
      </c>
      <c r="O29" s="98"/>
      <c r="P29" s="100">
        <v>1</v>
      </c>
      <c r="Q29" s="98"/>
      <c r="R29" s="98"/>
      <c r="S29" s="98"/>
      <c r="T29" s="98"/>
      <c r="U29" s="100">
        <v>1</v>
      </c>
      <c r="V29" s="98"/>
      <c r="W29" s="132"/>
      <c r="X29" s="132"/>
      <c r="Y29" s="132"/>
      <c r="Z29" s="25"/>
      <c r="AA29" s="25"/>
    </row>
    <row r="30" spans="1:27" ht="45" customHeight="1" x14ac:dyDescent="0.25">
      <c r="A30" s="160" t="s">
        <v>108</v>
      </c>
      <c r="B30" s="162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98"/>
      <c r="P30" s="98"/>
      <c r="Q30" s="98"/>
      <c r="R30" s="98"/>
      <c r="S30" s="98"/>
      <c r="T30" s="98"/>
      <c r="U30" s="98"/>
      <c r="V30" s="98"/>
      <c r="W30" s="132"/>
      <c r="X30" s="132"/>
      <c r="Y30" s="132"/>
      <c r="Z30" s="25"/>
      <c r="AA30" s="25"/>
    </row>
    <row r="31" spans="1:27" ht="45" x14ac:dyDescent="0.25">
      <c r="A31" s="160"/>
      <c r="B31" s="163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98"/>
      <c r="P31" s="98"/>
      <c r="Q31" s="98"/>
      <c r="R31" s="98"/>
      <c r="S31" s="98"/>
      <c r="T31" s="98"/>
      <c r="U31" s="98"/>
      <c r="V31" s="98"/>
      <c r="W31" s="132"/>
      <c r="X31" s="132"/>
      <c r="Y31" s="132"/>
      <c r="Z31" s="25"/>
      <c r="AA31" s="25"/>
    </row>
    <row r="32" spans="1:27" ht="45" x14ac:dyDescent="0.25">
      <c r="A32" s="160"/>
      <c r="B32" s="163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98"/>
      <c r="P32" s="98"/>
      <c r="Q32" s="98"/>
      <c r="R32" s="98"/>
      <c r="S32" s="98"/>
      <c r="T32" s="98"/>
      <c r="U32" s="98"/>
      <c r="V32" s="98"/>
      <c r="W32" s="132"/>
      <c r="X32" s="132"/>
      <c r="Y32" s="132"/>
      <c r="Z32" s="25"/>
      <c r="AA32" s="25"/>
    </row>
    <row r="33" spans="1:27" x14ac:dyDescent="0.25">
      <c r="A33" s="160"/>
      <c r="B33" s="163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98"/>
      <c r="P33" s="98"/>
      <c r="Q33" s="98"/>
      <c r="R33" s="98"/>
      <c r="S33" s="98"/>
      <c r="T33" s="98"/>
      <c r="U33" s="98"/>
      <c r="V33" s="98"/>
      <c r="W33" s="132"/>
      <c r="X33" s="132"/>
      <c r="Y33" s="132"/>
      <c r="Z33" s="25"/>
      <c r="AA33" s="25"/>
    </row>
    <row r="34" spans="1:27" x14ac:dyDescent="0.25">
      <c r="A34" s="160"/>
      <c r="B34" s="163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98"/>
      <c r="P34" s="98"/>
      <c r="Q34" s="98"/>
      <c r="R34" s="98"/>
      <c r="S34" s="98"/>
      <c r="T34" s="98"/>
      <c r="U34" s="98"/>
      <c r="V34" s="98"/>
      <c r="W34" s="132"/>
      <c r="X34" s="132"/>
      <c r="Y34" s="132"/>
      <c r="Z34" s="25"/>
      <c r="AA34" s="25"/>
    </row>
    <row r="35" spans="1:27" x14ac:dyDescent="0.25">
      <c r="A35" s="160"/>
      <c r="B35" s="163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98"/>
      <c r="P35" s="98"/>
      <c r="Q35" s="98"/>
      <c r="R35" s="98"/>
      <c r="S35" s="98"/>
      <c r="T35" s="98"/>
      <c r="U35" s="98"/>
      <c r="V35" s="98"/>
      <c r="W35" s="132"/>
      <c r="X35" s="132"/>
      <c r="Y35" s="132"/>
      <c r="Z35" s="25"/>
      <c r="AA35" s="25"/>
    </row>
    <row r="36" spans="1:27" x14ac:dyDescent="0.25">
      <c r="A36" s="160"/>
      <c r="B36" s="163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ref="M36:M54" si="2">L36-SUM(O36:AA36)</f>
        <v>0</v>
      </c>
      <c r="N36" s="15" t="str">
        <f t="shared" si="1"/>
        <v>OK</v>
      </c>
      <c r="O36" s="98"/>
      <c r="P36" s="98"/>
      <c r="Q36" s="98"/>
      <c r="R36" s="98"/>
      <c r="S36" s="98"/>
      <c r="T36" s="98"/>
      <c r="U36" s="98"/>
      <c r="V36" s="98"/>
      <c r="W36" s="132"/>
      <c r="X36" s="132"/>
      <c r="Y36" s="132"/>
      <c r="Z36" s="25"/>
      <c r="AA36" s="25"/>
    </row>
    <row r="37" spans="1:27" ht="22.5" x14ac:dyDescent="0.25">
      <c r="A37" s="161"/>
      <c r="B37" s="163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2"/>
        <v>0</v>
      </c>
      <c r="N37" s="15" t="str">
        <f t="shared" si="1"/>
        <v>OK</v>
      </c>
      <c r="O37" s="98"/>
      <c r="P37" s="98"/>
      <c r="Q37" s="98"/>
      <c r="R37" s="98"/>
      <c r="S37" s="98"/>
      <c r="T37" s="98"/>
      <c r="U37" s="98"/>
      <c r="V37" s="98"/>
      <c r="W37" s="132"/>
      <c r="X37" s="132"/>
      <c r="Y37" s="132"/>
      <c r="Z37" s="25"/>
      <c r="AA37" s="25"/>
    </row>
    <row r="38" spans="1:27" ht="15" customHeight="1" x14ac:dyDescent="0.25">
      <c r="A38" s="148" t="s">
        <v>109</v>
      </c>
      <c r="B38" s="148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2"/>
        <v>0</v>
      </c>
      <c r="N38" s="15" t="str">
        <f t="shared" si="1"/>
        <v>OK</v>
      </c>
      <c r="O38" s="98"/>
      <c r="P38" s="98"/>
      <c r="Q38" s="98"/>
      <c r="R38" s="98"/>
      <c r="S38" s="98"/>
      <c r="T38" s="98"/>
      <c r="U38" s="98"/>
      <c r="V38" s="98"/>
      <c r="W38" s="132"/>
      <c r="X38" s="132"/>
      <c r="Y38" s="132"/>
      <c r="Z38" s="25"/>
      <c r="AA38" s="25"/>
    </row>
    <row r="39" spans="1:27" ht="45" x14ac:dyDescent="0.25">
      <c r="A39" s="149"/>
      <c r="B39" s="149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2"/>
        <v>0</v>
      </c>
      <c r="N39" s="15" t="str">
        <f t="shared" si="1"/>
        <v>OK</v>
      </c>
      <c r="O39" s="98"/>
      <c r="P39" s="98"/>
      <c r="Q39" s="98"/>
      <c r="R39" s="98"/>
      <c r="S39" s="98"/>
      <c r="T39" s="98"/>
      <c r="U39" s="98"/>
      <c r="V39" s="98"/>
      <c r="W39" s="132"/>
      <c r="X39" s="132"/>
      <c r="Y39" s="132"/>
      <c r="Z39" s="25"/>
      <c r="AA39" s="25"/>
    </row>
    <row r="40" spans="1:27" ht="45" x14ac:dyDescent="0.25">
      <c r="A40" s="149"/>
      <c r="B40" s="149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2"/>
        <v>0</v>
      </c>
      <c r="N40" s="15" t="str">
        <f t="shared" si="1"/>
        <v>OK</v>
      </c>
      <c r="O40" s="98"/>
      <c r="P40" s="98"/>
      <c r="Q40" s="98"/>
      <c r="R40" s="98"/>
      <c r="S40" s="98"/>
      <c r="T40" s="98"/>
      <c r="U40" s="98"/>
      <c r="V40" s="98"/>
      <c r="W40" s="132"/>
      <c r="X40" s="132"/>
      <c r="Y40" s="132"/>
      <c r="Z40" s="25"/>
      <c r="AA40" s="25"/>
    </row>
    <row r="41" spans="1:27" ht="45" x14ac:dyDescent="0.25">
      <c r="A41" s="149"/>
      <c r="B41" s="149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2"/>
        <v>0</v>
      </c>
      <c r="N41" s="15" t="str">
        <f t="shared" si="1"/>
        <v>OK</v>
      </c>
      <c r="O41" s="98"/>
      <c r="P41" s="98"/>
      <c r="Q41" s="98"/>
      <c r="R41" s="98"/>
      <c r="S41" s="98"/>
      <c r="T41" s="98"/>
      <c r="U41" s="98"/>
      <c r="V41" s="98"/>
      <c r="W41" s="132"/>
      <c r="X41" s="132"/>
      <c r="Y41" s="132"/>
      <c r="Z41" s="25"/>
      <c r="AA41" s="25"/>
    </row>
    <row r="42" spans="1:27" x14ac:dyDescent="0.25">
      <c r="A42" s="149"/>
      <c r="B42" s="149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2"/>
        <v>0</v>
      </c>
      <c r="N42" s="15" t="str">
        <f t="shared" si="1"/>
        <v>OK</v>
      </c>
      <c r="O42" s="98"/>
      <c r="P42" s="98"/>
      <c r="Q42" s="98"/>
      <c r="R42" s="98"/>
      <c r="S42" s="98"/>
      <c r="T42" s="98"/>
      <c r="U42" s="98"/>
      <c r="V42" s="98"/>
      <c r="W42" s="132"/>
      <c r="X42" s="132"/>
      <c r="Y42" s="132"/>
      <c r="Z42" s="25"/>
      <c r="AA42" s="25"/>
    </row>
    <row r="43" spans="1:27" x14ac:dyDescent="0.25">
      <c r="A43" s="149"/>
      <c r="B43" s="149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2"/>
        <v>0</v>
      </c>
      <c r="N43" s="15" t="str">
        <f t="shared" si="1"/>
        <v>OK</v>
      </c>
      <c r="O43" s="98"/>
      <c r="P43" s="98"/>
      <c r="Q43" s="98"/>
      <c r="R43" s="98"/>
      <c r="S43" s="98"/>
      <c r="T43" s="98"/>
      <c r="U43" s="98"/>
      <c r="V43" s="98"/>
      <c r="W43" s="132"/>
      <c r="X43" s="132"/>
      <c r="Y43" s="132"/>
      <c r="Z43" s="25"/>
      <c r="AA43" s="25"/>
    </row>
    <row r="44" spans="1:27" x14ac:dyDescent="0.25">
      <c r="A44" s="149"/>
      <c r="B44" s="149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2"/>
        <v>0</v>
      </c>
      <c r="N44" s="15" t="str">
        <f t="shared" si="1"/>
        <v>OK</v>
      </c>
      <c r="O44" s="98"/>
      <c r="P44" s="98"/>
      <c r="Q44" s="98"/>
      <c r="R44" s="98"/>
      <c r="S44" s="98"/>
      <c r="T44" s="98"/>
      <c r="U44" s="98"/>
      <c r="V44" s="98"/>
      <c r="W44" s="132"/>
      <c r="X44" s="132"/>
      <c r="Y44" s="132"/>
      <c r="Z44" s="25"/>
      <c r="AA44" s="25"/>
    </row>
    <row r="45" spans="1:27" x14ac:dyDescent="0.25">
      <c r="A45" s="149"/>
      <c r="B45" s="149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2"/>
        <v>0</v>
      </c>
      <c r="N45" s="15" t="str">
        <f t="shared" si="1"/>
        <v>OK</v>
      </c>
      <c r="O45" s="98"/>
      <c r="P45" s="98"/>
      <c r="Q45" s="98"/>
      <c r="R45" s="98"/>
      <c r="S45" s="98"/>
      <c r="T45" s="98"/>
      <c r="U45" s="98"/>
      <c r="V45" s="98"/>
      <c r="W45" s="132"/>
      <c r="X45" s="132"/>
      <c r="Y45" s="132"/>
      <c r="Z45" s="25"/>
      <c r="AA45" s="25"/>
    </row>
    <row r="46" spans="1:27" ht="80.099999999999994" customHeight="1" x14ac:dyDescent="0.25">
      <c r="A46" s="150"/>
      <c r="B46" s="150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2"/>
        <v>0</v>
      </c>
      <c r="N46" s="15" t="str">
        <f t="shared" si="1"/>
        <v>OK</v>
      </c>
      <c r="O46" s="98"/>
      <c r="P46" s="98"/>
      <c r="Q46" s="98"/>
      <c r="R46" s="98"/>
      <c r="S46" s="98"/>
      <c r="T46" s="98"/>
      <c r="U46" s="98"/>
      <c r="V46" s="98"/>
      <c r="W46" s="132"/>
      <c r="X46" s="132"/>
      <c r="Y46" s="132"/>
      <c r="Z46" s="25"/>
      <c r="AA46" s="25"/>
    </row>
    <row r="47" spans="1:27" x14ac:dyDescent="0.25">
      <c r="A47" s="156" t="s">
        <v>110</v>
      </c>
      <c r="B47" s="157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2"/>
        <v>0</v>
      </c>
      <c r="N47" s="15" t="str">
        <f t="shared" si="1"/>
        <v>OK</v>
      </c>
      <c r="O47" s="98"/>
      <c r="P47" s="98"/>
      <c r="Q47" s="98"/>
      <c r="R47" s="98"/>
      <c r="S47" s="98"/>
      <c r="T47" s="98"/>
      <c r="U47" s="98"/>
      <c r="V47" s="98"/>
      <c r="W47" s="132"/>
      <c r="X47" s="132"/>
      <c r="Y47" s="132"/>
      <c r="Z47" s="25"/>
      <c r="AA47" s="25"/>
    </row>
    <row r="48" spans="1:27" ht="45" x14ac:dyDescent="0.25">
      <c r="A48" s="156"/>
      <c r="B48" s="158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2"/>
        <v>0</v>
      </c>
      <c r="N48" s="15" t="str">
        <f t="shared" si="1"/>
        <v>OK</v>
      </c>
      <c r="O48" s="98"/>
      <c r="P48" s="98"/>
      <c r="Q48" s="98"/>
      <c r="R48" s="98"/>
      <c r="S48" s="98"/>
      <c r="T48" s="98"/>
      <c r="U48" s="98"/>
      <c r="V48" s="98"/>
      <c r="W48" s="132"/>
      <c r="X48" s="132"/>
      <c r="Y48" s="132"/>
      <c r="Z48" s="25"/>
      <c r="AA48" s="25"/>
    </row>
    <row r="49" spans="1:27" ht="45" x14ac:dyDescent="0.25">
      <c r="A49" s="156"/>
      <c r="B49" s="158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2"/>
        <v>0</v>
      </c>
      <c r="N49" s="15" t="str">
        <f t="shared" si="1"/>
        <v>OK</v>
      </c>
      <c r="O49" s="98"/>
      <c r="P49" s="98"/>
      <c r="Q49" s="98"/>
      <c r="R49" s="98"/>
      <c r="S49" s="98"/>
      <c r="T49" s="98"/>
      <c r="U49" s="98"/>
      <c r="V49" s="98"/>
      <c r="W49" s="132"/>
      <c r="X49" s="132"/>
      <c r="Y49" s="132"/>
      <c r="Z49" s="25"/>
      <c r="AA49" s="25"/>
    </row>
    <row r="50" spans="1:27" ht="45" x14ac:dyDescent="0.25">
      <c r="A50" s="156"/>
      <c r="B50" s="158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2"/>
        <v>0</v>
      </c>
      <c r="N50" s="15" t="str">
        <f t="shared" si="1"/>
        <v>OK</v>
      </c>
      <c r="O50" s="98"/>
      <c r="P50" s="98"/>
      <c r="Q50" s="98"/>
      <c r="R50" s="98"/>
      <c r="S50" s="98"/>
      <c r="T50" s="98"/>
      <c r="U50" s="98"/>
      <c r="V50" s="98"/>
      <c r="W50" s="132"/>
      <c r="X50" s="132"/>
      <c r="Y50" s="132"/>
      <c r="Z50" s="25"/>
      <c r="AA50" s="25"/>
    </row>
    <row r="51" spans="1:27" x14ac:dyDescent="0.25">
      <c r="A51" s="156"/>
      <c r="B51" s="158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2"/>
        <v>0</v>
      </c>
      <c r="N51" s="15" t="str">
        <f t="shared" si="1"/>
        <v>OK</v>
      </c>
      <c r="O51" s="98"/>
      <c r="P51" s="98"/>
      <c r="Q51" s="98"/>
      <c r="R51" s="98"/>
      <c r="S51" s="98"/>
      <c r="T51" s="98"/>
      <c r="U51" s="98"/>
      <c r="V51" s="98"/>
      <c r="W51" s="132"/>
      <c r="X51" s="132"/>
      <c r="Y51" s="132"/>
      <c r="Z51" s="25"/>
      <c r="AA51" s="25"/>
    </row>
    <row r="52" spans="1:27" x14ac:dyDescent="0.25">
      <c r="A52" s="156"/>
      <c r="B52" s="158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2"/>
        <v>0</v>
      </c>
      <c r="N52" s="15" t="str">
        <f t="shared" si="1"/>
        <v>OK</v>
      </c>
      <c r="O52" s="98"/>
      <c r="P52" s="98"/>
      <c r="Q52" s="98"/>
      <c r="R52" s="98"/>
      <c r="S52" s="98"/>
      <c r="T52" s="98"/>
      <c r="U52" s="98"/>
      <c r="V52" s="98"/>
      <c r="W52" s="132"/>
      <c r="X52" s="132"/>
      <c r="Y52" s="132"/>
      <c r="Z52" s="25"/>
      <c r="AA52" s="25"/>
    </row>
    <row r="53" spans="1:27" x14ac:dyDescent="0.25">
      <c r="A53" s="156"/>
      <c r="B53" s="158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2"/>
        <v>0</v>
      </c>
      <c r="N53" s="15" t="str">
        <f t="shared" si="1"/>
        <v>OK</v>
      </c>
      <c r="O53" s="98"/>
      <c r="P53" s="98"/>
      <c r="Q53" s="98"/>
      <c r="R53" s="98"/>
      <c r="S53" s="98"/>
      <c r="T53" s="98"/>
      <c r="U53" s="98"/>
      <c r="V53" s="98"/>
      <c r="W53" s="132"/>
      <c r="X53" s="132"/>
      <c r="Y53" s="132"/>
      <c r="Z53" s="25"/>
      <c r="AA53" s="25"/>
    </row>
    <row r="54" spans="1:27" x14ac:dyDescent="0.25">
      <c r="A54" s="156"/>
      <c r="B54" s="159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2"/>
        <v>0</v>
      </c>
      <c r="N54" s="15" t="str">
        <f t="shared" si="1"/>
        <v>OK</v>
      </c>
      <c r="O54" s="98"/>
      <c r="P54" s="98"/>
      <c r="Q54" s="98"/>
      <c r="R54" s="98"/>
      <c r="S54" s="98"/>
      <c r="T54" s="98"/>
      <c r="U54" s="98"/>
      <c r="V54" s="98"/>
      <c r="W54" s="132"/>
      <c r="X54" s="132"/>
      <c r="Y54" s="132"/>
      <c r="Z54" s="25"/>
      <c r="AA54" s="25"/>
    </row>
  </sheetData>
  <customSheetViews>
    <customSheetView guid="{B9C3DAFA-017A-49F7-AED8-93B14E732368}" scale="80" topLeftCell="E1">
      <selection activeCell="K4" sqref="K4:K38"/>
      <pageMargins left="0.511811024" right="0.511811024" top="0.78740157499999996" bottom="0.78740157499999996" header="0.31496062000000002" footer="0.31496062000000002"/>
    </customSheetView>
    <customSheetView guid="{29377F80-2479-4EEE-B758-5B51FB237957}" scale="80" topLeftCell="E1">
      <selection activeCell="K4" sqref="K4:K38"/>
      <pageMargins left="0.511811024" right="0.511811024" top="0.78740157499999996" bottom="0.78740157499999996" header="0.31496062000000002" footer="0.31496062000000002"/>
    </customSheetView>
    <customSheetView guid="{4F310B60-E7C4-463C-82E5-32855552E117}" scale="80" topLeftCell="E1">
      <selection activeCell="K4" sqref="K4:K38"/>
      <pageMargins left="0.511811024" right="0.511811024" top="0.78740157499999996" bottom="0.78740157499999996" header="0.31496062000000002" footer="0.31496062000000002"/>
    </customSheetView>
    <customSheetView guid="{621D8238-5429-498F-AC6E-560DC77BBC2F}" scale="60" topLeftCell="E1">
      <selection activeCell="N1" sqref="N1:P1048576"/>
      <pageMargins left="0.511811024" right="0.511811024" top="0.78740157499999996" bottom="0.78740157499999996" header="0.31496062000000002" footer="0.31496062000000002"/>
    </customSheetView>
  </customSheetViews>
  <mergeCells count="25">
    <mergeCell ref="AA1:AA2"/>
    <mergeCell ref="A2:N2"/>
    <mergeCell ref="A21:A29"/>
    <mergeCell ref="B21:B29"/>
    <mergeCell ref="A30:A37"/>
    <mergeCell ref="B30:B37"/>
    <mergeCell ref="Z1:Z2"/>
    <mergeCell ref="V1:V2"/>
    <mergeCell ref="A1:C1"/>
    <mergeCell ref="S1:S2"/>
    <mergeCell ref="T1:T2"/>
    <mergeCell ref="U1:U2"/>
    <mergeCell ref="P1:P2"/>
    <mergeCell ref="Q1:Q2"/>
    <mergeCell ref="R1:R2"/>
    <mergeCell ref="O1:O2"/>
    <mergeCell ref="Y1:Y2"/>
    <mergeCell ref="W1:W2"/>
    <mergeCell ref="X1:X2"/>
    <mergeCell ref="A47:A54"/>
    <mergeCell ref="B47:B54"/>
    <mergeCell ref="D1:K1"/>
    <mergeCell ref="L1:N1"/>
    <mergeCell ref="A38:A46"/>
    <mergeCell ref="B38:B46"/>
  </mergeCells>
  <conditionalFormatting sqref="N1:N1048576">
    <cfRule type="cellIs" dxfId="2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63"/>
  <sheetViews>
    <sheetView tabSelected="1" topLeftCell="A37" zoomScale="73" zoomScaleNormal="73" workbookViewId="0">
      <selection activeCell="H63" sqref="H63"/>
    </sheetView>
  </sheetViews>
  <sheetFormatPr defaultColWidth="9.7109375" defaultRowHeight="15" x14ac:dyDescent="0.25"/>
  <cols>
    <col min="1" max="1" width="6.42578125" style="1" customWidth="1"/>
    <col min="2" max="2" width="17.5703125" style="1" customWidth="1"/>
    <col min="3" max="3" width="9.28515625" style="1" customWidth="1"/>
    <col min="4" max="4" width="60.28515625" style="3" customWidth="1"/>
    <col min="5" max="6" width="27.28515625" style="1" customWidth="1"/>
    <col min="7" max="7" width="9.85546875" style="1" customWidth="1"/>
    <col min="8" max="8" width="8.5703125" style="1" customWidth="1"/>
    <col min="9" max="9" width="14.28515625" style="1" customWidth="1"/>
    <col min="10" max="10" width="16.7109375" style="1" customWidth="1"/>
    <col min="11" max="11" width="16.140625" style="3" customWidth="1"/>
    <col min="12" max="12" width="15.85546875" style="4" customWidth="1"/>
    <col min="13" max="13" width="13.28515625" style="12" customWidth="1"/>
    <col min="14" max="14" width="12.5703125" style="5" customWidth="1"/>
    <col min="15" max="15" width="20" style="2" customWidth="1"/>
    <col min="16" max="16" width="19.140625" style="2" customWidth="1"/>
    <col min="17" max="17" width="14.7109375" style="2" customWidth="1"/>
    <col min="18" max="18" width="14.5703125" style="2" customWidth="1"/>
    <col min="19" max="19" width="12" style="2" customWidth="1"/>
    <col min="20" max="20" width="13.7109375" style="2" customWidth="1"/>
    <col min="21" max="21" width="14.5703125" style="2" bestFit="1" customWidth="1"/>
    <col min="22" max="16384" width="9.7109375" style="2"/>
  </cols>
  <sheetData>
    <row r="1" spans="1:21" ht="33" customHeight="1" x14ac:dyDescent="0.25">
      <c r="A1" s="151" t="str">
        <f>FAED!A1</f>
        <v xml:space="preserve">PROCESSO: 1030/2022/UDESC </v>
      </c>
      <c r="B1" s="151"/>
      <c r="C1" s="151"/>
      <c r="D1" s="151" t="s">
        <v>41</v>
      </c>
      <c r="E1" s="151"/>
      <c r="F1" s="151"/>
      <c r="G1" s="151"/>
      <c r="H1" s="151"/>
      <c r="I1" s="151"/>
      <c r="J1" s="151"/>
      <c r="K1" s="151"/>
      <c r="L1" s="166" t="str">
        <f>FAED!L1</f>
        <v>VIGÊNCIA DA ATA: 06/10/2022 a 06/10/2023</v>
      </c>
      <c r="M1" s="167"/>
      <c r="N1" s="167"/>
      <c r="O1" s="167"/>
      <c r="P1" s="167"/>
      <c r="Q1" s="164" t="s">
        <v>128</v>
      </c>
      <c r="R1" s="165"/>
      <c r="S1" s="165"/>
      <c r="T1" s="165"/>
      <c r="U1" s="165"/>
    </row>
    <row r="2" spans="1:21" ht="24.75" customHeight="1" x14ac:dyDescent="0.25">
      <c r="A2" s="168" t="s">
        <v>21</v>
      </c>
      <c r="B2" s="168"/>
      <c r="C2" s="168"/>
      <c r="D2" s="169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57"/>
      <c r="Q2" s="164"/>
      <c r="R2" s="165"/>
      <c r="S2" s="165"/>
      <c r="T2" s="165"/>
      <c r="U2" s="165"/>
    </row>
    <row r="3" spans="1:21" s="3" customFormat="1" ht="34.5" customHeight="1" x14ac:dyDescent="0.2">
      <c r="A3" s="7" t="s">
        <v>4</v>
      </c>
      <c r="B3" s="7" t="s">
        <v>24</v>
      </c>
      <c r="C3" s="7" t="s">
        <v>16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6</v>
      </c>
      <c r="N3" s="7" t="s">
        <v>18</v>
      </c>
      <c r="O3" s="7" t="s">
        <v>19</v>
      </c>
      <c r="P3" s="7" t="s">
        <v>20</v>
      </c>
      <c r="Q3" s="67" t="s">
        <v>129</v>
      </c>
      <c r="R3" s="67" t="s">
        <v>130</v>
      </c>
      <c r="S3" s="67" t="s">
        <v>131</v>
      </c>
      <c r="T3" s="67" t="s">
        <v>132</v>
      </c>
      <c r="U3" s="67" t="s">
        <v>133</v>
      </c>
    </row>
    <row r="4" spans="1:21" ht="131.25" customHeight="1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>
        <f>SUM(REITORIA!L4+MUSEU!L4+CAV!L4+CCT!L4+CEAD!L4+CEART!L4+CEAVI!L4+CEFID!L4+CEO!L4+CEPLAN!L4+CERES!L4+CESFI!L4+ESAG!L4+FAED!L4)</f>
        <v>34</v>
      </c>
      <c r="M4" s="13">
        <f>SUM((REITORIA!L4-REITORIA!M4),(MUSEU!L4-MUSEU!M4),(CAV!L4-CAV!M4),(CCT!L4-CCT!M4),(CEAD!L4-CEAD!M4),(CEART!L4-CEART!M4),(CEAVI!L4-CEAVI!M4),(CEFID!L4-CEFID!M4),(CEO!L4-CEO!M4),(CEPLAN!L4-CEPLAN!M4),(CERES!L4-CERES!M4),(CESFI!L4-CESFI!M4),(ESAG!L4-ESAG!M4),(FAED!L4-FAED!M4))</f>
        <v>19</v>
      </c>
      <c r="N4" s="16">
        <f>L4-M4</f>
        <v>15</v>
      </c>
      <c r="O4" s="17">
        <f>K4*L4</f>
        <v>59906.98</v>
      </c>
      <c r="P4" s="17">
        <f>K4*M4</f>
        <v>33477.43</v>
      </c>
      <c r="Q4" s="66"/>
      <c r="R4" s="66"/>
      <c r="S4" s="66"/>
      <c r="T4" s="66"/>
      <c r="U4" s="66"/>
    </row>
    <row r="5" spans="1:21" ht="150" customHeight="1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>
        <f>SUM(REITORIA!L5+MUSEU!L5+CAV!L5+CCT!L5+CEAD!L5+CEART!L5+CEAVI!L5+CEFID!L5+CEO!L5+CEPLAN!L5+CERES!L5+CESFI!L5+ESAG!L5+FAED!L5)</f>
        <v>36</v>
      </c>
      <c r="M5" s="13">
        <f>SUM((REITORIA!L5-REITORIA!M5),(MUSEU!L5-MUSEU!M5),(CAV!L5-CAV!M5),(CCT!L5-CCT!M5),(CEAD!L5-CEAD!M5),(CEART!L5-CEART!M5),(CEAVI!L5-CEAVI!M5),(CEFID!L5-CEFID!M5),(CEO!L5-CEO!M5),(CEPLAN!L5-CEPLAN!M5),(CERES!L5-CERES!M5),(CESFI!L5-CESFI!M5),(ESAG!L5-ESAG!M5),(FAED!L5-FAED!M5))</f>
        <v>17</v>
      </c>
      <c r="N5" s="16">
        <f t="shared" ref="N5:N45" si="0">L5-M5</f>
        <v>19</v>
      </c>
      <c r="O5" s="17">
        <f t="shared" ref="O5:O45" si="1">K5*L5</f>
        <v>75166.92</v>
      </c>
      <c r="P5" s="17">
        <f t="shared" ref="P5:P45" si="2">K5*M5</f>
        <v>35495.49</v>
      </c>
      <c r="Q5" s="56"/>
      <c r="R5" s="56"/>
      <c r="S5" s="56"/>
      <c r="T5" s="56"/>
      <c r="U5" s="56"/>
    </row>
    <row r="6" spans="1:21" ht="150" customHeight="1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>
        <f>SUM(REITORIA!L6+MUSEU!L6+CAV!L6+CCT!L6+CEAD!L6+CEART!L6+CEAVI!L6+CEFID!L6+CEO!L6+CEPLAN!L6+CERES!L6+CESFI!L6+ESAG!L6+FAED!L6)</f>
        <v>35</v>
      </c>
      <c r="M6" s="13">
        <f>SUM((REITORIA!L6-REITORIA!M6),(MUSEU!L6-MUSEU!M6),(CAV!L6-CAV!M6),(CCT!L6-CCT!M6),(CEAD!L6-CEAD!M6),(CEART!L6-CEART!M6),(CEAVI!L6-CEAVI!M6),(CEFID!L6-CEFID!M6),(CEO!L6-CEO!M6),(CEPLAN!L6-CEPLAN!M6),(CERES!L6-CERES!M6),(CESFI!L6-CESFI!M6),(ESAG!L6-ESAG!M6),(FAED!L6-FAED!M6))</f>
        <v>25</v>
      </c>
      <c r="N6" s="16">
        <f t="shared" si="0"/>
        <v>10</v>
      </c>
      <c r="O6" s="17">
        <f t="shared" si="1"/>
        <v>78503.95</v>
      </c>
      <c r="P6" s="17">
        <f t="shared" si="2"/>
        <v>56074.249999999993</v>
      </c>
      <c r="Q6" s="56"/>
      <c r="R6" s="56"/>
      <c r="S6" s="56"/>
      <c r="T6" s="56"/>
      <c r="U6" s="56"/>
    </row>
    <row r="7" spans="1:21" ht="150" customHeight="1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>
        <f>SUM(REITORIA!L7+MUSEU!L7+CAV!L7+CCT!L7+CEAD!L7+CEART!L7+CEAVI!L7+CEFID!L7+CEO!L7+CEPLAN!L7+CERES!L7+CESFI!L7+ESAG!L7+FAED!L7)-2-2</f>
        <v>43</v>
      </c>
      <c r="M7" s="13">
        <f>SUM((REITORIA!L7-REITORIA!M7),(MUSEU!L7-MUSEU!M7),(CAV!L7-CAV!M7),(CCT!L7-CCT!M7),(CEAD!L7-CEAD!M7),(CEART!L7-CEART!M7),(CEAVI!L7-CEAVI!M7),(CEFID!L7-CEFID!M7),(CEO!L7-CEO!M7),(CEPLAN!L7-CEPLAN!M7),(CERES!L7-CERES!M7),(CESFI!L7-CESFI!M7),(ESAG!L7-ESAG!M7),(FAED!L7-FAED!M7))</f>
        <v>35</v>
      </c>
      <c r="N7" s="16">
        <f t="shared" si="0"/>
        <v>8</v>
      </c>
      <c r="O7" s="17">
        <f t="shared" si="1"/>
        <v>81895.649999999994</v>
      </c>
      <c r="P7" s="17">
        <f t="shared" si="2"/>
        <v>66659.25</v>
      </c>
      <c r="Q7" s="56"/>
      <c r="R7" s="56"/>
      <c r="S7" s="56"/>
      <c r="T7" s="56"/>
      <c r="U7" s="56"/>
    </row>
    <row r="8" spans="1:21" ht="150" customHeight="1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>
        <f>SUM(REITORIA!L8+MUSEU!L8+CAV!L8+CCT!L8+CEAD!L8+CEART!L8+CEAVI!L8+CEFID!L8+CEO!L8+CEPLAN!L8+CERES!L8+CESFI!L8+ESAG!L8+FAED!L8)</f>
        <v>34</v>
      </c>
      <c r="M8" s="13">
        <f>SUM((REITORIA!L8-REITORIA!M8),(MUSEU!L8-MUSEU!M8),(CAV!L8-CAV!M8),(CCT!L8-CCT!M8),(CEAD!L8-CEAD!M8),(CEART!L8-CEART!M8),(CEAVI!L8-CEAVI!M8),(CEFID!L8-CEFID!M8),(CEO!L8-CEO!M8),(CEPLAN!L8-CEPLAN!M8),(CERES!L8-CERES!M8),(CESFI!L8-CESFI!M8),(ESAG!L8-ESAG!M8),(FAED!L8-FAED!M8))</f>
        <v>28</v>
      </c>
      <c r="N8" s="16">
        <f t="shared" si="0"/>
        <v>6</v>
      </c>
      <c r="O8" s="17">
        <f t="shared" si="1"/>
        <v>106760</v>
      </c>
      <c r="P8" s="17">
        <f t="shared" si="2"/>
        <v>87920</v>
      </c>
      <c r="Q8" s="56"/>
      <c r="R8" s="56"/>
      <c r="S8" s="56"/>
      <c r="T8" s="56"/>
      <c r="U8" s="56"/>
    </row>
    <row r="9" spans="1:21" ht="150" customHeight="1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>
        <f>SUM(REITORIA!L9+MUSEU!L9+CAV!L9+CCT!L9+CEAD!L9+CEART!L9+CEAVI!L9+CEFID!L9+CEO!L9+CEPLAN!L9+CERES!L9+CESFI!L9+ESAG!L9+FAED!L9)</f>
        <v>108</v>
      </c>
      <c r="M9" s="13">
        <f>SUM((REITORIA!L9-REITORIA!M9),(MUSEU!L9-MUSEU!M9),(CAV!L9-CAV!M9),(CCT!L9-CCT!M9),(CEAD!L9-CEAD!M9),(CEART!L9-CEART!M9),(CEAVI!L9-CEAVI!M9),(CEFID!L9-CEFID!M9),(CEO!L9-CEO!M9),(CEPLAN!L9-CEPLAN!M9),(CERES!L9-CERES!M9),(CESFI!L9-CESFI!M9),(ESAG!L9-ESAG!M9),(FAED!L9-FAED!M9))</f>
        <v>99</v>
      </c>
      <c r="N9" s="16">
        <f t="shared" si="0"/>
        <v>9</v>
      </c>
      <c r="O9" s="17">
        <f t="shared" si="1"/>
        <v>356400</v>
      </c>
      <c r="P9" s="17">
        <f t="shared" si="2"/>
        <v>326700</v>
      </c>
      <c r="Q9" s="58">
        <v>14</v>
      </c>
      <c r="R9" s="59">
        <f>Q9*K9</f>
        <v>46200</v>
      </c>
      <c r="S9" s="60">
        <f>Q9/L9</f>
        <v>0.12962962962962962</v>
      </c>
      <c r="T9" s="61">
        <f>S9</f>
        <v>0.12962962962962962</v>
      </c>
      <c r="U9" s="59">
        <f>R9+O9</f>
        <v>402600</v>
      </c>
    </row>
    <row r="10" spans="1:21" ht="150" customHeight="1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>
        <f>SUM(REITORIA!L10+MUSEU!L10+CAV!L10+CCT!L10+CEAD!L10+CEART!L10+CEAVI!L10+CEFID!L10+CEO!L10+CEPLAN!L10+CERES!L10+CESFI!L10+ESAG!L10+FAED!L10)</f>
        <v>10</v>
      </c>
      <c r="M10" s="13">
        <f>SUM((REITORIA!L10-REITORIA!M10),(MUSEU!L10-MUSEU!M10),(CAV!L10-CAV!M10),(CCT!L10-CCT!M10),(CEAD!L10-CEAD!M10),(CEART!L10-CEART!M10),(CEAVI!L10-CEAVI!M10),(CEFID!L10-CEFID!M10),(CEO!L10-CEO!M10),(CEPLAN!L10-CEPLAN!M10),(CERES!L10-CERES!M10),(CESFI!L10-CESFI!M10),(ESAG!L10-ESAG!M10),(FAED!L10-FAED!M10))</f>
        <v>6</v>
      </c>
      <c r="N10" s="16">
        <f t="shared" si="0"/>
        <v>4</v>
      </c>
      <c r="O10" s="17">
        <f t="shared" si="1"/>
        <v>81293.3</v>
      </c>
      <c r="P10" s="17">
        <f t="shared" si="2"/>
        <v>48775.979999999996</v>
      </c>
      <c r="Q10" s="56"/>
      <c r="R10" s="56"/>
      <c r="S10" s="56"/>
      <c r="T10" s="56"/>
      <c r="U10" s="56"/>
    </row>
    <row r="11" spans="1:21" ht="150" customHeight="1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>
        <f>SUM(REITORIA!L11+MUSEU!L11+CAV!L11+CCT!L11+CEAD!L11+CEART!L11+CEAVI!L11+CEFID!L11+CEO!L11+CEPLAN!L11+CERES!L11+CESFI!L11+ESAG!L11+FAED!L11)</f>
        <v>4</v>
      </c>
      <c r="M11" s="13">
        <f>SUM((REITORIA!L11-REITORIA!M11),(MUSEU!L11-MUSEU!M11),(CAV!L11-CAV!M11),(CCT!L11-CCT!M11),(CEAD!L11-CEAD!M11),(CEART!L11-CEART!M11),(CEAVI!L11-CEAVI!M11),(CEFID!L11-CEFID!M11),(CEO!L11-CEO!M11),(CEPLAN!L11-CEPLAN!M11),(CERES!L11-CERES!M11),(CESFI!L11-CESFI!M11),(ESAG!L11-ESAG!M11),(FAED!L11-FAED!M11))</f>
        <v>2</v>
      </c>
      <c r="N11" s="16">
        <f t="shared" si="0"/>
        <v>2</v>
      </c>
      <c r="O11" s="17">
        <f t="shared" si="1"/>
        <v>32517.32</v>
      </c>
      <c r="P11" s="17">
        <f t="shared" si="2"/>
        <v>16258.66</v>
      </c>
      <c r="Q11" s="56"/>
      <c r="R11" s="56"/>
      <c r="S11" s="56"/>
      <c r="T11" s="56"/>
      <c r="U11" s="56"/>
    </row>
    <row r="12" spans="1:21" ht="150" customHeight="1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>
        <f>SUM(REITORIA!L12+MUSEU!L12+CAV!L12+CCT!L12+CEAD!L12+CEART!L12+CEAVI!L12+CEFID!L12+CEO!L12+CEPLAN!L12+CERES!L12+CESFI!L12+ESAG!L12+FAED!L12)</f>
        <v>29</v>
      </c>
      <c r="M12" s="13">
        <f>SUM((REITORIA!L12-REITORIA!M12),(MUSEU!L12-MUSEU!M12),(CAV!L12-CAV!M12),(CCT!L12-CCT!M12),(CEAD!L12-CEAD!M12),(CEART!L12-CEART!M12),(CEAVI!L12-CEAVI!M12),(CEFID!L12-CEFID!M12),(CEO!L12-CEO!M12),(CEPLAN!L12-CEPLAN!M12),(CERES!L12-CERES!M12),(CESFI!L12-CESFI!M12),(ESAG!L12-ESAG!M12),(FAED!L12-FAED!M12))</f>
        <v>15</v>
      </c>
      <c r="N12" s="16">
        <f t="shared" si="0"/>
        <v>14</v>
      </c>
      <c r="O12" s="17">
        <f t="shared" si="1"/>
        <v>125899.73</v>
      </c>
      <c r="P12" s="17">
        <f t="shared" si="2"/>
        <v>65120.549999999996</v>
      </c>
      <c r="Q12" s="56"/>
      <c r="R12" s="56"/>
      <c r="S12" s="56"/>
      <c r="T12" s="56"/>
      <c r="U12" s="56"/>
    </row>
    <row r="13" spans="1:21" ht="150" customHeight="1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>
        <f>SUM(REITORIA!L13+MUSEU!L13+CAV!L13+CCT!L13+CEAD!L13+CEART!L13+CEAVI!L13+CEFID!L13+CEO!L13+CEPLAN!L13+CERES!L13+CESFI!L13+ESAG!L13+FAED!L13)</f>
        <v>25</v>
      </c>
      <c r="M13" s="13">
        <f>SUM((REITORIA!L13-REITORIA!M13),(MUSEU!L13-MUSEU!M13),(CAV!L13-CAV!M13),(CCT!L13-CCT!M13),(CEAD!L13-CEAD!M13),(CEART!L13-CEART!M13),(CEAVI!L13-CEAVI!M13),(CEFID!L13-CEFID!M13),(CEO!L13-CEO!M13),(CEPLAN!L13-CEPLAN!M13),(CERES!L13-CERES!M13),(CESFI!L13-CESFI!M13),(ESAG!L13-ESAG!M13),(FAED!L13-FAED!M13))</f>
        <v>9</v>
      </c>
      <c r="N13" s="16">
        <f t="shared" si="0"/>
        <v>16</v>
      </c>
      <c r="O13" s="17">
        <f t="shared" si="1"/>
        <v>105475</v>
      </c>
      <c r="P13" s="17">
        <f t="shared" si="2"/>
        <v>37971</v>
      </c>
      <c r="Q13" s="56"/>
      <c r="R13" s="56"/>
      <c r="S13" s="56"/>
      <c r="T13" s="56"/>
      <c r="U13" s="56"/>
    </row>
    <row r="14" spans="1:21" ht="150" customHeight="1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>
        <f>SUM(REITORIA!L14+MUSEU!L14+CAV!L14+CCT!L14+CEAD!L14+CEART!L14+CEAVI!L14+CEFID!L14+CEO!L14+CEPLAN!L14+CERES!L14+CESFI!L14+ESAG!L14+FAED!L14)</f>
        <v>10</v>
      </c>
      <c r="M14" s="13">
        <f>SUM((REITORIA!L14-REITORIA!M14),(MUSEU!L14-MUSEU!M14),(CAV!L14-CAV!M14),(CCT!L14-CCT!M14),(CEAD!L14-CEAD!M14),(CEART!L14-CEART!M14),(CEAVI!L14-CEAVI!M14),(CEFID!L14-CEFID!M14),(CEO!L14-CEO!M14),(CEPLAN!L14-CEPLAN!M14),(CERES!L14-CERES!M14),(CESFI!L14-CESFI!M14),(ESAG!L14-ESAG!M14),(FAED!L14-FAED!M14))</f>
        <v>6</v>
      </c>
      <c r="N14" s="16">
        <f t="shared" si="0"/>
        <v>4</v>
      </c>
      <c r="O14" s="17">
        <f t="shared" si="1"/>
        <v>57029</v>
      </c>
      <c r="P14" s="17">
        <f t="shared" si="2"/>
        <v>34217.399999999994</v>
      </c>
      <c r="Q14" s="56"/>
      <c r="R14" s="56"/>
      <c r="S14" s="56"/>
      <c r="T14" s="56"/>
      <c r="U14" s="56"/>
    </row>
    <row r="15" spans="1:21" ht="150" customHeight="1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>
        <f>SUM(REITORIA!L15+MUSEU!L15+CAV!L15+CCT!L15+CEAD!L15+CEART!L15+CEAVI!L15+CEFID!L15+CEO!L15+CEPLAN!L15+CERES!L15+CESFI!L15+ESAG!L15+FAED!L15)</f>
        <v>43</v>
      </c>
      <c r="M15" s="13">
        <f>SUM((REITORIA!L15-REITORIA!M15),(MUSEU!L15-MUSEU!M15),(CAV!L15-CAV!M15),(CCT!L15-CCT!M15),(CEAD!L15-CEAD!M15),(CEART!L15-CEART!M15),(CEAVI!L15-CEAVI!M15),(CEFID!L15-CEFID!M15),(CEO!L15-CEO!M15),(CEPLAN!L15-CEPLAN!M15),(CERES!L15-CERES!M15),(CESFI!L15-CESFI!M15),(ESAG!L15-ESAG!M15),(FAED!L15-FAED!M15))</f>
        <v>35</v>
      </c>
      <c r="N15" s="16">
        <f t="shared" si="0"/>
        <v>8</v>
      </c>
      <c r="O15" s="17">
        <f t="shared" si="1"/>
        <v>399298</v>
      </c>
      <c r="P15" s="17">
        <f t="shared" si="2"/>
        <v>325010</v>
      </c>
      <c r="Q15" s="56"/>
      <c r="R15" s="56"/>
      <c r="S15" s="56"/>
      <c r="T15" s="56"/>
      <c r="U15" s="56"/>
    </row>
    <row r="16" spans="1:21" ht="150" customHeight="1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>
        <f>SUM(REITORIA!L16+MUSEU!L16+CAV!L16+CCT!L16+CEAD!L16+CEART!L16+CEAVI!L16+CEFID!L16+CEO!L16+CEPLAN!L16+CERES!L16+CESFI!L16+ESAG!L16+FAED!L16)</f>
        <v>20</v>
      </c>
      <c r="M16" s="13">
        <f>SUM((REITORIA!L16-REITORIA!M16),(MUSEU!L16-MUSEU!M16),(CAV!L16-CAV!M16),(CCT!L16-CCT!M16),(CEAD!L16-CEAD!M16),(CEART!L16-CEART!M16),(CEAVI!L16-CEAVI!M16),(CEFID!L16-CEFID!M16),(CEO!L16-CEO!M16),(CEPLAN!L16-CEPLAN!M16),(CERES!L16-CERES!M16),(CESFI!L16-CESFI!M16),(ESAG!L16-ESAG!M16),(FAED!L16-FAED!M16))</f>
        <v>14</v>
      </c>
      <c r="N16" s="16">
        <f t="shared" si="0"/>
        <v>6</v>
      </c>
      <c r="O16" s="17">
        <f t="shared" si="1"/>
        <v>210612.2</v>
      </c>
      <c r="P16" s="17">
        <f t="shared" si="2"/>
        <v>147428.54</v>
      </c>
      <c r="Q16" s="56"/>
      <c r="R16" s="56"/>
      <c r="S16" s="56"/>
      <c r="T16" s="56"/>
      <c r="U16" s="56"/>
    </row>
    <row r="17" spans="1:21" ht="150" customHeight="1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>
        <f>SUM(REITORIA!L17+MUSEU!L17+CAV!L17+CCT!L17+CEAD!L17+CEART!L17+CEAVI!L17+CEFID!L17+CEO!L17+CEPLAN!L17+CERES!L17+CESFI!L17+ESAG!L17+FAED!L17)</f>
        <v>32</v>
      </c>
      <c r="M17" s="13">
        <f>SUM((REITORIA!L17-REITORIA!M17),(MUSEU!L17-MUSEU!M17),(CAV!L17-CAV!M17),(CCT!L17-CCT!M17),(CEAD!L17-CEAD!M17),(CEART!L17-CEART!M17),(CEAVI!L17-CEAVI!M17),(CEFID!L17-CEFID!M17),(CEO!L17-CEO!M17),(CEPLAN!L17-CEPLAN!M17),(CERES!L17-CERES!M17),(CESFI!L17-CESFI!M17),(ESAG!L17-ESAG!M17),(FAED!L17-FAED!M17))</f>
        <v>10</v>
      </c>
      <c r="N17" s="16">
        <f t="shared" si="0"/>
        <v>22</v>
      </c>
      <c r="O17" s="17">
        <f t="shared" si="1"/>
        <v>524872</v>
      </c>
      <c r="P17" s="17">
        <f t="shared" si="2"/>
        <v>164022.5</v>
      </c>
      <c r="Q17" s="56"/>
      <c r="R17" s="56"/>
      <c r="S17" s="56"/>
      <c r="T17" s="56"/>
      <c r="U17" s="56"/>
    </row>
    <row r="18" spans="1:21" ht="150" customHeight="1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>
        <f>SUM(REITORIA!L18+MUSEU!L18+CAV!L18+CCT!L18+CEAD!L18+CEART!L18+CEAVI!L18+CEFID!L18+CEO!L18+CEPLAN!L18+CERES!L18+CESFI!L18+ESAG!L18+FAED!L18)</f>
        <v>16</v>
      </c>
      <c r="M18" s="13">
        <f>SUM((REITORIA!L18-REITORIA!M18),(MUSEU!L18-MUSEU!M18),(CAV!L18-CAV!M18),(CCT!L18-CCT!M18),(CEAD!L18-CEAD!M18),(CEART!L18-CEART!M18),(CEAVI!L18-CEAVI!M18),(CEFID!L18-CEFID!M18),(CEO!L18-CEO!M18),(CEPLAN!L18-CEPLAN!M18),(CERES!L18-CERES!M18),(CESFI!L18-CESFI!M18),(ESAG!L18-ESAG!M18),(FAED!L18-FAED!M18))</f>
        <v>13</v>
      </c>
      <c r="N18" s="16">
        <f t="shared" si="0"/>
        <v>3</v>
      </c>
      <c r="O18" s="17">
        <f t="shared" si="1"/>
        <v>317998.88</v>
      </c>
      <c r="P18" s="17">
        <f t="shared" si="2"/>
        <v>258374.09</v>
      </c>
      <c r="Q18" s="56"/>
      <c r="R18" s="56"/>
      <c r="S18" s="56"/>
      <c r="T18" s="56"/>
      <c r="U18" s="56"/>
    </row>
    <row r="19" spans="1:21" ht="103.5" customHeight="1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>
        <f>SUM(REITORIA!L19+MUSEU!L19+CAV!L19+CCT!L19+CEAD!L19+CEART!L19+CEAVI!L19+CEFID!L19+CEO!L19+CEPLAN!L19+CERES!L19+CESFI!L19+ESAG!L19+FAED!L19)</f>
        <v>24</v>
      </c>
      <c r="M19" s="13">
        <f>SUM((REITORIA!L19-REITORIA!M19),(MUSEU!L19-MUSEU!M19),(CAV!L19-CAV!M19),(CCT!L19-CCT!M19),(CEAD!L19-CEAD!M19),(CEART!L19-CEART!M19),(CEAVI!L19-CEAVI!M19),(CEFID!L19-CEFID!M19),(CEO!L19-CEO!M19),(CEPLAN!L19-CEPLAN!M19),(CERES!L19-CERES!M19),(CESFI!L19-CESFI!M19),(ESAG!L19-ESAG!M19),(FAED!L19-FAED!M19))</f>
        <v>2</v>
      </c>
      <c r="N19" s="16">
        <f t="shared" si="0"/>
        <v>22</v>
      </c>
      <c r="O19" s="17">
        <f t="shared" si="1"/>
        <v>22902.720000000001</v>
      </c>
      <c r="P19" s="17">
        <f t="shared" si="2"/>
        <v>1908.56</v>
      </c>
      <c r="Q19" s="56"/>
      <c r="R19" s="56"/>
      <c r="S19" s="56"/>
      <c r="T19" s="56"/>
      <c r="U19" s="56"/>
    </row>
    <row r="20" spans="1:21" ht="150" customHeight="1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>
        <f>SUM(REITORIA!L20+MUSEU!L20+CAV!L20+CCT!L20+CEAD!L20+CEART!L20+CEAVI!L20+CEFID!L20+CEO!L20+CEPLAN!L20+CERES!L20+CESFI!L20+ESAG!L20+FAED!L20)</f>
        <v>112</v>
      </c>
      <c r="M20" s="13">
        <f>SUM((REITORIA!L20-REITORIA!M20),(MUSEU!L20-MUSEU!M20),(CAV!L20-CAV!M20),(CCT!L20-CCT!M20),(CEAD!L20-CEAD!M20),(CEART!L20-CEART!M20),(CEAVI!L20-CEAVI!M20),(CEFID!L20-CEFID!M20),(CEO!L20-CEO!M20),(CEPLAN!L20-CEPLAN!M20),(CERES!L20-CERES!M20),(CESFI!L20-CESFI!M20),(ESAG!L20-ESAG!M20),(FAED!L20-FAED!M20))</f>
        <v>14</v>
      </c>
      <c r="N20" s="16">
        <f t="shared" si="0"/>
        <v>98</v>
      </c>
      <c r="O20" s="17">
        <f t="shared" si="1"/>
        <v>58593.919999999998</v>
      </c>
      <c r="P20" s="17">
        <f t="shared" si="2"/>
        <v>7324.24</v>
      </c>
      <c r="Q20" s="56"/>
      <c r="R20" s="56"/>
      <c r="S20" s="56"/>
      <c r="T20" s="56"/>
      <c r="U20" s="56"/>
    </row>
    <row r="21" spans="1:21" ht="150" customHeight="1" x14ac:dyDescent="0.25">
      <c r="A21" s="148" t="s">
        <v>102</v>
      </c>
      <c r="B21" s="148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>
        <f>SUM(REITORIA!L21+MUSEU!L21+CAV!L21+CCT!L21+CEAD!L21+CEART!L21+CEAVI!L21+CEFID!L21+CEO!L21+CEPLAN!L21+CERES!L21+CESFI!L21+ESAG!L21+FAED!L21)</f>
        <v>20</v>
      </c>
      <c r="M21" s="13">
        <f>SUM((REITORIA!L21-REITORIA!M21),(MUSEU!L21-MUSEU!M21),(CAV!L21-CAV!M21),(CCT!L21-CCT!M21),(CEAD!L21-CEAD!M21),(CEART!L21-CEART!M21),(CEAVI!L21-CEAVI!M21),(CEFID!L21-CEFID!M21),(CEO!L21-CEO!M21),(CEPLAN!L21-CEPLAN!M21),(CERES!L21-CERES!M21),(CESFI!L21-CESFI!M21),(ESAG!L21-ESAG!M21),(FAED!L21-FAED!M21))</f>
        <v>0</v>
      </c>
      <c r="N21" s="16">
        <f t="shared" si="0"/>
        <v>20</v>
      </c>
      <c r="O21" s="17">
        <f t="shared" si="1"/>
        <v>2813.6000000000004</v>
      </c>
      <c r="P21" s="17">
        <f t="shared" si="2"/>
        <v>0</v>
      </c>
      <c r="Q21" s="56"/>
      <c r="R21" s="56"/>
      <c r="S21" s="56"/>
      <c r="T21" s="56"/>
      <c r="U21" s="56"/>
    </row>
    <row r="22" spans="1:21" ht="150" customHeight="1" x14ac:dyDescent="0.25">
      <c r="A22" s="149"/>
      <c r="B22" s="149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>
        <f>SUM(REITORIA!L22+MUSEU!L22+CAV!L22+CCT!L22+CEAD!L22+CEART!L22+CEAVI!L22+CEFID!L22+CEO!L22+CEPLAN!L22+CERES!L22+CESFI!L22+ESAG!L22+FAED!L22)-4</f>
        <v>197</v>
      </c>
      <c r="M22" s="13">
        <f>SUM((REITORIA!L22-REITORIA!M22),(MUSEU!L22-MUSEU!M22),(CAV!L22-CAV!M22),(CCT!L22-CCT!M22),(CEAD!L22-CEAD!M22),(CEART!L22-CEART!M22),(CEAVI!L22-CEAVI!M22),(CEFID!L22-CEFID!M22),(CEO!L22-CEO!M22),(CEPLAN!L22-CEPLAN!M22),(CERES!L22-CERES!M22),(CESFI!L22-CESFI!M22),(ESAG!L22-ESAG!M22),(FAED!L22-FAED!M22))</f>
        <v>138</v>
      </c>
      <c r="N22" s="16">
        <f t="shared" si="0"/>
        <v>59</v>
      </c>
      <c r="O22" s="17">
        <f t="shared" si="1"/>
        <v>153987.01999999999</v>
      </c>
      <c r="P22" s="17">
        <f t="shared" si="2"/>
        <v>107869.08</v>
      </c>
      <c r="Q22" s="62">
        <v>14</v>
      </c>
      <c r="R22" s="63">
        <f>Q22*K22</f>
        <v>10943.24</v>
      </c>
      <c r="S22" s="64">
        <f>Q22/L22</f>
        <v>7.1065989847715741E-2</v>
      </c>
      <c r="T22" s="65">
        <f>S22</f>
        <v>7.1065989847715741E-2</v>
      </c>
      <c r="U22" s="63">
        <f>R22+O22</f>
        <v>164930.25999999998</v>
      </c>
    </row>
    <row r="23" spans="1:21" ht="45" x14ac:dyDescent="0.25">
      <c r="A23" s="149"/>
      <c r="B23" s="149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>
        <f>SUM(REITORIA!L23+MUSEU!L23+CAV!L23+CCT!L23+CEAD!L23+CEART!L23+CEAVI!L23+CEFID!L23+CEO!L23+CEPLAN!L23+CERES!L23+CESFI!L23+ESAG!L23+FAED!L23)</f>
        <v>131</v>
      </c>
      <c r="M23" s="13">
        <f>SUM((REITORIA!L23-REITORIA!M23),(MUSEU!L23-MUSEU!M23),(CAV!L23-CAV!M23),(CCT!L23-CCT!M23),(CEAD!L23-CEAD!M23),(CEART!L23-CEART!M23),(CEAVI!L23-CEAVI!M23),(CEFID!L23-CEFID!M23),(CEO!L23-CEO!M23),(CEPLAN!L23-CEPLAN!M23),(CERES!L23-CERES!M23),(CESFI!L23-CESFI!M23),(ESAG!L23-ESAG!M23),(FAED!L23-FAED!M23))</f>
        <v>58</v>
      </c>
      <c r="N23" s="16">
        <f t="shared" si="0"/>
        <v>73</v>
      </c>
      <c r="O23" s="17">
        <f t="shared" si="1"/>
        <v>131560.68</v>
      </c>
      <c r="P23" s="17">
        <f t="shared" si="2"/>
        <v>58248.24</v>
      </c>
      <c r="Q23" s="56"/>
      <c r="R23" s="56"/>
      <c r="S23" s="56"/>
      <c r="T23" s="56"/>
      <c r="U23" s="56"/>
    </row>
    <row r="24" spans="1:21" ht="45" x14ac:dyDescent="0.25">
      <c r="A24" s="149"/>
      <c r="B24" s="149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>
        <f>SUM(REITORIA!L24+MUSEU!L24+CAV!L24+CCT!L24+CEAD!L24+CEART!L24+CEAVI!L24+CEFID!L24+CEO!L24+CEPLAN!L24+CERES!L24+CESFI!L24+ESAG!L24+FAED!L24)</f>
        <v>89</v>
      </c>
      <c r="M24" s="13">
        <f>SUM((REITORIA!L24-REITORIA!M24),(MUSEU!L24-MUSEU!M24),(CAV!L24-CAV!M24),(CCT!L24-CCT!M24),(CEAD!L24-CEAD!M24),(CEART!L24-CEART!M24),(CEAVI!L24-CEAVI!M24),(CEFID!L24-CEFID!M24),(CEO!L24-CEO!M24),(CEPLAN!L24-CEPLAN!M24),(CERES!L24-CERES!M24),(CESFI!L24-CESFI!M24),(ESAG!L24-ESAG!M24),(FAED!L24-FAED!M24))</f>
        <v>9</v>
      </c>
      <c r="N24" s="16">
        <f t="shared" si="0"/>
        <v>80</v>
      </c>
      <c r="O24" s="17">
        <f t="shared" si="1"/>
        <v>126825</v>
      </c>
      <c r="P24" s="17">
        <f t="shared" si="2"/>
        <v>12825</v>
      </c>
      <c r="Q24" s="56"/>
      <c r="R24" s="56"/>
      <c r="S24" s="56"/>
      <c r="T24" s="56"/>
      <c r="U24" s="56"/>
    </row>
    <row r="25" spans="1:21" x14ac:dyDescent="0.25">
      <c r="A25" s="149"/>
      <c r="B25" s="149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>
        <f>SUM(REITORIA!L25+MUSEU!L25+CAV!L25+CCT!L25+CEAD!L25+CEART!L25+CEAVI!L25+CEFID!L25+CEO!L25+CEPLAN!L25+CERES!L25+CESFI!L25+ESAG!L25+FAED!L25)</f>
        <v>1355</v>
      </c>
      <c r="M25" s="13">
        <f>SUM((REITORIA!L25-REITORIA!M25),(MUSEU!L25-MUSEU!M25),(CAV!L25-CAV!M25),(CCT!L25-CCT!M25),(CEAD!L25-CEAD!M25),(CEART!L25-CEART!M25),(CEAVI!L25-CEAVI!M25),(CEFID!L25-CEFID!M25),(CEO!L25-CEO!M25),(CEPLAN!L25-CEPLAN!M25),(CERES!L25-CERES!M25),(CESFI!L25-CESFI!M25),(ESAG!L25-ESAG!M25),(FAED!L25-FAED!M25))</f>
        <v>154</v>
      </c>
      <c r="N25" s="16">
        <f t="shared" si="0"/>
        <v>1201</v>
      </c>
      <c r="O25" s="17">
        <f t="shared" si="1"/>
        <v>140012.15</v>
      </c>
      <c r="P25" s="17">
        <f t="shared" si="2"/>
        <v>15912.82</v>
      </c>
      <c r="Q25" s="56"/>
      <c r="R25" s="56"/>
      <c r="S25" s="56"/>
      <c r="T25" s="56"/>
      <c r="U25" s="56"/>
    </row>
    <row r="26" spans="1:21" x14ac:dyDescent="0.25">
      <c r="A26" s="149"/>
      <c r="B26" s="149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>
        <f>SUM(REITORIA!L26+MUSEU!L26+CAV!L26+CCT!L26+CEAD!L26+CEART!L26+CEAVI!L26+CEFID!L26+CEO!L26+CEPLAN!L26+CERES!L26+CESFI!L26+ESAG!L26+FAED!L26)</f>
        <v>1230</v>
      </c>
      <c r="M26" s="13">
        <f>SUM((REITORIA!L26-REITORIA!M26),(MUSEU!L26-MUSEU!M26),(CAV!L26-CAV!M26),(CCT!L26-CCT!M26),(CEAD!L26-CEAD!M26),(CEART!L26-CEART!M26),(CEAVI!L26-CEAVI!M26),(CEFID!L26-CEFID!M26),(CEO!L26-CEO!M26),(CEPLAN!L26-CEPLAN!M26),(CERES!L26-CERES!M26),(CESFI!L26-CESFI!M26),(ESAG!L26-ESAG!M26),(FAED!L26-FAED!M26))</f>
        <v>346</v>
      </c>
      <c r="N26" s="16">
        <f t="shared" si="0"/>
        <v>884</v>
      </c>
      <c r="O26" s="17">
        <f t="shared" si="1"/>
        <v>160920.90000000002</v>
      </c>
      <c r="P26" s="17">
        <f t="shared" si="2"/>
        <v>45267.180000000008</v>
      </c>
      <c r="Q26" s="56"/>
      <c r="R26" s="56"/>
      <c r="S26" s="56"/>
      <c r="T26" s="56"/>
      <c r="U26" s="56"/>
    </row>
    <row r="27" spans="1:21" x14ac:dyDescent="0.25">
      <c r="A27" s="149"/>
      <c r="B27" s="149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>
        <f>SUM(REITORIA!L27+MUSEU!L27+CAV!L27+CCT!L27+CEAD!L27+CEART!L27+CEAVI!L27+CEFID!L27+CEO!L27+CEPLAN!L27+CERES!L27+CESFI!L27+ESAG!L27+FAED!L27)</f>
        <v>1205</v>
      </c>
      <c r="M27" s="13">
        <f>SUM((REITORIA!L27-REITORIA!M27),(MUSEU!L27-MUSEU!M27),(CAV!L27-CAV!M27),(CCT!L27-CCT!M27),(CEAD!L27-CEAD!M27),(CEART!L27-CEART!M27),(CEAVI!L27-CEAVI!M27),(CEFID!L27-CEFID!M27),(CEO!L27-CEO!M27),(CEPLAN!L27-CEPLAN!M27),(CERES!L27-CERES!M27),(CESFI!L27-CESFI!M27),(ESAG!L27-ESAG!M27),(FAED!L27-FAED!M27))</f>
        <v>88</v>
      </c>
      <c r="N27" s="16">
        <f t="shared" si="0"/>
        <v>1117</v>
      </c>
      <c r="O27" s="17">
        <f t="shared" si="1"/>
        <v>187763.1</v>
      </c>
      <c r="P27" s="17">
        <f t="shared" si="2"/>
        <v>13712.16</v>
      </c>
      <c r="Q27" s="56"/>
      <c r="R27" s="56"/>
      <c r="S27" s="56"/>
      <c r="T27" s="56"/>
      <c r="U27" s="56"/>
    </row>
    <row r="28" spans="1:21" x14ac:dyDescent="0.25">
      <c r="A28" s="149"/>
      <c r="B28" s="149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>
        <f>SUM(REITORIA!L28+MUSEU!L28+CAV!L28+CCT!L28+CEAD!L28+CEART!L28+CEAVI!L28+CEFID!L28+CEO!L28+CEPLAN!L28+CERES!L28+CESFI!L28+ESAG!L28+FAED!L28)</f>
        <v>309</v>
      </c>
      <c r="M28" s="13">
        <f>SUM((REITORIA!L28-REITORIA!M28),(MUSEU!L28-MUSEU!M28),(CAV!L28-CAV!M28),(CCT!L28-CCT!M28),(CEAD!L28-CEAD!M28),(CEART!L28-CEART!M28),(CEAVI!L28-CEAVI!M28),(CEFID!L28-CEFID!M28),(CEO!L28-CEO!M28),(CEPLAN!L28-CEPLAN!M28),(CERES!L28-CERES!M28),(CESFI!L28-CESFI!M28),(ESAG!L28-ESAG!M28),(FAED!L28-FAED!M28))</f>
        <v>103</v>
      </c>
      <c r="N28" s="16">
        <f t="shared" si="0"/>
        <v>206</v>
      </c>
      <c r="O28" s="17">
        <f t="shared" si="1"/>
        <v>63802.32</v>
      </c>
      <c r="P28" s="17">
        <f t="shared" si="2"/>
        <v>21267.439999999999</v>
      </c>
      <c r="Q28" s="56"/>
      <c r="R28" s="56"/>
      <c r="S28" s="56"/>
      <c r="T28" s="56"/>
      <c r="U28" s="56"/>
    </row>
    <row r="29" spans="1:21" ht="22.5" x14ac:dyDescent="0.25">
      <c r="A29" s="150"/>
      <c r="B29" s="150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>
        <f>SUM(REITORIA!L29+MUSEU!L29+CAV!L29+CCT!L29+CEAD!L29+CEART!L29+CEAVI!L29+CEFID!L29+CEO!L29+CEPLAN!L29+CERES!L29+CESFI!L29+ESAG!L29+FAED!L29)</f>
        <v>165</v>
      </c>
      <c r="M29" s="13">
        <f>SUM((REITORIA!L29-REITORIA!M29),(MUSEU!L29-MUSEU!M29),(CAV!L29-CAV!M29),(CCT!L29-CCT!M29),(CEAD!L29-CEAD!M29),(CEART!L29-CEART!M29),(CEAVI!L29-CEAVI!M29),(CEFID!L29-CEFID!M29),(CEO!L29-CEO!M29),(CEPLAN!L29-CEPLAN!M29),(CERES!L29-CERES!M29),(CESFI!L29-CESFI!M29),(ESAG!L29-ESAG!M29),(FAED!L29-FAED!M29))</f>
        <v>11</v>
      </c>
      <c r="N29" s="16">
        <f t="shared" si="0"/>
        <v>154</v>
      </c>
      <c r="O29" s="17">
        <f t="shared" si="1"/>
        <v>13749.449999999999</v>
      </c>
      <c r="P29" s="17">
        <f t="shared" si="2"/>
        <v>916.63</v>
      </c>
      <c r="Q29" s="56"/>
      <c r="R29" s="56"/>
      <c r="S29" s="56"/>
      <c r="T29" s="56"/>
      <c r="U29" s="56"/>
    </row>
    <row r="30" spans="1:21" ht="33.75" x14ac:dyDescent="0.25">
      <c r="A30" s="160" t="s">
        <v>108</v>
      </c>
      <c r="B30" s="162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>
        <f>SUM(REITORIA!L30+MUSEU!L30+CAV!L30+CCT!L30+CEAD!L30+CEART!L30+CEAVI!L30+CEFID!L30+CEO!L30+CEPLAN!L30+CERES!L30+CESFI!L30+ESAG!L30+FAED!L30)</f>
        <v>45</v>
      </c>
      <c r="M30" s="13">
        <f>SUM((REITORIA!L30-REITORIA!M30),(MUSEU!L30-MUSEU!M30),(CAV!L30-CAV!M30),(CCT!L30-CCT!M30),(CEAD!L30-CEAD!M30),(CEART!L30-CEART!M30),(CEAVI!L30-CEAVI!M30),(CEFID!L30-CEFID!M30),(CEO!L30-CEO!M30),(CEPLAN!L30-CEPLAN!M30),(CERES!L30-CERES!M30),(CESFI!L30-CESFI!M30),(ESAG!L30-ESAG!M30),(FAED!L30-FAED!M30))</f>
        <v>31</v>
      </c>
      <c r="N30" s="16">
        <f t="shared" si="0"/>
        <v>14</v>
      </c>
      <c r="O30" s="17">
        <f t="shared" si="1"/>
        <v>35170.65</v>
      </c>
      <c r="P30" s="17">
        <f t="shared" si="2"/>
        <v>24228.670000000002</v>
      </c>
      <c r="Q30" s="56"/>
      <c r="R30" s="56"/>
      <c r="S30" s="56"/>
      <c r="T30" s="56"/>
      <c r="U30" s="56"/>
    </row>
    <row r="31" spans="1:21" ht="45" x14ac:dyDescent="0.25">
      <c r="A31" s="160"/>
      <c r="B31" s="163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>
        <f>SUM(REITORIA!L31+MUSEU!L31+CAV!L31+CCT!L31+CEAD!L31+CEART!L31+CEAVI!L31+CEFID!L31+CEO!L31+CEPLAN!L31+CERES!L31+CESFI!L31+ESAG!L31+FAED!L31)</f>
        <v>4</v>
      </c>
      <c r="M31" s="13">
        <f>SUM((REITORIA!L31-REITORIA!M31),(MUSEU!L31-MUSEU!M31),(CAV!L31-CAV!M31),(CCT!L31-CCT!M31),(CEAD!L31-CEAD!M31),(CEART!L31-CEART!M31),(CEAVI!L31-CEAVI!M31),(CEFID!L31-CEFID!M31),(CEO!L31-CEO!M31),(CEPLAN!L31-CEPLAN!M31),(CERES!L31-CERES!M31),(CESFI!L31-CESFI!M31),(ESAG!L31-ESAG!M31),(FAED!L31-FAED!M31))</f>
        <v>3</v>
      </c>
      <c r="N31" s="16">
        <f t="shared" si="0"/>
        <v>1</v>
      </c>
      <c r="O31" s="17">
        <f t="shared" si="1"/>
        <v>4016.64</v>
      </c>
      <c r="P31" s="17">
        <f t="shared" si="2"/>
        <v>3012.48</v>
      </c>
      <c r="Q31" s="56"/>
      <c r="R31" s="56"/>
      <c r="S31" s="56"/>
      <c r="T31" s="56"/>
      <c r="U31" s="56"/>
    </row>
    <row r="32" spans="1:21" ht="45" x14ac:dyDescent="0.25">
      <c r="A32" s="160"/>
      <c r="B32" s="163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>
        <f>SUM(REITORIA!L32+MUSEU!L32+CAV!L32+CCT!L32+CEAD!L32+CEART!L32+CEAVI!L32+CEFID!L32+CEO!L32+CEPLAN!L32+CERES!L32+CESFI!L32+ESAG!L32+FAED!L32)</f>
        <v>5</v>
      </c>
      <c r="M32" s="13">
        <f>SUM((REITORIA!L32-REITORIA!M32),(MUSEU!L32-MUSEU!M32),(CAV!L32-CAV!M32),(CCT!L32-CCT!M32),(CEAD!L32-CEAD!M32),(CEART!L32-CEART!M32),(CEAVI!L32-CEAVI!M32),(CEFID!L32-CEFID!M32),(CEO!L32-CEO!M32),(CEPLAN!L32-CEPLAN!M32),(CERES!L32-CERES!M32),(CESFI!L32-CESFI!M32),(ESAG!L32-ESAG!M32),(FAED!L32-FAED!M32))</f>
        <v>3</v>
      </c>
      <c r="N32" s="16">
        <f t="shared" si="0"/>
        <v>2</v>
      </c>
      <c r="O32" s="17">
        <f t="shared" si="1"/>
        <v>7124.2</v>
      </c>
      <c r="P32" s="17">
        <f t="shared" si="2"/>
        <v>4274.5199999999995</v>
      </c>
      <c r="Q32" s="56"/>
      <c r="R32" s="56"/>
      <c r="S32" s="56"/>
      <c r="T32" s="56"/>
      <c r="U32" s="56"/>
    </row>
    <row r="33" spans="1:21" x14ac:dyDescent="0.25">
      <c r="A33" s="160"/>
      <c r="B33" s="163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>
        <f>SUM(REITORIA!L33+MUSEU!L33+CAV!L33+CCT!L33+CEAD!L33+CEART!L33+CEAVI!L33+CEFID!L33+CEO!L33+CEPLAN!L33+CERES!L33+CESFI!L33+ESAG!L33+FAED!L33)</f>
        <v>40</v>
      </c>
      <c r="M33" s="13">
        <f>SUM((REITORIA!L33-REITORIA!M33),(MUSEU!L33-MUSEU!M33),(CAV!L33-CAV!M33),(CCT!L33-CCT!M33),(CEAD!L33-CEAD!M33),(CEART!L33-CEART!M33),(CEAVI!L33-CEAVI!M33),(CEFID!L33-CEFID!M33),(CEO!L33-CEO!M33),(CEPLAN!L33-CEPLAN!M33),(CERES!L33-CERES!M33),(CESFI!L33-CESFI!M33),(ESAG!L33-ESAG!M33),(FAED!L33-FAED!M33))</f>
        <v>20</v>
      </c>
      <c r="N33" s="16">
        <f t="shared" si="0"/>
        <v>20</v>
      </c>
      <c r="O33" s="17">
        <f t="shared" si="1"/>
        <v>4132.3999999999996</v>
      </c>
      <c r="P33" s="17">
        <f t="shared" si="2"/>
        <v>2066.1999999999998</v>
      </c>
      <c r="Q33" s="56"/>
      <c r="R33" s="56"/>
      <c r="S33" s="56"/>
      <c r="T33" s="56"/>
      <c r="U33" s="56"/>
    </row>
    <row r="34" spans="1:21" x14ac:dyDescent="0.25">
      <c r="A34" s="160"/>
      <c r="B34" s="163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>
        <f>SUM(REITORIA!L34+MUSEU!L34+CAV!L34+CCT!L34+CEAD!L34+CEART!L34+CEAVI!L34+CEFID!L34+CEO!L34+CEPLAN!L34+CERES!L34+CESFI!L34+ESAG!L34+FAED!L34)</f>
        <v>40</v>
      </c>
      <c r="M34" s="13">
        <f>SUM((REITORIA!L34-REITORIA!M34),(MUSEU!L34-MUSEU!M34),(CAV!L34-CAV!M34),(CCT!L34-CCT!M34),(CEAD!L34-CEAD!M34),(CEART!L34-CEART!M34),(CEAVI!L34-CEAVI!M34),(CEFID!L34-CEFID!M34),(CEO!L34-CEO!M34),(CEPLAN!L34-CEPLAN!M34),(CERES!L34-CERES!M34),(CESFI!L34-CESFI!M34),(ESAG!L34-ESAG!M34),(FAED!L34-FAED!M34))</f>
        <v>0</v>
      </c>
      <c r="N34" s="16">
        <f t="shared" si="0"/>
        <v>40</v>
      </c>
      <c r="O34" s="17">
        <f t="shared" si="1"/>
        <v>5232.3999999999996</v>
      </c>
      <c r="P34" s="17">
        <f t="shared" si="2"/>
        <v>0</v>
      </c>
      <c r="Q34" s="56"/>
      <c r="R34" s="56"/>
      <c r="S34" s="56"/>
      <c r="T34" s="56"/>
      <c r="U34" s="56"/>
    </row>
    <row r="35" spans="1:21" x14ac:dyDescent="0.25">
      <c r="A35" s="160"/>
      <c r="B35" s="163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>
        <f>SUM(REITORIA!L35+MUSEU!L35+CAV!L35+CCT!L35+CEAD!L35+CEART!L35+CEAVI!L35+CEFID!L35+CEO!L35+CEPLAN!L35+CERES!L35+CESFI!L35+ESAG!L35+FAED!L35)</f>
        <v>40</v>
      </c>
      <c r="M35" s="13">
        <f>SUM((REITORIA!L35-REITORIA!M35),(MUSEU!L35-MUSEU!M35),(CAV!L35-CAV!M35),(CCT!L35-CCT!M35),(CEAD!L35-CEAD!M35),(CEART!L35-CEART!M35),(CEAVI!L35-CEAVI!M35),(CEFID!L35-CEFID!M35),(CEO!L35-CEO!M35),(CEPLAN!L35-CEPLAN!M35),(CERES!L35-CERES!M35),(CESFI!L35-CESFI!M35),(ESAG!L35-ESAG!M35),(FAED!L35-FAED!M35))</f>
        <v>0</v>
      </c>
      <c r="N35" s="16">
        <f t="shared" si="0"/>
        <v>40</v>
      </c>
      <c r="O35" s="17">
        <f t="shared" si="1"/>
        <v>6232</v>
      </c>
      <c r="P35" s="17">
        <f t="shared" si="2"/>
        <v>0</v>
      </c>
      <c r="Q35" s="56"/>
      <c r="R35" s="56"/>
      <c r="S35" s="56"/>
      <c r="T35" s="56"/>
      <c r="U35" s="56"/>
    </row>
    <row r="36" spans="1:21" x14ac:dyDescent="0.25">
      <c r="A36" s="160"/>
      <c r="B36" s="163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>
        <f>SUM(REITORIA!L36+MUSEU!L36+CAV!L36+CCT!L36+CEAD!L36+CEART!L36+CEAVI!L36+CEFID!L36+CEO!L36+CEPLAN!L36+CERES!L36+CESFI!L36+ESAG!L36+FAED!L36)</f>
        <v>20</v>
      </c>
      <c r="M36" s="13">
        <f>SUM((REITORIA!L36-REITORIA!M36),(MUSEU!L36-MUSEU!M36),(CAV!L36-CAV!M36),(CCT!L36-CCT!M36),(CEAD!L36-CEAD!M36),(CEART!L36-CEART!M36),(CEAVI!L36-CEAVI!M36),(CEFID!L36-CEFID!M36),(CEO!L36-CEO!M36),(CEPLAN!L36-CEPLAN!M36),(CERES!L36-CERES!M36),(CESFI!L36-CESFI!M36),(ESAG!L36-ESAG!M36),(FAED!L36-FAED!M36))</f>
        <v>5</v>
      </c>
      <c r="N36" s="16">
        <f t="shared" si="0"/>
        <v>15</v>
      </c>
      <c r="O36" s="17">
        <f t="shared" si="1"/>
        <v>4129</v>
      </c>
      <c r="P36" s="17">
        <f t="shared" si="2"/>
        <v>1032.25</v>
      </c>
      <c r="Q36" s="56"/>
      <c r="R36" s="56"/>
      <c r="S36" s="56"/>
      <c r="T36" s="56"/>
      <c r="U36" s="56"/>
    </row>
    <row r="37" spans="1:21" ht="22.5" x14ac:dyDescent="0.25">
      <c r="A37" s="161"/>
      <c r="B37" s="163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>
        <f>SUM(REITORIA!L37+MUSEU!L37+CAV!L37+CCT!L37+CEAD!L37+CEART!L37+CEAVI!L37+CEFID!L37+CEO!L37+CEPLAN!L37+CERES!L37+CESFI!L37+ESAG!L37+FAED!L37)</f>
        <v>5</v>
      </c>
      <c r="M37" s="13">
        <f>SUM((REITORIA!L37-REITORIA!M37),(MUSEU!L37-MUSEU!M37),(CAV!L37-CAV!M37),(CCT!L37-CCT!M37),(CEAD!L37-CEAD!M37),(CEART!L37-CEART!M37),(CEAVI!L37-CEAVI!M37),(CEFID!L37-CEFID!M37),(CEO!L37-CEO!M37),(CEPLAN!L37-CEPLAN!M37),(CERES!L37-CERES!M37),(CESFI!L37-CESFI!M37),(ESAG!L37-ESAG!M37),(FAED!L37-FAED!M37))</f>
        <v>0</v>
      </c>
      <c r="N37" s="16">
        <f t="shared" si="0"/>
        <v>5</v>
      </c>
      <c r="O37" s="17">
        <f t="shared" si="1"/>
        <v>416.59999999999997</v>
      </c>
      <c r="P37" s="17">
        <f t="shared" si="2"/>
        <v>0</v>
      </c>
      <c r="Q37" s="56"/>
      <c r="R37" s="56"/>
      <c r="S37" s="56"/>
      <c r="T37" s="56"/>
      <c r="U37" s="56"/>
    </row>
    <row r="38" spans="1:21" x14ac:dyDescent="0.25">
      <c r="A38" s="148" t="s">
        <v>109</v>
      </c>
      <c r="B38" s="148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>
        <f>SUM(REITORIA!L38+MUSEU!L38+CAV!L38+CCT!L38+CEAD!L38+CEART!L38+CEAVI!L38+CEFID!L38+CEO!L38+CEPLAN!L38+CERES!L38+CESFI!L38+ESAG!L38+FAED!L38)</f>
        <v>4</v>
      </c>
      <c r="M38" s="13">
        <f>SUM((REITORIA!L38-REITORIA!M38),(MUSEU!L38-MUSEU!M38),(CAV!L38-CAV!M38),(CCT!L38-CCT!M38),(CEAD!L38-CEAD!M38),(CEART!L38-CEART!M38),(CEAVI!L38-CEAVI!M38),(CEFID!L38-CEFID!M38),(CEO!L38-CEO!M38),(CEPLAN!L38-CEPLAN!M38),(CERES!L38-CERES!M38),(CESFI!L38-CESFI!M38),(ESAG!L38-ESAG!M38),(FAED!L38-FAED!M38))</f>
        <v>1</v>
      </c>
      <c r="N38" s="16">
        <f t="shared" si="0"/>
        <v>3</v>
      </c>
      <c r="O38" s="17">
        <f t="shared" si="1"/>
        <v>560</v>
      </c>
      <c r="P38" s="17">
        <f t="shared" si="2"/>
        <v>140</v>
      </c>
      <c r="Q38" s="56"/>
      <c r="R38" s="56"/>
      <c r="S38" s="56"/>
      <c r="T38" s="56"/>
      <c r="U38" s="56"/>
    </row>
    <row r="39" spans="1:21" ht="33.75" x14ac:dyDescent="0.25">
      <c r="A39" s="149"/>
      <c r="B39" s="149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>
        <f>SUM(REITORIA!L39+MUSEU!L39+CAV!L39+CCT!L39+CEAD!L39+CEART!L39+CEAVI!L39+CEFID!L39+CEO!L39+CEPLAN!L39+CERES!L39+CESFI!L39+ESAG!L39+FAED!L39)</f>
        <v>103</v>
      </c>
      <c r="M39" s="13">
        <f>SUM((REITORIA!L39-REITORIA!M39),(MUSEU!L39-MUSEU!M39),(CAV!L39-CAV!M39),(CCT!L39-CCT!M39),(CEAD!L39-CEAD!M39),(CEART!L39-CEART!M39),(CEAVI!L39-CEAVI!M39),(CEFID!L39-CEFID!M39),(CEO!L39-CEO!M39),(CEPLAN!L39-CEPLAN!M39),(CERES!L39-CERES!M39),(CESFI!L39-CESFI!M39),(ESAG!L39-ESAG!M39),(FAED!L39-FAED!M39))</f>
        <v>84</v>
      </c>
      <c r="N39" s="16">
        <f t="shared" si="0"/>
        <v>19</v>
      </c>
      <c r="O39" s="17">
        <f t="shared" si="1"/>
        <v>80443</v>
      </c>
      <c r="P39" s="17">
        <f t="shared" si="2"/>
        <v>65604</v>
      </c>
      <c r="Q39" s="56"/>
      <c r="R39" s="56"/>
      <c r="S39" s="56"/>
      <c r="T39" s="56"/>
      <c r="U39" s="56"/>
    </row>
    <row r="40" spans="1:21" ht="45" x14ac:dyDescent="0.25">
      <c r="A40" s="149"/>
      <c r="B40" s="149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>
        <f>SUM(REITORIA!L40+MUSEU!L40+CAV!L40+CCT!L40+CEAD!L40+CEART!L40+CEAVI!L40+CEFID!L40+CEO!L40+CEPLAN!L40+CERES!L40+CESFI!L40+ESAG!L40+FAED!L40)</f>
        <v>14</v>
      </c>
      <c r="M40" s="13">
        <f>SUM((REITORIA!L40-REITORIA!M40),(MUSEU!L40-MUSEU!M40),(CAV!L40-CAV!M40),(CCT!L40-CCT!M40),(CEAD!L40-CEAD!M40),(CEART!L40-CEART!M40),(CEAVI!L40-CEAVI!M40),(CEFID!L40-CEFID!M40),(CEO!L40-CEO!M40),(CEPLAN!L40-CEPLAN!M40),(CERES!L40-CERES!M40),(CESFI!L40-CESFI!M40),(ESAG!L40-ESAG!M40),(FAED!L40-FAED!M40))</f>
        <v>6</v>
      </c>
      <c r="N40" s="16">
        <f t="shared" si="0"/>
        <v>8</v>
      </c>
      <c r="O40" s="17">
        <f t="shared" si="1"/>
        <v>14056</v>
      </c>
      <c r="P40" s="17">
        <f t="shared" si="2"/>
        <v>6024</v>
      </c>
      <c r="Q40" s="56"/>
      <c r="R40" s="56"/>
      <c r="S40" s="56"/>
      <c r="T40" s="56"/>
      <c r="U40" s="56"/>
    </row>
    <row r="41" spans="1:21" ht="36.75" customHeight="1" x14ac:dyDescent="0.25">
      <c r="A41" s="149"/>
      <c r="B41" s="149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>
        <f>SUM(REITORIA!L41+MUSEU!L41+CAV!L41+CCT!L41+CEAD!L41+CEART!L41+CEAVI!L41+CEFID!L41+CEO!L41+CEPLAN!L41+CERES!L41+CESFI!L41+ESAG!L41+FAED!L41)</f>
        <v>2</v>
      </c>
      <c r="M41" s="13">
        <f>SUM((REITORIA!L41-REITORIA!M41),(MUSEU!L41-MUSEU!M41),(CAV!L41-CAV!M41),(CCT!L41-CCT!M41),(CEAD!L41-CEAD!M41),(CEART!L41-CEART!M41),(CEAVI!L41-CEAVI!M41),(CEFID!L41-CEFID!M41),(CEO!L41-CEO!M41),(CEPLAN!L41-CEPLAN!M41),(CERES!L41-CERES!M41),(CESFI!L41-CESFI!M41),(ESAG!L41-ESAG!M41),(FAED!L41-FAED!M41))</f>
        <v>2</v>
      </c>
      <c r="N41" s="16">
        <f t="shared" si="0"/>
        <v>0</v>
      </c>
      <c r="O41" s="17">
        <f t="shared" si="1"/>
        <v>2850</v>
      </c>
      <c r="P41" s="17">
        <f t="shared" si="2"/>
        <v>2850</v>
      </c>
      <c r="Q41" s="56"/>
      <c r="R41" s="56"/>
      <c r="S41" s="56"/>
      <c r="T41" s="56"/>
      <c r="U41" s="56"/>
    </row>
    <row r="42" spans="1:21" x14ac:dyDescent="0.25">
      <c r="A42" s="149"/>
      <c r="B42" s="149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>
        <f>SUM(REITORIA!L42+MUSEU!L42+CAV!L42+CCT!L42+CEAD!L42+CEART!L42+CEAVI!L42+CEFID!L42+CEO!L42+CEPLAN!L42+CERES!L42+CESFI!L42+ESAG!L42+FAED!L42)</f>
        <v>2500</v>
      </c>
      <c r="M42" s="13">
        <f>SUM((REITORIA!L42-REITORIA!M42),(MUSEU!L42-MUSEU!M42),(CAV!L42-CAV!M42),(CCT!L42-CCT!M42),(CEAD!L42-CEAD!M42),(CEART!L42-CEART!M42),(CEAVI!L42-CEAVI!M42),(CEFID!L42-CEFID!M42),(CEO!L42-CEO!M42),(CEPLAN!L42-CEPLAN!M42),(CERES!L42-CERES!M42),(CESFI!L42-CESFI!M42),(ESAG!L42-ESAG!M42),(FAED!L42-FAED!M42))</f>
        <v>266</v>
      </c>
      <c r="N42" s="16">
        <f t="shared" si="0"/>
        <v>2234</v>
      </c>
      <c r="O42" s="17">
        <f t="shared" si="1"/>
        <v>257875</v>
      </c>
      <c r="P42" s="17">
        <f t="shared" si="2"/>
        <v>27437.9</v>
      </c>
      <c r="Q42" s="56"/>
      <c r="R42" s="56"/>
      <c r="S42" s="56"/>
      <c r="T42" s="56"/>
      <c r="U42" s="56"/>
    </row>
    <row r="43" spans="1:21" x14ac:dyDescent="0.25">
      <c r="A43" s="149"/>
      <c r="B43" s="149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>
        <f>SUM(REITORIA!L43+MUSEU!L43+CAV!L43+CCT!L43+CEAD!L43+CEART!L43+CEAVI!L43+CEFID!L43+CEO!L43+CEPLAN!L43+CERES!L43+CESFI!L43+ESAG!L43+FAED!L43)</f>
        <v>660</v>
      </c>
      <c r="M43" s="13">
        <f>SUM((REITORIA!L43-REITORIA!M43),(MUSEU!L43-MUSEU!M43),(CAV!L43-CAV!M43),(CCT!L43-CCT!M43),(CEAD!L43-CEAD!M43),(CEART!L43-CEART!M43),(CEAVI!L43-CEAVI!M43),(CEFID!L43-CEFID!M43),(CEO!L43-CEO!M43),(CEPLAN!L43-CEPLAN!M43),(CERES!L43-CERES!M43),(CESFI!L43-CESFI!M43),(ESAG!L43-ESAG!M43),(FAED!L43-FAED!M43))</f>
        <v>49</v>
      </c>
      <c r="N43" s="16">
        <f t="shared" si="0"/>
        <v>611</v>
      </c>
      <c r="O43" s="17">
        <f t="shared" si="1"/>
        <v>86130</v>
      </c>
      <c r="P43" s="17">
        <f t="shared" si="2"/>
        <v>6394.5</v>
      </c>
      <c r="Q43" s="56"/>
      <c r="R43" s="56"/>
      <c r="S43" s="56"/>
      <c r="T43" s="56"/>
      <c r="U43" s="56"/>
    </row>
    <row r="44" spans="1:21" x14ac:dyDescent="0.25">
      <c r="A44" s="149"/>
      <c r="B44" s="149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>
        <f>SUM(REITORIA!L44+MUSEU!L44+CAV!L44+CCT!L44+CEAD!L44+CEART!L44+CEAVI!L44+CEFID!L44+CEO!L44+CEPLAN!L44+CERES!L44+CESFI!L44+ESAG!L44+FAED!L44)</f>
        <v>100</v>
      </c>
      <c r="M44" s="13">
        <f>SUM((REITORIA!L44-REITORIA!M44),(MUSEU!L44-MUSEU!M44),(CAV!L44-CAV!M44),(CCT!L44-CCT!M44),(CEAD!L44-CEAD!M44),(CEART!L44-CEART!M44),(CEAVI!L44-CEAVI!M44),(CEFID!L44-CEFID!M44),(CEO!L44-CEO!M44),(CEPLAN!L44-CEPLAN!M44),(CERES!L44-CERES!M44),(CESFI!L44-CESFI!M44),(ESAG!L44-ESAG!M44),(FAED!L44-FAED!M44))</f>
        <v>0</v>
      </c>
      <c r="N44" s="16">
        <f t="shared" si="0"/>
        <v>100</v>
      </c>
      <c r="O44" s="17">
        <f t="shared" si="1"/>
        <v>15581</v>
      </c>
      <c r="P44" s="17">
        <f t="shared" si="2"/>
        <v>0</v>
      </c>
      <c r="Q44" s="56"/>
      <c r="R44" s="56"/>
      <c r="S44" s="56"/>
      <c r="T44" s="56"/>
      <c r="U44" s="56"/>
    </row>
    <row r="45" spans="1:21" x14ac:dyDescent="0.25">
      <c r="A45" s="149"/>
      <c r="B45" s="149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>
        <f>SUM(REITORIA!L45+MUSEU!L45+CAV!L45+CCT!L45+CEAD!L45+CEART!L45+CEAVI!L45+CEFID!L45+CEO!L45+CEPLAN!L45+CERES!L45+CESFI!L45+ESAG!L45+FAED!L45)</f>
        <v>20</v>
      </c>
      <c r="M45" s="13">
        <f>SUM((REITORIA!L45-REITORIA!M45),(MUSEU!L45-MUSEU!M45),(CAV!L45-CAV!M45),(CCT!L45-CCT!M45),(CEAD!L45-CEAD!M45),(CEART!L45-CEART!M45),(CEAVI!L45-CEAVI!M45),(CEFID!L45-CEFID!M45),(CEO!L45-CEO!M45),(CEPLAN!L45-CEPLAN!M45),(CERES!L45-CERES!M45),(CESFI!L45-CESFI!M45),(ESAG!L45-ESAG!M45),(FAED!L45-FAED!M45))</f>
        <v>6</v>
      </c>
      <c r="N45" s="16">
        <f t="shared" si="0"/>
        <v>14</v>
      </c>
      <c r="O45" s="17">
        <f t="shared" si="1"/>
        <v>4122.7999999999993</v>
      </c>
      <c r="P45" s="17">
        <f t="shared" si="2"/>
        <v>1236.8399999999999</v>
      </c>
      <c r="Q45" s="56"/>
      <c r="R45" s="56"/>
      <c r="S45" s="56"/>
      <c r="T45" s="56"/>
      <c r="U45" s="56"/>
    </row>
    <row r="46" spans="1:21" ht="36" customHeight="1" x14ac:dyDescent="0.25">
      <c r="A46" s="150"/>
      <c r="B46" s="150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>
        <f>SUM(REITORIA!L46+MUSEU!L46+CAV!L46+CCT!L46+CEAD!L46+CEART!L46+CEAVI!L46+CEFID!L46+CEO!L46+CEPLAN!L46+CERES!L46+CESFI!L46+ESAG!L46+FAED!L46)</f>
        <v>10</v>
      </c>
      <c r="M46" s="13">
        <f>SUM((REITORIA!L46-REITORIA!M46),(MUSEU!L46-MUSEU!M46),(CAV!L46-CAV!M46),(CCT!L46-CCT!M46),(CEAD!L46-CEAD!M46),(CEART!L46-CEART!M46),(CEAVI!L46-CEAVI!M46),(CEFID!L46-CEFID!M46),(CEO!L46-CEO!M46),(CEPLAN!L46-CEPLAN!M46),(CERES!L46-CERES!M46),(CESFI!L46-CESFI!M46),(ESAG!L46-ESAG!M46),(FAED!L46-FAED!M46))</f>
        <v>0</v>
      </c>
      <c r="N46" s="16">
        <f t="shared" ref="N46:N54" si="3">L46-M46</f>
        <v>10</v>
      </c>
      <c r="O46" s="17">
        <f t="shared" ref="O46:O54" si="4">K46*L46</f>
        <v>832.2</v>
      </c>
      <c r="P46" s="17">
        <f t="shared" ref="P46:P54" si="5">K46*M46</f>
        <v>0</v>
      </c>
      <c r="Q46" s="56"/>
      <c r="R46" s="56"/>
      <c r="S46" s="56"/>
      <c r="T46" s="56"/>
      <c r="U46" s="56"/>
    </row>
    <row r="47" spans="1:21" ht="15" customHeight="1" x14ac:dyDescent="0.25">
      <c r="A47" s="156" t="s">
        <v>110</v>
      </c>
      <c r="B47" s="157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>
        <f>SUM(REITORIA!L47+MUSEU!L47+CAV!L47+CCT!L47+CEAD!L47+CEART!L47+CEAVI!L47+CEFID!L47+CEO!L47+CEPLAN!L47+CERES!L47+CESFI!L47+ESAG!L47+FAED!L47)</f>
        <v>1</v>
      </c>
      <c r="M47" s="13">
        <f>SUM((REITORIA!L47-REITORIA!M47),(MUSEU!L47-MUSEU!M47),(CAV!L47-CAV!M47),(CCT!L47-CCT!M47),(CEAD!L47-CEAD!M47),(CEART!L47-CEART!M47),(CEAVI!L47-CEAVI!M47),(CEFID!L47-CEFID!M47),(CEO!L47-CEO!M47),(CEPLAN!L47-CEPLAN!M47),(CERES!L47-CERES!M47),(CESFI!L47-CESFI!M47),(ESAG!L47-ESAG!M47),(FAED!L47-FAED!M47))</f>
        <v>0</v>
      </c>
      <c r="N47" s="16">
        <f t="shared" si="3"/>
        <v>1</v>
      </c>
      <c r="O47" s="17">
        <f t="shared" si="4"/>
        <v>140.68</v>
      </c>
      <c r="P47" s="17">
        <f t="shared" si="5"/>
        <v>0</v>
      </c>
      <c r="Q47" s="56"/>
      <c r="R47" s="56"/>
      <c r="S47" s="56"/>
      <c r="T47" s="56"/>
      <c r="U47" s="56"/>
    </row>
    <row r="48" spans="1:21" ht="15" customHeight="1" x14ac:dyDescent="0.25">
      <c r="A48" s="156"/>
      <c r="B48" s="158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>
        <f>SUM(REITORIA!L48+MUSEU!L48+CAV!L48+CCT!L48+CEAD!L48+CEART!L48+CEAVI!L48+CEFID!L48+CEO!L48+CEPLAN!L48+CERES!L48+CESFI!L48+ESAG!L48+FAED!L48)</f>
        <v>8</v>
      </c>
      <c r="M48" s="13">
        <f>SUM((REITORIA!L48-REITORIA!M48),(MUSEU!L48-MUSEU!M48),(CAV!L48-CAV!M48),(CCT!L48-CCT!M48),(CEAD!L48-CEAD!M48),(CEART!L48-CEART!M48),(CEAVI!L48-CEAVI!M48),(CEFID!L48-CEFID!M48),(CEO!L48-CEO!M48),(CEPLAN!L48-CEPLAN!M48),(CERES!L48-CERES!M48),(CESFI!L48-CESFI!M48),(ESAG!L48-ESAG!M48),(FAED!L48-FAED!M48))</f>
        <v>3</v>
      </c>
      <c r="N48" s="16">
        <f t="shared" si="3"/>
        <v>5</v>
      </c>
      <c r="O48" s="17">
        <f t="shared" si="4"/>
        <v>6253.28</v>
      </c>
      <c r="P48" s="17">
        <f t="shared" si="5"/>
        <v>2344.98</v>
      </c>
      <c r="Q48" s="56"/>
      <c r="R48" s="56"/>
      <c r="S48" s="56"/>
      <c r="T48" s="56"/>
      <c r="U48" s="56"/>
    </row>
    <row r="49" spans="1:21" ht="39.950000000000003" customHeight="1" x14ac:dyDescent="0.25">
      <c r="A49" s="156"/>
      <c r="B49" s="158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>
        <f>SUM(REITORIA!L49+MUSEU!L49+CAV!L49+CCT!L49+CEAD!L49+CEART!L49+CEAVI!L49+CEFID!L49+CEO!L49+CEPLAN!L49+CERES!L49+CESFI!L49+ESAG!L49+FAED!L49)</f>
        <v>6</v>
      </c>
      <c r="M49" s="13">
        <f>SUM((REITORIA!L49-REITORIA!M49),(MUSEU!L49-MUSEU!M49),(CAV!L49-CAV!M49),(CCT!L49-CCT!M49),(CEAD!L49-CEAD!M49),(CEART!L49-CEART!M49),(CEAVI!L49-CEAVI!M49),(CEFID!L49-CEFID!M49),(CEO!L49-CEO!M49),(CEPLAN!L49-CEPLAN!M49),(CERES!L49-CERES!M49),(CESFI!L49-CESFI!M49),(ESAG!L49-ESAG!M49),(FAED!L49-FAED!M49))</f>
        <v>0</v>
      </c>
      <c r="N49" s="16">
        <f t="shared" si="3"/>
        <v>6</v>
      </c>
      <c r="O49" s="17">
        <f t="shared" si="4"/>
        <v>6025.68</v>
      </c>
      <c r="P49" s="17">
        <f t="shared" si="5"/>
        <v>0</v>
      </c>
      <c r="Q49" s="56"/>
      <c r="R49" s="56"/>
      <c r="S49" s="56"/>
      <c r="T49" s="56"/>
      <c r="U49" s="56"/>
    </row>
    <row r="50" spans="1:21" ht="39.950000000000003" customHeight="1" x14ac:dyDescent="0.25">
      <c r="A50" s="156"/>
      <c r="B50" s="158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>
        <f>SUM(REITORIA!L50+MUSEU!L50+CAV!L50+CCT!L50+CEAD!L50+CEART!L50+CEAVI!L50+CEFID!L50+CEO!L50+CEPLAN!L50+CERES!L50+CESFI!L50+ESAG!L50+FAED!L50)</f>
        <v>2</v>
      </c>
      <c r="M50" s="13">
        <f>SUM((REITORIA!L50-REITORIA!M50),(MUSEU!L50-MUSEU!M50),(CAV!L50-CAV!M50),(CCT!L50-CCT!M50),(CEAD!L50-CEAD!M50),(CEART!L50-CEART!M50),(CEAVI!L50-CEAVI!M50),(CEFID!L50-CEFID!M50),(CEO!L50-CEO!M50),(CEPLAN!L50-CEPLAN!M50),(CERES!L50-CERES!M50),(CESFI!L50-CESFI!M50),(ESAG!L50-ESAG!M50),(FAED!L50-FAED!M50))</f>
        <v>0</v>
      </c>
      <c r="N50" s="16">
        <f t="shared" si="3"/>
        <v>2</v>
      </c>
      <c r="O50" s="17">
        <f t="shared" si="4"/>
        <v>2850</v>
      </c>
      <c r="P50" s="17">
        <f t="shared" si="5"/>
        <v>0</v>
      </c>
      <c r="Q50" s="56"/>
      <c r="R50" s="56"/>
      <c r="S50" s="56"/>
      <c r="T50" s="56"/>
      <c r="U50" s="56"/>
    </row>
    <row r="51" spans="1:21" ht="39.950000000000003" customHeight="1" x14ac:dyDescent="0.25">
      <c r="A51" s="156"/>
      <c r="B51" s="158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>
        <f>SUM(REITORIA!L51+MUSEU!L51+CAV!L51+CCT!L51+CEAD!L51+CEART!L51+CEAVI!L51+CEFID!L51+CEO!L51+CEPLAN!L51+CERES!L51+CESFI!L51+ESAG!L51+FAED!L51)</f>
        <v>20</v>
      </c>
      <c r="M51" s="13">
        <f>SUM((REITORIA!L51-REITORIA!M51),(MUSEU!L51-MUSEU!M51),(CAV!L51-CAV!M51),(CCT!L51-CCT!M51),(CEAD!L51-CEAD!M51),(CEART!L51-CEART!M51),(CEAVI!L51-CEAVI!M51),(CEFID!L51-CEFID!M51),(CEO!L51-CEO!M51),(CEPLAN!L51-CEPLAN!M51),(CERES!L51-CERES!M51),(CESFI!L51-CESFI!M51),(ESAG!L51-ESAG!M51),(FAED!L51-FAED!M51))</f>
        <v>19</v>
      </c>
      <c r="N51" s="16">
        <f t="shared" si="3"/>
        <v>1</v>
      </c>
      <c r="O51" s="17">
        <f t="shared" si="4"/>
        <v>2066.6</v>
      </c>
      <c r="P51" s="17">
        <f t="shared" si="5"/>
        <v>1963.27</v>
      </c>
      <c r="Q51" s="56"/>
      <c r="R51" s="56"/>
      <c r="S51" s="56"/>
      <c r="T51" s="56"/>
      <c r="U51" s="56"/>
    </row>
    <row r="52" spans="1:21" ht="39.950000000000003" customHeight="1" x14ac:dyDescent="0.25">
      <c r="A52" s="156"/>
      <c r="B52" s="158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>
        <f>SUM(REITORIA!L52+MUSEU!L52+CAV!L52+CCT!L52+CEAD!L52+CEART!L52+CEAVI!L52+CEFID!L52+CEO!L52+CEPLAN!L52+CERES!L52+CESFI!L52+ESAG!L52+FAED!L52)</f>
        <v>20</v>
      </c>
      <c r="M52" s="13">
        <f>SUM((REITORIA!L52-REITORIA!M52),(MUSEU!L52-MUSEU!M52),(CAV!L52-CAV!M52),(CCT!L52-CCT!M52),(CEAD!L52-CEAD!M52),(CEART!L52-CEART!M52),(CEAVI!L52-CEAVI!M52),(CEFID!L52-CEFID!M52),(CEO!L52-CEO!M52),(CEPLAN!L52-CEPLAN!M52),(CERES!L52-CERES!M52),(CESFI!L52-CESFI!M52),(ESAG!L52-ESAG!M52),(FAED!L52-FAED!M52))</f>
        <v>0</v>
      </c>
      <c r="N52" s="16">
        <f t="shared" si="3"/>
        <v>20</v>
      </c>
      <c r="O52" s="17">
        <f t="shared" si="4"/>
        <v>2616.6000000000004</v>
      </c>
      <c r="P52" s="17">
        <f t="shared" si="5"/>
        <v>0</v>
      </c>
      <c r="Q52" s="56"/>
      <c r="R52" s="56"/>
      <c r="S52" s="56"/>
      <c r="T52" s="56"/>
      <c r="U52" s="56"/>
    </row>
    <row r="53" spans="1:21" ht="39.950000000000003" customHeight="1" x14ac:dyDescent="0.25">
      <c r="A53" s="156"/>
      <c r="B53" s="158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>
        <f>SUM(REITORIA!L53+MUSEU!L53+CAV!L53+CCT!L53+CEAD!L53+CEART!L53+CEAVI!L53+CEFID!L53+CEO!L53+CEPLAN!L53+CERES!L53+CESFI!L53+ESAG!L53+FAED!L53)</f>
        <v>5</v>
      </c>
      <c r="M53" s="13">
        <f>SUM((REITORIA!L53-REITORIA!M53),(MUSEU!L53-MUSEU!M53),(CAV!L53-CAV!M53),(CCT!L53-CCT!M53),(CEAD!L53-CEAD!M53),(CEART!L53-CEART!M53),(CEAVI!L53-CEAVI!M53),(CEFID!L53-CEFID!M53),(CEO!L53-CEO!M53),(CEPLAN!L53-CEPLAN!M53),(CERES!L53-CERES!M53),(CESFI!L53-CESFI!M53),(ESAG!L53-ESAG!M53),(FAED!L53-FAED!M53))</f>
        <v>0</v>
      </c>
      <c r="N53" s="16">
        <f t="shared" si="3"/>
        <v>5</v>
      </c>
      <c r="O53" s="17">
        <f t="shared" si="4"/>
        <v>779.09999999999991</v>
      </c>
      <c r="P53" s="17">
        <f t="shared" si="5"/>
        <v>0</v>
      </c>
      <c r="Q53" s="56"/>
      <c r="R53" s="56"/>
      <c r="S53" s="56"/>
      <c r="T53" s="56"/>
      <c r="U53" s="56"/>
    </row>
    <row r="54" spans="1:21" ht="39.950000000000003" customHeight="1" x14ac:dyDescent="0.25">
      <c r="A54" s="156"/>
      <c r="B54" s="159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>
        <f>SUM(REITORIA!L54+MUSEU!L54+CAV!L54+CCT!L54+CEAD!L54+CEART!L54+CEAVI!L54+CEFID!L54+CEO!L54+CEPLAN!L54+CERES!L54+CESFI!L54+ESAG!L54+FAED!L54)</f>
        <v>5</v>
      </c>
      <c r="M54" s="13">
        <f>SUM((REITORIA!L54-REITORIA!M54),(MUSEU!L54-MUSEU!M54),(CAV!L54-CAV!M54),(CCT!L54-CCT!M54),(CEAD!L54-CEAD!M54),(CEART!L54-CEART!M54),(CEAVI!L54-CEAVI!M54),(CEFID!L54-CEFID!M54),(CEO!L54-CEO!M54),(CEPLAN!L54-CEPLAN!M54),(CERES!L54-CERES!M54),(CESFI!L54-CESFI!M54),(ESAG!L54-ESAG!M54),(FAED!L54-FAED!M54))</f>
        <v>1</v>
      </c>
      <c r="N54" s="16">
        <f t="shared" si="3"/>
        <v>4</v>
      </c>
      <c r="O54" s="17">
        <f t="shared" si="4"/>
        <v>1032.3999999999999</v>
      </c>
      <c r="P54" s="17">
        <f t="shared" si="5"/>
        <v>206.48</v>
      </c>
      <c r="Q54" s="56"/>
      <c r="R54" s="56"/>
      <c r="S54" s="56"/>
      <c r="T54" s="56"/>
      <c r="U54" s="56"/>
    </row>
    <row r="55" spans="1:21" ht="39.950000000000003" customHeight="1" thickBot="1" x14ac:dyDescent="0.3">
      <c r="L55" s="170" t="s">
        <v>127</v>
      </c>
      <c r="M55" s="170"/>
      <c r="N55" s="170"/>
      <c r="O55" s="54">
        <f>SUM(O4:O54)</f>
        <v>4227228.0199999986</v>
      </c>
      <c r="P55" s="55">
        <f>SUM(P4:P54)</f>
        <v>2137572.5799999996</v>
      </c>
    </row>
    <row r="56" spans="1:21" ht="17.25" customHeight="1" thickTop="1" x14ac:dyDescent="0.25">
      <c r="L56" s="53"/>
      <c r="M56" s="53"/>
      <c r="N56" s="53"/>
    </row>
    <row r="57" spans="1:21" ht="39.950000000000003" customHeight="1" x14ac:dyDescent="0.25">
      <c r="L57" s="177" t="str">
        <f>D1</f>
        <v xml:space="preserve">OBJETO: AQUISIÇÃO E INSTALAÇÃO DE APARELHOS DE AR CONDICIONADO PARA A UDESC </v>
      </c>
      <c r="M57" s="178"/>
      <c r="N57" s="178"/>
      <c r="O57" s="178"/>
      <c r="P57" s="179"/>
    </row>
    <row r="58" spans="1:21" ht="15.75" x14ac:dyDescent="0.25">
      <c r="L58" s="180" t="str">
        <f>L1</f>
        <v>VIGÊNCIA DA ATA: 06/10/2022 a 06/10/2023</v>
      </c>
      <c r="M58" s="181"/>
      <c r="N58" s="181"/>
      <c r="O58" s="181"/>
      <c r="P58" s="182"/>
    </row>
    <row r="59" spans="1:21" ht="15.75" x14ac:dyDescent="0.25">
      <c r="L59" s="183" t="s">
        <v>126</v>
      </c>
      <c r="M59" s="184"/>
      <c r="N59" s="184"/>
      <c r="O59" s="185"/>
      <c r="P59" s="18">
        <f>O55</f>
        <v>4227228.0199999986</v>
      </c>
    </row>
    <row r="60" spans="1:21" ht="15.75" x14ac:dyDescent="0.25">
      <c r="L60" s="186" t="s">
        <v>20</v>
      </c>
      <c r="M60" s="187"/>
      <c r="N60" s="187"/>
      <c r="O60" s="188"/>
      <c r="P60" s="19">
        <f>P55</f>
        <v>2137572.5799999996</v>
      </c>
    </row>
    <row r="61" spans="1:21" ht="15.75" x14ac:dyDescent="0.25">
      <c r="L61" s="186" t="s">
        <v>22</v>
      </c>
      <c r="M61" s="187"/>
      <c r="N61" s="187"/>
      <c r="O61" s="188"/>
      <c r="P61" s="20"/>
    </row>
    <row r="62" spans="1:21" ht="15.75" x14ac:dyDescent="0.25">
      <c r="L62" s="171" t="s">
        <v>23</v>
      </c>
      <c r="M62" s="172"/>
      <c r="N62" s="172"/>
      <c r="O62" s="173"/>
      <c r="P62" s="24">
        <f>P60/P59</f>
        <v>0.50566767865055939</v>
      </c>
    </row>
    <row r="63" spans="1:21" ht="15.75" x14ac:dyDescent="0.25">
      <c r="L63" s="174" t="s">
        <v>241</v>
      </c>
      <c r="M63" s="175"/>
      <c r="N63" s="175"/>
      <c r="O63" s="175"/>
      <c r="P63" s="176"/>
    </row>
  </sheetData>
  <customSheetViews>
    <customSheetView guid="{B9C3DAFA-017A-49F7-AED8-93B14E732368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29377F80-2479-4EEE-B758-5B51FB237957}" scale="80">
      <selection activeCell="K20" sqref="K20"/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4F310B60-E7C4-463C-82E5-32855552E117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621D8238-5429-498F-AC6E-560DC77BBC2F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21">
    <mergeCell ref="L62:O62"/>
    <mergeCell ref="L63:P63"/>
    <mergeCell ref="L57:P57"/>
    <mergeCell ref="L58:P58"/>
    <mergeCell ref="L59:O59"/>
    <mergeCell ref="L60:O60"/>
    <mergeCell ref="L61:O61"/>
    <mergeCell ref="A21:A29"/>
    <mergeCell ref="B21:B29"/>
    <mergeCell ref="L55:N55"/>
    <mergeCell ref="A30:A37"/>
    <mergeCell ref="B30:B37"/>
    <mergeCell ref="A38:A46"/>
    <mergeCell ref="B38:B46"/>
    <mergeCell ref="A47:A54"/>
    <mergeCell ref="B47:B54"/>
    <mergeCell ref="Q1:U2"/>
    <mergeCell ref="L1:P1"/>
    <mergeCell ref="A1:C1"/>
    <mergeCell ref="D1:K1"/>
    <mergeCell ref="A2:D2"/>
  </mergeCells>
  <conditionalFormatting sqref="N57:N1048576 N3:N54">
    <cfRule type="cellIs" dxfId="1" priority="2" operator="equal">
      <formula>"ATENÇÃO"</formula>
    </cfRule>
  </conditionalFormatting>
  <conditionalFormatting sqref="O3:P3">
    <cfRule type="cellIs" dxfId="0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4484-AF8E-4F4F-907F-0889A2D21C76}">
  <dimension ref="A1:AB54"/>
  <sheetViews>
    <sheetView zoomScale="80" zoomScaleNormal="80" workbookViewId="0">
      <selection activeCell="Q6" sqref="Q6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51" t="s">
        <v>43</v>
      </c>
      <c r="B1" s="151"/>
      <c r="C1" s="151"/>
      <c r="D1" s="151" t="s">
        <v>41</v>
      </c>
      <c r="E1" s="151"/>
      <c r="F1" s="151"/>
      <c r="G1" s="151"/>
      <c r="H1" s="151"/>
      <c r="I1" s="151"/>
      <c r="J1" s="151"/>
      <c r="K1" s="151"/>
      <c r="L1" s="151" t="s">
        <v>45</v>
      </c>
      <c r="M1" s="151"/>
      <c r="N1" s="151"/>
      <c r="O1" s="152" t="s">
        <v>145</v>
      </c>
      <c r="P1" s="152" t="s">
        <v>146</v>
      </c>
      <c r="Q1" s="154" t="s">
        <v>46</v>
      </c>
      <c r="R1" s="154" t="s">
        <v>46</v>
      </c>
      <c r="S1" s="154" t="s">
        <v>46</v>
      </c>
      <c r="T1" s="154" t="s">
        <v>46</v>
      </c>
      <c r="U1" s="154" t="s">
        <v>46</v>
      </c>
      <c r="V1" s="154" t="s">
        <v>46</v>
      </c>
      <c r="W1" s="154" t="s">
        <v>46</v>
      </c>
      <c r="X1" s="154" t="s">
        <v>46</v>
      </c>
      <c r="Y1" s="154" t="s">
        <v>46</v>
      </c>
      <c r="Z1" s="154" t="s">
        <v>46</v>
      </c>
      <c r="AA1" s="154" t="s">
        <v>46</v>
      </c>
      <c r="AB1" s="154" t="s">
        <v>46</v>
      </c>
    </row>
    <row r="2" spans="1:28" ht="24.75" customHeight="1" x14ac:dyDescent="0.25">
      <c r="A2" s="151" t="s">
        <v>113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3"/>
      <c r="P2" s="153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76">
        <v>44860</v>
      </c>
      <c r="P3" s="76">
        <v>45001</v>
      </c>
      <c r="Q3" s="26" t="s">
        <v>1</v>
      </c>
      <c r="R3" s="26" t="s">
        <v>1</v>
      </c>
      <c r="S3" s="26" t="s">
        <v>1</v>
      </c>
      <c r="T3" s="26" t="s">
        <v>1</v>
      </c>
      <c r="U3" s="26" t="s">
        <v>1</v>
      </c>
      <c r="V3" s="26" t="s">
        <v>1</v>
      </c>
      <c r="W3" s="26" t="s">
        <v>1</v>
      </c>
      <c r="X3" s="26" t="s">
        <v>1</v>
      </c>
      <c r="Y3" s="26" t="s">
        <v>1</v>
      </c>
      <c r="Z3" s="26" t="s">
        <v>1</v>
      </c>
      <c r="AA3" s="26" t="s">
        <v>1</v>
      </c>
      <c r="AB3" s="26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/>
      <c r="M4" s="13">
        <f>L4-SUM(O4:AB4)</f>
        <v>0</v>
      </c>
      <c r="N4" s="15" t="str">
        <f>IF(M4&lt;0,"ATENÇÃO","OK")</f>
        <v>OK</v>
      </c>
      <c r="O4" s="75"/>
      <c r="P4" s="7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/>
      <c r="M5" s="13">
        <f t="shared" ref="M5:M54" si="0">L5-SUM(O5:AB5)</f>
        <v>0</v>
      </c>
      <c r="N5" s="15" t="str">
        <f t="shared" ref="N5:N54" si="1">IF(M5&lt;0,"ATENÇÃO","OK")</f>
        <v>OK</v>
      </c>
      <c r="O5" s="75"/>
      <c r="P5" s="7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/>
      <c r="M6" s="13">
        <f t="shared" si="0"/>
        <v>0</v>
      </c>
      <c r="N6" s="15" t="str">
        <f t="shared" si="1"/>
        <v>OK</v>
      </c>
      <c r="O6" s="75"/>
      <c r="P6" s="7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/>
      <c r="M7" s="13">
        <f t="shared" si="0"/>
        <v>0</v>
      </c>
      <c r="N7" s="15" t="str">
        <f t="shared" si="1"/>
        <v>OK</v>
      </c>
      <c r="O7" s="75"/>
      <c r="P7" s="7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/>
      <c r="M8" s="13">
        <f t="shared" si="0"/>
        <v>0</v>
      </c>
      <c r="N8" s="15" t="str">
        <f t="shared" si="1"/>
        <v>OK</v>
      </c>
      <c r="O8" s="75"/>
      <c r="P8" s="7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/>
      <c r="M9" s="13">
        <f t="shared" si="0"/>
        <v>0</v>
      </c>
      <c r="N9" s="15" t="str">
        <f t="shared" si="1"/>
        <v>OK</v>
      </c>
      <c r="O9" s="75"/>
      <c r="P9" s="7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/>
      <c r="M10" s="13">
        <f t="shared" si="0"/>
        <v>0</v>
      </c>
      <c r="N10" s="15" t="str">
        <f t="shared" si="1"/>
        <v>OK</v>
      </c>
      <c r="O10" s="75"/>
      <c r="P10" s="7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75"/>
      <c r="P11" s="7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/>
      <c r="M12" s="13">
        <f t="shared" si="0"/>
        <v>0</v>
      </c>
      <c r="N12" s="15" t="str">
        <f t="shared" si="1"/>
        <v>OK</v>
      </c>
      <c r="O12" s="75"/>
      <c r="P12" s="7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/>
      <c r="M13" s="13">
        <f t="shared" si="0"/>
        <v>0</v>
      </c>
      <c r="N13" s="15" t="str">
        <f t="shared" si="1"/>
        <v>OK</v>
      </c>
      <c r="O13" s="75"/>
      <c r="P13" s="7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/>
      <c r="M14" s="13">
        <f t="shared" si="0"/>
        <v>0</v>
      </c>
      <c r="N14" s="15" t="str">
        <f t="shared" si="1"/>
        <v>OK</v>
      </c>
      <c r="O14" s="75"/>
      <c r="P14" s="7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/>
      <c r="M15" s="13">
        <f t="shared" si="0"/>
        <v>0</v>
      </c>
      <c r="N15" s="15" t="str">
        <f t="shared" si="1"/>
        <v>OK</v>
      </c>
      <c r="O15" s="75"/>
      <c r="P15" s="7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/>
      <c r="M16" s="13">
        <f t="shared" si="0"/>
        <v>0</v>
      </c>
      <c r="N16" s="15" t="str">
        <f t="shared" si="1"/>
        <v>OK</v>
      </c>
      <c r="O16" s="75"/>
      <c r="P16" s="7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/>
      <c r="M17" s="13">
        <f t="shared" si="0"/>
        <v>0</v>
      </c>
      <c r="N17" s="15" t="str">
        <f t="shared" si="1"/>
        <v>OK</v>
      </c>
      <c r="O17" s="75"/>
      <c r="P17" s="7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>
        <v>1</v>
      </c>
      <c r="M18" s="13">
        <f t="shared" si="0"/>
        <v>0</v>
      </c>
      <c r="N18" s="15" t="str">
        <f t="shared" si="1"/>
        <v>OK</v>
      </c>
      <c r="O18" s="77">
        <v>1</v>
      </c>
      <c r="P18" s="7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>
        <v>1</v>
      </c>
      <c r="M19" s="13">
        <f t="shared" si="0"/>
        <v>1</v>
      </c>
      <c r="N19" s="15" t="str">
        <f t="shared" si="1"/>
        <v>OK</v>
      </c>
      <c r="O19" s="75"/>
      <c r="P19" s="7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>
        <v>2</v>
      </c>
      <c r="M20" s="13">
        <f t="shared" si="0"/>
        <v>2</v>
      </c>
      <c r="N20" s="15" t="str">
        <f t="shared" si="1"/>
        <v>OK</v>
      </c>
      <c r="O20" s="75"/>
      <c r="P20" s="7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ht="15" customHeight="1" x14ac:dyDescent="0.25">
      <c r="A21" s="148" t="s">
        <v>102</v>
      </c>
      <c r="B21" s="148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>
        <v>1</v>
      </c>
      <c r="M21" s="13">
        <f t="shared" si="0"/>
        <v>1</v>
      </c>
      <c r="N21" s="15" t="str">
        <f t="shared" si="1"/>
        <v>OK</v>
      </c>
      <c r="O21" s="75"/>
      <c r="P21" s="7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ht="45" x14ac:dyDescent="0.25">
      <c r="A22" s="149"/>
      <c r="B22" s="149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/>
      <c r="M22" s="13">
        <f t="shared" si="0"/>
        <v>0</v>
      </c>
      <c r="N22" s="15" t="str">
        <f t="shared" si="1"/>
        <v>OK</v>
      </c>
      <c r="O22" s="75"/>
      <c r="P22" s="7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spans="1:28" ht="45" x14ac:dyDescent="0.25">
      <c r="A23" s="149"/>
      <c r="B23" s="149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>
        <v>4</v>
      </c>
      <c r="M23" s="13">
        <f t="shared" si="0"/>
        <v>3</v>
      </c>
      <c r="N23" s="15" t="str">
        <f t="shared" si="1"/>
        <v>OK</v>
      </c>
      <c r="O23" s="75"/>
      <c r="P23" s="77">
        <v>1</v>
      </c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spans="1:28" ht="45" x14ac:dyDescent="0.25">
      <c r="A24" s="149"/>
      <c r="B24" s="149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>
        <v>1</v>
      </c>
      <c r="M24" s="13">
        <f t="shared" si="0"/>
        <v>1</v>
      </c>
      <c r="N24" s="15" t="str">
        <f t="shared" si="1"/>
        <v>OK</v>
      </c>
      <c r="O24" s="75"/>
      <c r="P24" s="7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spans="1:28" x14ac:dyDescent="0.25">
      <c r="A25" s="149"/>
      <c r="B25" s="149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/>
      <c r="M25" s="13">
        <f t="shared" si="0"/>
        <v>0</v>
      </c>
      <c r="N25" s="15" t="str">
        <f t="shared" si="1"/>
        <v>OK</v>
      </c>
      <c r="O25" s="75"/>
      <c r="P25" s="7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spans="1:28" x14ac:dyDescent="0.25">
      <c r="A26" s="149"/>
      <c r="B26" s="149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>
        <v>10</v>
      </c>
      <c r="M26" s="13">
        <f t="shared" si="0"/>
        <v>10</v>
      </c>
      <c r="N26" s="15" t="str">
        <f t="shared" si="1"/>
        <v>OK</v>
      </c>
      <c r="O26" s="75"/>
      <c r="P26" s="7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x14ac:dyDescent="0.25">
      <c r="A27" s="149"/>
      <c r="B27" s="149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>
        <v>20</v>
      </c>
      <c r="M27" s="13">
        <f t="shared" si="0"/>
        <v>7</v>
      </c>
      <c r="N27" s="15" t="str">
        <f t="shared" si="1"/>
        <v>OK</v>
      </c>
      <c r="O27" s="75"/>
      <c r="P27" s="77">
        <v>13</v>
      </c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x14ac:dyDescent="0.25">
      <c r="A28" s="149"/>
      <c r="B28" s="149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>
        <v>4</v>
      </c>
      <c r="M28" s="13">
        <f t="shared" si="0"/>
        <v>3</v>
      </c>
      <c r="N28" s="15" t="str">
        <f t="shared" si="1"/>
        <v>OK</v>
      </c>
      <c r="O28" s="75"/>
      <c r="P28" s="77">
        <v>1</v>
      </c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ht="22.5" x14ac:dyDescent="0.25">
      <c r="A29" s="150"/>
      <c r="B29" s="150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>
        <v>2</v>
      </c>
      <c r="M29" s="13">
        <f t="shared" si="0"/>
        <v>2</v>
      </c>
      <c r="N29" s="15" t="str">
        <f t="shared" si="1"/>
        <v>OK</v>
      </c>
      <c r="O29" s="75"/>
      <c r="P29" s="7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45" customHeight="1" x14ac:dyDescent="0.25">
      <c r="A30" s="160" t="s">
        <v>108</v>
      </c>
      <c r="B30" s="162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75"/>
      <c r="P30" s="7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ht="45" x14ac:dyDescent="0.25">
      <c r="A31" s="160"/>
      <c r="B31" s="163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75"/>
      <c r="P31" s="7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45" x14ac:dyDescent="0.25">
      <c r="A32" s="160"/>
      <c r="B32" s="163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75"/>
      <c r="P32" s="7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x14ac:dyDescent="0.25">
      <c r="A33" s="160"/>
      <c r="B33" s="163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75"/>
      <c r="P33" s="7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x14ac:dyDescent="0.25">
      <c r="A34" s="160"/>
      <c r="B34" s="163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75"/>
      <c r="P34" s="7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x14ac:dyDescent="0.25">
      <c r="A35" s="160"/>
      <c r="B35" s="163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75"/>
      <c r="P35" s="7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x14ac:dyDescent="0.25">
      <c r="A36" s="160"/>
      <c r="B36" s="163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75"/>
      <c r="P36" s="7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22.5" x14ac:dyDescent="0.25">
      <c r="A37" s="161"/>
      <c r="B37" s="163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75"/>
      <c r="P37" s="7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5" customHeight="1" x14ac:dyDescent="0.25">
      <c r="A38" s="148" t="s">
        <v>109</v>
      </c>
      <c r="B38" s="148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75"/>
      <c r="P38" s="7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45" x14ac:dyDescent="0.25">
      <c r="A39" s="149"/>
      <c r="B39" s="149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0"/>
        <v>0</v>
      </c>
      <c r="N39" s="15" t="str">
        <f t="shared" si="1"/>
        <v>OK</v>
      </c>
      <c r="O39" s="75"/>
      <c r="P39" s="7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45" x14ac:dyDescent="0.25">
      <c r="A40" s="149"/>
      <c r="B40" s="149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0"/>
        <v>0</v>
      </c>
      <c r="N40" s="15" t="str">
        <f t="shared" si="1"/>
        <v>OK</v>
      </c>
      <c r="O40" s="75"/>
      <c r="P40" s="7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45" x14ac:dyDescent="0.25">
      <c r="A41" s="149"/>
      <c r="B41" s="149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75"/>
      <c r="P41" s="7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x14ac:dyDescent="0.25">
      <c r="A42" s="149"/>
      <c r="B42" s="149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0"/>
        <v>0</v>
      </c>
      <c r="N42" s="15" t="str">
        <f t="shared" si="1"/>
        <v>OK</v>
      </c>
      <c r="O42" s="75"/>
      <c r="P42" s="7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x14ac:dyDescent="0.25">
      <c r="A43" s="149"/>
      <c r="B43" s="149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0"/>
        <v>0</v>
      </c>
      <c r="N43" s="15" t="str">
        <f t="shared" si="1"/>
        <v>OK</v>
      </c>
      <c r="O43" s="75"/>
      <c r="P43" s="7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x14ac:dyDescent="0.25">
      <c r="A44" s="149"/>
      <c r="B44" s="149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75"/>
      <c r="P44" s="7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x14ac:dyDescent="0.25">
      <c r="A45" s="149"/>
      <c r="B45" s="149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75"/>
      <c r="P45" s="7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80.099999999999994" customHeight="1" x14ac:dyDescent="0.25">
      <c r="A46" s="150"/>
      <c r="B46" s="150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0"/>
        <v>0</v>
      </c>
      <c r="N46" s="15" t="str">
        <f t="shared" si="1"/>
        <v>OK</v>
      </c>
      <c r="O46" s="75"/>
      <c r="P46" s="7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x14ac:dyDescent="0.25">
      <c r="A47" s="156" t="s">
        <v>110</v>
      </c>
      <c r="B47" s="157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0"/>
        <v>0</v>
      </c>
      <c r="N47" s="15" t="str">
        <f t="shared" si="1"/>
        <v>OK</v>
      </c>
      <c r="O47" s="75"/>
      <c r="P47" s="7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45" x14ac:dyDescent="0.25">
      <c r="A48" s="156"/>
      <c r="B48" s="158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0"/>
        <v>0</v>
      </c>
      <c r="N48" s="15" t="str">
        <f t="shared" si="1"/>
        <v>OK</v>
      </c>
      <c r="O48" s="75"/>
      <c r="P48" s="7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45" x14ac:dyDescent="0.25">
      <c r="A49" s="156"/>
      <c r="B49" s="158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0"/>
        <v>0</v>
      </c>
      <c r="N49" s="15" t="str">
        <f t="shared" si="1"/>
        <v>OK</v>
      </c>
      <c r="O49" s="75"/>
      <c r="P49" s="7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45" x14ac:dyDescent="0.25">
      <c r="A50" s="156"/>
      <c r="B50" s="158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0"/>
        <v>0</v>
      </c>
      <c r="N50" s="15" t="str">
        <f t="shared" si="1"/>
        <v>OK</v>
      </c>
      <c r="O50" s="75"/>
      <c r="P50" s="7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x14ac:dyDescent="0.25">
      <c r="A51" s="156"/>
      <c r="B51" s="158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0"/>
        <v>0</v>
      </c>
      <c r="N51" s="15" t="str">
        <f t="shared" si="1"/>
        <v>OK</v>
      </c>
      <c r="O51" s="75"/>
      <c r="P51" s="7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x14ac:dyDescent="0.25">
      <c r="A52" s="156"/>
      <c r="B52" s="158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0"/>
        <v>0</v>
      </c>
      <c r="N52" s="15" t="str">
        <f t="shared" si="1"/>
        <v>OK</v>
      </c>
      <c r="O52" s="75"/>
      <c r="P52" s="7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x14ac:dyDescent="0.25">
      <c r="A53" s="156"/>
      <c r="B53" s="158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0"/>
        <v>0</v>
      </c>
      <c r="N53" s="15" t="str">
        <f t="shared" si="1"/>
        <v>OK</v>
      </c>
      <c r="O53" s="75"/>
      <c r="P53" s="7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x14ac:dyDescent="0.25">
      <c r="A54" s="156"/>
      <c r="B54" s="159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0"/>
        <v>0</v>
      </c>
      <c r="N54" s="15" t="str">
        <f t="shared" si="1"/>
        <v>OK</v>
      </c>
      <c r="O54" s="75"/>
      <c r="P54" s="7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</sheetData>
  <mergeCells count="26">
    <mergeCell ref="V1:V2"/>
    <mergeCell ref="W1:W2"/>
    <mergeCell ref="A1:C1"/>
    <mergeCell ref="D1:K1"/>
    <mergeCell ref="L1:N1"/>
    <mergeCell ref="Q1:Q2"/>
    <mergeCell ref="A2:N2"/>
    <mergeCell ref="R1:R2"/>
    <mergeCell ref="S1:S2"/>
    <mergeCell ref="T1:T2"/>
    <mergeCell ref="U1:U2"/>
    <mergeCell ref="O1:O2"/>
    <mergeCell ref="P1:P2"/>
    <mergeCell ref="X1:X2"/>
    <mergeCell ref="Y1:Y2"/>
    <mergeCell ref="Z1:Z2"/>
    <mergeCell ref="AA1:AA2"/>
    <mergeCell ref="AB1:AB2"/>
    <mergeCell ref="A47:A54"/>
    <mergeCell ref="B47:B54"/>
    <mergeCell ref="A21:A29"/>
    <mergeCell ref="B21:B29"/>
    <mergeCell ref="A30:A37"/>
    <mergeCell ref="B30:B37"/>
    <mergeCell ref="A38:A46"/>
    <mergeCell ref="B38:B46"/>
  </mergeCells>
  <conditionalFormatting sqref="N1:N1048576">
    <cfRule type="cellIs" dxfId="14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18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54"/>
  <sheetViews>
    <sheetView topLeftCell="G1" zoomScale="80" zoomScaleNormal="80" workbookViewId="0">
      <selection activeCell="Z7" sqref="Z7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31" ht="33" customHeight="1" x14ac:dyDescent="0.25">
      <c r="A1" s="151" t="s">
        <v>43</v>
      </c>
      <c r="B1" s="151"/>
      <c r="C1" s="151"/>
      <c r="D1" s="151" t="s">
        <v>41</v>
      </c>
      <c r="E1" s="151"/>
      <c r="F1" s="151"/>
      <c r="G1" s="151"/>
      <c r="H1" s="151"/>
      <c r="I1" s="151"/>
      <c r="J1" s="151"/>
      <c r="K1" s="151"/>
      <c r="L1" s="151" t="s">
        <v>45</v>
      </c>
      <c r="M1" s="151"/>
      <c r="N1" s="151"/>
      <c r="O1" s="154" t="s">
        <v>180</v>
      </c>
      <c r="P1" s="154" t="s">
        <v>181</v>
      </c>
      <c r="Q1" s="154" t="s">
        <v>182</v>
      </c>
      <c r="R1" s="154" t="s">
        <v>183</v>
      </c>
      <c r="S1" s="154" t="s">
        <v>184</v>
      </c>
      <c r="T1" s="154" t="s">
        <v>185</v>
      </c>
      <c r="U1" s="154" t="s">
        <v>186</v>
      </c>
      <c r="V1" s="154" t="s">
        <v>225</v>
      </c>
      <c r="W1" s="154" t="s">
        <v>226</v>
      </c>
      <c r="X1" s="154" t="s">
        <v>227</v>
      </c>
      <c r="Y1" s="154" t="s">
        <v>228</v>
      </c>
      <c r="Z1" s="154" t="s">
        <v>229</v>
      </c>
      <c r="AA1" s="154" t="s">
        <v>230</v>
      </c>
      <c r="AB1" s="154" t="s">
        <v>231</v>
      </c>
      <c r="AC1" s="154" t="s">
        <v>232</v>
      </c>
      <c r="AD1" s="154" t="s">
        <v>233</v>
      </c>
      <c r="AE1" s="154" t="s">
        <v>234</v>
      </c>
    </row>
    <row r="2" spans="1:31" ht="24.75" customHeight="1" x14ac:dyDescent="0.25">
      <c r="A2" s="151" t="s">
        <v>114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</row>
    <row r="3" spans="1:31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102">
        <v>44866</v>
      </c>
      <c r="P3" s="102">
        <v>44869</v>
      </c>
      <c r="Q3" s="102">
        <v>44872</v>
      </c>
      <c r="R3" s="102">
        <v>44972</v>
      </c>
      <c r="S3" s="102">
        <v>44987</v>
      </c>
      <c r="T3" s="102">
        <v>44987</v>
      </c>
      <c r="U3" s="102">
        <v>44998</v>
      </c>
      <c r="V3" s="144">
        <v>45058</v>
      </c>
      <c r="W3" s="144">
        <v>45058</v>
      </c>
      <c r="X3" s="144">
        <v>45062</v>
      </c>
      <c r="Y3" s="144">
        <v>45058</v>
      </c>
      <c r="Z3" s="144">
        <v>45079</v>
      </c>
      <c r="AA3" s="144">
        <v>45103</v>
      </c>
      <c r="AB3" s="144">
        <v>45103</v>
      </c>
      <c r="AC3" s="144">
        <v>45105</v>
      </c>
      <c r="AD3" s="144">
        <v>45182</v>
      </c>
      <c r="AE3" s="144">
        <v>45189</v>
      </c>
    </row>
    <row r="4" spans="1:31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/>
      <c r="M4" s="13">
        <f>L4-SUM(O4:AE4)</f>
        <v>0</v>
      </c>
      <c r="N4" s="15" t="str">
        <f>IF(M4&lt;0,"ATENÇÃO","OK")</f>
        <v>OK</v>
      </c>
      <c r="O4" s="101"/>
      <c r="P4" s="101"/>
      <c r="Q4" s="101"/>
      <c r="R4" s="101"/>
      <c r="S4" s="101"/>
      <c r="T4" s="101"/>
      <c r="U4" s="101"/>
      <c r="V4" s="143"/>
      <c r="W4" s="143"/>
      <c r="X4" s="143"/>
      <c r="Y4" s="143"/>
      <c r="Z4" s="143"/>
      <c r="AA4" s="143"/>
      <c r="AB4" s="143"/>
      <c r="AC4" s="143"/>
      <c r="AD4" s="143"/>
      <c r="AE4" s="143"/>
    </row>
    <row r="5" spans="1:31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>
        <v>10</v>
      </c>
      <c r="M5" s="13">
        <f t="shared" ref="M5:M54" si="0">L5-SUM(O5:AE5)</f>
        <v>4</v>
      </c>
      <c r="N5" s="15" t="str">
        <f t="shared" ref="N5:N54" si="1">IF(M5&lt;0,"ATENÇÃO","OK")</f>
        <v>OK</v>
      </c>
      <c r="O5" s="101"/>
      <c r="P5" s="101"/>
      <c r="Q5" s="101"/>
      <c r="R5" s="101"/>
      <c r="S5" s="101"/>
      <c r="T5" s="101"/>
      <c r="U5" s="101"/>
      <c r="V5" s="145">
        <v>4</v>
      </c>
      <c r="W5" s="143"/>
      <c r="X5" s="143"/>
      <c r="Y5" s="143"/>
      <c r="Z5" s="143"/>
      <c r="AA5" s="143"/>
      <c r="AB5" s="145">
        <v>1</v>
      </c>
      <c r="AC5" s="145">
        <v>1</v>
      </c>
      <c r="AD5" s="147"/>
      <c r="AE5" s="147"/>
    </row>
    <row r="6" spans="1:31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/>
      <c r="M6" s="13">
        <f t="shared" si="0"/>
        <v>0</v>
      </c>
      <c r="N6" s="15" t="str">
        <f t="shared" si="1"/>
        <v>OK</v>
      </c>
      <c r="O6" s="101"/>
      <c r="P6" s="101"/>
      <c r="Q6" s="101"/>
      <c r="R6" s="101"/>
      <c r="S6" s="101"/>
      <c r="T6" s="101"/>
      <c r="U6" s="101"/>
      <c r="V6" s="143"/>
      <c r="W6" s="143"/>
      <c r="X6" s="143"/>
      <c r="Y6" s="143"/>
      <c r="Z6" s="143"/>
      <c r="AA6" s="143"/>
      <c r="AB6" s="143"/>
      <c r="AC6" s="143"/>
      <c r="AD6" s="143"/>
      <c r="AE6" s="143"/>
    </row>
    <row r="7" spans="1:31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>
        <v>15</v>
      </c>
      <c r="M7" s="13">
        <f t="shared" si="0"/>
        <v>3</v>
      </c>
      <c r="N7" s="15" t="str">
        <f t="shared" si="1"/>
        <v>OK</v>
      </c>
      <c r="O7" s="101"/>
      <c r="P7" s="103">
        <v>2</v>
      </c>
      <c r="Q7" s="105"/>
      <c r="R7" s="105"/>
      <c r="S7" s="105"/>
      <c r="T7" s="101"/>
      <c r="U7" s="101"/>
      <c r="V7" s="143"/>
      <c r="W7" s="145">
        <v>5</v>
      </c>
      <c r="X7" s="143"/>
      <c r="Y7" s="143"/>
      <c r="Z7" s="143"/>
      <c r="AA7" s="143"/>
      <c r="AB7" s="143"/>
      <c r="AC7" s="143"/>
      <c r="AD7" s="143"/>
      <c r="AE7" s="145">
        <v>5</v>
      </c>
    </row>
    <row r="8" spans="1:31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/>
      <c r="M8" s="13">
        <f t="shared" si="0"/>
        <v>0</v>
      </c>
      <c r="N8" s="15" t="str">
        <f t="shared" si="1"/>
        <v>OK</v>
      </c>
      <c r="O8" s="101"/>
      <c r="P8" s="101"/>
      <c r="Q8" s="101"/>
      <c r="R8" s="101"/>
      <c r="S8" s="101"/>
      <c r="T8" s="101"/>
      <c r="U8" s="101"/>
      <c r="V8" s="143"/>
      <c r="W8" s="143"/>
      <c r="X8" s="143"/>
      <c r="Y8" s="143"/>
      <c r="Z8" s="143"/>
      <c r="AA8" s="143"/>
      <c r="AB8" s="143"/>
      <c r="AC8" s="143"/>
      <c r="AD8" s="143"/>
      <c r="AE8" s="143"/>
    </row>
    <row r="9" spans="1:31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>
        <v>10</v>
      </c>
      <c r="M9" s="13">
        <f t="shared" si="0"/>
        <v>5</v>
      </c>
      <c r="N9" s="15" t="str">
        <f t="shared" si="1"/>
        <v>OK</v>
      </c>
      <c r="O9" s="101"/>
      <c r="P9" s="101"/>
      <c r="Q9" s="101"/>
      <c r="R9" s="101"/>
      <c r="S9" s="101"/>
      <c r="T9" s="101"/>
      <c r="U9" s="101"/>
      <c r="V9" s="143"/>
      <c r="W9" s="143"/>
      <c r="X9" s="143"/>
      <c r="Y9" s="143"/>
      <c r="Z9" s="143"/>
      <c r="AA9" s="145">
        <v>1</v>
      </c>
      <c r="AB9" s="143"/>
      <c r="AC9" s="143"/>
      <c r="AD9" s="143"/>
      <c r="AE9" s="145">
        <v>4</v>
      </c>
    </row>
    <row r="10" spans="1:31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/>
      <c r="M10" s="13">
        <f t="shared" si="0"/>
        <v>0</v>
      </c>
      <c r="N10" s="15" t="str">
        <f t="shared" si="1"/>
        <v>OK</v>
      </c>
      <c r="O10" s="101"/>
      <c r="P10" s="101"/>
      <c r="Q10" s="101"/>
      <c r="R10" s="101"/>
      <c r="S10" s="101"/>
      <c r="T10" s="101"/>
      <c r="U10" s="101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</row>
    <row r="11" spans="1:31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101"/>
      <c r="P11" s="101"/>
      <c r="Q11" s="101"/>
      <c r="R11" s="101"/>
      <c r="S11" s="101"/>
      <c r="T11" s="101"/>
      <c r="U11" s="101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</row>
    <row r="12" spans="1:31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/>
      <c r="M12" s="13">
        <f t="shared" si="0"/>
        <v>0</v>
      </c>
      <c r="N12" s="15" t="str">
        <f t="shared" si="1"/>
        <v>OK</v>
      </c>
      <c r="O12" s="101"/>
      <c r="P12" s="101"/>
      <c r="Q12" s="101"/>
      <c r="R12" s="101"/>
      <c r="S12" s="101"/>
      <c r="T12" s="101"/>
      <c r="U12" s="101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</row>
    <row r="13" spans="1:31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>
        <v>10</v>
      </c>
      <c r="M13" s="13">
        <f t="shared" si="0"/>
        <v>4</v>
      </c>
      <c r="N13" s="15" t="str">
        <f t="shared" si="1"/>
        <v>OK</v>
      </c>
      <c r="O13" s="101"/>
      <c r="P13" s="101"/>
      <c r="Q13" s="101"/>
      <c r="R13" s="101"/>
      <c r="S13" s="103">
        <v>1</v>
      </c>
      <c r="T13" s="101"/>
      <c r="U13" s="105"/>
      <c r="V13" s="143"/>
      <c r="W13" s="143"/>
      <c r="X13" s="143"/>
      <c r="Y13" s="145">
        <v>5</v>
      </c>
      <c r="Z13" s="143"/>
      <c r="AA13" s="143"/>
      <c r="AB13" s="143"/>
      <c r="AC13" s="143"/>
      <c r="AD13" s="143"/>
      <c r="AE13" s="143"/>
    </row>
    <row r="14" spans="1:31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/>
      <c r="M14" s="13">
        <f t="shared" si="0"/>
        <v>0</v>
      </c>
      <c r="N14" s="15" t="str">
        <f t="shared" si="1"/>
        <v>OK</v>
      </c>
      <c r="O14" s="101"/>
      <c r="P14" s="101"/>
      <c r="Q14" s="101"/>
      <c r="R14" s="101"/>
      <c r="S14" s="101"/>
      <c r="T14" s="101"/>
      <c r="U14" s="101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</row>
    <row r="15" spans="1:31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/>
      <c r="M15" s="13">
        <f t="shared" si="0"/>
        <v>0</v>
      </c>
      <c r="N15" s="15" t="str">
        <f t="shared" si="1"/>
        <v>OK</v>
      </c>
      <c r="O15" s="101"/>
      <c r="P15" s="101"/>
      <c r="Q15" s="101"/>
      <c r="R15" s="101"/>
      <c r="S15" s="101"/>
      <c r="T15" s="101"/>
      <c r="U15" s="101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</row>
    <row r="16" spans="1:31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>
        <v>4</v>
      </c>
      <c r="M16" s="13">
        <f t="shared" si="0"/>
        <v>1</v>
      </c>
      <c r="N16" s="15" t="str">
        <f t="shared" si="1"/>
        <v>OK</v>
      </c>
      <c r="O16" s="101"/>
      <c r="P16" s="101"/>
      <c r="Q16" s="103">
        <v>2</v>
      </c>
      <c r="R16" s="105"/>
      <c r="S16" s="105"/>
      <c r="T16" s="101"/>
      <c r="U16" s="101"/>
      <c r="V16" s="143"/>
      <c r="W16" s="143"/>
      <c r="X16" s="145">
        <v>1</v>
      </c>
      <c r="Y16" s="143"/>
      <c r="Z16" s="143"/>
      <c r="AA16" s="143"/>
      <c r="AB16" s="143"/>
      <c r="AC16" s="143"/>
      <c r="AD16" s="143"/>
      <c r="AE16" s="143"/>
    </row>
    <row r="17" spans="1:31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>
        <v>5</v>
      </c>
      <c r="M17" s="13">
        <f t="shared" si="0"/>
        <v>2</v>
      </c>
      <c r="N17" s="15" t="str">
        <f t="shared" si="1"/>
        <v>OK</v>
      </c>
      <c r="O17" s="101"/>
      <c r="P17" s="101"/>
      <c r="Q17" s="101"/>
      <c r="R17" s="101"/>
      <c r="S17" s="101"/>
      <c r="T17" s="101"/>
      <c r="U17" s="101"/>
      <c r="V17" s="145">
        <v>3</v>
      </c>
      <c r="W17" s="143"/>
      <c r="X17" s="143"/>
      <c r="Y17" s="143"/>
      <c r="Z17" s="143"/>
      <c r="AA17" s="143"/>
      <c r="AB17" s="143"/>
      <c r="AC17" s="143"/>
      <c r="AD17" s="143"/>
      <c r="AE17" s="143"/>
    </row>
    <row r="18" spans="1:31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/>
      <c r="M18" s="13">
        <f t="shared" si="0"/>
        <v>0</v>
      </c>
      <c r="N18" s="15" t="str">
        <f t="shared" si="1"/>
        <v>OK</v>
      </c>
      <c r="O18" s="101"/>
      <c r="P18" s="101"/>
      <c r="Q18" s="101"/>
      <c r="R18" s="101"/>
      <c r="S18" s="101"/>
      <c r="T18" s="101"/>
      <c r="U18" s="101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</row>
    <row r="19" spans="1:31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/>
      <c r="M19" s="13">
        <f t="shared" si="0"/>
        <v>0</v>
      </c>
      <c r="N19" s="15" t="str">
        <f t="shared" si="1"/>
        <v>OK</v>
      </c>
      <c r="O19" s="101"/>
      <c r="P19" s="101"/>
      <c r="Q19" s="101"/>
      <c r="R19" s="101"/>
      <c r="S19" s="101"/>
      <c r="T19" s="101"/>
      <c r="U19" s="101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</row>
    <row r="20" spans="1:31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>
        <v>5</v>
      </c>
      <c r="M20" s="13">
        <f t="shared" si="0"/>
        <v>5</v>
      </c>
      <c r="N20" s="15" t="str">
        <f t="shared" si="1"/>
        <v>OK</v>
      </c>
      <c r="O20" s="101"/>
      <c r="P20" s="101"/>
      <c r="Q20" s="101"/>
      <c r="R20" s="101"/>
      <c r="S20" s="101"/>
      <c r="T20" s="101"/>
      <c r="U20" s="101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</row>
    <row r="21" spans="1:31" ht="15" customHeight="1" x14ac:dyDescent="0.25">
      <c r="A21" s="148" t="s">
        <v>102</v>
      </c>
      <c r="B21" s="148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/>
      <c r="M21" s="13">
        <f t="shared" si="0"/>
        <v>0</v>
      </c>
      <c r="N21" s="15" t="str">
        <f t="shared" si="1"/>
        <v>OK</v>
      </c>
      <c r="O21" s="101"/>
      <c r="P21" s="101"/>
      <c r="Q21" s="101"/>
      <c r="R21" s="101"/>
      <c r="S21" s="101"/>
      <c r="T21" s="101"/>
      <c r="U21" s="101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</row>
    <row r="22" spans="1:31" ht="45" x14ac:dyDescent="0.25">
      <c r="A22" s="149"/>
      <c r="B22" s="149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/>
      <c r="M22" s="13">
        <f t="shared" si="0"/>
        <v>0</v>
      </c>
      <c r="N22" s="15" t="str">
        <f t="shared" si="1"/>
        <v>OK</v>
      </c>
      <c r="O22" s="101"/>
      <c r="P22" s="101"/>
      <c r="Q22" s="101"/>
      <c r="R22" s="101"/>
      <c r="S22" s="101"/>
      <c r="T22" s="101"/>
      <c r="U22" s="101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</row>
    <row r="23" spans="1:31" ht="45" x14ac:dyDescent="0.25">
      <c r="A23" s="149"/>
      <c r="B23" s="149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/>
      <c r="M23" s="13">
        <f t="shared" si="0"/>
        <v>0</v>
      </c>
      <c r="N23" s="15" t="str">
        <f t="shared" si="1"/>
        <v>OK</v>
      </c>
      <c r="O23" s="101"/>
      <c r="P23" s="101"/>
      <c r="Q23" s="101"/>
      <c r="R23" s="101"/>
      <c r="S23" s="101"/>
      <c r="T23" s="101"/>
      <c r="U23" s="101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</row>
    <row r="24" spans="1:31" ht="45" x14ac:dyDescent="0.25">
      <c r="A24" s="149"/>
      <c r="B24" s="149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/>
      <c r="M24" s="13">
        <f t="shared" si="0"/>
        <v>0</v>
      </c>
      <c r="N24" s="15" t="str">
        <f t="shared" si="1"/>
        <v>OK</v>
      </c>
      <c r="O24" s="101"/>
      <c r="P24" s="101"/>
      <c r="Q24" s="101"/>
      <c r="R24" s="101"/>
      <c r="S24" s="101"/>
      <c r="T24" s="101"/>
      <c r="U24" s="101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</row>
    <row r="25" spans="1:31" x14ac:dyDescent="0.25">
      <c r="A25" s="149"/>
      <c r="B25" s="149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/>
      <c r="M25" s="13">
        <f t="shared" si="0"/>
        <v>0</v>
      </c>
      <c r="N25" s="15" t="str">
        <f t="shared" si="1"/>
        <v>OK</v>
      </c>
      <c r="O25" s="101"/>
      <c r="P25" s="101"/>
      <c r="Q25" s="101"/>
      <c r="R25" s="101"/>
      <c r="S25" s="101"/>
      <c r="T25" s="101"/>
      <c r="U25" s="101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</row>
    <row r="26" spans="1:31" x14ac:dyDescent="0.25">
      <c r="A26" s="149"/>
      <c r="B26" s="149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/>
      <c r="M26" s="13">
        <f t="shared" si="0"/>
        <v>0</v>
      </c>
      <c r="N26" s="15" t="str">
        <f t="shared" si="1"/>
        <v>OK</v>
      </c>
      <c r="O26" s="101"/>
      <c r="P26" s="101"/>
      <c r="Q26" s="101"/>
      <c r="R26" s="101"/>
      <c r="S26" s="101"/>
      <c r="T26" s="101"/>
      <c r="U26" s="101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</row>
    <row r="27" spans="1:31" x14ac:dyDescent="0.25">
      <c r="A27" s="149"/>
      <c r="B27" s="149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/>
      <c r="M27" s="13">
        <f t="shared" si="0"/>
        <v>0</v>
      </c>
      <c r="N27" s="15" t="str">
        <f t="shared" si="1"/>
        <v>OK</v>
      </c>
      <c r="O27" s="101"/>
      <c r="P27" s="106"/>
      <c r="Q27" s="106"/>
      <c r="R27" s="101"/>
      <c r="S27" s="101"/>
      <c r="T27" s="101"/>
      <c r="U27" s="101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pans="1:31" x14ac:dyDescent="0.25">
      <c r="A28" s="149"/>
      <c r="B28" s="149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/>
      <c r="M28" s="13">
        <f t="shared" si="0"/>
        <v>0</v>
      </c>
      <c r="N28" s="15" t="str">
        <f t="shared" si="1"/>
        <v>OK</v>
      </c>
      <c r="O28" s="101"/>
      <c r="P28" s="106"/>
      <c r="Q28" s="106"/>
      <c r="R28" s="101"/>
      <c r="S28" s="101"/>
      <c r="T28" s="101"/>
      <c r="U28" s="101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</row>
    <row r="29" spans="1:31" ht="22.5" x14ac:dyDescent="0.25">
      <c r="A29" s="150"/>
      <c r="B29" s="150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/>
      <c r="M29" s="13">
        <f t="shared" si="0"/>
        <v>0</v>
      </c>
      <c r="N29" s="15" t="str">
        <f t="shared" si="1"/>
        <v>OK</v>
      </c>
      <c r="O29" s="101"/>
      <c r="P29" s="106"/>
      <c r="Q29" s="106"/>
      <c r="R29" s="101"/>
      <c r="S29" s="101"/>
      <c r="T29" s="101"/>
      <c r="U29" s="101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</row>
    <row r="30" spans="1:31" ht="45" customHeight="1" x14ac:dyDescent="0.25">
      <c r="A30" s="160" t="s">
        <v>108</v>
      </c>
      <c r="B30" s="162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>
        <v>45</v>
      </c>
      <c r="M30" s="13">
        <f t="shared" si="0"/>
        <v>14</v>
      </c>
      <c r="N30" s="15" t="str">
        <f t="shared" si="1"/>
        <v>OK</v>
      </c>
      <c r="O30" s="103">
        <v>11</v>
      </c>
      <c r="P30" s="105"/>
      <c r="Q30" s="105"/>
      <c r="R30" s="104">
        <v>3</v>
      </c>
      <c r="S30" s="107"/>
      <c r="T30" s="103">
        <v>1</v>
      </c>
      <c r="U30" s="101"/>
      <c r="V30" s="143"/>
      <c r="W30" s="143"/>
      <c r="X30" s="143"/>
      <c r="Y30" s="143"/>
      <c r="Z30" s="145">
        <v>16</v>
      </c>
      <c r="AA30" s="143"/>
      <c r="AB30" s="143"/>
      <c r="AC30" s="143"/>
      <c r="AD30" s="143"/>
      <c r="AE30" s="143"/>
    </row>
    <row r="31" spans="1:31" ht="45" x14ac:dyDescent="0.25">
      <c r="A31" s="160"/>
      <c r="B31" s="163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>
        <v>4</v>
      </c>
      <c r="M31" s="13">
        <f t="shared" si="0"/>
        <v>1</v>
      </c>
      <c r="N31" s="15" t="str">
        <f t="shared" si="1"/>
        <v>OK</v>
      </c>
      <c r="O31" s="101"/>
      <c r="P31" s="106"/>
      <c r="Q31" s="106"/>
      <c r="R31" s="104">
        <v>2</v>
      </c>
      <c r="S31" s="107"/>
      <c r="T31" s="101"/>
      <c r="U31" s="101"/>
      <c r="V31" s="143"/>
      <c r="W31" s="143"/>
      <c r="X31" s="143"/>
      <c r="Y31" s="143"/>
      <c r="Z31" s="145">
        <v>1</v>
      </c>
      <c r="AA31" s="143"/>
      <c r="AB31" s="143"/>
      <c r="AC31" s="143"/>
      <c r="AD31" s="143"/>
      <c r="AE31" s="143"/>
    </row>
    <row r="32" spans="1:31" ht="45" x14ac:dyDescent="0.25">
      <c r="A32" s="160"/>
      <c r="B32" s="163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>
        <v>5</v>
      </c>
      <c r="M32" s="13">
        <f t="shared" si="0"/>
        <v>2</v>
      </c>
      <c r="N32" s="15" t="str">
        <f t="shared" si="1"/>
        <v>OK</v>
      </c>
      <c r="O32" s="101"/>
      <c r="P32" s="106"/>
      <c r="Q32" s="106"/>
      <c r="R32" s="101"/>
      <c r="S32" s="101"/>
      <c r="T32" s="101"/>
      <c r="U32" s="101"/>
      <c r="V32" s="143"/>
      <c r="W32" s="143"/>
      <c r="X32" s="143"/>
      <c r="Y32" s="143"/>
      <c r="Z32" s="145">
        <v>3</v>
      </c>
      <c r="AA32" s="143"/>
      <c r="AB32" s="143"/>
      <c r="AC32" s="143"/>
      <c r="AD32" s="143"/>
      <c r="AE32" s="143"/>
    </row>
    <row r="33" spans="1:31" x14ac:dyDescent="0.25">
      <c r="A33" s="160"/>
      <c r="B33" s="163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>
        <v>40</v>
      </c>
      <c r="M33" s="13">
        <f t="shared" si="0"/>
        <v>20</v>
      </c>
      <c r="N33" s="15" t="str">
        <f t="shared" si="1"/>
        <v>OK</v>
      </c>
      <c r="O33" s="103">
        <v>10</v>
      </c>
      <c r="P33" s="106"/>
      <c r="Q33" s="106"/>
      <c r="R33" s="101"/>
      <c r="S33" s="101"/>
      <c r="T33" s="101"/>
      <c r="U33" s="101"/>
      <c r="V33" s="143"/>
      <c r="W33" s="143"/>
      <c r="X33" s="143"/>
      <c r="Y33" s="143"/>
      <c r="Z33" s="143"/>
      <c r="AA33" s="143"/>
      <c r="AB33" s="143"/>
      <c r="AC33" s="143"/>
      <c r="AD33" s="146">
        <v>10</v>
      </c>
      <c r="AE33" s="143"/>
    </row>
    <row r="34" spans="1:31" x14ac:dyDescent="0.25">
      <c r="A34" s="160"/>
      <c r="B34" s="163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>
        <v>40</v>
      </c>
      <c r="M34" s="13">
        <f t="shared" si="0"/>
        <v>40</v>
      </c>
      <c r="N34" s="15" t="str">
        <f t="shared" si="1"/>
        <v>OK</v>
      </c>
      <c r="O34" s="101"/>
      <c r="P34" s="106"/>
      <c r="Q34" s="106"/>
      <c r="R34" s="101"/>
      <c r="S34" s="101"/>
      <c r="T34" s="101"/>
      <c r="U34" s="101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</row>
    <row r="35" spans="1:31" x14ac:dyDescent="0.25">
      <c r="A35" s="160"/>
      <c r="B35" s="163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>
        <v>40</v>
      </c>
      <c r="M35" s="13">
        <f t="shared" si="0"/>
        <v>40</v>
      </c>
      <c r="N35" s="15" t="str">
        <f t="shared" si="1"/>
        <v>OK</v>
      </c>
      <c r="O35" s="101"/>
      <c r="P35" s="106"/>
      <c r="Q35" s="106"/>
      <c r="R35" s="101"/>
      <c r="S35" s="101"/>
      <c r="T35" s="101"/>
      <c r="U35" s="101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</row>
    <row r="36" spans="1:31" x14ac:dyDescent="0.25">
      <c r="A36" s="160"/>
      <c r="B36" s="163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>
        <v>20</v>
      </c>
      <c r="M36" s="13">
        <f t="shared" si="0"/>
        <v>15</v>
      </c>
      <c r="N36" s="15" t="str">
        <f t="shared" si="1"/>
        <v>OK</v>
      </c>
      <c r="O36" s="103">
        <v>1</v>
      </c>
      <c r="P36" s="105"/>
      <c r="Q36" s="105"/>
      <c r="R36" s="107"/>
      <c r="S36" s="107"/>
      <c r="T36" s="104">
        <v>1</v>
      </c>
      <c r="U36" s="104">
        <v>3</v>
      </c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</row>
    <row r="37" spans="1:31" ht="22.5" x14ac:dyDescent="0.25">
      <c r="A37" s="161"/>
      <c r="B37" s="163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>
        <v>5</v>
      </c>
      <c r="M37" s="13">
        <f t="shared" si="0"/>
        <v>5</v>
      </c>
      <c r="N37" s="15" t="str">
        <f t="shared" si="1"/>
        <v>OK</v>
      </c>
      <c r="O37" s="101"/>
      <c r="P37" s="106"/>
      <c r="Q37" s="106"/>
      <c r="R37" s="101"/>
      <c r="S37" s="101"/>
      <c r="T37" s="101"/>
      <c r="U37" s="101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</row>
    <row r="38" spans="1:31" ht="15" customHeight="1" x14ac:dyDescent="0.25">
      <c r="A38" s="148" t="s">
        <v>109</v>
      </c>
      <c r="B38" s="148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101"/>
      <c r="P38" s="106"/>
      <c r="Q38" s="106"/>
      <c r="R38" s="101"/>
      <c r="S38" s="101"/>
      <c r="T38" s="101"/>
      <c r="U38" s="101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</row>
    <row r="39" spans="1:31" ht="45" x14ac:dyDescent="0.25">
      <c r="A39" s="149"/>
      <c r="B39" s="149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0"/>
        <v>0</v>
      </c>
      <c r="N39" s="15" t="str">
        <f t="shared" si="1"/>
        <v>OK</v>
      </c>
      <c r="O39" s="101"/>
      <c r="P39" s="101"/>
      <c r="Q39" s="101"/>
      <c r="R39" s="101"/>
      <c r="S39" s="101"/>
      <c r="T39" s="101"/>
      <c r="U39" s="101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</row>
    <row r="40" spans="1:31" ht="45" x14ac:dyDescent="0.25">
      <c r="A40" s="149"/>
      <c r="B40" s="149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0"/>
        <v>0</v>
      </c>
      <c r="N40" s="15" t="str">
        <f t="shared" si="1"/>
        <v>OK</v>
      </c>
      <c r="O40" s="101"/>
      <c r="P40" s="101"/>
      <c r="Q40" s="101"/>
      <c r="R40" s="101"/>
      <c r="S40" s="101"/>
      <c r="T40" s="101"/>
      <c r="U40" s="101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</row>
    <row r="41" spans="1:31" ht="45" x14ac:dyDescent="0.25">
      <c r="A41" s="149"/>
      <c r="B41" s="149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101"/>
      <c r="P41" s="101"/>
      <c r="Q41" s="101"/>
      <c r="R41" s="101"/>
      <c r="S41" s="101"/>
      <c r="T41" s="101"/>
      <c r="U41" s="101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</row>
    <row r="42" spans="1:31" x14ac:dyDescent="0.25">
      <c r="A42" s="149"/>
      <c r="B42" s="149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0"/>
        <v>0</v>
      </c>
      <c r="N42" s="15" t="str">
        <f t="shared" si="1"/>
        <v>OK</v>
      </c>
      <c r="O42" s="101"/>
      <c r="P42" s="101"/>
      <c r="Q42" s="101"/>
      <c r="R42" s="101"/>
      <c r="S42" s="101"/>
      <c r="T42" s="101"/>
      <c r="U42" s="101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</row>
    <row r="43" spans="1:31" x14ac:dyDescent="0.25">
      <c r="A43" s="149"/>
      <c r="B43" s="149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0"/>
        <v>0</v>
      </c>
      <c r="N43" s="15" t="str">
        <f t="shared" si="1"/>
        <v>OK</v>
      </c>
      <c r="O43" s="101"/>
      <c r="P43" s="101"/>
      <c r="Q43" s="101"/>
      <c r="R43" s="101"/>
      <c r="S43" s="101"/>
      <c r="T43" s="101"/>
      <c r="U43" s="101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</row>
    <row r="44" spans="1:31" x14ac:dyDescent="0.25">
      <c r="A44" s="149"/>
      <c r="B44" s="149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101"/>
      <c r="P44" s="101"/>
      <c r="Q44" s="101"/>
      <c r="R44" s="101"/>
      <c r="S44" s="101"/>
      <c r="T44" s="101"/>
      <c r="U44" s="101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</row>
    <row r="45" spans="1:31" x14ac:dyDescent="0.25">
      <c r="A45" s="149"/>
      <c r="B45" s="149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101"/>
      <c r="P45" s="101"/>
      <c r="Q45" s="101"/>
      <c r="R45" s="101"/>
      <c r="S45" s="101"/>
      <c r="T45" s="101"/>
      <c r="U45" s="101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</row>
    <row r="46" spans="1:31" ht="80.099999999999994" customHeight="1" x14ac:dyDescent="0.25">
      <c r="A46" s="150"/>
      <c r="B46" s="150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0"/>
        <v>0</v>
      </c>
      <c r="N46" s="15" t="str">
        <f t="shared" si="1"/>
        <v>OK</v>
      </c>
      <c r="O46" s="101"/>
      <c r="P46" s="101"/>
      <c r="Q46" s="101"/>
      <c r="R46" s="101"/>
      <c r="S46" s="101"/>
      <c r="T46" s="101"/>
      <c r="U46" s="101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</row>
    <row r="47" spans="1:31" x14ac:dyDescent="0.25">
      <c r="A47" s="156" t="s">
        <v>110</v>
      </c>
      <c r="B47" s="157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0"/>
        <v>0</v>
      </c>
      <c r="N47" s="15" t="str">
        <f t="shared" si="1"/>
        <v>OK</v>
      </c>
      <c r="O47" s="101"/>
      <c r="P47" s="101"/>
      <c r="Q47" s="101"/>
      <c r="R47" s="101"/>
      <c r="S47" s="101"/>
      <c r="T47" s="101"/>
      <c r="U47" s="101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</row>
    <row r="48" spans="1:31" ht="45" x14ac:dyDescent="0.25">
      <c r="A48" s="156"/>
      <c r="B48" s="158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0"/>
        <v>0</v>
      </c>
      <c r="N48" s="15" t="str">
        <f t="shared" si="1"/>
        <v>OK</v>
      </c>
      <c r="O48" s="101"/>
      <c r="P48" s="101"/>
      <c r="Q48" s="101"/>
      <c r="R48" s="101"/>
      <c r="S48" s="101"/>
      <c r="T48" s="101"/>
      <c r="U48" s="101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</row>
    <row r="49" spans="1:31" ht="45" x14ac:dyDescent="0.25">
      <c r="A49" s="156"/>
      <c r="B49" s="158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0"/>
        <v>0</v>
      </c>
      <c r="N49" s="15" t="str">
        <f t="shared" si="1"/>
        <v>OK</v>
      </c>
      <c r="O49" s="101"/>
      <c r="P49" s="101"/>
      <c r="Q49" s="101"/>
      <c r="R49" s="101"/>
      <c r="S49" s="101"/>
      <c r="T49" s="101"/>
      <c r="U49" s="101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</row>
    <row r="50" spans="1:31" ht="45" x14ac:dyDescent="0.25">
      <c r="A50" s="156"/>
      <c r="B50" s="158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0"/>
        <v>0</v>
      </c>
      <c r="N50" s="15" t="str">
        <f t="shared" si="1"/>
        <v>OK</v>
      </c>
      <c r="O50" s="101"/>
      <c r="P50" s="101"/>
      <c r="Q50" s="101"/>
      <c r="R50" s="101"/>
      <c r="S50" s="101"/>
      <c r="T50" s="101"/>
      <c r="U50" s="101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</row>
    <row r="51" spans="1:31" x14ac:dyDescent="0.25">
      <c r="A51" s="156"/>
      <c r="B51" s="158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0"/>
        <v>0</v>
      </c>
      <c r="N51" s="15" t="str">
        <f t="shared" si="1"/>
        <v>OK</v>
      </c>
      <c r="O51" s="101"/>
      <c r="P51" s="101"/>
      <c r="Q51" s="101"/>
      <c r="R51" s="101"/>
      <c r="S51" s="101"/>
      <c r="T51" s="101"/>
      <c r="U51" s="101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</row>
    <row r="52" spans="1:31" x14ac:dyDescent="0.25">
      <c r="A52" s="156"/>
      <c r="B52" s="158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0"/>
        <v>0</v>
      </c>
      <c r="N52" s="15" t="str">
        <f t="shared" si="1"/>
        <v>OK</v>
      </c>
      <c r="O52" s="101"/>
      <c r="P52" s="101"/>
      <c r="Q52" s="101"/>
      <c r="R52" s="101"/>
      <c r="S52" s="101"/>
      <c r="T52" s="101"/>
      <c r="U52" s="101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</row>
    <row r="53" spans="1:31" x14ac:dyDescent="0.25">
      <c r="A53" s="156"/>
      <c r="B53" s="158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0"/>
        <v>0</v>
      </c>
      <c r="N53" s="15" t="str">
        <f t="shared" si="1"/>
        <v>OK</v>
      </c>
      <c r="O53" s="101"/>
      <c r="P53" s="101"/>
      <c r="Q53" s="101"/>
      <c r="R53" s="101"/>
      <c r="S53" s="101"/>
      <c r="T53" s="101"/>
      <c r="U53" s="101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</row>
    <row r="54" spans="1:31" x14ac:dyDescent="0.25">
      <c r="A54" s="156"/>
      <c r="B54" s="159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0"/>
        <v>0</v>
      </c>
      <c r="N54" s="15" t="str">
        <f t="shared" si="1"/>
        <v>OK</v>
      </c>
      <c r="O54" s="101"/>
      <c r="P54" s="101"/>
      <c r="Q54" s="101"/>
      <c r="R54" s="101"/>
      <c r="S54" s="101"/>
      <c r="T54" s="101"/>
      <c r="U54" s="101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</row>
  </sheetData>
  <customSheetViews>
    <customSheetView guid="{B9C3DAFA-017A-49F7-AED8-93B14E732368}" scale="80" topLeftCell="F1">
      <selection activeCell="T3" sqref="T3"/>
      <pageMargins left="0.511811024" right="0.511811024" top="0.78740157499999996" bottom="0.78740157499999996" header="0.31496062000000002" footer="0.31496062000000002"/>
    </customSheetView>
    <customSheetView guid="{29377F80-2479-4EEE-B758-5B51FB237957}" scale="80" topLeftCell="F1">
      <selection activeCell="K4" sqref="K4:K38"/>
      <pageMargins left="0.511811024" right="0.511811024" top="0.78740157499999996" bottom="0.78740157499999996" header="0.31496062000000002" footer="0.31496062000000002"/>
    </customSheetView>
    <customSheetView guid="{4F310B60-E7C4-463C-82E5-32855552E117}" scale="80" topLeftCell="C18">
      <selection activeCell="K22" sqref="K22"/>
      <pageMargins left="0.511811024" right="0.511811024" top="0.78740157499999996" bottom="0.78740157499999996" header="0.31496062000000002" footer="0.31496062000000002"/>
    </customSheetView>
    <customSheetView guid="{621D8238-5429-498F-AC6E-560DC77BBC2F}" scale="80" topLeftCell="F1">
      <selection activeCell="K4" sqref="K4:K38"/>
      <pageMargins left="0.511811024" right="0.511811024" top="0.78740157499999996" bottom="0.78740157499999996" header="0.31496062000000002" footer="0.31496062000000002"/>
    </customSheetView>
  </customSheetViews>
  <mergeCells count="29">
    <mergeCell ref="W1:W2"/>
    <mergeCell ref="X1:X2"/>
    <mergeCell ref="Y1:Y2"/>
    <mergeCell ref="Z1:Z2"/>
    <mergeCell ref="AC1:AC2"/>
    <mergeCell ref="AD1:AD2"/>
    <mergeCell ref="AE1:AE2"/>
    <mergeCell ref="AA1:AA2"/>
    <mergeCell ref="AB1:AB2"/>
    <mergeCell ref="A47:A54"/>
    <mergeCell ref="B47:B54"/>
    <mergeCell ref="T1:T2"/>
    <mergeCell ref="U1:U2"/>
    <mergeCell ref="A1:C1"/>
    <mergeCell ref="A38:A46"/>
    <mergeCell ref="B38:B46"/>
    <mergeCell ref="P1:P2"/>
    <mergeCell ref="O1:O2"/>
    <mergeCell ref="D1:K1"/>
    <mergeCell ref="L1:N1"/>
    <mergeCell ref="A2:N2"/>
    <mergeCell ref="S1:S2"/>
    <mergeCell ref="V1:V2"/>
    <mergeCell ref="A21:A29"/>
    <mergeCell ref="B21:B29"/>
    <mergeCell ref="A30:A37"/>
    <mergeCell ref="B30:B37"/>
    <mergeCell ref="R1:R2"/>
    <mergeCell ref="Q1:Q2"/>
  </mergeCells>
  <conditionalFormatting sqref="N1:N1048576">
    <cfRule type="cellIs" dxfId="13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54"/>
  <sheetViews>
    <sheetView zoomScale="80" zoomScaleNormal="80" workbookViewId="0">
      <selection activeCell="R6" sqref="R6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51" t="s">
        <v>43</v>
      </c>
      <c r="B1" s="151"/>
      <c r="C1" s="151"/>
      <c r="D1" s="151" t="s">
        <v>41</v>
      </c>
      <c r="E1" s="151"/>
      <c r="F1" s="151"/>
      <c r="G1" s="151"/>
      <c r="H1" s="151"/>
      <c r="I1" s="151"/>
      <c r="J1" s="151"/>
      <c r="K1" s="151"/>
      <c r="L1" s="151" t="s">
        <v>45</v>
      </c>
      <c r="M1" s="151"/>
      <c r="N1" s="151"/>
      <c r="O1" s="154" t="s">
        <v>199</v>
      </c>
      <c r="P1" s="154" t="s">
        <v>200</v>
      </c>
      <c r="Q1" s="154" t="s">
        <v>201</v>
      </c>
      <c r="R1" s="154" t="s">
        <v>202</v>
      </c>
      <c r="S1" s="154" t="s">
        <v>203</v>
      </c>
      <c r="T1" s="154" t="s">
        <v>204</v>
      </c>
      <c r="U1" s="154" t="s">
        <v>205</v>
      </c>
      <c r="V1" s="154" t="s">
        <v>206</v>
      </c>
      <c r="W1" s="154" t="s">
        <v>207</v>
      </c>
      <c r="X1" s="154" t="s">
        <v>208</v>
      </c>
      <c r="Y1" s="154" t="s">
        <v>209</v>
      </c>
      <c r="Z1" s="154" t="s">
        <v>46</v>
      </c>
      <c r="AA1" s="154" t="s">
        <v>46</v>
      </c>
      <c r="AB1" s="154" t="s">
        <v>46</v>
      </c>
    </row>
    <row r="2" spans="1:28" ht="24.75" customHeight="1" x14ac:dyDescent="0.25">
      <c r="A2" s="151" t="s">
        <v>115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122">
        <v>44714</v>
      </c>
      <c r="P3" s="122">
        <v>44714</v>
      </c>
      <c r="Q3" s="122">
        <v>44714</v>
      </c>
      <c r="R3" s="122">
        <v>44714</v>
      </c>
      <c r="S3" s="122">
        <v>44714</v>
      </c>
      <c r="T3" s="122">
        <v>45125</v>
      </c>
      <c r="U3" s="122">
        <v>45197</v>
      </c>
      <c r="V3" s="122">
        <v>45197</v>
      </c>
      <c r="W3" s="122">
        <v>45197</v>
      </c>
      <c r="X3" s="122">
        <v>45197</v>
      </c>
      <c r="Y3" s="122">
        <v>45201</v>
      </c>
      <c r="Z3" s="26" t="s">
        <v>1</v>
      </c>
      <c r="AA3" s="26" t="s">
        <v>1</v>
      </c>
      <c r="AB3" s="26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>
        <v>15</v>
      </c>
      <c r="M4" s="13">
        <f>L4-SUM(O4:AB4)</f>
        <v>0</v>
      </c>
      <c r="N4" s="15" t="str">
        <f>IF(M4&lt;0,"ATENÇÃO","OK")</f>
        <v>OK</v>
      </c>
      <c r="O4" s="123">
        <v>6</v>
      </c>
      <c r="P4" s="121"/>
      <c r="Q4" s="121"/>
      <c r="R4" s="121"/>
      <c r="S4" s="121"/>
      <c r="T4" s="121"/>
      <c r="U4" s="123">
        <v>9</v>
      </c>
      <c r="V4" s="121"/>
      <c r="W4" s="121"/>
      <c r="X4" s="121"/>
      <c r="Y4" s="121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/>
      <c r="M5" s="13">
        <f t="shared" ref="M5:M54" si="0">L5-SUM(O5:AB5)</f>
        <v>0</v>
      </c>
      <c r="N5" s="15" t="str">
        <f t="shared" ref="N5:N54" si="1">IF(M5&lt;0,"ATENÇÃO","OK")</f>
        <v>OK</v>
      </c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>
        <v>15</v>
      </c>
      <c r="M6" s="13">
        <f t="shared" si="0"/>
        <v>0</v>
      </c>
      <c r="N6" s="15" t="str">
        <f t="shared" si="1"/>
        <v>OK</v>
      </c>
      <c r="O6" s="123">
        <v>6</v>
      </c>
      <c r="P6" s="121"/>
      <c r="Q6" s="121"/>
      <c r="R6" s="121"/>
      <c r="S6" s="121"/>
      <c r="T6" s="121"/>
      <c r="U6" s="123">
        <v>9</v>
      </c>
      <c r="V6" s="121"/>
      <c r="W6" s="121"/>
      <c r="X6" s="121"/>
      <c r="Y6" s="121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/>
      <c r="M7" s="13">
        <f t="shared" si="0"/>
        <v>0</v>
      </c>
      <c r="N7" s="15" t="str">
        <f t="shared" si="1"/>
        <v>OK</v>
      </c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>
        <v>10</v>
      </c>
      <c r="M8" s="13">
        <f t="shared" si="0"/>
        <v>0</v>
      </c>
      <c r="N8" s="15" t="str">
        <f t="shared" si="1"/>
        <v>OK</v>
      </c>
      <c r="O8" s="121"/>
      <c r="P8" s="123">
        <v>2</v>
      </c>
      <c r="Q8" s="121"/>
      <c r="R8" s="121"/>
      <c r="S8" s="121"/>
      <c r="T8" s="121"/>
      <c r="U8" s="121"/>
      <c r="V8" s="123">
        <v>8</v>
      </c>
      <c r="W8" s="121"/>
      <c r="X8" s="121"/>
      <c r="Y8" s="121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/>
      <c r="M9" s="13">
        <f t="shared" si="0"/>
        <v>0</v>
      </c>
      <c r="N9" s="15" t="str">
        <f t="shared" si="1"/>
        <v>OK</v>
      </c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>
        <v>2</v>
      </c>
      <c r="M10" s="13">
        <f t="shared" si="0"/>
        <v>2</v>
      </c>
      <c r="N10" s="15" t="str">
        <f t="shared" si="1"/>
        <v>OK</v>
      </c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>
        <v>8</v>
      </c>
      <c r="M12" s="13">
        <f t="shared" si="0"/>
        <v>0</v>
      </c>
      <c r="N12" s="15" t="str">
        <f t="shared" si="1"/>
        <v>OK</v>
      </c>
      <c r="O12" s="120"/>
      <c r="P12" s="121"/>
      <c r="Q12" s="123">
        <v>2</v>
      </c>
      <c r="R12" s="121"/>
      <c r="S12" s="121"/>
      <c r="T12" s="121"/>
      <c r="U12" s="121"/>
      <c r="V12" s="121"/>
      <c r="W12" s="123">
        <v>6</v>
      </c>
      <c r="X12" s="121"/>
      <c r="Y12" s="121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/>
      <c r="M13" s="13">
        <f t="shared" si="0"/>
        <v>0</v>
      </c>
      <c r="N13" s="15" t="str">
        <f t="shared" si="1"/>
        <v>OK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>
        <v>4</v>
      </c>
      <c r="M14" s="13">
        <f t="shared" si="0"/>
        <v>0</v>
      </c>
      <c r="N14" s="15" t="str">
        <f t="shared" si="1"/>
        <v>OK</v>
      </c>
      <c r="O14" s="121"/>
      <c r="P14" s="121"/>
      <c r="Q14" s="121"/>
      <c r="R14" s="121"/>
      <c r="S14" s="121"/>
      <c r="T14" s="121"/>
      <c r="U14" s="121"/>
      <c r="V14" s="121"/>
      <c r="W14" s="123">
        <v>4</v>
      </c>
      <c r="X14" s="121"/>
      <c r="Y14" s="121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>
        <v>4</v>
      </c>
      <c r="M15" s="13">
        <f t="shared" si="0"/>
        <v>0</v>
      </c>
      <c r="N15" s="15" t="str">
        <f t="shared" si="1"/>
        <v>OK</v>
      </c>
      <c r="O15" s="120"/>
      <c r="P15" s="121"/>
      <c r="Q15" s="121"/>
      <c r="R15" s="123">
        <v>1</v>
      </c>
      <c r="S15" s="121"/>
      <c r="T15" s="121"/>
      <c r="U15" s="121"/>
      <c r="V15" s="121"/>
      <c r="W15" s="121"/>
      <c r="X15" s="123">
        <v>3</v>
      </c>
      <c r="Y15" s="121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/>
      <c r="M16" s="13">
        <f t="shared" si="0"/>
        <v>0</v>
      </c>
      <c r="N16" s="15" t="str">
        <f t="shared" si="1"/>
        <v>OK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>
        <f>0+3+2</f>
        <v>5</v>
      </c>
      <c r="M17" s="13">
        <f t="shared" si="0"/>
        <v>2</v>
      </c>
      <c r="N17" s="15" t="str">
        <f t="shared" si="1"/>
        <v>OK</v>
      </c>
      <c r="O17" s="123">
        <v>1</v>
      </c>
      <c r="P17" s="121"/>
      <c r="Q17" s="121"/>
      <c r="R17" s="121"/>
      <c r="S17" s="121"/>
      <c r="T17" s="121"/>
      <c r="U17" s="123">
        <v>2</v>
      </c>
      <c r="V17" s="121"/>
      <c r="W17" s="121"/>
      <c r="X17" s="121"/>
      <c r="Y17" s="121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>
        <f>2-2</f>
        <v>0</v>
      </c>
      <c r="M18" s="13">
        <f t="shared" si="0"/>
        <v>0</v>
      </c>
      <c r="N18" s="15" t="str">
        <f t="shared" si="1"/>
        <v>OK</v>
      </c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>
        <v>4</v>
      </c>
      <c r="M19" s="13">
        <f t="shared" si="0"/>
        <v>3</v>
      </c>
      <c r="N19" s="15" t="str">
        <f t="shared" si="1"/>
        <v>OK</v>
      </c>
      <c r="O19" s="120"/>
      <c r="P19" s="121"/>
      <c r="Q19" s="121"/>
      <c r="R19" s="121"/>
      <c r="S19" s="123">
        <v>1</v>
      </c>
      <c r="T19" s="121"/>
      <c r="U19" s="121"/>
      <c r="V19" s="121"/>
      <c r="W19" s="121"/>
      <c r="X19" s="121"/>
      <c r="Y19" s="121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>
        <v>10</v>
      </c>
      <c r="M20" s="13">
        <f t="shared" si="0"/>
        <v>10</v>
      </c>
      <c r="N20" s="15" t="str">
        <f t="shared" si="1"/>
        <v>OK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5"/>
      <c r="AA20" s="25"/>
      <c r="AB20" s="25"/>
    </row>
    <row r="21" spans="1:28" ht="15" customHeight="1" x14ac:dyDescent="0.25">
      <c r="A21" s="148" t="s">
        <v>102</v>
      </c>
      <c r="B21" s="148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/>
      <c r="M21" s="13">
        <f t="shared" si="0"/>
        <v>0</v>
      </c>
      <c r="N21" s="15" t="str">
        <f t="shared" si="1"/>
        <v>OK</v>
      </c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25"/>
      <c r="AA21" s="25"/>
      <c r="AB21" s="25"/>
    </row>
    <row r="22" spans="1:28" ht="45" x14ac:dyDescent="0.25">
      <c r="A22" s="149"/>
      <c r="B22" s="149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/>
      <c r="M22" s="13">
        <f t="shared" si="0"/>
        <v>0</v>
      </c>
      <c r="N22" s="15" t="str">
        <f t="shared" si="1"/>
        <v>OK</v>
      </c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25"/>
      <c r="AA22" s="25"/>
      <c r="AB22" s="25"/>
    </row>
    <row r="23" spans="1:28" ht="45" x14ac:dyDescent="0.25">
      <c r="A23" s="149"/>
      <c r="B23" s="149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/>
      <c r="M23" s="13">
        <f t="shared" si="0"/>
        <v>0</v>
      </c>
      <c r="N23" s="15" t="str">
        <f t="shared" si="1"/>
        <v>OK</v>
      </c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25"/>
      <c r="AA23" s="25"/>
      <c r="AB23" s="25"/>
    </row>
    <row r="24" spans="1:28" ht="45" x14ac:dyDescent="0.25">
      <c r="A24" s="149"/>
      <c r="B24" s="149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/>
      <c r="M24" s="13">
        <f t="shared" si="0"/>
        <v>0</v>
      </c>
      <c r="N24" s="15" t="str">
        <f t="shared" si="1"/>
        <v>OK</v>
      </c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25"/>
      <c r="AA24" s="25"/>
      <c r="AB24" s="25"/>
    </row>
    <row r="25" spans="1:28" x14ac:dyDescent="0.25">
      <c r="A25" s="149"/>
      <c r="B25" s="149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/>
      <c r="M25" s="13">
        <f t="shared" si="0"/>
        <v>0</v>
      </c>
      <c r="N25" s="15" t="str">
        <f t="shared" si="1"/>
        <v>OK</v>
      </c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25"/>
      <c r="AA25" s="25"/>
      <c r="AB25" s="25"/>
    </row>
    <row r="26" spans="1:28" x14ac:dyDescent="0.25">
      <c r="A26" s="149"/>
      <c r="B26" s="149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/>
      <c r="M26" s="13">
        <f t="shared" si="0"/>
        <v>0</v>
      </c>
      <c r="N26" s="15" t="str">
        <f t="shared" si="1"/>
        <v>OK</v>
      </c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25"/>
      <c r="AA26" s="25"/>
      <c r="AB26" s="25"/>
    </row>
    <row r="27" spans="1:28" x14ac:dyDescent="0.25">
      <c r="A27" s="149"/>
      <c r="B27" s="149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/>
      <c r="M27" s="13">
        <f t="shared" si="0"/>
        <v>0</v>
      </c>
      <c r="N27" s="15" t="str">
        <f t="shared" si="1"/>
        <v>OK</v>
      </c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25"/>
      <c r="AA27" s="25"/>
      <c r="AB27" s="25"/>
    </row>
    <row r="28" spans="1:28" x14ac:dyDescent="0.25">
      <c r="A28" s="149"/>
      <c r="B28" s="149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/>
      <c r="M28" s="13">
        <f t="shared" si="0"/>
        <v>0</v>
      </c>
      <c r="N28" s="15" t="str">
        <f t="shared" si="1"/>
        <v>OK</v>
      </c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25"/>
      <c r="AA28" s="25"/>
      <c r="AB28" s="25"/>
    </row>
    <row r="29" spans="1:28" ht="22.5" x14ac:dyDescent="0.25">
      <c r="A29" s="150"/>
      <c r="B29" s="150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/>
      <c r="M29" s="13">
        <f t="shared" si="0"/>
        <v>0</v>
      </c>
      <c r="N29" s="15" t="str">
        <f t="shared" si="1"/>
        <v>OK</v>
      </c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25"/>
      <c r="AA29" s="25"/>
      <c r="AB29" s="25"/>
    </row>
    <row r="30" spans="1:28" ht="45" customHeight="1" x14ac:dyDescent="0.25">
      <c r="A30" s="160" t="s">
        <v>108</v>
      </c>
      <c r="B30" s="162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25"/>
      <c r="AA30" s="25"/>
      <c r="AB30" s="25"/>
    </row>
    <row r="31" spans="1:28" ht="45" x14ac:dyDescent="0.25">
      <c r="A31" s="160"/>
      <c r="B31" s="163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25"/>
      <c r="AA31" s="25"/>
      <c r="AB31" s="25"/>
    </row>
    <row r="32" spans="1:28" ht="45" x14ac:dyDescent="0.25">
      <c r="A32" s="160"/>
      <c r="B32" s="163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25"/>
      <c r="AA32" s="25"/>
      <c r="AB32" s="25"/>
    </row>
    <row r="33" spans="1:28" x14ac:dyDescent="0.25">
      <c r="A33" s="160"/>
      <c r="B33" s="163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25"/>
      <c r="AA33" s="25"/>
      <c r="AB33" s="25"/>
    </row>
    <row r="34" spans="1:28" x14ac:dyDescent="0.25">
      <c r="A34" s="160"/>
      <c r="B34" s="163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25"/>
      <c r="AA34" s="25"/>
      <c r="AB34" s="25"/>
    </row>
    <row r="35" spans="1:28" x14ac:dyDescent="0.25">
      <c r="A35" s="160"/>
      <c r="B35" s="163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25"/>
      <c r="AA35" s="25"/>
      <c r="AB35" s="25"/>
    </row>
    <row r="36" spans="1:28" x14ac:dyDescent="0.25">
      <c r="A36" s="160"/>
      <c r="B36" s="163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25"/>
      <c r="AA36" s="25"/>
      <c r="AB36" s="25"/>
    </row>
    <row r="37" spans="1:28" ht="22.5" x14ac:dyDescent="0.25">
      <c r="A37" s="161"/>
      <c r="B37" s="163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25"/>
      <c r="AA37" s="25"/>
      <c r="AB37" s="25"/>
    </row>
    <row r="38" spans="1:28" ht="15" customHeight="1" x14ac:dyDescent="0.25">
      <c r="A38" s="148" t="s">
        <v>109</v>
      </c>
      <c r="B38" s="148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>
        <v>4</v>
      </c>
      <c r="M38" s="13">
        <f t="shared" si="0"/>
        <v>3</v>
      </c>
      <c r="N38" s="15" t="str">
        <f t="shared" si="1"/>
        <v>OK</v>
      </c>
      <c r="O38" s="121"/>
      <c r="P38" s="121"/>
      <c r="Q38" s="121"/>
      <c r="R38" s="121"/>
      <c r="S38" s="123">
        <v>1</v>
      </c>
      <c r="T38" s="121"/>
      <c r="U38" s="121"/>
      <c r="V38" s="121"/>
      <c r="W38" s="121"/>
      <c r="X38" s="121"/>
      <c r="Y38" s="121"/>
      <c r="Z38" s="25"/>
      <c r="AA38" s="25"/>
      <c r="AB38" s="25"/>
    </row>
    <row r="39" spans="1:28" ht="45" x14ac:dyDescent="0.25">
      <c r="A39" s="149"/>
      <c r="B39" s="149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>
        <v>40</v>
      </c>
      <c r="M39" s="13">
        <f t="shared" si="0"/>
        <v>22</v>
      </c>
      <c r="N39" s="15" t="str">
        <f t="shared" si="1"/>
        <v>OK</v>
      </c>
      <c r="O39" s="121"/>
      <c r="P39" s="121"/>
      <c r="Q39" s="121"/>
      <c r="R39" s="121"/>
      <c r="S39" s="123">
        <v>4</v>
      </c>
      <c r="T39" s="126">
        <v>4</v>
      </c>
      <c r="U39" s="121"/>
      <c r="V39" s="121"/>
      <c r="W39" s="121"/>
      <c r="X39" s="121"/>
      <c r="Y39" s="123">
        <v>10</v>
      </c>
      <c r="Z39" s="25"/>
      <c r="AA39" s="25"/>
      <c r="AB39" s="25"/>
    </row>
    <row r="40" spans="1:28" ht="45" x14ac:dyDescent="0.25">
      <c r="A40" s="149"/>
      <c r="B40" s="149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>
        <v>8</v>
      </c>
      <c r="M40" s="13">
        <f t="shared" si="0"/>
        <v>6</v>
      </c>
      <c r="N40" s="15" t="str">
        <f t="shared" si="1"/>
        <v>OK</v>
      </c>
      <c r="O40" s="125"/>
      <c r="P40" s="121"/>
      <c r="Q40" s="121"/>
      <c r="R40" s="121"/>
      <c r="S40" s="124"/>
      <c r="T40" s="121"/>
      <c r="U40" s="121"/>
      <c r="V40" s="121"/>
      <c r="W40" s="121"/>
      <c r="X40" s="121"/>
      <c r="Y40" s="123">
        <v>2</v>
      </c>
      <c r="Z40" s="25"/>
      <c r="AA40" s="25"/>
      <c r="AB40" s="25"/>
    </row>
    <row r="41" spans="1:28" ht="45" x14ac:dyDescent="0.25">
      <c r="A41" s="149"/>
      <c r="B41" s="149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>
        <v>2</v>
      </c>
      <c r="M41" s="13">
        <f t="shared" si="0"/>
        <v>0</v>
      </c>
      <c r="N41" s="15" t="str">
        <f t="shared" si="1"/>
        <v>OK</v>
      </c>
      <c r="O41" s="125"/>
      <c r="P41" s="121"/>
      <c r="Q41" s="121"/>
      <c r="R41" s="121"/>
      <c r="S41" s="124"/>
      <c r="T41" s="121"/>
      <c r="U41" s="121"/>
      <c r="V41" s="121"/>
      <c r="W41" s="121"/>
      <c r="X41" s="121"/>
      <c r="Y41" s="123">
        <v>2</v>
      </c>
      <c r="Z41" s="25"/>
      <c r="AA41" s="25"/>
      <c r="AB41" s="25"/>
    </row>
    <row r="42" spans="1:28" x14ac:dyDescent="0.25">
      <c r="A42" s="149"/>
      <c r="B42" s="149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>
        <v>500</v>
      </c>
      <c r="M42" s="13">
        <f t="shared" si="0"/>
        <v>397</v>
      </c>
      <c r="N42" s="15" t="str">
        <f t="shared" si="1"/>
        <v>OK</v>
      </c>
      <c r="O42" s="125"/>
      <c r="P42" s="121"/>
      <c r="Q42" s="121"/>
      <c r="R42" s="121"/>
      <c r="S42" s="123">
        <v>3</v>
      </c>
      <c r="T42" s="121"/>
      <c r="U42" s="121"/>
      <c r="V42" s="121"/>
      <c r="W42" s="121"/>
      <c r="X42" s="121"/>
      <c r="Y42" s="123">
        <v>100</v>
      </c>
      <c r="Z42" s="25"/>
      <c r="AA42" s="25"/>
      <c r="AB42" s="25"/>
    </row>
    <row r="43" spans="1:28" x14ac:dyDescent="0.25">
      <c r="A43" s="149"/>
      <c r="B43" s="149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>
        <v>300</v>
      </c>
      <c r="M43" s="13">
        <f t="shared" si="0"/>
        <v>270</v>
      </c>
      <c r="N43" s="15" t="str">
        <f t="shared" si="1"/>
        <v>OK</v>
      </c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3">
        <v>30</v>
      </c>
      <c r="Z43" s="25"/>
      <c r="AA43" s="25"/>
      <c r="AB43" s="25"/>
    </row>
    <row r="44" spans="1:28" x14ac:dyDescent="0.25">
      <c r="A44" s="149"/>
      <c r="B44" s="149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>
        <v>100</v>
      </c>
      <c r="M44" s="13">
        <f t="shared" si="0"/>
        <v>100</v>
      </c>
      <c r="N44" s="15" t="str">
        <f t="shared" si="1"/>
        <v>OK</v>
      </c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4"/>
      <c r="Z44" s="25"/>
      <c r="AA44" s="25"/>
      <c r="AB44" s="25"/>
    </row>
    <row r="45" spans="1:28" x14ac:dyDescent="0.25">
      <c r="A45" s="149"/>
      <c r="B45" s="149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>
        <v>20</v>
      </c>
      <c r="M45" s="13">
        <f t="shared" si="0"/>
        <v>14</v>
      </c>
      <c r="N45" s="15" t="str">
        <f t="shared" si="1"/>
        <v>OK</v>
      </c>
      <c r="O45" s="121"/>
      <c r="P45" s="121"/>
      <c r="Q45" s="121"/>
      <c r="R45" s="121"/>
      <c r="S45" s="121"/>
      <c r="T45" s="126">
        <v>2</v>
      </c>
      <c r="U45" s="121"/>
      <c r="V45" s="121"/>
      <c r="W45" s="121"/>
      <c r="X45" s="121"/>
      <c r="Y45" s="123">
        <v>4</v>
      </c>
      <c r="Z45" s="25"/>
      <c r="AA45" s="25"/>
      <c r="AB45" s="25"/>
    </row>
    <row r="46" spans="1:28" ht="80.099999999999994" customHeight="1" x14ac:dyDescent="0.25">
      <c r="A46" s="150"/>
      <c r="B46" s="150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>
        <v>10</v>
      </c>
      <c r="M46" s="13">
        <f t="shared" si="0"/>
        <v>10</v>
      </c>
      <c r="N46" s="15" t="str">
        <f t="shared" si="1"/>
        <v>OK</v>
      </c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25"/>
      <c r="AA46" s="25"/>
      <c r="AB46" s="25"/>
    </row>
    <row r="47" spans="1:28" x14ac:dyDescent="0.25">
      <c r="A47" s="156" t="s">
        <v>110</v>
      </c>
      <c r="B47" s="157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0"/>
        <v>0</v>
      </c>
      <c r="N47" s="15" t="str">
        <f t="shared" si="1"/>
        <v>OK</v>
      </c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25"/>
      <c r="AA47" s="25"/>
      <c r="AB47" s="25"/>
    </row>
    <row r="48" spans="1:28" ht="45" x14ac:dyDescent="0.25">
      <c r="A48" s="156"/>
      <c r="B48" s="158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0"/>
        <v>0</v>
      </c>
      <c r="N48" s="15" t="str">
        <f t="shared" si="1"/>
        <v>OK</v>
      </c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25"/>
      <c r="AA48" s="25"/>
      <c r="AB48" s="25"/>
    </row>
    <row r="49" spans="1:28" ht="45" x14ac:dyDescent="0.25">
      <c r="A49" s="156"/>
      <c r="B49" s="158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0"/>
        <v>0</v>
      </c>
      <c r="N49" s="15" t="str">
        <f t="shared" si="1"/>
        <v>OK</v>
      </c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25"/>
      <c r="AA49" s="25"/>
      <c r="AB49" s="25"/>
    </row>
    <row r="50" spans="1:28" ht="45" x14ac:dyDescent="0.25">
      <c r="A50" s="156"/>
      <c r="B50" s="158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0"/>
        <v>0</v>
      </c>
      <c r="N50" s="15" t="str">
        <f t="shared" si="1"/>
        <v>OK</v>
      </c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25"/>
      <c r="AA50" s="25"/>
      <c r="AB50" s="25"/>
    </row>
    <row r="51" spans="1:28" x14ac:dyDescent="0.25">
      <c r="A51" s="156"/>
      <c r="B51" s="158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0"/>
        <v>0</v>
      </c>
      <c r="N51" s="15" t="str">
        <f t="shared" si="1"/>
        <v>OK</v>
      </c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25"/>
      <c r="AA51" s="25"/>
      <c r="AB51" s="25"/>
    </row>
    <row r="52" spans="1:28" x14ac:dyDescent="0.25">
      <c r="A52" s="156"/>
      <c r="B52" s="158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0"/>
        <v>0</v>
      </c>
      <c r="N52" s="15" t="str">
        <f t="shared" si="1"/>
        <v>OK</v>
      </c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25"/>
      <c r="AA52" s="25"/>
      <c r="AB52" s="25"/>
    </row>
    <row r="53" spans="1:28" x14ac:dyDescent="0.25">
      <c r="A53" s="156"/>
      <c r="B53" s="158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0"/>
        <v>0</v>
      </c>
      <c r="N53" s="15" t="str">
        <f t="shared" si="1"/>
        <v>OK</v>
      </c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25"/>
      <c r="AA53" s="25"/>
      <c r="AB53" s="25"/>
    </row>
    <row r="54" spans="1:28" x14ac:dyDescent="0.25">
      <c r="A54" s="156"/>
      <c r="B54" s="159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0"/>
        <v>0</v>
      </c>
      <c r="N54" s="15" t="str">
        <f t="shared" si="1"/>
        <v>OK</v>
      </c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25"/>
      <c r="AA54" s="25"/>
      <c r="AB54" s="25"/>
    </row>
  </sheetData>
  <customSheetViews>
    <customSheetView guid="{B9C3DAFA-017A-49F7-AED8-93B14E732368}" scale="80" topLeftCell="F1">
      <selection activeCell="K4" sqref="K4:K38"/>
      <pageMargins left="0.511811024" right="0.511811024" top="0.78740157499999996" bottom="0.78740157499999996" header="0.31496062000000002" footer="0.31496062000000002"/>
    </customSheetView>
    <customSheetView guid="{29377F80-2479-4EEE-B758-5B51FB237957}" scale="80" topLeftCell="F1">
      <selection activeCell="K4" sqref="K4:K38"/>
      <pageMargins left="0.511811024" right="0.511811024" top="0.78740157499999996" bottom="0.78740157499999996" header="0.31496062000000002" footer="0.31496062000000002"/>
    </customSheetView>
    <customSheetView guid="{4F310B60-E7C4-463C-82E5-32855552E117}" scale="80" topLeftCell="C10">
      <selection activeCell="D13" sqref="D13"/>
      <pageMargins left="0.511811024" right="0.511811024" top="0.78740157499999996" bottom="0.78740157499999996" header="0.31496062000000002" footer="0.31496062000000002"/>
    </customSheetView>
    <customSheetView guid="{621D8238-5429-498F-AC6E-560DC77BBC2F}" scale="80" topLeftCell="F1">
      <selection activeCell="K4" sqref="K4:K38"/>
      <pageMargins left="0.511811024" right="0.511811024" top="0.78740157499999996" bottom="0.78740157499999996" header="0.31496062000000002" footer="0.31496062000000002"/>
    </customSheetView>
  </customSheetViews>
  <mergeCells count="26">
    <mergeCell ref="A1:C1"/>
    <mergeCell ref="U1:U2"/>
    <mergeCell ref="Y1:Y2"/>
    <mergeCell ref="W1:W2"/>
    <mergeCell ref="X1:X2"/>
    <mergeCell ref="Q1:Q2"/>
    <mergeCell ref="R1:R2"/>
    <mergeCell ref="S1:S2"/>
    <mergeCell ref="T1:T2"/>
    <mergeCell ref="V1:V2"/>
    <mergeCell ref="O1:O2"/>
    <mergeCell ref="P1:P2"/>
    <mergeCell ref="A47:A54"/>
    <mergeCell ref="B47:B54"/>
    <mergeCell ref="AB1:AB2"/>
    <mergeCell ref="A2:N2"/>
    <mergeCell ref="A21:A29"/>
    <mergeCell ref="B21:B29"/>
    <mergeCell ref="A30:A37"/>
    <mergeCell ref="B30:B37"/>
    <mergeCell ref="Z1:Z2"/>
    <mergeCell ref="AA1:AA2"/>
    <mergeCell ref="D1:K1"/>
    <mergeCell ref="L1:N1"/>
    <mergeCell ref="A38:A46"/>
    <mergeCell ref="B38:B46"/>
  </mergeCells>
  <conditionalFormatting sqref="N1:N1048576">
    <cfRule type="cellIs" dxfId="12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54"/>
  <sheetViews>
    <sheetView zoomScale="78" zoomScaleNormal="78" workbookViewId="0">
      <selection activeCell="Q5" sqref="Q5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51" t="s">
        <v>43</v>
      </c>
      <c r="B1" s="151"/>
      <c r="C1" s="151"/>
      <c r="D1" s="151" t="s">
        <v>41</v>
      </c>
      <c r="E1" s="151"/>
      <c r="F1" s="151"/>
      <c r="G1" s="151"/>
      <c r="H1" s="151"/>
      <c r="I1" s="151"/>
      <c r="J1" s="151"/>
      <c r="K1" s="151"/>
      <c r="L1" s="151" t="s">
        <v>45</v>
      </c>
      <c r="M1" s="151"/>
      <c r="N1" s="151"/>
      <c r="O1" s="154" t="s">
        <v>195</v>
      </c>
      <c r="P1" s="154" t="s">
        <v>196</v>
      </c>
      <c r="Q1" s="154" t="s">
        <v>46</v>
      </c>
      <c r="R1" s="154" t="s">
        <v>46</v>
      </c>
      <c r="S1" s="154" t="s">
        <v>46</v>
      </c>
      <c r="T1" s="154" t="s">
        <v>46</v>
      </c>
      <c r="U1" s="154" t="s">
        <v>46</v>
      </c>
      <c r="V1" s="154" t="s">
        <v>46</v>
      </c>
      <c r="W1" s="154" t="s">
        <v>46</v>
      </c>
      <c r="X1" s="154" t="s">
        <v>46</v>
      </c>
      <c r="Y1" s="154" t="s">
        <v>46</v>
      </c>
      <c r="Z1" s="154" t="s">
        <v>46</v>
      </c>
      <c r="AA1" s="154" t="s">
        <v>46</v>
      </c>
      <c r="AB1" s="154" t="s">
        <v>46</v>
      </c>
    </row>
    <row r="2" spans="1:28" ht="24.75" customHeight="1" x14ac:dyDescent="0.25">
      <c r="A2" s="151" t="s">
        <v>116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116">
        <v>45140</v>
      </c>
      <c r="P3" s="116">
        <v>45141</v>
      </c>
      <c r="Q3" s="26" t="s">
        <v>1</v>
      </c>
      <c r="R3" s="26" t="s">
        <v>1</v>
      </c>
      <c r="S3" s="26" t="s">
        <v>1</v>
      </c>
      <c r="T3" s="26" t="s">
        <v>1</v>
      </c>
      <c r="U3" s="26" t="s">
        <v>1</v>
      </c>
      <c r="V3" s="26" t="s">
        <v>1</v>
      </c>
      <c r="W3" s="26" t="s">
        <v>1</v>
      </c>
      <c r="X3" s="26" t="s">
        <v>1</v>
      </c>
      <c r="Y3" s="26" t="s">
        <v>1</v>
      </c>
      <c r="Z3" s="26" t="s">
        <v>1</v>
      </c>
      <c r="AA3" s="26" t="s">
        <v>1</v>
      </c>
      <c r="AB3" s="26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/>
      <c r="M4" s="13">
        <f>L4-SUM(O4:AB4)</f>
        <v>0</v>
      </c>
      <c r="N4" s="15" t="str">
        <f>IF(M4&lt;0,"ATENÇÃO","OK")</f>
        <v>OK</v>
      </c>
      <c r="O4" s="115"/>
      <c r="P4" s="11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>
        <v>1</v>
      </c>
      <c r="M5" s="13">
        <f t="shared" ref="M5:M54" si="0">L5-SUM(O5:AB5)</f>
        <v>0</v>
      </c>
      <c r="N5" s="15" t="str">
        <f t="shared" ref="N5:N54" si="1">IF(M5&lt;0,"ATENÇÃO","OK")</f>
        <v>OK</v>
      </c>
      <c r="O5" s="115"/>
      <c r="P5" s="117">
        <v>1</v>
      </c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/>
      <c r="M6" s="13">
        <f t="shared" si="0"/>
        <v>0</v>
      </c>
      <c r="N6" s="15" t="str">
        <f t="shared" si="1"/>
        <v>OK</v>
      </c>
      <c r="O6" s="115"/>
      <c r="P6" s="11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/>
      <c r="M7" s="13">
        <f t="shared" si="0"/>
        <v>0</v>
      </c>
      <c r="N7" s="15" t="str">
        <f t="shared" si="1"/>
        <v>OK</v>
      </c>
      <c r="O7" s="115"/>
      <c r="P7" s="11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/>
      <c r="M8" s="13">
        <f t="shared" si="0"/>
        <v>0</v>
      </c>
      <c r="N8" s="15" t="str">
        <f t="shared" si="1"/>
        <v>OK</v>
      </c>
      <c r="O8" s="115"/>
      <c r="P8" s="11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>
        <v>1</v>
      </c>
      <c r="M9" s="13">
        <f t="shared" si="0"/>
        <v>1</v>
      </c>
      <c r="N9" s="15" t="str">
        <f t="shared" si="1"/>
        <v>OK</v>
      </c>
      <c r="O9" s="115"/>
      <c r="P9" s="11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/>
      <c r="M10" s="13">
        <f t="shared" si="0"/>
        <v>0</v>
      </c>
      <c r="N10" s="15" t="str">
        <f t="shared" si="1"/>
        <v>OK</v>
      </c>
      <c r="O10" s="115"/>
      <c r="P10" s="11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115"/>
      <c r="P11" s="11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>
        <v>4</v>
      </c>
      <c r="M12" s="13">
        <f t="shared" si="0"/>
        <v>4</v>
      </c>
      <c r="N12" s="15" t="str">
        <f t="shared" si="1"/>
        <v>OK</v>
      </c>
      <c r="O12" s="115"/>
      <c r="P12" s="11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/>
      <c r="M13" s="13">
        <f t="shared" si="0"/>
        <v>0</v>
      </c>
      <c r="N13" s="15" t="str">
        <f t="shared" si="1"/>
        <v>OK</v>
      </c>
      <c r="O13" s="115"/>
      <c r="P13" s="11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/>
      <c r="M14" s="13">
        <f t="shared" si="0"/>
        <v>0</v>
      </c>
      <c r="N14" s="15" t="str">
        <f t="shared" si="1"/>
        <v>OK</v>
      </c>
      <c r="O14" s="115"/>
      <c r="P14" s="11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>
        <v>3</v>
      </c>
      <c r="M15" s="13">
        <f t="shared" si="0"/>
        <v>3</v>
      </c>
      <c r="N15" s="15" t="str">
        <f t="shared" si="1"/>
        <v>OK</v>
      </c>
      <c r="O15" s="115"/>
      <c r="P15" s="11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/>
      <c r="M16" s="13">
        <f t="shared" si="0"/>
        <v>0</v>
      </c>
      <c r="N16" s="15" t="str">
        <f t="shared" si="1"/>
        <v>OK</v>
      </c>
      <c r="O16" s="115"/>
      <c r="P16" s="11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/>
      <c r="M17" s="13">
        <f t="shared" si="0"/>
        <v>0</v>
      </c>
      <c r="N17" s="15" t="str">
        <f t="shared" si="1"/>
        <v>OK</v>
      </c>
      <c r="O17" s="115"/>
      <c r="P17" s="11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/>
      <c r="M18" s="13">
        <f t="shared" si="0"/>
        <v>0</v>
      </c>
      <c r="N18" s="15" t="str">
        <f t="shared" si="1"/>
        <v>OK</v>
      </c>
      <c r="O18" s="115"/>
      <c r="P18" s="11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/>
      <c r="M19" s="13">
        <f t="shared" si="0"/>
        <v>0</v>
      </c>
      <c r="N19" s="15" t="str">
        <f t="shared" si="1"/>
        <v>OK</v>
      </c>
      <c r="O19" s="115"/>
      <c r="P19" s="11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/>
      <c r="M20" s="13">
        <f t="shared" si="0"/>
        <v>0</v>
      </c>
      <c r="N20" s="15" t="str">
        <f t="shared" si="1"/>
        <v>OK</v>
      </c>
      <c r="O20" s="115"/>
      <c r="P20" s="11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ht="15" customHeight="1" x14ac:dyDescent="0.25">
      <c r="A21" s="148" t="s">
        <v>102</v>
      </c>
      <c r="B21" s="148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/>
      <c r="M21" s="13">
        <f t="shared" si="0"/>
        <v>0</v>
      </c>
      <c r="N21" s="15" t="str">
        <f t="shared" si="1"/>
        <v>OK</v>
      </c>
      <c r="O21" s="115"/>
      <c r="P21" s="11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ht="45" x14ac:dyDescent="0.25">
      <c r="A22" s="149"/>
      <c r="B22" s="149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>
        <v>6</v>
      </c>
      <c r="M22" s="13">
        <f t="shared" si="0"/>
        <v>4</v>
      </c>
      <c r="N22" s="15" t="str">
        <f t="shared" si="1"/>
        <v>OK</v>
      </c>
      <c r="O22" s="117">
        <v>2</v>
      </c>
      <c r="P22" s="11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spans="1:28" ht="45" x14ac:dyDescent="0.25">
      <c r="A23" s="149"/>
      <c r="B23" s="149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>
        <v>3</v>
      </c>
      <c r="M23" s="13">
        <f t="shared" si="0"/>
        <v>3</v>
      </c>
      <c r="N23" s="15" t="str">
        <f t="shared" si="1"/>
        <v>OK</v>
      </c>
      <c r="O23" s="115"/>
      <c r="P23" s="11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spans="1:28" ht="45" x14ac:dyDescent="0.25">
      <c r="A24" s="149"/>
      <c r="B24" s="149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>
        <v>2</v>
      </c>
      <c r="M24" s="13">
        <f t="shared" si="0"/>
        <v>2</v>
      </c>
      <c r="N24" s="15" t="str">
        <f t="shared" si="1"/>
        <v>OK</v>
      </c>
      <c r="O24" s="115"/>
      <c r="P24" s="11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spans="1:28" x14ac:dyDescent="0.25">
      <c r="A25" s="149"/>
      <c r="B25" s="149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>
        <v>100</v>
      </c>
      <c r="M25" s="13">
        <f t="shared" si="0"/>
        <v>90</v>
      </c>
      <c r="N25" s="15" t="str">
        <f t="shared" si="1"/>
        <v>OK</v>
      </c>
      <c r="O25" s="117">
        <v>10</v>
      </c>
      <c r="P25" s="11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spans="1:28" x14ac:dyDescent="0.25">
      <c r="A26" s="149"/>
      <c r="B26" s="149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>
        <v>50</v>
      </c>
      <c r="M26" s="13">
        <f t="shared" si="0"/>
        <v>50</v>
      </c>
      <c r="N26" s="15" t="str">
        <f t="shared" si="1"/>
        <v>OK</v>
      </c>
      <c r="O26" s="115"/>
      <c r="P26" s="11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x14ac:dyDescent="0.25">
      <c r="A27" s="149"/>
      <c r="B27" s="149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>
        <v>50</v>
      </c>
      <c r="M27" s="13">
        <f t="shared" si="0"/>
        <v>50</v>
      </c>
      <c r="N27" s="15" t="str">
        <f t="shared" si="1"/>
        <v>OK</v>
      </c>
      <c r="O27" s="115"/>
      <c r="P27" s="11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x14ac:dyDescent="0.25">
      <c r="A28" s="149"/>
      <c r="B28" s="149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>
        <v>1</v>
      </c>
      <c r="M28" s="13">
        <f t="shared" si="0"/>
        <v>1</v>
      </c>
      <c r="N28" s="15" t="str">
        <f t="shared" si="1"/>
        <v>OK</v>
      </c>
      <c r="O28" s="115"/>
      <c r="P28" s="11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ht="22.5" x14ac:dyDescent="0.25">
      <c r="A29" s="150"/>
      <c r="B29" s="150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/>
      <c r="M29" s="13">
        <f t="shared" si="0"/>
        <v>0</v>
      </c>
      <c r="N29" s="15" t="str">
        <f t="shared" si="1"/>
        <v>OK</v>
      </c>
      <c r="O29" s="115"/>
      <c r="P29" s="11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45" customHeight="1" x14ac:dyDescent="0.25">
      <c r="A30" s="160" t="s">
        <v>108</v>
      </c>
      <c r="B30" s="162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115"/>
      <c r="P30" s="11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ht="45" x14ac:dyDescent="0.25">
      <c r="A31" s="160"/>
      <c r="B31" s="163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115"/>
      <c r="P31" s="11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45" x14ac:dyDescent="0.25">
      <c r="A32" s="160"/>
      <c r="B32" s="163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115"/>
      <c r="P32" s="11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x14ac:dyDescent="0.25">
      <c r="A33" s="160"/>
      <c r="B33" s="163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115"/>
      <c r="P33" s="11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x14ac:dyDescent="0.25">
      <c r="A34" s="160"/>
      <c r="B34" s="163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115"/>
      <c r="P34" s="11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x14ac:dyDescent="0.25">
      <c r="A35" s="160"/>
      <c r="B35" s="163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115"/>
      <c r="P35" s="11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x14ac:dyDescent="0.25">
      <c r="A36" s="160"/>
      <c r="B36" s="163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115"/>
      <c r="P36" s="11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22.5" x14ac:dyDescent="0.25">
      <c r="A37" s="161"/>
      <c r="B37" s="163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115"/>
      <c r="P37" s="11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5" customHeight="1" x14ac:dyDescent="0.25">
      <c r="A38" s="148" t="s">
        <v>109</v>
      </c>
      <c r="B38" s="148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115"/>
      <c r="P38" s="11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45" x14ac:dyDescent="0.25">
      <c r="A39" s="149"/>
      <c r="B39" s="149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0"/>
        <v>0</v>
      </c>
      <c r="N39" s="15" t="str">
        <f t="shared" si="1"/>
        <v>OK</v>
      </c>
      <c r="O39" s="115"/>
      <c r="P39" s="11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45" x14ac:dyDescent="0.25">
      <c r="A40" s="149"/>
      <c r="B40" s="149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0"/>
        <v>0</v>
      </c>
      <c r="N40" s="15" t="str">
        <f t="shared" si="1"/>
        <v>OK</v>
      </c>
      <c r="O40" s="115"/>
      <c r="P40" s="11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45" x14ac:dyDescent="0.25">
      <c r="A41" s="149"/>
      <c r="B41" s="149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115"/>
      <c r="P41" s="11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x14ac:dyDescent="0.25">
      <c r="A42" s="149"/>
      <c r="B42" s="149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0"/>
        <v>0</v>
      </c>
      <c r="N42" s="15" t="str">
        <f t="shared" si="1"/>
        <v>OK</v>
      </c>
      <c r="O42" s="115"/>
      <c r="P42" s="11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x14ac:dyDescent="0.25">
      <c r="A43" s="149"/>
      <c r="B43" s="149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0"/>
        <v>0</v>
      </c>
      <c r="N43" s="15" t="str">
        <f t="shared" si="1"/>
        <v>OK</v>
      </c>
      <c r="O43" s="115"/>
      <c r="P43" s="11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x14ac:dyDescent="0.25">
      <c r="A44" s="149"/>
      <c r="B44" s="149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115"/>
      <c r="P44" s="11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x14ac:dyDescent="0.25">
      <c r="A45" s="149"/>
      <c r="B45" s="149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115"/>
      <c r="P45" s="11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80.099999999999994" customHeight="1" x14ac:dyDescent="0.25">
      <c r="A46" s="150"/>
      <c r="B46" s="150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0"/>
        <v>0</v>
      </c>
      <c r="N46" s="15" t="str">
        <f t="shared" si="1"/>
        <v>OK</v>
      </c>
      <c r="O46" s="115"/>
      <c r="P46" s="11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x14ac:dyDescent="0.25">
      <c r="A47" s="156" t="s">
        <v>110</v>
      </c>
      <c r="B47" s="157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0"/>
        <v>0</v>
      </c>
      <c r="N47" s="15" t="str">
        <f t="shared" si="1"/>
        <v>OK</v>
      </c>
      <c r="O47" s="115"/>
      <c r="P47" s="11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45" x14ac:dyDescent="0.25">
      <c r="A48" s="156"/>
      <c r="B48" s="158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0"/>
        <v>0</v>
      </c>
      <c r="N48" s="15" t="str">
        <f t="shared" si="1"/>
        <v>OK</v>
      </c>
      <c r="O48" s="115"/>
      <c r="P48" s="11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45" x14ac:dyDescent="0.25">
      <c r="A49" s="156"/>
      <c r="B49" s="158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0"/>
        <v>0</v>
      </c>
      <c r="N49" s="15" t="str">
        <f t="shared" si="1"/>
        <v>OK</v>
      </c>
      <c r="O49" s="115"/>
      <c r="P49" s="11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45" x14ac:dyDescent="0.25">
      <c r="A50" s="156"/>
      <c r="B50" s="158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0"/>
        <v>0</v>
      </c>
      <c r="N50" s="15" t="str">
        <f t="shared" si="1"/>
        <v>OK</v>
      </c>
      <c r="O50" s="115"/>
      <c r="P50" s="11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x14ac:dyDescent="0.25">
      <c r="A51" s="156"/>
      <c r="B51" s="158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0"/>
        <v>0</v>
      </c>
      <c r="N51" s="15" t="str">
        <f t="shared" si="1"/>
        <v>OK</v>
      </c>
      <c r="O51" s="115"/>
      <c r="P51" s="11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x14ac:dyDescent="0.25">
      <c r="A52" s="156"/>
      <c r="B52" s="158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0"/>
        <v>0</v>
      </c>
      <c r="N52" s="15" t="str">
        <f t="shared" si="1"/>
        <v>OK</v>
      </c>
      <c r="O52" s="115"/>
      <c r="P52" s="11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x14ac:dyDescent="0.25">
      <c r="A53" s="156"/>
      <c r="B53" s="158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0"/>
        <v>0</v>
      </c>
      <c r="N53" s="15" t="str">
        <f t="shared" si="1"/>
        <v>OK</v>
      </c>
      <c r="O53" s="115"/>
      <c r="P53" s="11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x14ac:dyDescent="0.25">
      <c r="A54" s="156"/>
      <c r="B54" s="159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0"/>
        <v>0</v>
      </c>
      <c r="N54" s="15" t="str">
        <f t="shared" si="1"/>
        <v>OK</v>
      </c>
      <c r="O54" s="115"/>
      <c r="P54" s="11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</sheetData>
  <customSheetViews>
    <customSheetView guid="{B9C3DAFA-017A-49F7-AED8-93B14E732368}" scale="80">
      <selection activeCell="N9" sqref="N9"/>
      <pageMargins left="0.511811024" right="0.511811024" top="0.78740157499999996" bottom="0.78740157499999996" header="0.31496062000000002" footer="0.31496062000000002"/>
    </customSheetView>
    <customSheetView guid="{29377F80-2479-4EEE-B758-5B51FB237957}" scale="80" topLeftCell="A7">
      <selection activeCell="N9" sqref="N9"/>
      <pageMargins left="0.511811024" right="0.511811024" top="0.78740157499999996" bottom="0.78740157499999996" header="0.31496062000000002" footer="0.31496062000000002"/>
    </customSheetView>
    <customSheetView guid="{4F310B60-E7C4-463C-82E5-32855552E117}" scale="80" topLeftCell="C1">
      <selection activeCell="K4" sqref="K4:K38"/>
      <pageMargins left="0.511811024" right="0.511811024" top="0.78740157499999996" bottom="0.78740157499999996" header="0.31496062000000002" footer="0.31496062000000002"/>
    </customSheetView>
    <customSheetView guid="{621D8238-5429-498F-AC6E-560DC77BBC2F}" scale="80" topLeftCell="E1">
      <selection activeCell="N1" sqref="N1:U1048576"/>
      <pageMargins left="0.511811024" right="0.511811024" top="0.78740157499999996" bottom="0.78740157499999996" header="0.31496062000000002" footer="0.31496062000000002"/>
    </customSheetView>
  </customSheetViews>
  <mergeCells count="26">
    <mergeCell ref="R1:R2"/>
    <mergeCell ref="A1:C1"/>
    <mergeCell ref="AA1:AA2"/>
    <mergeCell ref="S1:S2"/>
    <mergeCell ref="T1:T2"/>
    <mergeCell ref="U1:U2"/>
    <mergeCell ref="V1:V2"/>
    <mergeCell ref="W1:W2"/>
    <mergeCell ref="O1:O2"/>
    <mergeCell ref="P1:P2"/>
    <mergeCell ref="A47:A54"/>
    <mergeCell ref="B47:B54"/>
    <mergeCell ref="AB1:AB2"/>
    <mergeCell ref="A2:N2"/>
    <mergeCell ref="A21:A29"/>
    <mergeCell ref="B21:B29"/>
    <mergeCell ref="A30:A37"/>
    <mergeCell ref="B30:B37"/>
    <mergeCell ref="A38:A46"/>
    <mergeCell ref="B38:B46"/>
    <mergeCell ref="D1:K1"/>
    <mergeCell ref="L1:N1"/>
    <mergeCell ref="X1:X2"/>
    <mergeCell ref="Y1:Y2"/>
    <mergeCell ref="Z1:Z2"/>
    <mergeCell ref="Q1:Q2"/>
  </mergeCells>
  <conditionalFormatting sqref="N1:N1048576">
    <cfRule type="cellIs" dxfId="11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4"/>
  <sheetViews>
    <sheetView topLeftCell="F1" zoomScale="80" zoomScaleNormal="60" workbookViewId="0">
      <selection activeCell="U5" sqref="U5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51" t="s">
        <v>43</v>
      </c>
      <c r="B1" s="151"/>
      <c r="C1" s="151"/>
      <c r="D1" s="151" t="s">
        <v>41</v>
      </c>
      <c r="E1" s="151"/>
      <c r="F1" s="151"/>
      <c r="G1" s="151"/>
      <c r="H1" s="151"/>
      <c r="I1" s="151"/>
      <c r="J1" s="151"/>
      <c r="K1" s="151"/>
      <c r="L1" s="151" t="s">
        <v>45</v>
      </c>
      <c r="M1" s="151"/>
      <c r="N1" s="151"/>
      <c r="O1" s="154" t="s">
        <v>134</v>
      </c>
      <c r="P1" s="154" t="s">
        <v>135</v>
      </c>
      <c r="Q1" s="154" t="s">
        <v>136</v>
      </c>
      <c r="R1" s="154" t="s">
        <v>137</v>
      </c>
      <c r="S1" s="154" t="s">
        <v>138</v>
      </c>
      <c r="T1" s="154" t="s">
        <v>139</v>
      </c>
      <c r="U1" s="154" t="s">
        <v>192</v>
      </c>
      <c r="V1" s="154" t="s">
        <v>193</v>
      </c>
      <c r="W1" s="154" t="s">
        <v>194</v>
      </c>
      <c r="X1" s="154" t="s">
        <v>46</v>
      </c>
      <c r="Y1" s="154" t="s">
        <v>46</v>
      </c>
      <c r="Z1" s="154" t="s">
        <v>46</v>
      </c>
      <c r="AA1" s="154" t="s">
        <v>46</v>
      </c>
      <c r="AB1" s="154" t="s">
        <v>46</v>
      </c>
    </row>
    <row r="2" spans="1:28" ht="24.75" customHeight="1" x14ac:dyDescent="0.25">
      <c r="A2" s="151" t="s">
        <v>117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69">
        <v>44860</v>
      </c>
      <c r="P3" s="69">
        <v>44963</v>
      </c>
      <c r="Q3" s="69">
        <v>45006</v>
      </c>
      <c r="R3" s="69">
        <v>45006</v>
      </c>
      <c r="S3" s="69">
        <v>45006</v>
      </c>
      <c r="T3" s="69">
        <v>45006</v>
      </c>
      <c r="U3" s="111">
        <v>45173</v>
      </c>
      <c r="V3" s="111">
        <v>45173</v>
      </c>
      <c r="W3" s="111">
        <v>45173</v>
      </c>
      <c r="X3" s="26" t="s">
        <v>1</v>
      </c>
      <c r="Y3" s="26" t="s">
        <v>1</v>
      </c>
      <c r="Z3" s="26" t="s">
        <v>1</v>
      </c>
      <c r="AA3" s="26" t="s">
        <v>1</v>
      </c>
      <c r="AB3" s="26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>
        <v>14</v>
      </c>
      <c r="M4" s="13">
        <f>L4-SUM(O4:AB4)</f>
        <v>10</v>
      </c>
      <c r="N4" s="15" t="str">
        <f>IF(M4&lt;0,"ATENÇÃO","OK")</f>
        <v>OK</v>
      </c>
      <c r="O4" s="68"/>
      <c r="P4" s="68"/>
      <c r="Q4" s="70">
        <v>4</v>
      </c>
      <c r="R4" s="68"/>
      <c r="S4" s="68"/>
      <c r="T4" s="68"/>
      <c r="U4" s="110"/>
      <c r="V4" s="110"/>
      <c r="W4" s="110"/>
      <c r="X4" s="25"/>
      <c r="Y4" s="25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/>
      <c r="M5" s="13">
        <f t="shared" ref="M5:M54" si="0">L5-SUM(O5:AB5)</f>
        <v>0</v>
      </c>
      <c r="N5" s="15" t="str">
        <f t="shared" ref="N5:N54" si="1">IF(M5&lt;0,"ATENÇÃO","OK")</f>
        <v>OK</v>
      </c>
      <c r="O5" s="68"/>
      <c r="P5" s="68"/>
      <c r="Q5" s="68"/>
      <c r="R5" s="68"/>
      <c r="S5" s="68"/>
      <c r="T5" s="68"/>
      <c r="U5" s="110"/>
      <c r="V5" s="110"/>
      <c r="W5" s="110"/>
      <c r="X5" s="25"/>
      <c r="Y5" s="25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>
        <v>10</v>
      </c>
      <c r="M6" s="13">
        <f t="shared" si="0"/>
        <v>7</v>
      </c>
      <c r="N6" s="15" t="str">
        <f t="shared" si="1"/>
        <v>OK</v>
      </c>
      <c r="O6" s="68"/>
      <c r="P6" s="68"/>
      <c r="Q6" s="70">
        <v>3</v>
      </c>
      <c r="R6" s="68"/>
      <c r="S6" s="68"/>
      <c r="T6" s="68"/>
      <c r="U6" s="110"/>
      <c r="V6" s="110"/>
      <c r="W6" s="110"/>
      <c r="X6" s="25"/>
      <c r="Y6" s="25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/>
      <c r="M7" s="13">
        <f t="shared" si="0"/>
        <v>0</v>
      </c>
      <c r="N7" s="15" t="str">
        <f t="shared" si="1"/>
        <v>OK</v>
      </c>
      <c r="O7" s="68"/>
      <c r="P7" s="68"/>
      <c r="Q7" s="68"/>
      <c r="R7" s="68"/>
      <c r="S7" s="68"/>
      <c r="T7" s="68"/>
      <c r="U7" s="110"/>
      <c r="V7" s="110"/>
      <c r="W7" s="110"/>
      <c r="X7" s="25"/>
      <c r="Y7" s="25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>
        <v>8</v>
      </c>
      <c r="M8" s="13">
        <f t="shared" si="0"/>
        <v>2</v>
      </c>
      <c r="N8" s="15" t="str">
        <f t="shared" si="1"/>
        <v>OK</v>
      </c>
      <c r="O8" s="68"/>
      <c r="P8" s="68"/>
      <c r="Q8" s="72"/>
      <c r="R8" s="70">
        <v>3</v>
      </c>
      <c r="S8" s="68"/>
      <c r="T8" s="68"/>
      <c r="U8" s="112">
        <v>3</v>
      </c>
      <c r="V8" s="113"/>
      <c r="W8" s="110"/>
      <c r="X8" s="25"/>
      <c r="Y8" s="25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/>
      <c r="M9" s="13">
        <f t="shared" si="0"/>
        <v>0</v>
      </c>
      <c r="N9" s="15" t="str">
        <f t="shared" si="1"/>
        <v>OK</v>
      </c>
      <c r="O9" s="68"/>
      <c r="P9" s="68"/>
      <c r="Q9" s="68"/>
      <c r="R9" s="68"/>
      <c r="S9" s="68"/>
      <c r="T9" s="68"/>
      <c r="U9" s="110"/>
      <c r="V9" s="110"/>
      <c r="W9" s="110"/>
      <c r="X9" s="25"/>
      <c r="Y9" s="25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>
        <v>2</v>
      </c>
      <c r="M10" s="13">
        <f t="shared" si="0"/>
        <v>2</v>
      </c>
      <c r="N10" s="15" t="str">
        <f t="shared" si="1"/>
        <v>OK</v>
      </c>
      <c r="O10" s="68"/>
      <c r="P10" s="68"/>
      <c r="Q10" s="68"/>
      <c r="R10" s="68"/>
      <c r="S10" s="68"/>
      <c r="T10" s="68"/>
      <c r="U10" s="110"/>
      <c r="V10" s="110"/>
      <c r="W10" s="110"/>
      <c r="X10" s="25"/>
      <c r="Y10" s="25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68"/>
      <c r="P11" s="68"/>
      <c r="Q11" s="68"/>
      <c r="R11" s="68"/>
      <c r="S11" s="68"/>
      <c r="T11" s="68"/>
      <c r="U11" s="110"/>
      <c r="V11" s="110"/>
      <c r="W11" s="110"/>
      <c r="X11" s="25"/>
      <c r="Y11" s="25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>
        <f>10-1</f>
        <v>9</v>
      </c>
      <c r="M12" s="13">
        <f t="shared" si="0"/>
        <v>6</v>
      </c>
      <c r="N12" s="15" t="str">
        <f t="shared" si="1"/>
        <v>OK</v>
      </c>
      <c r="O12" s="68"/>
      <c r="P12" s="68"/>
      <c r="Q12" s="72"/>
      <c r="R12" s="68"/>
      <c r="S12" s="70">
        <v>1</v>
      </c>
      <c r="T12" s="68"/>
      <c r="U12" s="110"/>
      <c r="V12" s="114">
        <v>2</v>
      </c>
      <c r="W12" s="110"/>
      <c r="X12" s="25"/>
      <c r="Y12" s="25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/>
      <c r="M13" s="13">
        <f t="shared" si="0"/>
        <v>0</v>
      </c>
      <c r="N13" s="15" t="str">
        <f t="shared" si="1"/>
        <v>OK</v>
      </c>
      <c r="O13" s="68"/>
      <c r="P13" s="68"/>
      <c r="Q13" s="68"/>
      <c r="R13" s="68"/>
      <c r="S13" s="68"/>
      <c r="T13" s="68"/>
      <c r="U13" s="110"/>
      <c r="V13" s="110"/>
      <c r="W13" s="110"/>
      <c r="X13" s="25"/>
      <c r="Y13" s="25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>
        <v>4</v>
      </c>
      <c r="M14" s="13">
        <f t="shared" si="0"/>
        <v>3</v>
      </c>
      <c r="N14" s="15" t="str">
        <f t="shared" si="1"/>
        <v>OK</v>
      </c>
      <c r="O14" s="68"/>
      <c r="P14" s="68"/>
      <c r="Q14" s="68"/>
      <c r="R14" s="68"/>
      <c r="S14" s="68"/>
      <c r="T14" s="68"/>
      <c r="U14" s="110"/>
      <c r="V14" s="110">
        <v>1</v>
      </c>
      <c r="W14" s="110"/>
      <c r="X14" s="25"/>
      <c r="Y14" s="25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>
        <v>4</v>
      </c>
      <c r="M15" s="13">
        <f t="shared" si="0"/>
        <v>4</v>
      </c>
      <c r="N15" s="15" t="str">
        <f t="shared" si="1"/>
        <v>OK</v>
      </c>
      <c r="O15" s="68"/>
      <c r="P15" s="68"/>
      <c r="Q15" s="68"/>
      <c r="R15" s="68"/>
      <c r="S15" s="68"/>
      <c r="T15" s="68"/>
      <c r="U15" s="110"/>
      <c r="V15" s="110"/>
      <c r="W15" s="110"/>
      <c r="X15" s="25"/>
      <c r="Y15" s="25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/>
      <c r="M16" s="13">
        <f t="shared" si="0"/>
        <v>0</v>
      </c>
      <c r="N16" s="15" t="str">
        <f t="shared" si="1"/>
        <v>OK</v>
      </c>
      <c r="O16" s="68"/>
      <c r="P16" s="68"/>
      <c r="Q16" s="68"/>
      <c r="R16" s="68"/>
      <c r="S16" s="68"/>
      <c r="T16" s="68"/>
      <c r="U16" s="110"/>
      <c r="V16" s="110"/>
      <c r="W16" s="110"/>
      <c r="X16" s="25"/>
      <c r="Y16" s="25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/>
      <c r="M17" s="13">
        <f t="shared" si="0"/>
        <v>0</v>
      </c>
      <c r="N17" s="15" t="str">
        <f t="shared" si="1"/>
        <v>OK</v>
      </c>
      <c r="O17" s="68"/>
      <c r="P17" s="68"/>
      <c r="Q17" s="68"/>
      <c r="R17" s="68"/>
      <c r="S17" s="68"/>
      <c r="T17" s="68"/>
      <c r="U17" s="110"/>
      <c r="V17" s="110"/>
      <c r="W17" s="110"/>
      <c r="X17" s="25"/>
      <c r="Y17" s="25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>
        <v>2</v>
      </c>
      <c r="M18" s="13">
        <f t="shared" si="0"/>
        <v>2</v>
      </c>
      <c r="N18" s="15" t="str">
        <f t="shared" si="1"/>
        <v>OK</v>
      </c>
      <c r="O18" s="68"/>
      <c r="P18" s="68"/>
      <c r="Q18" s="68"/>
      <c r="R18" s="68"/>
      <c r="S18" s="68"/>
      <c r="T18" s="68"/>
      <c r="U18" s="110"/>
      <c r="V18" s="110"/>
      <c r="W18" s="110"/>
      <c r="X18" s="25"/>
      <c r="Y18" s="25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>
        <v>5</v>
      </c>
      <c r="M19" s="13">
        <f t="shared" si="0"/>
        <v>5</v>
      </c>
      <c r="N19" s="15" t="str">
        <f t="shared" si="1"/>
        <v>OK</v>
      </c>
      <c r="O19" s="68"/>
      <c r="P19" s="68"/>
      <c r="Q19" s="68"/>
      <c r="R19" s="68"/>
      <c r="S19" s="68"/>
      <c r="T19" s="68"/>
      <c r="U19" s="110"/>
      <c r="V19" s="110"/>
      <c r="W19" s="110"/>
      <c r="X19" s="25"/>
      <c r="Y19" s="25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>
        <v>5</v>
      </c>
      <c r="M20" s="13">
        <f t="shared" si="0"/>
        <v>5</v>
      </c>
      <c r="N20" s="15" t="str">
        <f t="shared" si="1"/>
        <v>OK</v>
      </c>
      <c r="O20" s="68"/>
      <c r="P20" s="68"/>
      <c r="Q20" s="68"/>
      <c r="R20" s="68"/>
      <c r="S20" s="68"/>
      <c r="T20" s="68"/>
      <c r="U20" s="110"/>
      <c r="V20" s="110"/>
      <c r="W20" s="110"/>
      <c r="X20" s="25"/>
      <c r="Y20" s="25"/>
      <c r="Z20" s="25"/>
      <c r="AA20" s="25"/>
      <c r="AB20" s="25"/>
    </row>
    <row r="21" spans="1:28" ht="15" customHeight="1" x14ac:dyDescent="0.25">
      <c r="A21" s="148" t="s">
        <v>102</v>
      </c>
      <c r="B21" s="148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>
        <v>5</v>
      </c>
      <c r="M21" s="13">
        <f t="shared" si="0"/>
        <v>5</v>
      </c>
      <c r="N21" s="15" t="str">
        <f t="shared" si="1"/>
        <v>OK</v>
      </c>
      <c r="O21" s="68"/>
      <c r="P21" s="68"/>
      <c r="Q21" s="68"/>
      <c r="R21" s="68"/>
      <c r="S21" s="68"/>
      <c r="T21" s="68"/>
      <c r="U21" s="110"/>
      <c r="V21" s="110"/>
      <c r="W21" s="110"/>
      <c r="X21" s="25"/>
      <c r="Y21" s="25"/>
      <c r="Z21" s="25"/>
      <c r="AA21" s="25"/>
      <c r="AB21" s="25"/>
    </row>
    <row r="22" spans="1:28" ht="45" x14ac:dyDescent="0.25">
      <c r="A22" s="149"/>
      <c r="B22" s="149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>
        <f>40-1</f>
        <v>39</v>
      </c>
      <c r="M22" s="13">
        <f t="shared" si="0"/>
        <v>2</v>
      </c>
      <c r="N22" s="15" t="str">
        <f t="shared" si="1"/>
        <v>OK</v>
      </c>
      <c r="O22" s="70">
        <v>17</v>
      </c>
      <c r="P22" s="70">
        <v>3</v>
      </c>
      <c r="Q22" s="72"/>
      <c r="R22" s="68"/>
      <c r="S22" s="68"/>
      <c r="T22" s="70">
        <v>14</v>
      </c>
      <c r="U22" s="110"/>
      <c r="V22" s="113"/>
      <c r="W22" s="112">
        <v>3</v>
      </c>
      <c r="X22" s="25"/>
      <c r="Y22" s="25"/>
      <c r="Z22" s="25"/>
      <c r="AA22" s="25"/>
      <c r="AB22" s="25"/>
    </row>
    <row r="23" spans="1:28" ht="45" x14ac:dyDescent="0.25">
      <c r="A23" s="149"/>
      <c r="B23" s="149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>
        <v>20</v>
      </c>
      <c r="M23" s="13">
        <f t="shared" si="0"/>
        <v>20</v>
      </c>
      <c r="N23" s="15" t="str">
        <f t="shared" si="1"/>
        <v>OK</v>
      </c>
      <c r="O23" s="68"/>
      <c r="P23" s="68"/>
      <c r="Q23" s="68"/>
      <c r="R23" s="68"/>
      <c r="S23" s="68"/>
      <c r="T23" s="68"/>
      <c r="U23" s="110"/>
      <c r="V23" s="110"/>
      <c r="W23" s="110"/>
      <c r="X23" s="25"/>
      <c r="Y23" s="25"/>
      <c r="Z23" s="25"/>
      <c r="AA23" s="25"/>
      <c r="AB23" s="25"/>
    </row>
    <row r="24" spans="1:28" ht="45" x14ac:dyDescent="0.25">
      <c r="A24" s="149"/>
      <c r="B24" s="149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>
        <v>15</v>
      </c>
      <c r="M24" s="13">
        <f t="shared" si="0"/>
        <v>15</v>
      </c>
      <c r="N24" s="15" t="str">
        <f t="shared" si="1"/>
        <v>OK</v>
      </c>
      <c r="O24" s="68"/>
      <c r="P24" s="68"/>
      <c r="Q24" s="68"/>
      <c r="R24" s="68"/>
      <c r="S24" s="68"/>
      <c r="T24" s="68"/>
      <c r="U24" s="110"/>
      <c r="V24" s="110"/>
      <c r="W24" s="110"/>
      <c r="X24" s="25"/>
      <c r="Y24" s="25"/>
      <c r="Z24" s="25"/>
      <c r="AA24" s="25"/>
      <c r="AB24" s="25"/>
    </row>
    <row r="25" spans="1:28" x14ac:dyDescent="0.25">
      <c r="A25" s="149"/>
      <c r="B25" s="149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>
        <v>25</v>
      </c>
      <c r="M25" s="13">
        <f t="shared" si="0"/>
        <v>25</v>
      </c>
      <c r="N25" s="15" t="str">
        <f t="shared" si="1"/>
        <v>OK</v>
      </c>
      <c r="O25" s="68"/>
      <c r="P25" s="68"/>
      <c r="Q25" s="68"/>
      <c r="R25" s="68"/>
      <c r="S25" s="68"/>
      <c r="T25" s="68"/>
      <c r="U25" s="110"/>
      <c r="V25" s="110"/>
      <c r="W25" s="110"/>
      <c r="X25" s="25"/>
      <c r="Y25" s="25"/>
      <c r="Z25" s="25"/>
      <c r="AA25" s="25"/>
      <c r="AB25" s="25"/>
    </row>
    <row r="26" spans="1:28" x14ac:dyDescent="0.25">
      <c r="A26" s="149"/>
      <c r="B26" s="149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>
        <v>20</v>
      </c>
      <c r="M26" s="13">
        <f t="shared" si="0"/>
        <v>20</v>
      </c>
      <c r="N26" s="15" t="str">
        <f t="shared" si="1"/>
        <v>OK</v>
      </c>
      <c r="O26" s="68"/>
      <c r="P26" s="68"/>
      <c r="Q26" s="68"/>
      <c r="R26" s="68"/>
      <c r="S26" s="68"/>
      <c r="T26" s="68"/>
      <c r="U26" s="110"/>
      <c r="V26" s="110"/>
      <c r="W26" s="110"/>
      <c r="X26" s="25"/>
      <c r="Y26" s="25"/>
      <c r="Z26" s="25"/>
      <c r="AA26" s="25"/>
      <c r="AB26" s="25"/>
    </row>
    <row r="27" spans="1:28" x14ac:dyDescent="0.25">
      <c r="A27" s="149"/>
      <c r="B27" s="149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>
        <v>15</v>
      </c>
      <c r="M27" s="13">
        <f t="shared" si="0"/>
        <v>15</v>
      </c>
      <c r="N27" s="15" t="str">
        <f t="shared" si="1"/>
        <v>OK</v>
      </c>
      <c r="O27" s="68"/>
      <c r="P27" s="68"/>
      <c r="Q27" s="68"/>
      <c r="R27" s="68"/>
      <c r="S27" s="68"/>
      <c r="T27" s="68"/>
      <c r="U27" s="110"/>
      <c r="V27" s="110"/>
      <c r="W27" s="110"/>
      <c r="X27" s="25"/>
      <c r="Y27" s="25"/>
      <c r="Z27" s="25"/>
      <c r="AA27" s="25"/>
      <c r="AB27" s="25"/>
    </row>
    <row r="28" spans="1:28" x14ac:dyDescent="0.25">
      <c r="A28" s="149"/>
      <c r="B28" s="149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>
        <v>40</v>
      </c>
      <c r="M28" s="13">
        <f t="shared" si="0"/>
        <v>37</v>
      </c>
      <c r="N28" s="15" t="str">
        <f t="shared" si="1"/>
        <v>OK</v>
      </c>
      <c r="O28" s="68"/>
      <c r="P28" s="71">
        <v>3</v>
      </c>
      <c r="Q28" s="68"/>
      <c r="R28" s="68"/>
      <c r="S28" s="68"/>
      <c r="T28" s="68"/>
      <c r="U28" s="110"/>
      <c r="V28" s="110"/>
      <c r="W28" s="110"/>
      <c r="X28" s="25"/>
      <c r="Y28" s="25"/>
      <c r="Z28" s="25"/>
      <c r="AA28" s="25"/>
      <c r="AB28" s="25"/>
    </row>
    <row r="29" spans="1:28" ht="22.5" x14ac:dyDescent="0.25">
      <c r="A29" s="150"/>
      <c r="B29" s="150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>
        <v>5</v>
      </c>
      <c r="M29" s="13">
        <f t="shared" si="0"/>
        <v>5</v>
      </c>
      <c r="N29" s="15" t="str">
        <f t="shared" si="1"/>
        <v>OK</v>
      </c>
      <c r="O29" s="68"/>
      <c r="P29" s="68"/>
      <c r="Q29" s="68"/>
      <c r="R29" s="68"/>
      <c r="S29" s="68"/>
      <c r="T29" s="68"/>
      <c r="U29" s="110"/>
      <c r="V29" s="110"/>
      <c r="W29" s="110"/>
      <c r="X29" s="25"/>
      <c r="Y29" s="25"/>
      <c r="Z29" s="25"/>
      <c r="AA29" s="25"/>
      <c r="AB29" s="25"/>
    </row>
    <row r="30" spans="1:28" ht="45" customHeight="1" x14ac:dyDescent="0.25">
      <c r="A30" s="160" t="s">
        <v>108</v>
      </c>
      <c r="B30" s="162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68"/>
      <c r="P30" s="68"/>
      <c r="Q30" s="68"/>
      <c r="R30" s="68"/>
      <c r="S30" s="68"/>
      <c r="T30" s="68"/>
      <c r="U30" s="110"/>
      <c r="V30" s="110"/>
      <c r="W30" s="110"/>
      <c r="X30" s="25"/>
      <c r="Y30" s="25"/>
      <c r="Z30" s="25"/>
      <c r="AA30" s="25"/>
      <c r="AB30" s="25"/>
    </row>
    <row r="31" spans="1:28" ht="45" x14ac:dyDescent="0.25">
      <c r="A31" s="160"/>
      <c r="B31" s="163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68"/>
      <c r="P31" s="68"/>
      <c r="Q31" s="68"/>
      <c r="R31" s="68"/>
      <c r="S31" s="68"/>
      <c r="T31" s="68"/>
      <c r="U31" s="110"/>
      <c r="V31" s="110"/>
      <c r="W31" s="110"/>
      <c r="X31" s="25"/>
      <c r="Y31" s="25"/>
      <c r="Z31" s="25"/>
      <c r="AA31" s="25"/>
      <c r="AB31" s="25"/>
    </row>
    <row r="32" spans="1:28" ht="45" x14ac:dyDescent="0.25">
      <c r="A32" s="160"/>
      <c r="B32" s="163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68"/>
      <c r="P32" s="68"/>
      <c r="Q32" s="68"/>
      <c r="R32" s="68"/>
      <c r="S32" s="68"/>
      <c r="T32" s="68"/>
      <c r="U32" s="110"/>
      <c r="V32" s="110"/>
      <c r="W32" s="110"/>
      <c r="X32" s="25"/>
      <c r="Y32" s="25"/>
      <c r="Z32" s="25"/>
      <c r="AA32" s="25"/>
      <c r="AB32" s="25"/>
    </row>
    <row r="33" spans="1:28" x14ac:dyDescent="0.25">
      <c r="A33" s="160"/>
      <c r="B33" s="163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68"/>
      <c r="P33" s="68"/>
      <c r="Q33" s="68"/>
      <c r="R33" s="68"/>
      <c r="S33" s="68"/>
      <c r="T33" s="68"/>
      <c r="U33" s="110"/>
      <c r="V33" s="110"/>
      <c r="W33" s="110"/>
      <c r="X33" s="25"/>
      <c r="Y33" s="25"/>
      <c r="Z33" s="25"/>
      <c r="AA33" s="25"/>
      <c r="AB33" s="25"/>
    </row>
    <row r="34" spans="1:28" x14ac:dyDescent="0.25">
      <c r="A34" s="160"/>
      <c r="B34" s="163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68"/>
      <c r="P34" s="68"/>
      <c r="Q34" s="68"/>
      <c r="R34" s="68"/>
      <c r="S34" s="68"/>
      <c r="T34" s="68"/>
      <c r="U34" s="110"/>
      <c r="V34" s="110"/>
      <c r="W34" s="110"/>
      <c r="X34" s="25"/>
      <c r="Y34" s="25"/>
      <c r="Z34" s="25"/>
      <c r="AA34" s="25"/>
      <c r="AB34" s="25"/>
    </row>
    <row r="35" spans="1:28" x14ac:dyDescent="0.25">
      <c r="A35" s="160"/>
      <c r="B35" s="163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68"/>
      <c r="P35" s="68"/>
      <c r="Q35" s="68"/>
      <c r="R35" s="68"/>
      <c r="S35" s="68"/>
      <c r="T35" s="68"/>
      <c r="U35" s="110"/>
      <c r="V35" s="110"/>
      <c r="W35" s="110"/>
      <c r="X35" s="25"/>
      <c r="Y35" s="25"/>
      <c r="Z35" s="25"/>
      <c r="AA35" s="25"/>
      <c r="AB35" s="25"/>
    </row>
    <row r="36" spans="1:28" x14ac:dyDescent="0.25">
      <c r="A36" s="160"/>
      <c r="B36" s="163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68"/>
      <c r="P36" s="68"/>
      <c r="Q36" s="68"/>
      <c r="R36" s="68"/>
      <c r="S36" s="68"/>
      <c r="T36" s="68"/>
      <c r="U36" s="110"/>
      <c r="V36" s="110"/>
      <c r="W36" s="110"/>
      <c r="X36" s="25"/>
      <c r="Y36" s="25"/>
      <c r="Z36" s="25"/>
      <c r="AA36" s="25"/>
      <c r="AB36" s="25"/>
    </row>
    <row r="37" spans="1:28" ht="22.5" x14ac:dyDescent="0.25">
      <c r="A37" s="161"/>
      <c r="B37" s="163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68"/>
      <c r="P37" s="68"/>
      <c r="Q37" s="68"/>
      <c r="R37" s="68"/>
      <c r="S37" s="68"/>
      <c r="T37" s="68"/>
      <c r="U37" s="110"/>
      <c r="V37" s="110"/>
      <c r="W37" s="110"/>
      <c r="X37" s="25"/>
      <c r="Y37" s="25"/>
      <c r="Z37" s="25"/>
      <c r="AA37" s="25"/>
      <c r="AB37" s="25"/>
    </row>
    <row r="38" spans="1:28" ht="15" customHeight="1" x14ac:dyDescent="0.25">
      <c r="A38" s="148" t="s">
        <v>109</v>
      </c>
      <c r="B38" s="148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68"/>
      <c r="P38" s="68"/>
      <c r="Q38" s="68"/>
      <c r="R38" s="68"/>
      <c r="S38" s="68"/>
      <c r="T38" s="68"/>
      <c r="U38" s="110"/>
      <c r="V38" s="110"/>
      <c r="W38" s="110"/>
      <c r="X38" s="25"/>
      <c r="Y38" s="25"/>
      <c r="Z38" s="25"/>
      <c r="AA38" s="25"/>
      <c r="AB38" s="25"/>
    </row>
    <row r="39" spans="1:28" ht="45" x14ac:dyDescent="0.25">
      <c r="A39" s="149"/>
      <c r="B39" s="149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0"/>
        <v>0</v>
      </c>
      <c r="N39" s="15" t="str">
        <f t="shared" si="1"/>
        <v>OK</v>
      </c>
      <c r="O39" s="68"/>
      <c r="P39" s="68"/>
      <c r="Q39" s="68"/>
      <c r="R39" s="68"/>
      <c r="S39" s="68"/>
      <c r="T39" s="68"/>
      <c r="U39" s="110"/>
      <c r="V39" s="110"/>
      <c r="W39" s="110"/>
      <c r="X39" s="25"/>
      <c r="Y39" s="25"/>
      <c r="Z39" s="25"/>
      <c r="AA39" s="25"/>
      <c r="AB39" s="25"/>
    </row>
    <row r="40" spans="1:28" ht="45" x14ac:dyDescent="0.25">
      <c r="A40" s="149"/>
      <c r="B40" s="149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0"/>
        <v>0</v>
      </c>
      <c r="N40" s="15" t="str">
        <f t="shared" si="1"/>
        <v>OK</v>
      </c>
      <c r="O40" s="68"/>
      <c r="P40" s="68"/>
      <c r="Q40" s="68"/>
      <c r="R40" s="68"/>
      <c r="S40" s="68"/>
      <c r="T40" s="68"/>
      <c r="U40" s="110"/>
      <c r="V40" s="110"/>
      <c r="W40" s="110"/>
      <c r="X40" s="25"/>
      <c r="Y40" s="25"/>
      <c r="Z40" s="25"/>
      <c r="AA40" s="25"/>
      <c r="AB40" s="25"/>
    </row>
    <row r="41" spans="1:28" ht="45" x14ac:dyDescent="0.25">
      <c r="A41" s="149"/>
      <c r="B41" s="149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68"/>
      <c r="P41" s="68"/>
      <c r="Q41" s="68"/>
      <c r="R41" s="68"/>
      <c r="S41" s="68"/>
      <c r="T41" s="68"/>
      <c r="U41" s="110"/>
      <c r="V41" s="110"/>
      <c r="W41" s="110"/>
      <c r="X41" s="25"/>
      <c r="Y41" s="25"/>
      <c r="Z41" s="25"/>
      <c r="AA41" s="25"/>
      <c r="AB41" s="25"/>
    </row>
    <row r="42" spans="1:28" x14ac:dyDescent="0.25">
      <c r="A42" s="149"/>
      <c r="B42" s="149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0"/>
        <v>0</v>
      </c>
      <c r="N42" s="15" t="str">
        <f t="shared" si="1"/>
        <v>OK</v>
      </c>
      <c r="O42" s="68"/>
      <c r="P42" s="68"/>
      <c r="Q42" s="68"/>
      <c r="R42" s="68"/>
      <c r="S42" s="68"/>
      <c r="T42" s="68"/>
      <c r="U42" s="110"/>
      <c r="V42" s="110"/>
      <c r="W42" s="110"/>
      <c r="X42" s="25"/>
      <c r="Y42" s="25"/>
      <c r="Z42" s="25"/>
      <c r="AA42" s="25"/>
      <c r="AB42" s="25"/>
    </row>
    <row r="43" spans="1:28" x14ac:dyDescent="0.25">
      <c r="A43" s="149"/>
      <c r="B43" s="149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0"/>
        <v>0</v>
      </c>
      <c r="N43" s="15" t="str">
        <f t="shared" si="1"/>
        <v>OK</v>
      </c>
      <c r="O43" s="68"/>
      <c r="P43" s="68"/>
      <c r="Q43" s="68"/>
      <c r="R43" s="68"/>
      <c r="S43" s="68"/>
      <c r="T43" s="68"/>
      <c r="U43" s="110"/>
      <c r="V43" s="110"/>
      <c r="W43" s="110"/>
      <c r="X43" s="25"/>
      <c r="Y43" s="25"/>
      <c r="Z43" s="25"/>
      <c r="AA43" s="25"/>
      <c r="AB43" s="25"/>
    </row>
    <row r="44" spans="1:28" x14ac:dyDescent="0.25">
      <c r="A44" s="149"/>
      <c r="B44" s="149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68"/>
      <c r="P44" s="68"/>
      <c r="Q44" s="68"/>
      <c r="R44" s="68"/>
      <c r="S44" s="68"/>
      <c r="T44" s="68"/>
      <c r="U44" s="110"/>
      <c r="V44" s="110"/>
      <c r="W44" s="110"/>
      <c r="X44" s="25"/>
      <c r="Y44" s="25"/>
      <c r="Z44" s="25"/>
      <c r="AA44" s="25"/>
      <c r="AB44" s="25"/>
    </row>
    <row r="45" spans="1:28" x14ac:dyDescent="0.25">
      <c r="A45" s="149"/>
      <c r="B45" s="149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68"/>
      <c r="P45" s="68"/>
      <c r="Q45" s="68"/>
      <c r="R45" s="68"/>
      <c r="S45" s="68"/>
      <c r="T45" s="68"/>
      <c r="U45" s="110"/>
      <c r="V45" s="110"/>
      <c r="W45" s="110"/>
      <c r="X45" s="25"/>
      <c r="Y45" s="25"/>
      <c r="Z45" s="25"/>
      <c r="AA45" s="25"/>
      <c r="AB45" s="25"/>
    </row>
    <row r="46" spans="1:28" ht="80.099999999999994" customHeight="1" x14ac:dyDescent="0.25">
      <c r="A46" s="150"/>
      <c r="B46" s="150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0"/>
        <v>0</v>
      </c>
      <c r="N46" s="15" t="str">
        <f t="shared" si="1"/>
        <v>OK</v>
      </c>
      <c r="O46" s="68"/>
      <c r="P46" s="68"/>
      <c r="Q46" s="68"/>
      <c r="R46" s="68"/>
      <c r="S46" s="68"/>
      <c r="T46" s="68"/>
      <c r="U46" s="110"/>
      <c r="V46" s="110"/>
      <c r="W46" s="110"/>
      <c r="X46" s="25"/>
      <c r="Y46" s="25"/>
      <c r="Z46" s="25"/>
      <c r="AA46" s="25"/>
      <c r="AB46" s="25"/>
    </row>
    <row r="47" spans="1:28" x14ac:dyDescent="0.25">
      <c r="A47" s="156" t="s">
        <v>110</v>
      </c>
      <c r="B47" s="157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0"/>
        <v>0</v>
      </c>
      <c r="N47" s="15" t="str">
        <f t="shared" si="1"/>
        <v>OK</v>
      </c>
      <c r="O47" s="68"/>
      <c r="P47" s="68"/>
      <c r="Q47" s="68"/>
      <c r="R47" s="68"/>
      <c r="S47" s="68"/>
      <c r="T47" s="68"/>
      <c r="U47" s="110"/>
      <c r="V47" s="110"/>
      <c r="W47" s="110"/>
      <c r="X47" s="25"/>
      <c r="Y47" s="25"/>
      <c r="Z47" s="25"/>
      <c r="AA47" s="25"/>
      <c r="AB47" s="25"/>
    </row>
    <row r="48" spans="1:28" ht="45" x14ac:dyDescent="0.25">
      <c r="A48" s="156"/>
      <c r="B48" s="158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0"/>
        <v>0</v>
      </c>
      <c r="N48" s="15" t="str">
        <f t="shared" si="1"/>
        <v>OK</v>
      </c>
      <c r="O48" s="68"/>
      <c r="P48" s="68"/>
      <c r="Q48" s="68"/>
      <c r="R48" s="68"/>
      <c r="S48" s="68"/>
      <c r="T48" s="68"/>
      <c r="U48" s="110"/>
      <c r="V48" s="110"/>
      <c r="W48" s="110"/>
      <c r="X48" s="25"/>
      <c r="Y48" s="25"/>
      <c r="Z48" s="25"/>
      <c r="AA48" s="25"/>
      <c r="AB48" s="25"/>
    </row>
    <row r="49" spans="1:28" ht="45" x14ac:dyDescent="0.25">
      <c r="A49" s="156"/>
      <c r="B49" s="158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0"/>
        <v>0</v>
      </c>
      <c r="N49" s="15" t="str">
        <f t="shared" si="1"/>
        <v>OK</v>
      </c>
      <c r="O49" s="68"/>
      <c r="P49" s="68"/>
      <c r="Q49" s="68"/>
      <c r="R49" s="68"/>
      <c r="S49" s="68"/>
      <c r="T49" s="68"/>
      <c r="U49" s="110"/>
      <c r="V49" s="110"/>
      <c r="W49" s="110"/>
      <c r="X49" s="25"/>
      <c r="Y49" s="25"/>
      <c r="Z49" s="25"/>
      <c r="AA49" s="25"/>
      <c r="AB49" s="25"/>
    </row>
    <row r="50" spans="1:28" ht="45" x14ac:dyDescent="0.25">
      <c r="A50" s="156"/>
      <c r="B50" s="158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0"/>
        <v>0</v>
      </c>
      <c r="N50" s="15" t="str">
        <f t="shared" si="1"/>
        <v>OK</v>
      </c>
      <c r="O50" s="68"/>
      <c r="P50" s="68"/>
      <c r="Q50" s="68"/>
      <c r="R50" s="68"/>
      <c r="S50" s="68"/>
      <c r="T50" s="68"/>
      <c r="U50" s="110"/>
      <c r="V50" s="110"/>
      <c r="W50" s="110"/>
      <c r="X50" s="25"/>
      <c r="Y50" s="25"/>
      <c r="Z50" s="25"/>
      <c r="AA50" s="25"/>
      <c r="AB50" s="25"/>
    </row>
    <row r="51" spans="1:28" x14ac:dyDescent="0.25">
      <c r="A51" s="156"/>
      <c r="B51" s="158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0"/>
        <v>0</v>
      </c>
      <c r="N51" s="15" t="str">
        <f t="shared" si="1"/>
        <v>OK</v>
      </c>
      <c r="O51" s="68"/>
      <c r="P51" s="68"/>
      <c r="Q51" s="68"/>
      <c r="R51" s="68"/>
      <c r="S51" s="68"/>
      <c r="T51" s="68"/>
      <c r="U51" s="110"/>
      <c r="V51" s="110"/>
      <c r="W51" s="110"/>
      <c r="X51" s="25"/>
      <c r="Y51" s="25"/>
      <c r="Z51" s="25"/>
      <c r="AA51" s="25"/>
      <c r="AB51" s="25"/>
    </row>
    <row r="52" spans="1:28" x14ac:dyDescent="0.25">
      <c r="A52" s="156"/>
      <c r="B52" s="158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0"/>
        <v>0</v>
      </c>
      <c r="N52" s="15" t="str">
        <f t="shared" si="1"/>
        <v>OK</v>
      </c>
      <c r="O52" s="68"/>
      <c r="P52" s="68"/>
      <c r="Q52" s="68"/>
      <c r="R52" s="68"/>
      <c r="S52" s="68"/>
      <c r="T52" s="68"/>
      <c r="U52" s="110"/>
      <c r="V52" s="110"/>
      <c r="W52" s="110"/>
      <c r="X52" s="25"/>
      <c r="Y52" s="25"/>
      <c r="Z52" s="25"/>
      <c r="AA52" s="25"/>
      <c r="AB52" s="25"/>
    </row>
    <row r="53" spans="1:28" x14ac:dyDescent="0.25">
      <c r="A53" s="156"/>
      <c r="B53" s="158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0"/>
        <v>0</v>
      </c>
      <c r="N53" s="15" t="str">
        <f t="shared" si="1"/>
        <v>OK</v>
      </c>
      <c r="O53" s="68"/>
      <c r="P53" s="68"/>
      <c r="Q53" s="68"/>
      <c r="R53" s="68"/>
      <c r="S53" s="68"/>
      <c r="T53" s="68"/>
      <c r="U53" s="110"/>
      <c r="V53" s="110"/>
      <c r="W53" s="110"/>
      <c r="X53" s="25"/>
      <c r="Y53" s="25"/>
      <c r="Z53" s="25"/>
      <c r="AA53" s="25"/>
      <c r="AB53" s="25"/>
    </row>
    <row r="54" spans="1:28" x14ac:dyDescent="0.25">
      <c r="A54" s="156"/>
      <c r="B54" s="159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0"/>
        <v>0</v>
      </c>
      <c r="N54" s="15" t="str">
        <f t="shared" si="1"/>
        <v>OK</v>
      </c>
      <c r="O54" s="68"/>
      <c r="P54" s="68"/>
      <c r="Q54" s="68"/>
      <c r="R54" s="68"/>
      <c r="S54" s="68"/>
      <c r="T54" s="68"/>
      <c r="U54" s="110"/>
      <c r="V54" s="110"/>
      <c r="W54" s="110"/>
      <c r="X54" s="25"/>
      <c r="Y54" s="25"/>
      <c r="Z54" s="25"/>
      <c r="AA54" s="25"/>
      <c r="AB54" s="25"/>
    </row>
  </sheetData>
  <customSheetViews>
    <customSheetView guid="{B9C3DAFA-017A-49F7-AED8-93B14E732368}" scale="80">
      <selection activeCell="R12" sqref="R12"/>
      <pageMargins left="0.511811024" right="0.511811024" top="0.78740157499999996" bottom="0.78740157499999996" header="0.31496062000000002" footer="0.31496062000000002"/>
    </customSheetView>
    <customSheetView guid="{29377F80-2479-4EEE-B758-5B51FB237957}" scale="80">
      <selection activeCell="R12" sqref="R12"/>
      <pageMargins left="0.511811024" right="0.511811024" top="0.78740157499999996" bottom="0.78740157499999996" header="0.31496062000000002" footer="0.31496062000000002"/>
    </customSheetView>
    <customSheetView guid="{4F310B60-E7C4-463C-82E5-32855552E117}" scale="80">
      <selection activeCell="K4" sqref="K4:K38"/>
      <pageMargins left="0.511811024" right="0.511811024" top="0.78740157499999996" bottom="0.78740157499999996" header="0.31496062000000002" footer="0.31496062000000002"/>
    </customSheetView>
    <customSheetView guid="{621D8238-5429-498F-AC6E-560DC77BBC2F}" scale="60">
      <selection activeCell="P1" sqref="P1:P1048576"/>
      <pageMargins left="0.511811024" right="0.511811024" top="0.78740157499999996" bottom="0.78740157499999996" header="0.31496062000000002" footer="0.31496062000000002"/>
    </customSheetView>
  </customSheetViews>
  <mergeCells count="26">
    <mergeCell ref="T1:T2"/>
    <mergeCell ref="Q1:Q2"/>
    <mergeCell ref="U1:U2"/>
    <mergeCell ref="V1:V2"/>
    <mergeCell ref="W1:W2"/>
    <mergeCell ref="L1:N1"/>
    <mergeCell ref="A47:A54"/>
    <mergeCell ref="B47:B54"/>
    <mergeCell ref="A38:A46"/>
    <mergeCell ref="B38:B46"/>
    <mergeCell ref="AB1:AB2"/>
    <mergeCell ref="A2:N2"/>
    <mergeCell ref="A21:A29"/>
    <mergeCell ref="B21:B29"/>
    <mergeCell ref="A30:A37"/>
    <mergeCell ref="B30:B37"/>
    <mergeCell ref="Z1:Z2"/>
    <mergeCell ref="AA1:AA2"/>
    <mergeCell ref="X1:X2"/>
    <mergeCell ref="R1:R2"/>
    <mergeCell ref="O1:O2"/>
    <mergeCell ref="P1:P2"/>
    <mergeCell ref="S1:S2"/>
    <mergeCell ref="Y1:Y2"/>
    <mergeCell ref="A1:C1"/>
    <mergeCell ref="D1:K1"/>
  </mergeCells>
  <conditionalFormatting sqref="N1:N1048576">
    <cfRule type="cellIs" dxfId="10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54"/>
  <sheetViews>
    <sheetView topLeftCell="D1" zoomScale="80" zoomScaleNormal="60" workbookViewId="0">
      <selection activeCell="W6" sqref="W6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51" t="s">
        <v>43</v>
      </c>
      <c r="B1" s="151"/>
      <c r="C1" s="151"/>
      <c r="D1" s="151" t="s">
        <v>41</v>
      </c>
      <c r="E1" s="151"/>
      <c r="F1" s="151"/>
      <c r="G1" s="151"/>
      <c r="H1" s="151"/>
      <c r="I1" s="151"/>
      <c r="J1" s="151"/>
      <c r="K1" s="151"/>
      <c r="L1" s="151" t="s">
        <v>45</v>
      </c>
      <c r="M1" s="151"/>
      <c r="N1" s="151"/>
      <c r="O1" s="154" t="s">
        <v>175</v>
      </c>
      <c r="P1" s="154" t="s">
        <v>176</v>
      </c>
      <c r="Q1" s="154" t="s">
        <v>177</v>
      </c>
      <c r="R1" s="154" t="s">
        <v>178</v>
      </c>
      <c r="S1" s="154" t="s">
        <v>179</v>
      </c>
      <c r="T1" s="154" t="s">
        <v>197</v>
      </c>
      <c r="U1" s="154" t="s">
        <v>198</v>
      </c>
      <c r="V1" s="154" t="s">
        <v>46</v>
      </c>
      <c r="W1" s="154" t="s">
        <v>46</v>
      </c>
      <c r="X1" s="154" t="s">
        <v>46</v>
      </c>
      <c r="Y1" s="154" t="s">
        <v>46</v>
      </c>
      <c r="Z1" s="154" t="s">
        <v>46</v>
      </c>
      <c r="AA1" s="154" t="s">
        <v>46</v>
      </c>
      <c r="AB1" s="154" t="s">
        <v>46</v>
      </c>
    </row>
    <row r="2" spans="1:28" ht="24.75" customHeight="1" x14ac:dyDescent="0.25">
      <c r="A2" s="151" t="s">
        <v>118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99">
        <v>44865</v>
      </c>
      <c r="P3" s="99">
        <v>44868</v>
      </c>
      <c r="Q3" s="99">
        <v>44873</v>
      </c>
      <c r="R3" s="99">
        <v>44994</v>
      </c>
      <c r="S3" s="99">
        <v>45019</v>
      </c>
      <c r="T3" s="119">
        <v>45204</v>
      </c>
      <c r="U3" s="119">
        <v>45204</v>
      </c>
      <c r="V3" s="26" t="s">
        <v>1</v>
      </c>
      <c r="W3" s="26" t="s">
        <v>1</v>
      </c>
      <c r="X3" s="26" t="s">
        <v>1</v>
      </c>
      <c r="Y3" s="26" t="s">
        <v>1</v>
      </c>
      <c r="Z3" s="26" t="s">
        <v>1</v>
      </c>
      <c r="AA3" s="26" t="s">
        <v>1</v>
      </c>
      <c r="AB3" s="26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/>
      <c r="M4" s="13">
        <f>L4-SUM(O4:AB4)</f>
        <v>0</v>
      </c>
      <c r="N4" s="15" t="str">
        <f>IF(M4&lt;0,"ATENÇÃO","OK")</f>
        <v>OK</v>
      </c>
      <c r="O4" s="98"/>
      <c r="P4" s="98"/>
      <c r="Q4" s="98"/>
      <c r="R4" s="98"/>
      <c r="S4" s="98"/>
      <c r="T4" s="118"/>
      <c r="U4" s="118"/>
      <c r="V4" s="25"/>
      <c r="W4" s="25"/>
      <c r="X4" s="25"/>
      <c r="Y4" s="25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/>
      <c r="M5" s="13">
        <f t="shared" ref="M5:M54" si="0">L5-SUM(O5:AB5)</f>
        <v>0</v>
      </c>
      <c r="N5" s="15" t="str">
        <f t="shared" ref="N5:N54" si="1">IF(M5&lt;0,"ATENÇÃO","OK")</f>
        <v>OK</v>
      </c>
      <c r="O5" s="98"/>
      <c r="P5" s="98"/>
      <c r="Q5" s="98"/>
      <c r="R5" s="98"/>
      <c r="S5" s="98"/>
      <c r="T5" s="118"/>
      <c r="U5" s="118"/>
      <c r="V5" s="25"/>
      <c r="W5" s="25"/>
      <c r="X5" s="25"/>
      <c r="Y5" s="25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/>
      <c r="M6" s="13">
        <f t="shared" si="0"/>
        <v>0</v>
      </c>
      <c r="N6" s="15" t="str">
        <f t="shared" si="1"/>
        <v>OK</v>
      </c>
      <c r="O6" s="98"/>
      <c r="P6" s="98"/>
      <c r="Q6" s="98"/>
      <c r="R6" s="98"/>
      <c r="S6" s="98"/>
      <c r="T6" s="118"/>
      <c r="U6" s="118"/>
      <c r="V6" s="25"/>
      <c r="W6" s="25"/>
      <c r="X6" s="25"/>
      <c r="Y6" s="25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>
        <f>0+12</f>
        <v>12</v>
      </c>
      <c r="M7" s="13">
        <f t="shared" si="0"/>
        <v>0</v>
      </c>
      <c r="N7" s="15" t="str">
        <f t="shared" si="1"/>
        <v>OK</v>
      </c>
      <c r="O7" s="98"/>
      <c r="P7" s="98"/>
      <c r="Q7" s="98"/>
      <c r="R7" s="98">
        <v>12</v>
      </c>
      <c r="S7" s="98"/>
      <c r="T7" s="118"/>
      <c r="U7" s="118"/>
      <c r="V7" s="25"/>
      <c r="W7" s="25"/>
      <c r="X7" s="25"/>
      <c r="Y7" s="25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>
        <f>0+1+4</f>
        <v>5</v>
      </c>
      <c r="M8" s="13">
        <f t="shared" si="0"/>
        <v>0</v>
      </c>
      <c r="N8" s="15" t="str">
        <f t="shared" si="1"/>
        <v>OK</v>
      </c>
      <c r="O8" s="98">
        <v>1</v>
      </c>
      <c r="P8" s="98"/>
      <c r="Q8" s="98"/>
      <c r="R8" s="98">
        <v>4</v>
      </c>
      <c r="S8" s="98"/>
      <c r="T8" s="118"/>
      <c r="U8" s="118"/>
      <c r="V8" s="25"/>
      <c r="W8" s="25"/>
      <c r="X8" s="25"/>
      <c r="Y8" s="25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>
        <f>0+10+2+14</f>
        <v>26</v>
      </c>
      <c r="M9" s="13">
        <f t="shared" si="0"/>
        <v>-26</v>
      </c>
      <c r="N9" s="15" t="str">
        <f t="shared" si="1"/>
        <v>ATENÇÃO</v>
      </c>
      <c r="O9" s="98">
        <v>10</v>
      </c>
      <c r="P9" s="98"/>
      <c r="Q9" s="98"/>
      <c r="R9" s="98">
        <v>16</v>
      </c>
      <c r="S9" s="98"/>
      <c r="T9" s="118"/>
      <c r="U9" s="118">
        <v>26</v>
      </c>
      <c r="V9" s="25"/>
      <c r="W9" s="25"/>
      <c r="X9" s="25"/>
      <c r="Y9" s="25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/>
      <c r="M10" s="13">
        <f t="shared" si="0"/>
        <v>0</v>
      </c>
      <c r="N10" s="15" t="str">
        <f t="shared" si="1"/>
        <v>OK</v>
      </c>
      <c r="O10" s="98"/>
      <c r="P10" s="98"/>
      <c r="Q10" s="98"/>
      <c r="R10" s="98"/>
      <c r="S10" s="98"/>
      <c r="T10" s="118"/>
      <c r="U10" s="118"/>
      <c r="V10" s="25"/>
      <c r="W10" s="25"/>
      <c r="X10" s="25"/>
      <c r="Y10" s="25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98"/>
      <c r="P11" s="98"/>
      <c r="Q11" s="98"/>
      <c r="R11" s="98"/>
      <c r="S11" s="98"/>
      <c r="T11" s="118"/>
      <c r="U11" s="118"/>
      <c r="V11" s="25"/>
      <c r="W11" s="25"/>
      <c r="X11" s="25"/>
      <c r="Y11" s="25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/>
      <c r="M12" s="13">
        <f t="shared" si="0"/>
        <v>0</v>
      </c>
      <c r="N12" s="15" t="str">
        <f t="shared" si="1"/>
        <v>OK</v>
      </c>
      <c r="O12" s="98"/>
      <c r="P12" s="98"/>
      <c r="Q12" s="98"/>
      <c r="R12" s="98"/>
      <c r="S12" s="98"/>
      <c r="T12" s="118"/>
      <c r="U12" s="118"/>
      <c r="V12" s="25"/>
      <c r="W12" s="25"/>
      <c r="X12" s="25"/>
      <c r="Y12" s="25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/>
      <c r="M13" s="13">
        <f t="shared" si="0"/>
        <v>0</v>
      </c>
      <c r="N13" s="15" t="str">
        <f t="shared" si="1"/>
        <v>OK</v>
      </c>
      <c r="O13" s="98"/>
      <c r="P13" s="98"/>
      <c r="Q13" s="98"/>
      <c r="R13" s="98"/>
      <c r="S13" s="98"/>
      <c r="T13" s="118"/>
      <c r="U13" s="118"/>
      <c r="V13" s="25"/>
      <c r="W13" s="25"/>
      <c r="X13" s="25"/>
      <c r="Y13" s="25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/>
      <c r="M14" s="13">
        <f t="shared" si="0"/>
        <v>0</v>
      </c>
      <c r="N14" s="15" t="str">
        <f t="shared" si="1"/>
        <v>OK</v>
      </c>
      <c r="O14" s="98"/>
      <c r="P14" s="98"/>
      <c r="Q14" s="98"/>
      <c r="R14" s="98"/>
      <c r="S14" s="98"/>
      <c r="T14" s="118"/>
      <c r="U14" s="118"/>
      <c r="V14" s="25"/>
      <c r="W14" s="25"/>
      <c r="X14" s="25"/>
      <c r="Y14" s="25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/>
      <c r="M15" s="13">
        <f t="shared" si="0"/>
        <v>0</v>
      </c>
      <c r="N15" s="15" t="str">
        <f t="shared" si="1"/>
        <v>OK</v>
      </c>
      <c r="O15" s="98"/>
      <c r="P15" s="98"/>
      <c r="Q15" s="98"/>
      <c r="R15" s="98"/>
      <c r="S15" s="98"/>
      <c r="T15" s="118"/>
      <c r="U15" s="118"/>
      <c r="V15" s="25"/>
      <c r="W15" s="25"/>
      <c r="X15" s="25"/>
      <c r="Y15" s="25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/>
      <c r="M16" s="13">
        <f t="shared" si="0"/>
        <v>0</v>
      </c>
      <c r="N16" s="15" t="str">
        <f t="shared" si="1"/>
        <v>OK</v>
      </c>
      <c r="O16" s="98"/>
      <c r="P16" s="98"/>
      <c r="Q16" s="98"/>
      <c r="R16" s="98"/>
      <c r="S16" s="98"/>
      <c r="T16" s="118"/>
      <c r="U16" s="118"/>
      <c r="V16" s="25"/>
      <c r="W16" s="25"/>
      <c r="X16" s="25"/>
      <c r="Y16" s="25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/>
      <c r="M17" s="13">
        <f t="shared" si="0"/>
        <v>0</v>
      </c>
      <c r="N17" s="15" t="str">
        <f t="shared" si="1"/>
        <v>OK</v>
      </c>
      <c r="O17" s="98"/>
      <c r="P17" s="98"/>
      <c r="Q17" s="98"/>
      <c r="R17" s="98"/>
      <c r="S17" s="98"/>
      <c r="T17" s="118"/>
      <c r="U17" s="118"/>
      <c r="V17" s="25"/>
      <c r="W17" s="25"/>
      <c r="X17" s="25"/>
      <c r="Y17" s="25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/>
      <c r="M18" s="13">
        <f t="shared" si="0"/>
        <v>0</v>
      </c>
      <c r="N18" s="15" t="str">
        <f t="shared" si="1"/>
        <v>OK</v>
      </c>
      <c r="O18" s="98"/>
      <c r="P18" s="98"/>
      <c r="Q18" s="98"/>
      <c r="R18" s="98"/>
      <c r="S18" s="98"/>
      <c r="T18" s="118"/>
      <c r="U18" s="118"/>
      <c r="V18" s="25"/>
      <c r="W18" s="25"/>
      <c r="X18" s="25"/>
      <c r="Y18" s="25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/>
      <c r="M19" s="13">
        <f t="shared" si="0"/>
        <v>0</v>
      </c>
      <c r="N19" s="15" t="str">
        <f t="shared" si="1"/>
        <v>OK</v>
      </c>
      <c r="O19" s="98"/>
      <c r="P19" s="98"/>
      <c r="Q19" s="98"/>
      <c r="R19" s="98"/>
      <c r="S19" s="98"/>
      <c r="T19" s="118"/>
      <c r="U19" s="118"/>
      <c r="V19" s="25"/>
      <c r="W19" s="25"/>
      <c r="X19" s="25"/>
      <c r="Y19" s="25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/>
      <c r="M20" s="13">
        <f t="shared" si="0"/>
        <v>0</v>
      </c>
      <c r="N20" s="15" t="str">
        <f t="shared" si="1"/>
        <v>OK</v>
      </c>
      <c r="O20" s="98"/>
      <c r="P20" s="98"/>
      <c r="Q20" s="98"/>
      <c r="R20" s="98"/>
      <c r="S20" s="98"/>
      <c r="T20" s="118"/>
      <c r="U20" s="118"/>
      <c r="V20" s="25"/>
      <c r="W20" s="25"/>
      <c r="X20" s="25"/>
      <c r="Y20" s="25"/>
      <c r="Z20" s="25"/>
      <c r="AA20" s="25"/>
      <c r="AB20" s="25"/>
    </row>
    <row r="21" spans="1:28" ht="15" customHeight="1" x14ac:dyDescent="0.25">
      <c r="A21" s="148" t="s">
        <v>102</v>
      </c>
      <c r="B21" s="148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/>
      <c r="M21" s="13">
        <f t="shared" si="0"/>
        <v>0</v>
      </c>
      <c r="N21" s="15" t="str">
        <f t="shared" si="1"/>
        <v>OK</v>
      </c>
      <c r="O21" s="98"/>
      <c r="P21" s="98"/>
      <c r="Q21" s="98"/>
      <c r="R21" s="98"/>
      <c r="S21" s="98"/>
      <c r="T21" s="118"/>
      <c r="U21" s="118"/>
      <c r="V21" s="25"/>
      <c r="W21" s="25"/>
      <c r="X21" s="25"/>
      <c r="Y21" s="25"/>
      <c r="Z21" s="25"/>
      <c r="AA21" s="25"/>
      <c r="AB21" s="25"/>
    </row>
    <row r="22" spans="1:28" ht="45" x14ac:dyDescent="0.25">
      <c r="A22" s="149"/>
      <c r="B22" s="149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>
        <f>10+1+1+15+19+14</f>
        <v>60</v>
      </c>
      <c r="M22" s="13">
        <f t="shared" si="0"/>
        <v>13</v>
      </c>
      <c r="N22" s="15" t="str">
        <f t="shared" si="1"/>
        <v>OK</v>
      </c>
      <c r="O22" s="98"/>
      <c r="P22" s="98">
        <v>1</v>
      </c>
      <c r="Q22" s="98">
        <v>11</v>
      </c>
      <c r="R22" s="98"/>
      <c r="S22" s="98">
        <v>35</v>
      </c>
      <c r="T22" s="118"/>
      <c r="U22" s="118"/>
      <c r="V22" s="25"/>
      <c r="W22" s="25"/>
      <c r="X22" s="25"/>
      <c r="Y22" s="25"/>
      <c r="Z22" s="25"/>
      <c r="AA22" s="25"/>
      <c r="AB22" s="25"/>
    </row>
    <row r="23" spans="1:28" ht="45" x14ac:dyDescent="0.25">
      <c r="A23" s="149"/>
      <c r="B23" s="149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/>
      <c r="M23" s="13">
        <f t="shared" si="0"/>
        <v>0</v>
      </c>
      <c r="N23" s="15" t="str">
        <f t="shared" si="1"/>
        <v>OK</v>
      </c>
      <c r="O23" s="98"/>
      <c r="P23" s="98"/>
      <c r="Q23" s="98"/>
      <c r="R23" s="98"/>
      <c r="S23" s="98"/>
      <c r="T23" s="118"/>
      <c r="U23" s="118"/>
      <c r="V23" s="25"/>
      <c r="W23" s="25"/>
      <c r="X23" s="25"/>
      <c r="Y23" s="25"/>
      <c r="Z23" s="25"/>
      <c r="AA23" s="25"/>
      <c r="AB23" s="25"/>
    </row>
    <row r="24" spans="1:28" ht="45" x14ac:dyDescent="0.25">
      <c r="A24" s="149"/>
      <c r="B24" s="149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>
        <v>4</v>
      </c>
      <c r="M24" s="13">
        <f t="shared" si="0"/>
        <v>4</v>
      </c>
      <c r="N24" s="15" t="str">
        <f t="shared" si="1"/>
        <v>OK</v>
      </c>
      <c r="O24" s="98"/>
      <c r="P24" s="98"/>
      <c r="Q24" s="98"/>
      <c r="R24" s="98"/>
      <c r="S24" s="98"/>
      <c r="T24" s="118"/>
      <c r="U24" s="118"/>
      <c r="V24" s="25"/>
      <c r="W24" s="25"/>
      <c r="X24" s="25"/>
      <c r="Y24" s="25"/>
      <c r="Z24" s="25"/>
      <c r="AA24" s="25"/>
      <c r="AB24" s="25"/>
    </row>
    <row r="25" spans="1:28" x14ac:dyDescent="0.25">
      <c r="A25" s="149"/>
      <c r="B25" s="149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>
        <f>0+30</f>
        <v>30</v>
      </c>
      <c r="M25" s="13">
        <f t="shared" si="0"/>
        <v>0</v>
      </c>
      <c r="N25" s="15" t="str">
        <f t="shared" si="1"/>
        <v>OK</v>
      </c>
      <c r="O25" s="98"/>
      <c r="P25" s="98"/>
      <c r="Q25" s="98"/>
      <c r="R25" s="98"/>
      <c r="S25" s="98">
        <v>30</v>
      </c>
      <c r="T25" s="118"/>
      <c r="U25" s="118"/>
      <c r="V25" s="25"/>
      <c r="W25" s="25"/>
      <c r="X25" s="25"/>
      <c r="Y25" s="25"/>
      <c r="Z25" s="25"/>
      <c r="AA25" s="25"/>
      <c r="AB25" s="25"/>
    </row>
    <row r="26" spans="1:28" x14ac:dyDescent="0.25">
      <c r="A26" s="149"/>
      <c r="B26" s="149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/>
      <c r="M26" s="13">
        <f t="shared" si="0"/>
        <v>0</v>
      </c>
      <c r="N26" s="15" t="str">
        <f t="shared" si="1"/>
        <v>OK</v>
      </c>
      <c r="O26" s="98"/>
      <c r="P26" s="98"/>
      <c r="Q26" s="98"/>
      <c r="R26" s="98"/>
      <c r="S26" s="98"/>
      <c r="T26" s="118"/>
      <c r="U26" s="118"/>
      <c r="V26" s="25"/>
      <c r="W26" s="25"/>
      <c r="X26" s="25"/>
      <c r="Y26" s="25"/>
      <c r="Z26" s="25"/>
      <c r="AA26" s="25"/>
      <c r="AB26" s="25"/>
    </row>
    <row r="27" spans="1:28" x14ac:dyDescent="0.25">
      <c r="A27" s="149"/>
      <c r="B27" s="149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/>
      <c r="M27" s="13">
        <f t="shared" si="0"/>
        <v>0</v>
      </c>
      <c r="N27" s="15" t="str">
        <f t="shared" si="1"/>
        <v>OK</v>
      </c>
      <c r="O27" s="98"/>
      <c r="P27" s="98"/>
      <c r="Q27" s="98"/>
      <c r="R27" s="98"/>
      <c r="S27" s="98"/>
      <c r="T27" s="118"/>
      <c r="U27" s="118"/>
      <c r="V27" s="25"/>
      <c r="W27" s="25"/>
      <c r="X27" s="25"/>
      <c r="Y27" s="25"/>
      <c r="Z27" s="25"/>
      <c r="AA27" s="25"/>
      <c r="AB27" s="25"/>
    </row>
    <row r="28" spans="1:28" x14ac:dyDescent="0.25">
      <c r="A28" s="149"/>
      <c r="B28" s="149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>
        <v>14</v>
      </c>
      <c r="M28" s="13">
        <f t="shared" si="0"/>
        <v>4</v>
      </c>
      <c r="N28" s="15" t="str">
        <f t="shared" si="1"/>
        <v>OK</v>
      </c>
      <c r="O28" s="98"/>
      <c r="P28" s="98">
        <v>1</v>
      </c>
      <c r="Q28" s="98">
        <v>7</v>
      </c>
      <c r="R28" s="98"/>
      <c r="S28" s="98">
        <v>2</v>
      </c>
      <c r="T28" s="118"/>
      <c r="U28" s="118"/>
      <c r="V28" s="25"/>
      <c r="W28" s="25"/>
      <c r="X28" s="25"/>
      <c r="Y28" s="25"/>
      <c r="Z28" s="25"/>
      <c r="AA28" s="25"/>
      <c r="AB28" s="25"/>
    </row>
    <row r="29" spans="1:28" ht="22.5" x14ac:dyDescent="0.25">
      <c r="A29" s="150"/>
      <c r="B29" s="150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/>
      <c r="M29" s="13">
        <f t="shared" si="0"/>
        <v>0</v>
      </c>
      <c r="N29" s="15" t="str">
        <f t="shared" si="1"/>
        <v>OK</v>
      </c>
      <c r="O29" s="98"/>
      <c r="P29" s="98"/>
      <c r="Q29" s="98"/>
      <c r="R29" s="98"/>
      <c r="S29" s="98"/>
      <c r="T29" s="118"/>
      <c r="U29" s="118"/>
      <c r="V29" s="25"/>
      <c r="W29" s="25"/>
      <c r="X29" s="25"/>
      <c r="Y29" s="25"/>
      <c r="Z29" s="25"/>
      <c r="AA29" s="25"/>
      <c r="AB29" s="25"/>
    </row>
    <row r="30" spans="1:28" ht="45" customHeight="1" x14ac:dyDescent="0.25">
      <c r="A30" s="160" t="s">
        <v>108</v>
      </c>
      <c r="B30" s="162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98"/>
      <c r="P30" s="98"/>
      <c r="Q30" s="98"/>
      <c r="R30" s="98"/>
      <c r="S30" s="98"/>
      <c r="T30" s="118"/>
      <c r="U30" s="118"/>
      <c r="V30" s="25"/>
      <c r="W30" s="25"/>
      <c r="X30" s="25"/>
      <c r="Y30" s="25"/>
      <c r="Z30" s="25"/>
      <c r="AA30" s="25"/>
      <c r="AB30" s="25"/>
    </row>
    <row r="31" spans="1:28" ht="45" x14ac:dyDescent="0.25">
      <c r="A31" s="160"/>
      <c r="B31" s="163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98"/>
      <c r="P31" s="98"/>
      <c r="Q31" s="98"/>
      <c r="R31" s="98"/>
      <c r="S31" s="98"/>
      <c r="T31" s="118"/>
      <c r="U31" s="118"/>
      <c r="V31" s="25"/>
      <c r="W31" s="25"/>
      <c r="X31" s="25"/>
      <c r="Y31" s="25"/>
      <c r="Z31" s="25"/>
      <c r="AA31" s="25"/>
      <c r="AB31" s="25"/>
    </row>
    <row r="32" spans="1:28" ht="45" x14ac:dyDescent="0.25">
      <c r="A32" s="160"/>
      <c r="B32" s="163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98"/>
      <c r="P32" s="98"/>
      <c r="Q32" s="98"/>
      <c r="R32" s="98"/>
      <c r="S32" s="98"/>
      <c r="T32" s="118"/>
      <c r="U32" s="118"/>
      <c r="V32" s="25"/>
      <c r="W32" s="25"/>
      <c r="X32" s="25"/>
      <c r="Y32" s="25"/>
      <c r="Z32" s="25"/>
      <c r="AA32" s="25"/>
      <c r="AB32" s="25"/>
    </row>
    <row r="33" spans="1:28" x14ac:dyDescent="0.25">
      <c r="A33" s="160"/>
      <c r="B33" s="163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98"/>
      <c r="P33" s="98"/>
      <c r="Q33" s="98"/>
      <c r="R33" s="98"/>
      <c r="S33" s="98"/>
      <c r="T33" s="118"/>
      <c r="U33" s="118"/>
      <c r="V33" s="25"/>
      <c r="W33" s="25"/>
      <c r="X33" s="25"/>
      <c r="Y33" s="25"/>
      <c r="Z33" s="25"/>
      <c r="AA33" s="25"/>
      <c r="AB33" s="25"/>
    </row>
    <row r="34" spans="1:28" x14ac:dyDescent="0.25">
      <c r="A34" s="160"/>
      <c r="B34" s="163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98"/>
      <c r="P34" s="98"/>
      <c r="Q34" s="98"/>
      <c r="R34" s="98"/>
      <c r="S34" s="98"/>
      <c r="T34" s="118"/>
      <c r="U34" s="118"/>
      <c r="V34" s="25"/>
      <c r="W34" s="25"/>
      <c r="X34" s="25"/>
      <c r="Y34" s="25"/>
      <c r="Z34" s="25"/>
      <c r="AA34" s="25"/>
      <c r="AB34" s="25"/>
    </row>
    <row r="35" spans="1:28" x14ac:dyDescent="0.25">
      <c r="A35" s="160"/>
      <c r="B35" s="163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98"/>
      <c r="P35" s="98"/>
      <c r="Q35" s="98"/>
      <c r="R35" s="98"/>
      <c r="S35" s="98"/>
      <c r="T35" s="118"/>
      <c r="U35" s="118"/>
      <c r="V35" s="25"/>
      <c r="W35" s="25"/>
      <c r="X35" s="25"/>
      <c r="Y35" s="25"/>
      <c r="Z35" s="25"/>
      <c r="AA35" s="25"/>
      <c r="AB35" s="25"/>
    </row>
    <row r="36" spans="1:28" x14ac:dyDescent="0.25">
      <c r="A36" s="160"/>
      <c r="B36" s="163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98"/>
      <c r="P36" s="98"/>
      <c r="Q36" s="98"/>
      <c r="R36" s="98"/>
      <c r="S36" s="98"/>
      <c r="T36" s="118"/>
      <c r="U36" s="118"/>
      <c r="V36" s="25"/>
      <c r="W36" s="25"/>
      <c r="X36" s="25"/>
      <c r="Y36" s="25"/>
      <c r="Z36" s="25"/>
      <c r="AA36" s="25"/>
      <c r="AB36" s="25"/>
    </row>
    <row r="37" spans="1:28" ht="22.5" x14ac:dyDescent="0.25">
      <c r="A37" s="161"/>
      <c r="B37" s="163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98"/>
      <c r="P37" s="98"/>
      <c r="Q37" s="98"/>
      <c r="R37" s="98"/>
      <c r="S37" s="98"/>
      <c r="T37" s="118"/>
      <c r="U37" s="118"/>
      <c r="V37" s="25"/>
      <c r="W37" s="25"/>
      <c r="X37" s="25"/>
      <c r="Y37" s="25"/>
      <c r="Z37" s="25"/>
      <c r="AA37" s="25"/>
      <c r="AB37" s="25"/>
    </row>
    <row r="38" spans="1:28" ht="15" customHeight="1" x14ac:dyDescent="0.25">
      <c r="A38" s="148" t="s">
        <v>109</v>
      </c>
      <c r="B38" s="148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98"/>
      <c r="P38" s="98"/>
      <c r="Q38" s="98"/>
      <c r="R38" s="98"/>
      <c r="S38" s="98"/>
      <c r="T38" s="118"/>
      <c r="U38" s="118"/>
      <c r="V38" s="25"/>
      <c r="W38" s="25"/>
      <c r="X38" s="25"/>
      <c r="Y38" s="25"/>
      <c r="Z38" s="25"/>
      <c r="AA38" s="25"/>
      <c r="AB38" s="25"/>
    </row>
    <row r="39" spans="1:28" ht="45" x14ac:dyDescent="0.25">
      <c r="A39" s="149"/>
      <c r="B39" s="149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0"/>
        <v>-27</v>
      </c>
      <c r="N39" s="15" t="str">
        <f t="shared" si="1"/>
        <v>ATENÇÃO</v>
      </c>
      <c r="O39" s="98"/>
      <c r="P39" s="98"/>
      <c r="Q39" s="98"/>
      <c r="R39" s="98"/>
      <c r="S39" s="98"/>
      <c r="T39" s="118">
        <v>27</v>
      </c>
      <c r="U39" s="118"/>
      <c r="V39" s="25"/>
      <c r="W39" s="25"/>
      <c r="X39" s="25"/>
      <c r="Y39" s="25"/>
      <c r="Z39" s="25"/>
      <c r="AA39" s="25"/>
      <c r="AB39" s="25"/>
    </row>
    <row r="40" spans="1:28" ht="45" x14ac:dyDescent="0.25">
      <c r="A40" s="149"/>
      <c r="B40" s="149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0"/>
        <v>0</v>
      </c>
      <c r="N40" s="15" t="str">
        <f t="shared" si="1"/>
        <v>OK</v>
      </c>
      <c r="O40" s="98"/>
      <c r="P40" s="98"/>
      <c r="Q40" s="98"/>
      <c r="R40" s="98"/>
      <c r="S40" s="98"/>
      <c r="T40" s="118"/>
      <c r="U40" s="118"/>
      <c r="V40" s="25"/>
      <c r="W40" s="25"/>
      <c r="X40" s="25"/>
      <c r="Y40" s="25"/>
      <c r="Z40" s="25"/>
      <c r="AA40" s="25"/>
      <c r="AB40" s="25"/>
    </row>
    <row r="41" spans="1:28" ht="45" x14ac:dyDescent="0.25">
      <c r="A41" s="149"/>
      <c r="B41" s="149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98"/>
      <c r="P41" s="98"/>
      <c r="Q41" s="98"/>
      <c r="R41" s="98"/>
      <c r="S41" s="98"/>
      <c r="T41" s="118"/>
      <c r="U41" s="118"/>
      <c r="V41" s="25"/>
      <c r="W41" s="25"/>
      <c r="X41" s="25"/>
      <c r="Y41" s="25"/>
      <c r="Z41" s="25"/>
      <c r="AA41" s="25"/>
      <c r="AB41" s="25"/>
    </row>
    <row r="42" spans="1:28" x14ac:dyDescent="0.25">
      <c r="A42" s="149"/>
      <c r="B42" s="149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0"/>
        <v>-113</v>
      </c>
      <c r="N42" s="15" t="str">
        <f t="shared" si="1"/>
        <v>ATENÇÃO</v>
      </c>
      <c r="O42" s="98"/>
      <c r="P42" s="98"/>
      <c r="Q42" s="98"/>
      <c r="R42" s="98"/>
      <c r="S42" s="98"/>
      <c r="T42" s="118">
        <v>113</v>
      </c>
      <c r="U42" s="118"/>
      <c r="V42" s="25"/>
      <c r="W42" s="25"/>
      <c r="X42" s="25"/>
      <c r="Y42" s="25"/>
      <c r="Z42" s="25"/>
      <c r="AA42" s="25"/>
      <c r="AB42" s="25"/>
    </row>
    <row r="43" spans="1:28" x14ac:dyDescent="0.25">
      <c r="A43" s="149"/>
      <c r="B43" s="149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0"/>
        <v>0</v>
      </c>
      <c r="N43" s="15" t="str">
        <f t="shared" si="1"/>
        <v>OK</v>
      </c>
      <c r="O43" s="98"/>
      <c r="P43" s="98"/>
      <c r="Q43" s="98"/>
      <c r="R43" s="98"/>
      <c r="S43" s="98"/>
      <c r="T43" s="118"/>
      <c r="U43" s="118"/>
      <c r="V43" s="25"/>
      <c r="W43" s="25"/>
      <c r="X43" s="25"/>
      <c r="Y43" s="25"/>
      <c r="Z43" s="25"/>
      <c r="AA43" s="25"/>
      <c r="AB43" s="25"/>
    </row>
    <row r="44" spans="1:28" x14ac:dyDescent="0.25">
      <c r="A44" s="149"/>
      <c r="B44" s="149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98"/>
      <c r="P44" s="98"/>
      <c r="Q44" s="98"/>
      <c r="R44" s="98"/>
      <c r="S44" s="98"/>
      <c r="T44" s="118"/>
      <c r="U44" s="118"/>
      <c r="V44" s="25"/>
      <c r="W44" s="25"/>
      <c r="X44" s="25"/>
      <c r="Y44" s="25"/>
      <c r="Z44" s="25"/>
      <c r="AA44" s="25"/>
      <c r="AB44" s="25"/>
    </row>
    <row r="45" spans="1:28" x14ac:dyDescent="0.25">
      <c r="A45" s="149"/>
      <c r="B45" s="149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98"/>
      <c r="P45" s="98"/>
      <c r="Q45" s="98"/>
      <c r="R45" s="98"/>
      <c r="S45" s="98"/>
      <c r="T45" s="118"/>
      <c r="U45" s="118"/>
      <c r="V45" s="25"/>
      <c r="W45" s="25"/>
      <c r="X45" s="25"/>
      <c r="Y45" s="25"/>
      <c r="Z45" s="25"/>
      <c r="AA45" s="25"/>
      <c r="AB45" s="25"/>
    </row>
    <row r="46" spans="1:28" ht="80.099999999999994" customHeight="1" x14ac:dyDescent="0.25">
      <c r="A46" s="150"/>
      <c r="B46" s="150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0"/>
        <v>0</v>
      </c>
      <c r="N46" s="15" t="str">
        <f t="shared" si="1"/>
        <v>OK</v>
      </c>
      <c r="O46" s="98"/>
      <c r="P46" s="98"/>
      <c r="Q46" s="98"/>
      <c r="R46" s="98"/>
      <c r="S46" s="98"/>
      <c r="T46" s="118"/>
      <c r="U46" s="118"/>
      <c r="V46" s="25"/>
      <c r="W46" s="25"/>
      <c r="X46" s="25"/>
      <c r="Y46" s="25"/>
      <c r="Z46" s="25"/>
      <c r="AA46" s="25"/>
      <c r="AB46" s="25"/>
    </row>
    <row r="47" spans="1:28" x14ac:dyDescent="0.25">
      <c r="A47" s="156" t="s">
        <v>110</v>
      </c>
      <c r="B47" s="157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0"/>
        <v>0</v>
      </c>
      <c r="N47" s="15" t="str">
        <f t="shared" si="1"/>
        <v>OK</v>
      </c>
      <c r="O47" s="98"/>
      <c r="P47" s="98"/>
      <c r="Q47" s="98"/>
      <c r="R47" s="98"/>
      <c r="S47" s="98"/>
      <c r="T47" s="118"/>
      <c r="U47" s="118"/>
      <c r="V47" s="25"/>
      <c r="W47" s="25"/>
      <c r="X47" s="25"/>
      <c r="Y47" s="25"/>
      <c r="Z47" s="25"/>
      <c r="AA47" s="25"/>
      <c r="AB47" s="25"/>
    </row>
    <row r="48" spans="1:28" ht="45" x14ac:dyDescent="0.25">
      <c r="A48" s="156"/>
      <c r="B48" s="158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0"/>
        <v>0</v>
      </c>
      <c r="N48" s="15" t="str">
        <f t="shared" si="1"/>
        <v>OK</v>
      </c>
      <c r="O48" s="98"/>
      <c r="P48" s="98"/>
      <c r="Q48" s="98"/>
      <c r="R48" s="98"/>
      <c r="S48" s="98"/>
      <c r="T48" s="118"/>
      <c r="U48" s="118"/>
      <c r="V48" s="25"/>
      <c r="W48" s="25"/>
      <c r="X48" s="25"/>
      <c r="Y48" s="25"/>
      <c r="Z48" s="25"/>
      <c r="AA48" s="25"/>
      <c r="AB48" s="25"/>
    </row>
    <row r="49" spans="1:28" ht="45" x14ac:dyDescent="0.25">
      <c r="A49" s="156"/>
      <c r="B49" s="158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0"/>
        <v>0</v>
      </c>
      <c r="N49" s="15" t="str">
        <f t="shared" si="1"/>
        <v>OK</v>
      </c>
      <c r="O49" s="98"/>
      <c r="P49" s="98"/>
      <c r="Q49" s="98"/>
      <c r="R49" s="98"/>
      <c r="S49" s="98"/>
      <c r="T49" s="118"/>
      <c r="U49" s="118"/>
      <c r="V49" s="25"/>
      <c r="W49" s="25"/>
      <c r="X49" s="25"/>
      <c r="Y49" s="25"/>
      <c r="Z49" s="25"/>
      <c r="AA49" s="25"/>
      <c r="AB49" s="25"/>
    </row>
    <row r="50" spans="1:28" ht="45" x14ac:dyDescent="0.25">
      <c r="A50" s="156"/>
      <c r="B50" s="158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0"/>
        <v>0</v>
      </c>
      <c r="N50" s="15" t="str">
        <f t="shared" si="1"/>
        <v>OK</v>
      </c>
      <c r="O50" s="98"/>
      <c r="P50" s="98"/>
      <c r="Q50" s="98"/>
      <c r="R50" s="98"/>
      <c r="S50" s="98"/>
      <c r="T50" s="118"/>
      <c r="U50" s="118"/>
      <c r="V50" s="25"/>
      <c r="W50" s="25"/>
      <c r="X50" s="25"/>
      <c r="Y50" s="25"/>
      <c r="Z50" s="25"/>
      <c r="AA50" s="25"/>
      <c r="AB50" s="25"/>
    </row>
    <row r="51" spans="1:28" x14ac:dyDescent="0.25">
      <c r="A51" s="156"/>
      <c r="B51" s="158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0"/>
        <v>0</v>
      </c>
      <c r="N51" s="15" t="str">
        <f t="shared" si="1"/>
        <v>OK</v>
      </c>
      <c r="O51" s="98"/>
      <c r="P51" s="98"/>
      <c r="Q51" s="98"/>
      <c r="R51" s="98"/>
      <c r="S51" s="98"/>
      <c r="T51" s="118"/>
      <c r="U51" s="118"/>
      <c r="V51" s="25"/>
      <c r="W51" s="25"/>
      <c r="X51" s="25"/>
      <c r="Y51" s="25"/>
      <c r="Z51" s="25"/>
      <c r="AA51" s="25"/>
      <c r="AB51" s="25"/>
    </row>
    <row r="52" spans="1:28" x14ac:dyDescent="0.25">
      <c r="A52" s="156"/>
      <c r="B52" s="158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0"/>
        <v>0</v>
      </c>
      <c r="N52" s="15" t="str">
        <f t="shared" si="1"/>
        <v>OK</v>
      </c>
      <c r="O52" s="98"/>
      <c r="P52" s="98"/>
      <c r="Q52" s="98"/>
      <c r="R52" s="98"/>
      <c r="S52" s="98"/>
      <c r="T52" s="118"/>
      <c r="U52" s="118"/>
      <c r="V52" s="25"/>
      <c r="W52" s="25"/>
      <c r="X52" s="25"/>
      <c r="Y52" s="25"/>
      <c r="Z52" s="25"/>
      <c r="AA52" s="25"/>
      <c r="AB52" s="25"/>
    </row>
    <row r="53" spans="1:28" x14ac:dyDescent="0.25">
      <c r="A53" s="156"/>
      <c r="B53" s="158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0"/>
        <v>0</v>
      </c>
      <c r="N53" s="15" t="str">
        <f t="shared" si="1"/>
        <v>OK</v>
      </c>
      <c r="O53" s="98"/>
      <c r="P53" s="98"/>
      <c r="Q53" s="98"/>
      <c r="R53" s="98"/>
      <c r="S53" s="98"/>
      <c r="T53" s="118"/>
      <c r="U53" s="118"/>
      <c r="V53" s="25"/>
      <c r="W53" s="25"/>
      <c r="X53" s="25"/>
      <c r="Y53" s="25"/>
      <c r="Z53" s="25"/>
      <c r="AA53" s="25"/>
      <c r="AB53" s="25"/>
    </row>
    <row r="54" spans="1:28" x14ac:dyDescent="0.25">
      <c r="A54" s="156"/>
      <c r="B54" s="159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0"/>
        <v>0</v>
      </c>
      <c r="N54" s="15" t="str">
        <f t="shared" si="1"/>
        <v>OK</v>
      </c>
      <c r="O54" s="98"/>
      <c r="P54" s="98"/>
      <c r="Q54" s="98"/>
      <c r="R54" s="98"/>
      <c r="S54" s="98"/>
      <c r="T54" s="118"/>
      <c r="U54" s="118"/>
      <c r="V54" s="25"/>
      <c r="W54" s="25"/>
      <c r="X54" s="25"/>
      <c r="Y54" s="25"/>
      <c r="Z54" s="25"/>
      <c r="AA54" s="25"/>
      <c r="AB54" s="25"/>
    </row>
  </sheetData>
  <customSheetViews>
    <customSheetView guid="{B9C3DAFA-017A-49F7-AED8-93B14E732368}" scale="80" topLeftCell="A19">
      <selection activeCell="P26" sqref="P26"/>
      <pageMargins left="0.511811024" right="0.511811024" top="0.78740157499999996" bottom="0.78740157499999996" header="0.31496062000000002" footer="0.31496062000000002"/>
    </customSheetView>
    <customSheetView guid="{29377F80-2479-4EEE-B758-5B51FB237957}" scale="80" topLeftCell="A19">
      <selection activeCell="P26" sqref="P26"/>
      <pageMargins left="0.511811024" right="0.511811024" top="0.78740157499999996" bottom="0.78740157499999996" header="0.31496062000000002" footer="0.31496062000000002"/>
    </customSheetView>
    <customSheetView guid="{4F310B60-E7C4-463C-82E5-32855552E117}" scale="80" topLeftCell="A28">
      <selection activeCell="K4" sqref="K4:K38"/>
      <pageMargins left="0.511811024" right="0.511811024" top="0.78740157499999996" bottom="0.78740157499999996" header="0.31496062000000002" footer="0.31496062000000002"/>
    </customSheetView>
    <customSheetView guid="{621D8238-5429-498F-AC6E-560DC77BBC2F}" scale="60" topLeftCell="A37">
      <selection activeCell="N1" sqref="N1:O1048576"/>
      <pageMargins left="0.511811024" right="0.511811024" top="0.78740157499999996" bottom="0.78740157499999996" header="0.31496062000000002" footer="0.31496062000000002"/>
    </customSheetView>
  </customSheetViews>
  <mergeCells count="26">
    <mergeCell ref="P1:P2"/>
    <mergeCell ref="Q1:Q2"/>
    <mergeCell ref="O1:O2"/>
    <mergeCell ref="Z1:Z2"/>
    <mergeCell ref="AA1:AA2"/>
    <mergeCell ref="S1:S2"/>
    <mergeCell ref="V1:V2"/>
    <mergeCell ref="W1:W2"/>
    <mergeCell ref="T1:T2"/>
    <mergeCell ref="U1:U2"/>
    <mergeCell ref="A47:A54"/>
    <mergeCell ref="B47:B54"/>
    <mergeCell ref="AB1:AB2"/>
    <mergeCell ref="A2:N2"/>
    <mergeCell ref="A21:A29"/>
    <mergeCell ref="B21:B29"/>
    <mergeCell ref="A30:A37"/>
    <mergeCell ref="B30:B37"/>
    <mergeCell ref="R1:R2"/>
    <mergeCell ref="A1:C1"/>
    <mergeCell ref="D1:K1"/>
    <mergeCell ref="L1:N1"/>
    <mergeCell ref="A38:A46"/>
    <mergeCell ref="B38:B46"/>
    <mergeCell ref="X1:X2"/>
    <mergeCell ref="Y1:Y2"/>
  </mergeCells>
  <conditionalFormatting sqref="N1:N1048576">
    <cfRule type="cellIs" dxfId="9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54"/>
  <sheetViews>
    <sheetView topLeftCell="F1" zoomScale="82" zoomScaleNormal="82" workbookViewId="0">
      <selection activeCell="T50" sqref="T50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8" width="14.140625" style="6" customWidth="1"/>
    <col min="19" max="19" width="12.5703125" style="6" customWidth="1"/>
    <col min="20" max="20" width="13.28515625" style="6" customWidth="1"/>
    <col min="21" max="21" width="12.7109375" style="6" customWidth="1"/>
    <col min="22" max="22" width="12" style="6" customWidth="1"/>
    <col min="23" max="23" width="12.7109375" style="6" customWidth="1"/>
    <col min="24" max="24" width="13.85546875" style="6" customWidth="1"/>
    <col min="25" max="25" width="13.42578125" style="6" customWidth="1"/>
    <col min="26" max="26" width="12.5703125" style="2" customWidth="1"/>
    <col min="27" max="27" width="13.7109375" style="2" customWidth="1"/>
    <col min="28" max="16384" width="9.7109375" style="2"/>
  </cols>
  <sheetData>
    <row r="1" spans="1:27" ht="33" customHeight="1" x14ac:dyDescent="0.25">
      <c r="A1" s="151" t="s">
        <v>43</v>
      </c>
      <c r="B1" s="151"/>
      <c r="C1" s="151"/>
      <c r="D1" s="151" t="s">
        <v>41</v>
      </c>
      <c r="E1" s="151"/>
      <c r="F1" s="151"/>
      <c r="G1" s="151"/>
      <c r="H1" s="151"/>
      <c r="I1" s="151"/>
      <c r="J1" s="151"/>
      <c r="K1" s="151"/>
      <c r="L1" s="151" t="s">
        <v>45</v>
      </c>
      <c r="M1" s="151"/>
      <c r="N1" s="151"/>
      <c r="O1" s="154" t="s">
        <v>164</v>
      </c>
      <c r="P1" s="154" t="s">
        <v>165</v>
      </c>
      <c r="Q1" s="154" t="s">
        <v>166</v>
      </c>
      <c r="R1" s="154" t="s">
        <v>210</v>
      </c>
      <c r="S1" s="154" t="s">
        <v>211</v>
      </c>
      <c r="T1" s="154" t="s">
        <v>212</v>
      </c>
      <c r="U1" s="154" t="s">
        <v>213</v>
      </c>
      <c r="V1" s="154" t="s">
        <v>214</v>
      </c>
      <c r="W1" s="154" t="s">
        <v>215</v>
      </c>
      <c r="X1" s="154" t="s">
        <v>216</v>
      </c>
      <c r="Y1" s="154" t="s">
        <v>46</v>
      </c>
      <c r="Z1" s="154" t="s">
        <v>46</v>
      </c>
      <c r="AA1" s="154" t="s">
        <v>46</v>
      </c>
    </row>
    <row r="2" spans="1:27" ht="24.75" customHeight="1" x14ac:dyDescent="0.25">
      <c r="A2" s="151" t="s">
        <v>120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</row>
    <row r="3" spans="1:27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95">
        <v>44876</v>
      </c>
      <c r="P3" s="95">
        <v>44963</v>
      </c>
      <c r="Q3" s="95">
        <v>44992</v>
      </c>
      <c r="R3" s="128">
        <v>45028</v>
      </c>
      <c r="S3" s="128">
        <v>45055</v>
      </c>
      <c r="T3" s="128">
        <v>45055</v>
      </c>
      <c r="U3" s="128">
        <v>45076</v>
      </c>
      <c r="V3" s="128">
        <v>45188</v>
      </c>
      <c r="W3" s="128">
        <v>45188</v>
      </c>
      <c r="X3" s="128">
        <v>45190</v>
      </c>
      <c r="Y3" s="26" t="s">
        <v>1</v>
      </c>
      <c r="Z3" s="26" t="s">
        <v>1</v>
      </c>
      <c r="AA3" s="26" t="s">
        <v>1</v>
      </c>
    </row>
    <row r="4" spans="1:27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/>
      <c r="M4" s="13">
        <f t="shared" ref="M4:M35" si="0">L4-SUM(O4:AA4)</f>
        <v>0</v>
      </c>
      <c r="N4" s="15" t="str">
        <f>IF(M4&lt;0,"ATENÇÃO","OK")</f>
        <v>OK</v>
      </c>
      <c r="O4" s="94"/>
      <c r="P4" s="94"/>
      <c r="Q4" s="94"/>
      <c r="R4" s="127"/>
      <c r="S4" s="127"/>
      <c r="T4" s="127"/>
      <c r="U4" s="127"/>
      <c r="V4" s="127"/>
      <c r="W4" s="127"/>
      <c r="X4" s="127"/>
      <c r="Y4" s="25"/>
      <c r="Z4" s="25"/>
      <c r="AA4" s="25"/>
    </row>
    <row r="5" spans="1:27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>
        <v>2</v>
      </c>
      <c r="M5" s="13">
        <f t="shared" si="0"/>
        <v>1</v>
      </c>
      <c r="N5" s="15" t="str">
        <f t="shared" ref="N5:N54" si="1">IF(M5&lt;0,"ATENÇÃO","OK")</f>
        <v>OK</v>
      </c>
      <c r="O5" s="94"/>
      <c r="P5" s="94"/>
      <c r="Q5" s="94"/>
      <c r="R5" s="127"/>
      <c r="S5" s="129">
        <v>1</v>
      </c>
      <c r="T5" s="127"/>
      <c r="U5" s="127"/>
      <c r="V5" s="127"/>
      <c r="W5" s="127"/>
      <c r="X5" s="127"/>
      <c r="Y5" s="25"/>
      <c r="Z5" s="25"/>
      <c r="AA5" s="25"/>
    </row>
    <row r="6" spans="1:27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>
        <v>2</v>
      </c>
      <c r="M6" s="13">
        <f t="shared" si="0"/>
        <v>1</v>
      </c>
      <c r="N6" s="15" t="str">
        <f t="shared" si="1"/>
        <v>OK</v>
      </c>
      <c r="O6" s="94"/>
      <c r="P6" s="94"/>
      <c r="Q6" s="94"/>
      <c r="R6" s="127"/>
      <c r="S6" s="127"/>
      <c r="T6" s="127"/>
      <c r="U6" s="127"/>
      <c r="V6" s="130">
        <v>1</v>
      </c>
      <c r="W6" s="131"/>
      <c r="X6" s="127"/>
      <c r="Y6" s="25"/>
      <c r="Z6" s="25"/>
      <c r="AA6" s="25"/>
    </row>
    <row r="7" spans="1:27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>
        <v>2</v>
      </c>
      <c r="M7" s="13">
        <f t="shared" si="0"/>
        <v>1</v>
      </c>
      <c r="N7" s="15" t="str">
        <f t="shared" si="1"/>
        <v>OK</v>
      </c>
      <c r="O7" s="94"/>
      <c r="P7" s="94"/>
      <c r="Q7" s="94"/>
      <c r="R7" s="127"/>
      <c r="S7" s="127"/>
      <c r="T7" s="129">
        <v>1</v>
      </c>
      <c r="U7" s="127"/>
      <c r="V7" s="127"/>
      <c r="W7" s="127"/>
      <c r="X7" s="127"/>
      <c r="Y7" s="25"/>
      <c r="Z7" s="25"/>
      <c r="AA7" s="25"/>
    </row>
    <row r="8" spans="1:27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>
        <f>2-1</f>
        <v>1</v>
      </c>
      <c r="M8" s="13">
        <f t="shared" si="0"/>
        <v>1</v>
      </c>
      <c r="N8" s="15" t="str">
        <f t="shared" si="1"/>
        <v>OK</v>
      </c>
      <c r="O8" s="94"/>
      <c r="P8" s="94"/>
      <c r="Q8" s="94"/>
      <c r="R8" s="127"/>
      <c r="S8" s="127"/>
      <c r="T8" s="127"/>
      <c r="U8" s="127"/>
      <c r="V8" s="127"/>
      <c r="W8" s="127"/>
      <c r="X8" s="127"/>
      <c r="Y8" s="25"/>
      <c r="Z8" s="25"/>
      <c r="AA8" s="25"/>
    </row>
    <row r="9" spans="1:27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>
        <v>2</v>
      </c>
      <c r="M9" s="13">
        <f t="shared" si="0"/>
        <v>1</v>
      </c>
      <c r="N9" s="15" t="str">
        <f t="shared" si="1"/>
        <v>OK</v>
      </c>
      <c r="O9" s="94"/>
      <c r="P9" s="94"/>
      <c r="Q9" s="94"/>
      <c r="R9" s="127"/>
      <c r="S9" s="127"/>
      <c r="T9" s="129">
        <v>1</v>
      </c>
      <c r="U9" s="127"/>
      <c r="V9" s="127"/>
      <c r="W9" s="127"/>
      <c r="X9" s="127"/>
      <c r="Y9" s="25"/>
      <c r="Z9" s="25"/>
      <c r="AA9" s="25"/>
    </row>
    <row r="10" spans="1:27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/>
      <c r="M10" s="13">
        <f t="shared" si="0"/>
        <v>0</v>
      </c>
      <c r="N10" s="15" t="str">
        <f t="shared" si="1"/>
        <v>OK</v>
      </c>
      <c r="O10" s="94"/>
      <c r="P10" s="94"/>
      <c r="Q10" s="94"/>
      <c r="R10" s="127"/>
      <c r="S10" s="127"/>
      <c r="T10" s="127"/>
      <c r="U10" s="127"/>
      <c r="V10" s="127"/>
      <c r="W10" s="127"/>
      <c r="X10" s="127"/>
      <c r="Y10" s="25"/>
      <c r="Z10" s="25"/>
      <c r="AA10" s="25"/>
    </row>
    <row r="11" spans="1:27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94"/>
      <c r="P11" s="94"/>
      <c r="Q11" s="94"/>
      <c r="R11" s="127"/>
      <c r="S11" s="127"/>
      <c r="T11" s="127"/>
      <c r="U11" s="127"/>
      <c r="V11" s="127"/>
      <c r="W11" s="127"/>
      <c r="X11" s="127"/>
      <c r="Y11" s="25"/>
      <c r="Z11" s="25"/>
      <c r="AA11" s="25"/>
    </row>
    <row r="12" spans="1:27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/>
      <c r="M12" s="13">
        <f t="shared" si="0"/>
        <v>0</v>
      </c>
      <c r="N12" s="15" t="str">
        <f t="shared" si="1"/>
        <v>OK</v>
      </c>
      <c r="O12" s="94"/>
      <c r="P12" s="94"/>
      <c r="Q12" s="94"/>
      <c r="R12" s="127"/>
      <c r="S12" s="127"/>
      <c r="T12" s="127"/>
      <c r="U12" s="127"/>
      <c r="V12" s="127"/>
      <c r="W12" s="127"/>
      <c r="X12" s="127"/>
      <c r="Y12" s="25"/>
      <c r="Z12" s="25"/>
      <c r="AA12" s="25"/>
    </row>
    <row r="13" spans="1:27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>
        <v>2</v>
      </c>
      <c r="M13" s="13">
        <f t="shared" si="0"/>
        <v>0</v>
      </c>
      <c r="N13" s="15" t="str">
        <f t="shared" si="1"/>
        <v>OK</v>
      </c>
      <c r="O13" s="96">
        <v>1</v>
      </c>
      <c r="P13" s="94"/>
      <c r="Q13" s="94"/>
      <c r="R13" s="127"/>
      <c r="S13" s="127"/>
      <c r="T13" s="127"/>
      <c r="U13" s="127"/>
      <c r="V13" s="127"/>
      <c r="W13" s="130">
        <v>1</v>
      </c>
      <c r="X13" s="127"/>
      <c r="Y13" s="25"/>
      <c r="Z13" s="25"/>
      <c r="AA13" s="25"/>
    </row>
    <row r="14" spans="1:27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>
        <v>1</v>
      </c>
      <c r="M14" s="13">
        <f t="shared" si="0"/>
        <v>1</v>
      </c>
      <c r="N14" s="15" t="str">
        <f t="shared" si="1"/>
        <v>OK</v>
      </c>
      <c r="O14" s="94"/>
      <c r="P14" s="94"/>
      <c r="Q14" s="94"/>
      <c r="R14" s="127"/>
      <c r="S14" s="127"/>
      <c r="T14" s="127"/>
      <c r="U14" s="127"/>
      <c r="V14" s="127"/>
      <c r="W14" s="127"/>
      <c r="X14" s="127"/>
      <c r="Y14" s="25"/>
      <c r="Z14" s="25"/>
      <c r="AA14" s="25"/>
    </row>
    <row r="15" spans="1:27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>
        <v>1</v>
      </c>
      <c r="M15" s="13">
        <f t="shared" si="0"/>
        <v>1</v>
      </c>
      <c r="N15" s="15" t="str">
        <f t="shared" si="1"/>
        <v>OK</v>
      </c>
      <c r="O15" s="94"/>
      <c r="P15" s="94"/>
      <c r="Q15" s="94"/>
      <c r="R15" s="127"/>
      <c r="S15" s="127"/>
      <c r="T15" s="127"/>
      <c r="U15" s="127"/>
      <c r="V15" s="127"/>
      <c r="W15" s="127"/>
      <c r="X15" s="127"/>
      <c r="Y15" s="25"/>
      <c r="Z15" s="25"/>
      <c r="AA15" s="25"/>
    </row>
    <row r="16" spans="1:27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/>
      <c r="M16" s="13">
        <f t="shared" si="0"/>
        <v>0</v>
      </c>
      <c r="N16" s="15" t="str">
        <f t="shared" si="1"/>
        <v>OK</v>
      </c>
      <c r="O16" s="94"/>
      <c r="P16" s="94"/>
      <c r="Q16" s="94"/>
      <c r="R16" s="127"/>
      <c r="S16" s="127"/>
      <c r="T16" s="127"/>
      <c r="U16" s="127"/>
      <c r="V16" s="127"/>
      <c r="W16" s="127"/>
      <c r="X16" s="127"/>
      <c r="Y16" s="25"/>
      <c r="Z16" s="25"/>
      <c r="AA16" s="25"/>
    </row>
    <row r="17" spans="1:27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>
        <f>0+2</f>
        <v>2</v>
      </c>
      <c r="M17" s="13">
        <f t="shared" si="0"/>
        <v>0</v>
      </c>
      <c r="N17" s="15" t="str">
        <f t="shared" si="1"/>
        <v>OK</v>
      </c>
      <c r="O17" s="94"/>
      <c r="P17" s="94"/>
      <c r="Q17" s="94"/>
      <c r="R17" s="127"/>
      <c r="S17" s="127"/>
      <c r="T17" s="127"/>
      <c r="U17" s="130">
        <v>2</v>
      </c>
      <c r="V17" s="127"/>
      <c r="W17" s="127"/>
      <c r="X17" s="127"/>
      <c r="Y17" s="25"/>
      <c r="Z17" s="25"/>
      <c r="AA17" s="25"/>
    </row>
    <row r="18" spans="1:27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/>
      <c r="M18" s="13">
        <f t="shared" si="0"/>
        <v>0</v>
      </c>
      <c r="N18" s="15" t="str">
        <f t="shared" si="1"/>
        <v>OK</v>
      </c>
      <c r="O18" s="94"/>
      <c r="P18" s="94"/>
      <c r="Q18" s="94"/>
      <c r="R18" s="127"/>
      <c r="S18" s="127"/>
      <c r="T18" s="127"/>
      <c r="U18" s="127"/>
      <c r="V18" s="127"/>
      <c r="W18" s="127"/>
      <c r="X18" s="127"/>
      <c r="Y18" s="25"/>
      <c r="Z18" s="25"/>
      <c r="AA18" s="25"/>
    </row>
    <row r="19" spans="1:27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>
        <f>0+1</f>
        <v>1</v>
      </c>
      <c r="M19" s="13">
        <f t="shared" si="0"/>
        <v>0</v>
      </c>
      <c r="N19" s="15" t="str">
        <f t="shared" si="1"/>
        <v>OK</v>
      </c>
      <c r="O19" s="94"/>
      <c r="P19" s="94"/>
      <c r="Q19" s="94"/>
      <c r="R19" s="130">
        <v>1</v>
      </c>
      <c r="S19" s="127"/>
      <c r="T19" s="127"/>
      <c r="U19" s="127"/>
      <c r="V19" s="127"/>
      <c r="W19" s="127"/>
      <c r="X19" s="127"/>
      <c r="Y19" s="25"/>
      <c r="Z19" s="25"/>
      <c r="AA19" s="25"/>
    </row>
    <row r="20" spans="1:27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>
        <v>5</v>
      </c>
      <c r="M20" s="13">
        <f t="shared" si="0"/>
        <v>5</v>
      </c>
      <c r="N20" s="15" t="str">
        <f t="shared" si="1"/>
        <v>OK</v>
      </c>
      <c r="O20" s="94"/>
      <c r="P20" s="94"/>
      <c r="Q20" s="94"/>
      <c r="R20" s="127"/>
      <c r="S20" s="127"/>
      <c r="T20" s="127"/>
      <c r="U20" s="127"/>
      <c r="V20" s="127"/>
      <c r="W20" s="127"/>
      <c r="X20" s="127"/>
      <c r="Y20" s="25"/>
      <c r="Z20" s="25"/>
      <c r="AA20" s="25"/>
    </row>
    <row r="21" spans="1:27" ht="15" customHeight="1" x14ac:dyDescent="0.25">
      <c r="A21" s="148" t="s">
        <v>102</v>
      </c>
      <c r="B21" s="148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>
        <f>0+1</f>
        <v>1</v>
      </c>
      <c r="M21" s="13">
        <f t="shared" si="0"/>
        <v>1</v>
      </c>
      <c r="N21" s="15" t="str">
        <f t="shared" si="1"/>
        <v>OK</v>
      </c>
      <c r="O21" s="94"/>
      <c r="P21" s="94"/>
      <c r="Q21" s="94"/>
      <c r="R21" s="127"/>
      <c r="S21" s="127"/>
      <c r="T21" s="127"/>
      <c r="U21" s="127"/>
      <c r="V21" s="127"/>
      <c r="W21" s="127"/>
      <c r="X21" s="127"/>
      <c r="Y21" s="25"/>
      <c r="Z21" s="25"/>
      <c r="AA21" s="25"/>
    </row>
    <row r="22" spans="1:27" ht="45" x14ac:dyDescent="0.25">
      <c r="A22" s="149"/>
      <c r="B22" s="149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>
        <f>20-1</f>
        <v>19</v>
      </c>
      <c r="M22" s="13">
        <f t="shared" si="0"/>
        <v>3</v>
      </c>
      <c r="N22" s="15" t="str">
        <f t="shared" si="1"/>
        <v>OK</v>
      </c>
      <c r="O22" s="94"/>
      <c r="P22" s="97">
        <v>6</v>
      </c>
      <c r="Q22" s="97">
        <v>3</v>
      </c>
      <c r="R22" s="127"/>
      <c r="S22" s="127"/>
      <c r="T22" s="127"/>
      <c r="U22" s="127"/>
      <c r="V22" s="127"/>
      <c r="W22" s="127"/>
      <c r="X22" s="130">
        <v>7</v>
      </c>
      <c r="Y22" s="25"/>
      <c r="Z22" s="25"/>
      <c r="AA22" s="25"/>
    </row>
    <row r="23" spans="1:27" ht="45" x14ac:dyDescent="0.25">
      <c r="A23" s="149"/>
      <c r="B23" s="149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>
        <v>8</v>
      </c>
      <c r="M23" s="13">
        <f t="shared" si="0"/>
        <v>5</v>
      </c>
      <c r="N23" s="15" t="str">
        <f t="shared" si="1"/>
        <v>OK</v>
      </c>
      <c r="O23" s="94"/>
      <c r="P23" s="97">
        <v>1</v>
      </c>
      <c r="Q23" s="94"/>
      <c r="R23" s="127"/>
      <c r="S23" s="127"/>
      <c r="T23" s="127"/>
      <c r="U23" s="127"/>
      <c r="V23" s="127"/>
      <c r="W23" s="127"/>
      <c r="X23" s="130">
        <v>2</v>
      </c>
      <c r="Y23" s="25"/>
      <c r="Z23" s="25"/>
      <c r="AA23" s="25"/>
    </row>
    <row r="24" spans="1:27" ht="45" x14ac:dyDescent="0.25">
      <c r="A24" s="149"/>
      <c r="B24" s="149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>
        <v>6</v>
      </c>
      <c r="M24" s="13">
        <f t="shared" si="0"/>
        <v>6</v>
      </c>
      <c r="N24" s="15" t="str">
        <f t="shared" si="1"/>
        <v>OK</v>
      </c>
      <c r="O24" s="94"/>
      <c r="P24" s="94"/>
      <c r="Q24" s="94"/>
      <c r="R24" s="127"/>
      <c r="S24" s="127"/>
      <c r="T24" s="127"/>
      <c r="U24" s="127"/>
      <c r="V24" s="127"/>
      <c r="W24" s="127"/>
      <c r="X24" s="127"/>
      <c r="Y24" s="25"/>
      <c r="Z24" s="25"/>
      <c r="AA24" s="25"/>
    </row>
    <row r="25" spans="1:27" x14ac:dyDescent="0.25">
      <c r="A25" s="149"/>
      <c r="B25" s="149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>
        <v>60</v>
      </c>
      <c r="M25" s="13">
        <f t="shared" si="0"/>
        <v>24</v>
      </c>
      <c r="N25" s="15" t="str">
        <f t="shared" si="1"/>
        <v>OK</v>
      </c>
      <c r="O25" s="94"/>
      <c r="P25" s="97">
        <v>10</v>
      </c>
      <c r="Q25" s="97">
        <v>6</v>
      </c>
      <c r="R25" s="127"/>
      <c r="S25" s="127"/>
      <c r="T25" s="127"/>
      <c r="U25" s="127"/>
      <c r="V25" s="127"/>
      <c r="W25" s="127"/>
      <c r="X25" s="130">
        <v>20</v>
      </c>
      <c r="Y25" s="25"/>
      <c r="Z25" s="25"/>
      <c r="AA25" s="25"/>
    </row>
    <row r="26" spans="1:27" x14ac:dyDescent="0.25">
      <c r="A26" s="149"/>
      <c r="B26" s="149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>
        <v>20</v>
      </c>
      <c r="M26" s="13">
        <f t="shared" si="0"/>
        <v>4</v>
      </c>
      <c r="N26" s="15" t="str">
        <f t="shared" si="1"/>
        <v>OK</v>
      </c>
      <c r="O26" s="94"/>
      <c r="P26" s="97">
        <v>4</v>
      </c>
      <c r="Q26" s="94"/>
      <c r="R26" s="127"/>
      <c r="S26" s="127"/>
      <c r="T26" s="127"/>
      <c r="U26" s="127"/>
      <c r="V26" s="127"/>
      <c r="W26" s="127"/>
      <c r="X26" s="130">
        <v>12</v>
      </c>
      <c r="Y26" s="25"/>
      <c r="Z26" s="25"/>
      <c r="AA26" s="25"/>
    </row>
    <row r="27" spans="1:27" x14ac:dyDescent="0.25">
      <c r="A27" s="149"/>
      <c r="B27" s="149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>
        <v>10</v>
      </c>
      <c r="M27" s="13">
        <f t="shared" si="0"/>
        <v>10</v>
      </c>
      <c r="N27" s="15" t="str">
        <f t="shared" si="1"/>
        <v>OK</v>
      </c>
      <c r="O27" s="94"/>
      <c r="P27" s="94"/>
      <c r="Q27" s="94"/>
      <c r="R27" s="127"/>
      <c r="S27" s="127"/>
      <c r="T27" s="127"/>
      <c r="U27" s="127"/>
      <c r="V27" s="127"/>
      <c r="W27" s="127"/>
      <c r="X27" s="127"/>
      <c r="Y27" s="25"/>
      <c r="Z27" s="25"/>
      <c r="AA27" s="25"/>
    </row>
    <row r="28" spans="1:27" x14ac:dyDescent="0.25">
      <c r="A28" s="149"/>
      <c r="B28" s="149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>
        <v>25</v>
      </c>
      <c r="M28" s="13">
        <f t="shared" si="0"/>
        <v>10</v>
      </c>
      <c r="N28" s="15" t="str">
        <f t="shared" si="1"/>
        <v>OK</v>
      </c>
      <c r="O28" s="94"/>
      <c r="P28" s="97">
        <v>5</v>
      </c>
      <c r="Q28" s="97">
        <v>3</v>
      </c>
      <c r="R28" s="127"/>
      <c r="S28" s="127"/>
      <c r="T28" s="127"/>
      <c r="U28" s="127"/>
      <c r="V28" s="127"/>
      <c r="W28" s="127"/>
      <c r="X28" s="130">
        <v>7</v>
      </c>
      <c r="Y28" s="25"/>
      <c r="Z28" s="25"/>
      <c r="AA28" s="25"/>
    </row>
    <row r="29" spans="1:27" ht="22.5" x14ac:dyDescent="0.25">
      <c r="A29" s="150"/>
      <c r="B29" s="150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>
        <v>2</v>
      </c>
      <c r="M29" s="13">
        <f t="shared" si="0"/>
        <v>2</v>
      </c>
      <c r="N29" s="15" t="str">
        <f t="shared" si="1"/>
        <v>OK</v>
      </c>
      <c r="O29" s="94"/>
      <c r="P29" s="94"/>
      <c r="Q29" s="94"/>
      <c r="R29" s="127"/>
      <c r="S29" s="127"/>
      <c r="T29" s="127"/>
      <c r="U29" s="127"/>
      <c r="V29" s="127"/>
      <c r="W29" s="127"/>
      <c r="X29" s="127"/>
      <c r="Y29" s="25"/>
      <c r="Z29" s="25"/>
      <c r="AA29" s="25"/>
    </row>
    <row r="30" spans="1:27" ht="45" customHeight="1" x14ac:dyDescent="0.25">
      <c r="A30" s="160" t="s">
        <v>108</v>
      </c>
      <c r="B30" s="162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94"/>
      <c r="P30" s="94"/>
      <c r="Q30" s="94"/>
      <c r="R30" s="127"/>
      <c r="S30" s="127"/>
      <c r="T30" s="127"/>
      <c r="U30" s="127"/>
      <c r="V30" s="127"/>
      <c r="W30" s="127"/>
      <c r="X30" s="127"/>
      <c r="Y30" s="25"/>
      <c r="Z30" s="25"/>
      <c r="AA30" s="25"/>
    </row>
    <row r="31" spans="1:27" ht="45" x14ac:dyDescent="0.25">
      <c r="A31" s="160"/>
      <c r="B31" s="163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94"/>
      <c r="P31" s="94"/>
      <c r="Q31" s="94"/>
      <c r="R31" s="127"/>
      <c r="S31" s="127"/>
      <c r="T31" s="127"/>
      <c r="U31" s="127"/>
      <c r="V31" s="127"/>
      <c r="W31" s="127"/>
      <c r="X31" s="127"/>
      <c r="Y31" s="25"/>
      <c r="Z31" s="25"/>
      <c r="AA31" s="25"/>
    </row>
    <row r="32" spans="1:27" ht="45" x14ac:dyDescent="0.25">
      <c r="A32" s="160"/>
      <c r="B32" s="163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94"/>
      <c r="P32" s="94"/>
      <c r="Q32" s="94"/>
      <c r="R32" s="127"/>
      <c r="S32" s="127"/>
      <c r="T32" s="127"/>
      <c r="U32" s="127"/>
      <c r="V32" s="127"/>
      <c r="W32" s="127"/>
      <c r="X32" s="127"/>
      <c r="Y32" s="25"/>
      <c r="Z32" s="25"/>
      <c r="AA32" s="25"/>
    </row>
    <row r="33" spans="1:27" x14ac:dyDescent="0.25">
      <c r="A33" s="160"/>
      <c r="B33" s="163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94"/>
      <c r="P33" s="94"/>
      <c r="Q33" s="94"/>
      <c r="R33" s="127"/>
      <c r="S33" s="127"/>
      <c r="T33" s="127"/>
      <c r="U33" s="127"/>
      <c r="V33" s="127"/>
      <c r="W33" s="127"/>
      <c r="X33" s="127"/>
      <c r="Y33" s="25"/>
      <c r="Z33" s="25"/>
      <c r="AA33" s="25"/>
    </row>
    <row r="34" spans="1:27" x14ac:dyDescent="0.25">
      <c r="A34" s="160"/>
      <c r="B34" s="163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94"/>
      <c r="P34" s="94"/>
      <c r="Q34" s="94"/>
      <c r="R34" s="127"/>
      <c r="S34" s="127"/>
      <c r="T34" s="127"/>
      <c r="U34" s="127"/>
      <c r="V34" s="127"/>
      <c r="W34" s="127"/>
      <c r="X34" s="127"/>
      <c r="Y34" s="25"/>
      <c r="Z34" s="25"/>
      <c r="AA34" s="25"/>
    </row>
    <row r="35" spans="1:27" x14ac:dyDescent="0.25">
      <c r="A35" s="160"/>
      <c r="B35" s="163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94"/>
      <c r="P35" s="94"/>
      <c r="Q35" s="94"/>
      <c r="R35" s="127"/>
      <c r="S35" s="127"/>
      <c r="T35" s="127"/>
      <c r="U35" s="127"/>
      <c r="V35" s="127"/>
      <c r="W35" s="127"/>
      <c r="X35" s="127"/>
      <c r="Y35" s="25"/>
      <c r="Z35" s="25"/>
      <c r="AA35" s="25"/>
    </row>
    <row r="36" spans="1:27" x14ac:dyDescent="0.25">
      <c r="A36" s="160"/>
      <c r="B36" s="163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ref="M36:M54" si="2">L36-SUM(O36:AA36)</f>
        <v>0</v>
      </c>
      <c r="N36" s="15" t="str">
        <f t="shared" si="1"/>
        <v>OK</v>
      </c>
      <c r="O36" s="94"/>
      <c r="P36" s="94"/>
      <c r="Q36" s="94"/>
      <c r="R36" s="127"/>
      <c r="S36" s="127"/>
      <c r="T36" s="127"/>
      <c r="U36" s="127"/>
      <c r="V36" s="127"/>
      <c r="W36" s="127"/>
      <c r="X36" s="127"/>
      <c r="Y36" s="25"/>
      <c r="Z36" s="25"/>
      <c r="AA36" s="25"/>
    </row>
    <row r="37" spans="1:27" ht="22.5" x14ac:dyDescent="0.25">
      <c r="A37" s="161"/>
      <c r="B37" s="163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2"/>
        <v>0</v>
      </c>
      <c r="N37" s="15" t="str">
        <f t="shared" si="1"/>
        <v>OK</v>
      </c>
      <c r="O37" s="94"/>
      <c r="P37" s="94"/>
      <c r="Q37" s="94"/>
      <c r="R37" s="127"/>
      <c r="S37" s="127"/>
      <c r="T37" s="127"/>
      <c r="U37" s="127"/>
      <c r="V37" s="127"/>
      <c r="W37" s="127"/>
      <c r="X37" s="127"/>
      <c r="Y37" s="25"/>
      <c r="Z37" s="25"/>
      <c r="AA37" s="25"/>
    </row>
    <row r="38" spans="1:27" ht="15" customHeight="1" x14ac:dyDescent="0.25">
      <c r="A38" s="148" t="s">
        <v>109</v>
      </c>
      <c r="B38" s="148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2"/>
        <v>0</v>
      </c>
      <c r="N38" s="15" t="str">
        <f t="shared" si="1"/>
        <v>OK</v>
      </c>
      <c r="O38" s="94"/>
      <c r="P38" s="94"/>
      <c r="Q38" s="94"/>
      <c r="R38" s="127"/>
      <c r="S38" s="127"/>
      <c r="T38" s="127"/>
      <c r="U38" s="127"/>
      <c r="V38" s="127"/>
      <c r="W38" s="127"/>
      <c r="X38" s="127"/>
      <c r="Y38" s="25"/>
      <c r="Z38" s="25"/>
      <c r="AA38" s="25"/>
    </row>
    <row r="39" spans="1:27" ht="45" x14ac:dyDescent="0.25">
      <c r="A39" s="149"/>
      <c r="B39" s="149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2"/>
        <v>0</v>
      </c>
      <c r="N39" s="15" t="str">
        <f t="shared" si="1"/>
        <v>OK</v>
      </c>
      <c r="O39" s="94"/>
      <c r="P39" s="94"/>
      <c r="Q39" s="94"/>
      <c r="R39" s="127"/>
      <c r="S39" s="127"/>
      <c r="T39" s="127"/>
      <c r="U39" s="127"/>
      <c r="V39" s="127"/>
      <c r="W39" s="127"/>
      <c r="X39" s="127"/>
      <c r="Y39" s="25"/>
      <c r="Z39" s="25"/>
      <c r="AA39" s="25"/>
    </row>
    <row r="40" spans="1:27" ht="45" x14ac:dyDescent="0.25">
      <c r="A40" s="149"/>
      <c r="B40" s="149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2"/>
        <v>0</v>
      </c>
      <c r="N40" s="15" t="str">
        <f t="shared" si="1"/>
        <v>OK</v>
      </c>
      <c r="O40" s="94"/>
      <c r="P40" s="94"/>
      <c r="Q40" s="94"/>
      <c r="R40" s="127"/>
      <c r="S40" s="127"/>
      <c r="T40" s="127"/>
      <c r="U40" s="127"/>
      <c r="V40" s="127"/>
      <c r="W40" s="127"/>
      <c r="X40" s="127"/>
      <c r="Y40" s="25"/>
      <c r="Z40" s="25"/>
      <c r="AA40" s="25"/>
    </row>
    <row r="41" spans="1:27" ht="45" x14ac:dyDescent="0.25">
      <c r="A41" s="149"/>
      <c r="B41" s="149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2"/>
        <v>0</v>
      </c>
      <c r="N41" s="15" t="str">
        <f t="shared" si="1"/>
        <v>OK</v>
      </c>
      <c r="O41" s="94"/>
      <c r="P41" s="94"/>
      <c r="Q41" s="94"/>
      <c r="R41" s="127"/>
      <c r="S41" s="127"/>
      <c r="T41" s="127"/>
      <c r="U41" s="127"/>
      <c r="V41" s="127"/>
      <c r="W41" s="127"/>
      <c r="X41" s="127"/>
      <c r="Y41" s="25"/>
      <c r="Z41" s="25"/>
      <c r="AA41" s="25"/>
    </row>
    <row r="42" spans="1:27" x14ac:dyDescent="0.25">
      <c r="A42" s="149"/>
      <c r="B42" s="149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2"/>
        <v>0</v>
      </c>
      <c r="N42" s="15" t="str">
        <f t="shared" si="1"/>
        <v>OK</v>
      </c>
      <c r="O42" s="94"/>
      <c r="P42" s="94"/>
      <c r="Q42" s="94"/>
      <c r="R42" s="127"/>
      <c r="S42" s="127"/>
      <c r="T42" s="127"/>
      <c r="U42" s="127"/>
      <c r="V42" s="127"/>
      <c r="W42" s="127"/>
      <c r="X42" s="127"/>
      <c r="Y42" s="25"/>
      <c r="Z42" s="25"/>
      <c r="AA42" s="25"/>
    </row>
    <row r="43" spans="1:27" x14ac:dyDescent="0.25">
      <c r="A43" s="149"/>
      <c r="B43" s="149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2"/>
        <v>0</v>
      </c>
      <c r="N43" s="15" t="str">
        <f t="shared" si="1"/>
        <v>OK</v>
      </c>
      <c r="O43" s="94"/>
      <c r="P43" s="94"/>
      <c r="Q43" s="94"/>
      <c r="R43" s="127"/>
      <c r="S43" s="127"/>
      <c r="T43" s="127"/>
      <c r="U43" s="127"/>
      <c r="V43" s="127"/>
      <c r="W43" s="127"/>
      <c r="X43" s="127"/>
      <c r="Y43" s="25"/>
      <c r="Z43" s="25"/>
      <c r="AA43" s="25"/>
    </row>
    <row r="44" spans="1:27" x14ac:dyDescent="0.25">
      <c r="A44" s="149"/>
      <c r="B44" s="149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2"/>
        <v>0</v>
      </c>
      <c r="N44" s="15" t="str">
        <f t="shared" si="1"/>
        <v>OK</v>
      </c>
      <c r="O44" s="94"/>
      <c r="P44" s="94"/>
      <c r="Q44" s="94"/>
      <c r="R44" s="127"/>
      <c r="S44" s="127"/>
      <c r="T44" s="127"/>
      <c r="U44" s="127"/>
      <c r="V44" s="127"/>
      <c r="W44" s="127"/>
      <c r="X44" s="127"/>
      <c r="Y44" s="25"/>
      <c r="Z44" s="25"/>
      <c r="AA44" s="25"/>
    </row>
    <row r="45" spans="1:27" x14ac:dyDescent="0.25">
      <c r="A45" s="149"/>
      <c r="B45" s="149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2"/>
        <v>0</v>
      </c>
      <c r="N45" s="15" t="str">
        <f t="shared" si="1"/>
        <v>OK</v>
      </c>
      <c r="O45" s="94"/>
      <c r="P45" s="94"/>
      <c r="Q45" s="94"/>
      <c r="R45" s="127"/>
      <c r="S45" s="127"/>
      <c r="T45" s="127"/>
      <c r="U45" s="127"/>
      <c r="V45" s="127"/>
      <c r="W45" s="127"/>
      <c r="X45" s="127"/>
      <c r="Y45" s="25"/>
      <c r="Z45" s="25"/>
      <c r="AA45" s="25"/>
    </row>
    <row r="46" spans="1:27" ht="80.099999999999994" customHeight="1" x14ac:dyDescent="0.25">
      <c r="A46" s="150"/>
      <c r="B46" s="150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2"/>
        <v>0</v>
      </c>
      <c r="N46" s="15" t="str">
        <f t="shared" si="1"/>
        <v>OK</v>
      </c>
      <c r="O46" s="94"/>
      <c r="P46" s="94"/>
      <c r="Q46" s="94"/>
      <c r="R46" s="127"/>
      <c r="S46" s="127"/>
      <c r="T46" s="127"/>
      <c r="U46" s="127"/>
      <c r="V46" s="127"/>
      <c r="W46" s="127"/>
      <c r="X46" s="127"/>
      <c r="Y46" s="25"/>
      <c r="Z46" s="25"/>
      <c r="AA46" s="25"/>
    </row>
    <row r="47" spans="1:27" x14ac:dyDescent="0.25">
      <c r="A47" s="156" t="s">
        <v>110</v>
      </c>
      <c r="B47" s="157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2"/>
        <v>0</v>
      </c>
      <c r="N47" s="15" t="str">
        <f t="shared" si="1"/>
        <v>OK</v>
      </c>
      <c r="O47" s="94"/>
      <c r="P47" s="94"/>
      <c r="Q47" s="94"/>
      <c r="R47" s="127"/>
      <c r="S47" s="127"/>
      <c r="T47" s="127"/>
      <c r="U47" s="127"/>
      <c r="V47" s="127"/>
      <c r="W47" s="127"/>
      <c r="X47" s="127"/>
      <c r="Y47" s="25"/>
      <c r="Z47" s="25"/>
      <c r="AA47" s="25"/>
    </row>
    <row r="48" spans="1:27" ht="45" x14ac:dyDescent="0.25">
      <c r="A48" s="156"/>
      <c r="B48" s="158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2"/>
        <v>0</v>
      </c>
      <c r="N48" s="15" t="str">
        <f t="shared" si="1"/>
        <v>OK</v>
      </c>
      <c r="O48" s="94"/>
      <c r="P48" s="94"/>
      <c r="Q48" s="94"/>
      <c r="R48" s="127"/>
      <c r="S48" s="127"/>
      <c r="T48" s="127"/>
      <c r="U48" s="127"/>
      <c r="V48" s="127"/>
      <c r="W48" s="127"/>
      <c r="X48" s="127"/>
      <c r="Y48" s="25"/>
      <c r="Z48" s="25"/>
      <c r="AA48" s="25"/>
    </row>
    <row r="49" spans="1:27" ht="45" x14ac:dyDescent="0.25">
      <c r="A49" s="156"/>
      <c r="B49" s="158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2"/>
        <v>0</v>
      </c>
      <c r="N49" s="15" t="str">
        <f t="shared" si="1"/>
        <v>OK</v>
      </c>
      <c r="O49" s="94"/>
      <c r="P49" s="94"/>
      <c r="Q49" s="94"/>
      <c r="R49" s="127"/>
      <c r="S49" s="127"/>
      <c r="T49" s="127"/>
      <c r="U49" s="127"/>
      <c r="V49" s="127"/>
      <c r="W49" s="127"/>
      <c r="X49" s="127"/>
      <c r="Y49" s="25"/>
      <c r="Z49" s="25"/>
      <c r="AA49" s="25"/>
    </row>
    <row r="50" spans="1:27" ht="45" x14ac:dyDescent="0.25">
      <c r="A50" s="156"/>
      <c r="B50" s="158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2"/>
        <v>0</v>
      </c>
      <c r="N50" s="15" t="str">
        <f t="shared" si="1"/>
        <v>OK</v>
      </c>
      <c r="O50" s="94"/>
      <c r="P50" s="94"/>
      <c r="Q50" s="94"/>
      <c r="R50" s="127"/>
      <c r="S50" s="127"/>
      <c r="T50" s="127"/>
      <c r="U50" s="127"/>
      <c r="V50" s="127"/>
      <c r="W50" s="127"/>
      <c r="X50" s="127"/>
      <c r="Y50" s="25"/>
      <c r="Z50" s="25"/>
      <c r="AA50" s="25"/>
    </row>
    <row r="51" spans="1:27" x14ac:dyDescent="0.25">
      <c r="A51" s="156"/>
      <c r="B51" s="158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2"/>
        <v>0</v>
      </c>
      <c r="N51" s="15" t="str">
        <f t="shared" si="1"/>
        <v>OK</v>
      </c>
      <c r="O51" s="94"/>
      <c r="P51" s="94"/>
      <c r="Q51" s="94"/>
      <c r="R51" s="127"/>
      <c r="S51" s="127"/>
      <c r="T51" s="127"/>
      <c r="U51" s="127"/>
      <c r="V51" s="127"/>
      <c r="W51" s="127"/>
      <c r="X51" s="127"/>
      <c r="Y51" s="25"/>
      <c r="Z51" s="25"/>
      <c r="AA51" s="25"/>
    </row>
    <row r="52" spans="1:27" x14ac:dyDescent="0.25">
      <c r="A52" s="156"/>
      <c r="B52" s="158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2"/>
        <v>0</v>
      </c>
      <c r="N52" s="15" t="str">
        <f t="shared" si="1"/>
        <v>OK</v>
      </c>
      <c r="O52" s="94"/>
      <c r="P52" s="94"/>
      <c r="Q52" s="94"/>
      <c r="R52" s="127"/>
      <c r="S52" s="127"/>
      <c r="T52" s="127"/>
      <c r="U52" s="127"/>
      <c r="V52" s="127"/>
      <c r="W52" s="127"/>
      <c r="X52" s="127"/>
      <c r="Y52" s="25"/>
      <c r="Z52" s="25"/>
      <c r="AA52" s="25"/>
    </row>
    <row r="53" spans="1:27" x14ac:dyDescent="0.25">
      <c r="A53" s="156"/>
      <c r="B53" s="158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2"/>
        <v>0</v>
      </c>
      <c r="N53" s="15" t="str">
        <f t="shared" si="1"/>
        <v>OK</v>
      </c>
      <c r="O53" s="94"/>
      <c r="P53" s="94"/>
      <c r="Q53" s="94"/>
      <c r="R53" s="127"/>
      <c r="S53" s="127"/>
      <c r="T53" s="127"/>
      <c r="U53" s="127"/>
      <c r="V53" s="127"/>
      <c r="W53" s="127"/>
      <c r="X53" s="127"/>
      <c r="Y53" s="25"/>
      <c r="Z53" s="25"/>
      <c r="AA53" s="25"/>
    </row>
    <row r="54" spans="1:27" x14ac:dyDescent="0.25">
      <c r="A54" s="156"/>
      <c r="B54" s="159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2"/>
        <v>0</v>
      </c>
      <c r="N54" s="15" t="str">
        <f t="shared" si="1"/>
        <v>OK</v>
      </c>
      <c r="O54" s="94"/>
      <c r="P54" s="94"/>
      <c r="Q54" s="94"/>
      <c r="R54" s="127"/>
      <c r="S54" s="127"/>
      <c r="T54" s="127"/>
      <c r="U54" s="127"/>
      <c r="V54" s="127"/>
      <c r="W54" s="127"/>
      <c r="X54" s="127"/>
      <c r="Y54" s="25"/>
      <c r="Z54" s="25"/>
      <c r="AA54" s="25"/>
    </row>
  </sheetData>
  <customSheetViews>
    <customSheetView guid="{B9C3DAFA-017A-49F7-AED8-93B14E732368}" scale="80" topLeftCell="A13">
      <selection activeCell="N15" sqref="N15"/>
      <pageMargins left="0.511811024" right="0.511811024" top="0.78740157499999996" bottom="0.78740157499999996" header="0.31496062000000002" footer="0.31496062000000002"/>
    </customSheetView>
    <customSheetView guid="{29377F80-2479-4EEE-B758-5B51FB237957}" scale="80" topLeftCell="A13">
      <selection activeCell="N15" sqref="N15"/>
      <pageMargins left="0.511811024" right="0.511811024" top="0.78740157499999996" bottom="0.78740157499999996" header="0.31496062000000002" footer="0.31496062000000002"/>
    </customSheetView>
    <customSheetView guid="{4F310B60-E7C4-463C-82E5-32855552E117}" scale="80">
      <selection activeCell="K4" sqref="K4:K38"/>
      <pageMargins left="0.511811024" right="0.511811024" top="0.78740157499999996" bottom="0.78740157499999996" header="0.31496062000000002" footer="0.31496062000000002"/>
    </customSheetView>
    <customSheetView guid="{621D8238-5429-498F-AC6E-560DC77BBC2F}" scale="60" topLeftCell="E13">
      <selection activeCell="P1" sqref="P1:P1048576"/>
      <pageMargins left="0.511811024" right="0.511811024" top="0.78740157499999996" bottom="0.78740157499999996" header="0.31496062000000002" footer="0.31496062000000002"/>
    </customSheetView>
  </customSheetViews>
  <mergeCells count="25">
    <mergeCell ref="A47:A54"/>
    <mergeCell ref="B47:B54"/>
    <mergeCell ref="AA1:AA2"/>
    <mergeCell ref="A2:N2"/>
    <mergeCell ref="A21:A29"/>
    <mergeCell ref="B21:B29"/>
    <mergeCell ref="A30:A37"/>
    <mergeCell ref="B30:B37"/>
    <mergeCell ref="A1:C1"/>
    <mergeCell ref="D1:K1"/>
    <mergeCell ref="L1:N1"/>
    <mergeCell ref="Z1:Z2"/>
    <mergeCell ref="Y1:Y2"/>
    <mergeCell ref="P1:P2"/>
    <mergeCell ref="Q1:Q2"/>
    <mergeCell ref="O1:O2"/>
    <mergeCell ref="X1:X2"/>
    <mergeCell ref="W1:W2"/>
    <mergeCell ref="S1:S2"/>
    <mergeCell ref="T1:T2"/>
    <mergeCell ref="A38:A46"/>
    <mergeCell ref="B38:B46"/>
    <mergeCell ref="R1:R2"/>
    <mergeCell ref="U1:U2"/>
    <mergeCell ref="V1:V2"/>
  </mergeCells>
  <conditionalFormatting sqref="N1:N1048576">
    <cfRule type="cellIs" dxfId="8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54"/>
  <sheetViews>
    <sheetView zoomScale="80" zoomScaleNormal="80" workbookViewId="0">
      <selection activeCell="P11" sqref="P11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51" t="s">
        <v>43</v>
      </c>
      <c r="B1" s="151"/>
      <c r="C1" s="151"/>
      <c r="D1" s="151" t="s">
        <v>41</v>
      </c>
      <c r="E1" s="151"/>
      <c r="F1" s="151"/>
      <c r="G1" s="151"/>
      <c r="H1" s="151"/>
      <c r="I1" s="151"/>
      <c r="J1" s="151"/>
      <c r="K1" s="151"/>
      <c r="L1" s="151" t="s">
        <v>45</v>
      </c>
      <c r="M1" s="151"/>
      <c r="N1" s="151"/>
      <c r="O1" s="154" t="s">
        <v>187</v>
      </c>
      <c r="P1" s="154" t="s">
        <v>188</v>
      </c>
      <c r="Q1" s="154" t="s">
        <v>189</v>
      </c>
      <c r="R1" s="154" t="s">
        <v>46</v>
      </c>
      <c r="S1" s="154" t="s">
        <v>46</v>
      </c>
      <c r="T1" s="154" t="s">
        <v>46</v>
      </c>
      <c r="U1" s="154" t="s">
        <v>46</v>
      </c>
      <c r="V1" s="154" t="s">
        <v>46</v>
      </c>
      <c r="W1" s="154" t="s">
        <v>46</v>
      </c>
      <c r="X1" s="154" t="s">
        <v>46</v>
      </c>
      <c r="Y1" s="154" t="s">
        <v>46</v>
      </c>
      <c r="Z1" s="154" t="s">
        <v>46</v>
      </c>
      <c r="AA1" s="154" t="s">
        <v>46</v>
      </c>
      <c r="AB1" s="154" t="s">
        <v>46</v>
      </c>
    </row>
    <row r="2" spans="1:28" ht="24.75" customHeight="1" x14ac:dyDescent="0.25">
      <c r="A2" s="151" t="s">
        <v>121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109">
        <v>44860</v>
      </c>
      <c r="P3" s="109">
        <v>44865</v>
      </c>
      <c r="Q3" s="109">
        <v>45008</v>
      </c>
      <c r="R3" s="26" t="s">
        <v>1</v>
      </c>
      <c r="S3" s="26" t="s">
        <v>1</v>
      </c>
      <c r="T3" s="26" t="s">
        <v>1</v>
      </c>
      <c r="U3" s="26" t="s">
        <v>1</v>
      </c>
      <c r="V3" s="26" t="s">
        <v>1</v>
      </c>
      <c r="W3" s="26" t="s">
        <v>1</v>
      </c>
      <c r="X3" s="26" t="s">
        <v>1</v>
      </c>
      <c r="Y3" s="26" t="s">
        <v>1</v>
      </c>
      <c r="Z3" s="26" t="s">
        <v>1</v>
      </c>
      <c r="AA3" s="26" t="s">
        <v>1</v>
      </c>
      <c r="AB3" s="26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/>
      <c r="M4" s="13">
        <f>L4-SUM(O4:AB4)</f>
        <v>0</v>
      </c>
      <c r="N4" s="15" t="str">
        <f>IF(M4&lt;0,"ATENÇÃO","OK")</f>
        <v>OK</v>
      </c>
      <c r="O4" s="108"/>
      <c r="P4" s="108"/>
      <c r="Q4" s="108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>
        <v>2</v>
      </c>
      <c r="M5" s="13">
        <f t="shared" ref="M5:M54" si="0">L5-SUM(O5:AB5)</f>
        <v>2</v>
      </c>
      <c r="N5" s="15" t="str">
        <f t="shared" ref="N5:N54" si="1">IF(M5&lt;0,"ATENÇÃO","OK")</f>
        <v>OK</v>
      </c>
      <c r="O5" s="108"/>
      <c r="P5" s="108"/>
      <c r="Q5" s="108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/>
      <c r="M6" s="13">
        <f t="shared" si="0"/>
        <v>0</v>
      </c>
      <c r="N6" s="15" t="str">
        <f t="shared" si="1"/>
        <v>OK</v>
      </c>
      <c r="O6" s="108"/>
      <c r="P6" s="108"/>
      <c r="Q6" s="108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>
        <v>2</v>
      </c>
      <c r="M7" s="13">
        <f t="shared" si="0"/>
        <v>1</v>
      </c>
      <c r="N7" s="15" t="str">
        <f t="shared" si="1"/>
        <v>OK</v>
      </c>
      <c r="O7" s="108">
        <v>1</v>
      </c>
      <c r="P7" s="108"/>
      <c r="Q7" s="108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/>
      <c r="M8" s="13">
        <f>L8-SUM(O8:AB8)</f>
        <v>0</v>
      </c>
      <c r="N8" s="15" t="str">
        <f>IF(M8&lt;0,"ATENÇÃO","OK")</f>
        <v>OK</v>
      </c>
      <c r="O8" s="108"/>
      <c r="P8" s="108"/>
      <c r="Q8" s="108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>
        <v>2</v>
      </c>
      <c r="M9" s="13">
        <f t="shared" si="0"/>
        <v>1</v>
      </c>
      <c r="N9" s="15" t="str">
        <f t="shared" si="1"/>
        <v>OK</v>
      </c>
      <c r="O9" s="108">
        <v>1</v>
      </c>
      <c r="P9" s="108"/>
      <c r="Q9" s="108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/>
      <c r="M10" s="13">
        <f t="shared" si="0"/>
        <v>0</v>
      </c>
      <c r="N10" s="15" t="str">
        <f t="shared" si="1"/>
        <v>OK</v>
      </c>
      <c r="O10" s="108"/>
      <c r="P10" s="108"/>
      <c r="Q10" s="108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>
        <f>0+1</f>
        <v>1</v>
      </c>
      <c r="M11" s="13">
        <f t="shared" si="0"/>
        <v>1</v>
      </c>
      <c r="N11" s="15" t="str">
        <f t="shared" si="1"/>
        <v>OK</v>
      </c>
      <c r="O11" s="108"/>
      <c r="P11" s="108"/>
      <c r="Q11" s="108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/>
      <c r="M12" s="13">
        <f t="shared" si="0"/>
        <v>0</v>
      </c>
      <c r="N12" s="15" t="str">
        <f t="shared" si="1"/>
        <v>OK</v>
      </c>
      <c r="O12" s="108"/>
      <c r="P12" s="108"/>
      <c r="Q12" s="108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>
        <v>2</v>
      </c>
      <c r="M13" s="13">
        <f t="shared" si="0"/>
        <v>2</v>
      </c>
      <c r="N13" s="15" t="str">
        <f t="shared" si="1"/>
        <v>OK</v>
      </c>
      <c r="O13" s="108"/>
      <c r="P13" s="108"/>
      <c r="Q13" s="108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/>
      <c r="M14" s="13">
        <f t="shared" si="0"/>
        <v>0</v>
      </c>
      <c r="N14" s="15" t="str">
        <f t="shared" si="1"/>
        <v>OK</v>
      </c>
      <c r="O14" s="108"/>
      <c r="P14" s="108"/>
      <c r="Q14" s="108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/>
      <c r="M15" s="13">
        <f t="shared" si="0"/>
        <v>0</v>
      </c>
      <c r="N15" s="15" t="str">
        <f t="shared" si="1"/>
        <v>OK</v>
      </c>
      <c r="O15" s="108"/>
      <c r="P15" s="108"/>
      <c r="Q15" s="108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>
        <v>2</v>
      </c>
      <c r="M16" s="13">
        <f t="shared" si="0"/>
        <v>2</v>
      </c>
      <c r="N16" s="15" t="str">
        <f t="shared" si="1"/>
        <v>OK</v>
      </c>
      <c r="O16" s="108"/>
      <c r="P16" s="108"/>
      <c r="Q16" s="108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>
        <f>2-2</f>
        <v>0</v>
      </c>
      <c r="M17" s="13">
        <f t="shared" si="0"/>
        <v>0</v>
      </c>
      <c r="N17" s="15" t="str">
        <f t="shared" si="1"/>
        <v>OK</v>
      </c>
      <c r="O17" s="108"/>
      <c r="P17" s="108"/>
      <c r="Q17" s="108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>
        <v>0</v>
      </c>
      <c r="M18" s="13">
        <f t="shared" si="0"/>
        <v>0</v>
      </c>
      <c r="N18" s="15" t="str">
        <f t="shared" si="1"/>
        <v>OK</v>
      </c>
      <c r="O18" s="108"/>
      <c r="P18" s="108"/>
      <c r="Q18" s="108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>
        <v>1</v>
      </c>
      <c r="M19" s="13">
        <f t="shared" si="0"/>
        <v>1</v>
      </c>
      <c r="N19" s="15" t="str">
        <f t="shared" si="1"/>
        <v>OK</v>
      </c>
      <c r="O19" s="108"/>
      <c r="P19" s="108"/>
      <c r="Q19" s="108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/>
      <c r="M20" s="13">
        <f t="shared" si="0"/>
        <v>0</v>
      </c>
      <c r="N20" s="15" t="str">
        <f t="shared" si="1"/>
        <v>OK</v>
      </c>
      <c r="O20" s="108"/>
      <c r="P20" s="108"/>
      <c r="Q20" s="108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ht="15" customHeight="1" x14ac:dyDescent="0.25">
      <c r="A21" s="148" t="s">
        <v>102</v>
      </c>
      <c r="B21" s="148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/>
      <c r="M21" s="13">
        <f t="shared" si="0"/>
        <v>0</v>
      </c>
      <c r="N21" s="15" t="str">
        <f t="shared" si="1"/>
        <v>OK</v>
      </c>
      <c r="O21" s="108"/>
      <c r="P21" s="108"/>
      <c r="Q21" s="108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ht="45" x14ac:dyDescent="0.25">
      <c r="A22" s="149"/>
      <c r="B22" s="149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/>
      <c r="M22" s="13">
        <f t="shared" si="0"/>
        <v>0</v>
      </c>
      <c r="N22" s="15" t="str">
        <f t="shared" si="1"/>
        <v>OK</v>
      </c>
      <c r="O22" s="108"/>
      <c r="P22" s="108"/>
      <c r="Q22" s="108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spans="1:28" ht="45" x14ac:dyDescent="0.25">
      <c r="A23" s="149"/>
      <c r="B23" s="149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/>
      <c r="M23" s="13">
        <f t="shared" si="0"/>
        <v>0</v>
      </c>
      <c r="N23" s="15" t="str">
        <f t="shared" si="1"/>
        <v>OK</v>
      </c>
      <c r="O23" s="108"/>
      <c r="P23" s="108"/>
      <c r="Q23" s="108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spans="1:28" ht="45" x14ac:dyDescent="0.25">
      <c r="A24" s="149"/>
      <c r="B24" s="149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/>
      <c r="M24" s="13">
        <f t="shared" si="0"/>
        <v>0</v>
      </c>
      <c r="N24" s="15" t="str">
        <f t="shared" si="1"/>
        <v>OK</v>
      </c>
      <c r="O24" s="108"/>
      <c r="P24" s="108"/>
      <c r="Q24" s="108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spans="1:28" x14ac:dyDescent="0.25">
      <c r="A25" s="149"/>
      <c r="B25" s="149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/>
      <c r="M25" s="13">
        <f t="shared" si="0"/>
        <v>0</v>
      </c>
      <c r="N25" s="15" t="str">
        <f t="shared" si="1"/>
        <v>OK</v>
      </c>
      <c r="O25" s="108"/>
      <c r="P25" s="108"/>
      <c r="Q25" s="108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spans="1:28" x14ac:dyDescent="0.25">
      <c r="A26" s="149"/>
      <c r="B26" s="149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/>
      <c r="M26" s="13">
        <f t="shared" si="0"/>
        <v>0</v>
      </c>
      <c r="N26" s="15" t="str">
        <f t="shared" si="1"/>
        <v>OK</v>
      </c>
      <c r="O26" s="108"/>
      <c r="P26" s="108"/>
      <c r="Q26" s="108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x14ac:dyDescent="0.25">
      <c r="A27" s="149"/>
      <c r="B27" s="149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/>
      <c r="M27" s="13">
        <f t="shared" si="0"/>
        <v>0</v>
      </c>
      <c r="N27" s="15" t="str">
        <f t="shared" si="1"/>
        <v>OK</v>
      </c>
      <c r="O27" s="108"/>
      <c r="P27" s="108"/>
      <c r="Q27" s="108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x14ac:dyDescent="0.25">
      <c r="A28" s="149"/>
      <c r="B28" s="149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/>
      <c r="M28" s="13">
        <f t="shared" si="0"/>
        <v>0</v>
      </c>
      <c r="N28" s="15" t="str">
        <f t="shared" si="1"/>
        <v>OK</v>
      </c>
      <c r="O28" s="108"/>
      <c r="P28" s="108"/>
      <c r="Q28" s="108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ht="22.5" x14ac:dyDescent="0.25">
      <c r="A29" s="150"/>
      <c r="B29" s="150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/>
      <c r="M29" s="13">
        <f t="shared" si="0"/>
        <v>0</v>
      </c>
      <c r="N29" s="15" t="str">
        <f t="shared" si="1"/>
        <v>OK</v>
      </c>
      <c r="O29" s="108"/>
      <c r="P29" s="108"/>
      <c r="Q29" s="108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45" customHeight="1" x14ac:dyDescent="0.25">
      <c r="A30" s="160" t="s">
        <v>108</v>
      </c>
      <c r="B30" s="162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108"/>
      <c r="P30" s="108"/>
      <c r="Q30" s="108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ht="45" x14ac:dyDescent="0.25">
      <c r="A31" s="160"/>
      <c r="B31" s="163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108"/>
      <c r="P31" s="108"/>
      <c r="Q31" s="108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45" x14ac:dyDescent="0.25">
      <c r="A32" s="160"/>
      <c r="B32" s="163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108"/>
      <c r="P32" s="108"/>
      <c r="Q32" s="108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x14ac:dyDescent="0.25">
      <c r="A33" s="160"/>
      <c r="B33" s="163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108"/>
      <c r="P33" s="108"/>
      <c r="Q33" s="108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x14ac:dyDescent="0.25">
      <c r="A34" s="160"/>
      <c r="B34" s="163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108"/>
      <c r="P34" s="108"/>
      <c r="Q34" s="108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x14ac:dyDescent="0.25">
      <c r="A35" s="160"/>
      <c r="B35" s="163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108"/>
      <c r="P35" s="108"/>
      <c r="Q35" s="108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x14ac:dyDescent="0.25">
      <c r="A36" s="160"/>
      <c r="B36" s="163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108"/>
      <c r="P36" s="108"/>
      <c r="Q36" s="108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22.5" x14ac:dyDescent="0.25">
      <c r="A37" s="161"/>
      <c r="B37" s="163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108"/>
      <c r="P37" s="108"/>
      <c r="Q37" s="108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5" customHeight="1" x14ac:dyDescent="0.25">
      <c r="A38" s="148" t="s">
        <v>109</v>
      </c>
      <c r="B38" s="148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108"/>
      <c r="P38" s="108"/>
      <c r="Q38" s="108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45" x14ac:dyDescent="0.25">
      <c r="A39" s="149"/>
      <c r="B39" s="149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0"/>
        <v>0</v>
      </c>
      <c r="N39" s="15" t="str">
        <f t="shared" si="1"/>
        <v>OK</v>
      </c>
      <c r="O39" s="108"/>
      <c r="P39" s="108"/>
      <c r="Q39" s="108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45" x14ac:dyDescent="0.25">
      <c r="A40" s="149"/>
      <c r="B40" s="149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0"/>
        <v>0</v>
      </c>
      <c r="N40" s="15" t="str">
        <f t="shared" si="1"/>
        <v>OK</v>
      </c>
      <c r="O40" s="108"/>
      <c r="P40" s="108"/>
      <c r="Q40" s="108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45" x14ac:dyDescent="0.25">
      <c r="A41" s="149"/>
      <c r="B41" s="149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108"/>
      <c r="P41" s="108"/>
      <c r="Q41" s="108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x14ac:dyDescent="0.25">
      <c r="A42" s="149"/>
      <c r="B42" s="149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0"/>
        <v>0</v>
      </c>
      <c r="N42" s="15" t="str">
        <f t="shared" si="1"/>
        <v>OK</v>
      </c>
      <c r="O42" s="108"/>
      <c r="P42" s="108"/>
      <c r="Q42" s="108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x14ac:dyDescent="0.25">
      <c r="A43" s="149"/>
      <c r="B43" s="149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0"/>
        <v>0</v>
      </c>
      <c r="N43" s="15" t="str">
        <f t="shared" si="1"/>
        <v>OK</v>
      </c>
      <c r="O43" s="108"/>
      <c r="P43" s="108"/>
      <c r="Q43" s="108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x14ac:dyDescent="0.25">
      <c r="A44" s="149"/>
      <c r="B44" s="149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108"/>
      <c r="P44" s="108"/>
      <c r="Q44" s="108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x14ac:dyDescent="0.25">
      <c r="A45" s="149"/>
      <c r="B45" s="149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108"/>
      <c r="P45" s="108"/>
      <c r="Q45" s="108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80.099999999999994" customHeight="1" x14ac:dyDescent="0.25">
      <c r="A46" s="150"/>
      <c r="B46" s="150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0"/>
        <v>0</v>
      </c>
      <c r="N46" s="15" t="str">
        <f t="shared" si="1"/>
        <v>OK</v>
      </c>
      <c r="O46" s="108"/>
      <c r="P46" s="108"/>
      <c r="Q46" s="108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x14ac:dyDescent="0.25">
      <c r="A47" s="156" t="s">
        <v>110</v>
      </c>
      <c r="B47" s="157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>
        <v>1</v>
      </c>
      <c r="M47" s="13">
        <f t="shared" si="0"/>
        <v>1</v>
      </c>
      <c r="N47" s="15" t="str">
        <f t="shared" si="1"/>
        <v>OK</v>
      </c>
      <c r="O47" s="108"/>
      <c r="P47" s="108"/>
      <c r="Q47" s="108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45" x14ac:dyDescent="0.25">
      <c r="A48" s="156"/>
      <c r="B48" s="158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>
        <v>8</v>
      </c>
      <c r="M48" s="13">
        <f t="shared" si="0"/>
        <v>5</v>
      </c>
      <c r="N48" s="15" t="str">
        <f t="shared" si="1"/>
        <v>OK</v>
      </c>
      <c r="O48" s="108"/>
      <c r="P48" s="108">
        <v>2</v>
      </c>
      <c r="Q48" s="108">
        <v>1</v>
      </c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45" x14ac:dyDescent="0.25">
      <c r="A49" s="156"/>
      <c r="B49" s="158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>
        <v>6</v>
      </c>
      <c r="M49" s="13">
        <f t="shared" si="0"/>
        <v>6</v>
      </c>
      <c r="N49" s="15" t="str">
        <f t="shared" si="1"/>
        <v>OK</v>
      </c>
      <c r="O49" s="108"/>
      <c r="P49" s="108"/>
      <c r="Q49" s="108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45" x14ac:dyDescent="0.25">
      <c r="A50" s="156"/>
      <c r="B50" s="158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>
        <v>2</v>
      </c>
      <c r="M50" s="13">
        <f t="shared" si="0"/>
        <v>2</v>
      </c>
      <c r="N50" s="15" t="str">
        <f t="shared" si="1"/>
        <v>OK</v>
      </c>
      <c r="O50" s="108"/>
      <c r="P50" s="108"/>
      <c r="Q50" s="108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x14ac:dyDescent="0.25">
      <c r="A51" s="156"/>
      <c r="B51" s="158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>
        <v>20</v>
      </c>
      <c r="M51" s="13">
        <f t="shared" si="0"/>
        <v>1</v>
      </c>
      <c r="N51" s="15" t="str">
        <f t="shared" si="1"/>
        <v>OK</v>
      </c>
      <c r="O51" s="108"/>
      <c r="P51" s="108">
        <v>18</v>
      </c>
      <c r="Q51" s="108">
        <v>1</v>
      </c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x14ac:dyDescent="0.25">
      <c r="A52" s="156"/>
      <c r="B52" s="158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>
        <v>20</v>
      </c>
      <c r="M52" s="13">
        <f t="shared" si="0"/>
        <v>20</v>
      </c>
      <c r="N52" s="15" t="str">
        <f t="shared" si="1"/>
        <v>OK</v>
      </c>
      <c r="O52" s="108"/>
      <c r="P52" s="108"/>
      <c r="Q52" s="108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x14ac:dyDescent="0.25">
      <c r="A53" s="156"/>
      <c r="B53" s="158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>
        <v>5</v>
      </c>
      <c r="M53" s="13">
        <f t="shared" si="0"/>
        <v>5</v>
      </c>
      <c r="N53" s="15" t="str">
        <f t="shared" si="1"/>
        <v>OK</v>
      </c>
      <c r="O53" s="108"/>
      <c r="P53" s="108"/>
      <c r="Q53" s="108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x14ac:dyDescent="0.25">
      <c r="A54" s="156"/>
      <c r="B54" s="159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>
        <v>5</v>
      </c>
      <c r="M54" s="13">
        <f t="shared" si="0"/>
        <v>4</v>
      </c>
      <c r="N54" s="15" t="str">
        <f t="shared" si="1"/>
        <v>OK</v>
      </c>
      <c r="O54" s="108"/>
      <c r="P54" s="108">
        <v>1</v>
      </c>
      <c r="Q54" s="108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</sheetData>
  <mergeCells count="26">
    <mergeCell ref="O1:O2"/>
    <mergeCell ref="P1:P2"/>
    <mergeCell ref="Q1:Q2"/>
    <mergeCell ref="Z1:Z2"/>
    <mergeCell ref="AA1:AA2"/>
    <mergeCell ref="S1:S2"/>
    <mergeCell ref="T1:T2"/>
    <mergeCell ref="U1:U2"/>
    <mergeCell ref="V1:V2"/>
    <mergeCell ref="W1:W2"/>
    <mergeCell ref="A47:A54"/>
    <mergeCell ref="B47:B54"/>
    <mergeCell ref="AB1:AB2"/>
    <mergeCell ref="A2:N2"/>
    <mergeCell ref="A21:A29"/>
    <mergeCell ref="B21:B29"/>
    <mergeCell ref="A30:A37"/>
    <mergeCell ref="B30:B37"/>
    <mergeCell ref="A38:A46"/>
    <mergeCell ref="B38:B46"/>
    <mergeCell ref="R1:R2"/>
    <mergeCell ref="A1:C1"/>
    <mergeCell ref="D1:K1"/>
    <mergeCell ref="L1:N1"/>
    <mergeCell ref="X1:X2"/>
    <mergeCell ref="Y1:Y2"/>
  </mergeCells>
  <conditionalFormatting sqref="N1:N1048576">
    <cfRule type="cellIs" dxfId="7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REITORIA</vt:lpstr>
      <vt:lpstr>MUSEU</vt:lpstr>
      <vt:lpstr>CAV</vt:lpstr>
      <vt:lpstr>CCT</vt:lpstr>
      <vt:lpstr>CEAD</vt:lpstr>
      <vt:lpstr>CEART</vt:lpstr>
      <vt:lpstr>CEAVI</vt:lpstr>
      <vt:lpstr>CEFID</vt:lpstr>
      <vt:lpstr>CEO</vt:lpstr>
      <vt:lpstr>CEPLAN</vt:lpstr>
      <vt:lpstr>CERES</vt:lpstr>
      <vt:lpstr>CESFI</vt:lpstr>
      <vt:lpstr>ESAG</vt:lpstr>
      <vt:lpstr>FAED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2017-02-14T17:35:15Z</cp:lastPrinted>
  <dcterms:created xsi:type="dcterms:W3CDTF">2010-06-19T20:43:11Z</dcterms:created>
  <dcterms:modified xsi:type="dcterms:W3CDTF">2023-11-17T19:05:39Z</dcterms:modified>
</cp:coreProperties>
</file>