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1067.2021 SRP SGPE 26430.2021 - Projetores e Lâmpadas - (RELANÇAMENTO PE 0976.2021) VIG. 18.10.2022\"/>
    </mc:Choice>
  </mc:AlternateContent>
  <xr:revisionPtr revIDLastSave="0" documentId="13_ncr:1_{FFE5F07C-4772-4397-8CAA-1EF73B171AC9}" xr6:coauthVersionLast="36" xr6:coauthVersionMax="36" xr10:uidLastSave="{00000000-0000-0000-0000-000000000000}"/>
  <bookViews>
    <workbookView xWindow="0" yWindow="0" windowWidth="21600" windowHeight="9135" tabRatio="857" activeTab="10" xr2:uid="{00000000-000D-0000-FFFF-FFFF00000000}"/>
  </bookViews>
  <sheets>
    <sheet name="Reitoria" sheetId="75" r:id="rId1"/>
    <sheet name="ESAG" sheetId="105" r:id="rId2"/>
    <sheet name="CEART" sheetId="106" r:id="rId3"/>
    <sheet name="FAED" sheetId="107" r:id="rId4"/>
    <sheet name="CEFID" sheetId="109" r:id="rId5"/>
    <sheet name="CCT" sheetId="115" r:id="rId6"/>
    <sheet name="CAV" sheetId="108" r:id="rId7"/>
    <sheet name="CERES" sheetId="110" r:id="rId8"/>
    <sheet name="CEO" sheetId="111" r:id="rId9"/>
    <sheet name="CEPLAN" sheetId="116" r:id="rId10"/>
    <sheet name="GESTOR" sheetId="91" r:id="rId11"/>
  </sheets>
  <definedNames>
    <definedName name="diasuteis" localSheetId="9">#REF!</definedName>
    <definedName name="diasuteis" localSheetId="10">#REF!</definedName>
    <definedName name="diasuteis" localSheetId="0">#REF!</definedName>
    <definedName name="diasuteis">#REF!</definedName>
    <definedName name="Ferias" localSheetId="9">#REF!</definedName>
    <definedName name="Ferias" localSheetId="10">#REF!</definedName>
    <definedName name="Ferias">#REF!</definedName>
    <definedName name="RD" localSheetId="9">OFFSET(#REF!,(MATCH(SMALL(#REF!,ROW()-10),#REF!,0)-1),0)</definedName>
    <definedName name="RD" localSheetId="10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M7" i="107" l="1"/>
  <c r="W7" i="116" l="1"/>
  <c r="V7" i="116"/>
  <c r="U7" i="116"/>
  <c r="T7" i="116"/>
  <c r="S7" i="116"/>
  <c r="R7" i="116"/>
  <c r="Q7" i="116"/>
  <c r="P7" i="116"/>
  <c r="O7" i="116"/>
  <c r="N7" i="116"/>
  <c r="M7" i="116"/>
  <c r="K6" i="116"/>
  <c r="K9" i="116" s="1"/>
  <c r="K5" i="116"/>
  <c r="L5" i="116" s="1"/>
  <c r="K4" i="116"/>
  <c r="L4" i="116" s="1"/>
  <c r="W7" i="111"/>
  <c r="V7" i="111"/>
  <c r="U7" i="111"/>
  <c r="T7" i="111"/>
  <c r="S7" i="111"/>
  <c r="R7" i="111"/>
  <c r="Q7" i="111"/>
  <c r="P7" i="111"/>
  <c r="O7" i="111"/>
  <c r="N7" i="111"/>
  <c r="M7" i="111"/>
  <c r="K6" i="111"/>
  <c r="K9" i="111" s="1"/>
  <c r="K5" i="111"/>
  <c r="L5" i="111" s="1"/>
  <c r="K4" i="111"/>
  <c r="L4" i="111" s="1"/>
  <c r="W7" i="110"/>
  <c r="V7" i="110"/>
  <c r="U7" i="110"/>
  <c r="T7" i="110"/>
  <c r="S7" i="110"/>
  <c r="R7" i="110"/>
  <c r="Q7" i="110"/>
  <c r="P7" i="110"/>
  <c r="O7" i="110"/>
  <c r="N7" i="110"/>
  <c r="M7" i="110"/>
  <c r="K6" i="110"/>
  <c r="K9" i="110" s="1"/>
  <c r="K5" i="110"/>
  <c r="L5" i="110" s="1"/>
  <c r="K4" i="110"/>
  <c r="L4" i="110" s="1"/>
  <c r="W7" i="108"/>
  <c r="V7" i="108"/>
  <c r="U7" i="108"/>
  <c r="T7" i="108"/>
  <c r="S7" i="108"/>
  <c r="R7" i="108"/>
  <c r="Q7" i="108"/>
  <c r="P7" i="108"/>
  <c r="O7" i="108"/>
  <c r="N7" i="108"/>
  <c r="M7" i="108"/>
  <c r="K6" i="108"/>
  <c r="K9" i="108" s="1"/>
  <c r="K5" i="108"/>
  <c r="L5" i="108" s="1"/>
  <c r="K4" i="108"/>
  <c r="L4" i="108" s="1"/>
  <c r="W7" i="115"/>
  <c r="V7" i="115"/>
  <c r="U7" i="115"/>
  <c r="T7" i="115"/>
  <c r="S7" i="115"/>
  <c r="R7" i="115"/>
  <c r="Q7" i="115"/>
  <c r="P7" i="115"/>
  <c r="O7" i="115"/>
  <c r="N7" i="115"/>
  <c r="M7" i="115"/>
  <c r="K6" i="115"/>
  <c r="K9" i="115" s="1"/>
  <c r="K5" i="115"/>
  <c r="L5" i="115" s="1"/>
  <c r="K4" i="115"/>
  <c r="L4" i="115" s="1"/>
  <c r="W7" i="109"/>
  <c r="V7" i="109"/>
  <c r="U7" i="109"/>
  <c r="T7" i="109"/>
  <c r="S7" i="109"/>
  <c r="R7" i="109"/>
  <c r="Q7" i="109"/>
  <c r="P7" i="109"/>
  <c r="O7" i="109"/>
  <c r="N7" i="109"/>
  <c r="M7" i="109"/>
  <c r="K6" i="109"/>
  <c r="K9" i="109" s="1"/>
  <c r="K5" i="109"/>
  <c r="L5" i="109" s="1"/>
  <c r="K4" i="109"/>
  <c r="L4" i="109" s="1"/>
  <c r="W7" i="107"/>
  <c r="V7" i="107"/>
  <c r="U7" i="107"/>
  <c r="T7" i="107"/>
  <c r="S7" i="107"/>
  <c r="R7" i="107"/>
  <c r="Q7" i="107"/>
  <c r="P7" i="107"/>
  <c r="O7" i="107"/>
  <c r="N7" i="107"/>
  <c r="K6" i="107"/>
  <c r="K9" i="107" s="1"/>
  <c r="K5" i="107"/>
  <c r="L5" i="107" s="1"/>
  <c r="K4" i="107"/>
  <c r="L4" i="107" s="1"/>
  <c r="W7" i="106"/>
  <c r="V7" i="106"/>
  <c r="U7" i="106"/>
  <c r="T7" i="106"/>
  <c r="S7" i="106"/>
  <c r="R7" i="106"/>
  <c r="Q7" i="106"/>
  <c r="P7" i="106"/>
  <c r="O7" i="106"/>
  <c r="N7" i="106"/>
  <c r="M7" i="106"/>
  <c r="K6" i="106"/>
  <c r="L6" i="106" s="1"/>
  <c r="K5" i="106"/>
  <c r="L5" i="106" s="1"/>
  <c r="K4" i="106"/>
  <c r="L4" i="106" s="1"/>
  <c r="K9" i="105"/>
  <c r="W7" i="105"/>
  <c r="V7" i="105"/>
  <c r="U7" i="105"/>
  <c r="T7" i="105"/>
  <c r="S7" i="105"/>
  <c r="R7" i="105"/>
  <c r="Q7" i="105"/>
  <c r="P7" i="105"/>
  <c r="O7" i="105"/>
  <c r="N7" i="105"/>
  <c r="M7" i="105"/>
  <c r="K6" i="105"/>
  <c r="L6" i="105" s="1"/>
  <c r="K5" i="105"/>
  <c r="L5" i="105" s="1"/>
  <c r="K4" i="105"/>
  <c r="L4" i="105" s="1"/>
  <c r="L6" i="116" l="1"/>
  <c r="L6" i="111"/>
  <c r="L6" i="110"/>
  <c r="L6" i="108"/>
  <c r="L6" i="115"/>
  <c r="L6" i="109"/>
  <c r="L6" i="107"/>
  <c r="K9" i="106"/>
  <c r="G6" i="91"/>
  <c r="J6" i="91" s="1"/>
  <c r="G5" i="91" l="1"/>
  <c r="J5" i="91" s="1"/>
  <c r="G4" i="91"/>
  <c r="J4" i="91" s="1"/>
  <c r="J7" i="91" s="1"/>
  <c r="K4" i="75"/>
  <c r="L4" i="75" s="1"/>
  <c r="K5" i="75"/>
  <c r="G11" i="91"/>
  <c r="H5" i="91" l="1"/>
  <c r="K5" i="91" s="1"/>
  <c r="H4" i="91"/>
  <c r="H6" i="91"/>
  <c r="L5" i="75"/>
  <c r="K6" i="75"/>
  <c r="L6" i="75" s="1"/>
  <c r="I5" i="91" l="1"/>
  <c r="K4" i="91"/>
  <c r="K7" i="91" s="1"/>
  <c r="I4" i="91"/>
  <c r="I6" i="91"/>
  <c r="K6" i="91"/>
  <c r="W7" i="75"/>
  <c r="V7" i="75"/>
  <c r="U7" i="75"/>
  <c r="T7" i="75"/>
  <c r="S7" i="75"/>
  <c r="R7" i="75"/>
  <c r="Q7" i="75"/>
  <c r="P7" i="75"/>
  <c r="O7" i="75"/>
  <c r="N7" i="75"/>
  <c r="M7" i="75"/>
  <c r="G12" i="91" l="1"/>
  <c r="G10" i="91"/>
  <c r="K9" i="75" l="1"/>
  <c r="K13" i="91" l="1"/>
  <c r="K14" i="91" l="1"/>
  <c r="K16" i="91" s="1"/>
</calcChain>
</file>

<file path=xl/sharedStrings.xml><?xml version="1.0" encoding="utf-8"?>
<sst xmlns="http://schemas.openxmlformats.org/spreadsheetml/2006/main" count="839" uniqueCount="46">
  <si>
    <t>Saldo / Automático</t>
  </si>
  <si>
    <t>Preço UNITÁRIO (R$)</t>
  </si>
  <si>
    <t>ALERTA</t>
  </si>
  <si>
    <t>Item</t>
  </si>
  <si>
    <t>Unidade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</si>
  <si>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</si>
  <si>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</si>
  <si>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</si>
  <si>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</si>
  <si>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</si>
  <si>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</si>
  <si>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</si>
  <si>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</si>
  <si>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</si>
  <si>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CENTRO PARTICIPANTE: GESTOR</t>
  </si>
  <si>
    <t xml:space="preserve">CENTRO PARTICIPANTE: </t>
  </si>
  <si>
    <t>/   /</t>
  </si>
  <si>
    <t>Especificação</t>
  </si>
  <si>
    <t>Grupo-Classe</t>
  </si>
  <si>
    <t>Código NUC</t>
  </si>
  <si>
    <t>Detalhamento</t>
  </si>
  <si>
    <t>Empresa Vencedora</t>
  </si>
  <si>
    <t xml:space="preserve"> AF nº  xx/2020 Qtde. DT</t>
  </si>
  <si>
    <t>Marca/Modelo</t>
  </si>
  <si>
    <t>24-03</t>
  </si>
  <si>
    <t>01277-7-019</t>
  </si>
  <si>
    <t>449052.33</t>
  </si>
  <si>
    <t>peça</t>
  </si>
  <si>
    <t xml:space="preserve"> AF nº  xx/2021 Qtde. DT</t>
  </si>
  <si>
    <t>PROCESSO: PE 1067/2021</t>
  </si>
  <si>
    <t>OBJETO: AQUISIÇÃO DE PROJETORES MULTIMÍDIA E LÂMPADAS PARA PROJETOR PARA A UDESC (Relançamento)</t>
  </si>
  <si>
    <t>VIGÊNCIA DA ATA: 18/10/2021 até 18/10/2022</t>
  </si>
  <si>
    <t>TOPSELLER 7 BRASIL LTDA, CNPJ 41.068.389/0001-94</t>
  </si>
  <si>
    <t>Projetor Avançado 4K (CEART) - descrição TR</t>
  </si>
  <si>
    <t>Lâmpada para Projetor compatível com modelo Epson PowerLite X17</t>
  </si>
  <si>
    <t>Lâmpada para Projetor compatível com modelo Epson PowerLite X39</t>
  </si>
  <si>
    <t>ViewSonic/PX748-4K</t>
  </si>
  <si>
    <t>Epson/ELPLP78 / V13H010L78 com Case</t>
  </si>
  <si>
    <t xml:space="preserve">Lampada Projetor Epson/ S39 W39 X39 107 108 109w - </t>
  </si>
  <si>
    <t>27-03</t>
  </si>
  <si>
    <t>00190-2-229</t>
  </si>
  <si>
    <t>339030.26</t>
  </si>
  <si>
    <t xml:space="preserve"> AF nº 1639/2021 Qtde. DT</t>
  </si>
  <si>
    <t>Atualizado em 17/11/2022</t>
  </si>
  <si>
    <t xml:space="preserve"> AF nº  720/2022 Qtde. DT</t>
  </si>
  <si>
    <t xml:space="preserve"> AF nº  1705/2022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</si>
</sst>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  <numFmt numFmtId="172" formatCode="_-&quot;R$&quot;\ * #,##0.00_-;\-&quot;R$&quot;\ * #,##0.00_-;_-&quot;R$&quot;\ * &quot;-&quot;??_-;_-@_-"/>
    <numFmt numFmtId="173" formatCode="_-* #,##0.00_-;\-* #,##0.00_-;_-* &quot;-&quot;??_-;_-@_-"/>
  </numFmts>
  <fonts count="11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</cellStyleXfs>
  <cellXfs count="76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 applyProtection="1">
      <alignment wrapText="1"/>
      <protection locked="0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68" fontId="6" fillId="8" borderId="2" xfId="1" applyNumberFormat="1" applyFont="1" applyFill="1" applyBorder="1" applyAlignment="1" applyProtection="1">
      <alignment horizontal="right"/>
      <protection locked="0"/>
    </xf>
    <xf numFmtId="168" fontId="6" fillId="8" borderId="3" xfId="1" applyNumberFormat="1" applyFont="1" applyFill="1" applyBorder="1" applyAlignment="1" applyProtection="1">
      <alignment horizontal="right"/>
      <protection locked="0"/>
    </xf>
    <xf numFmtId="9" fontId="6" fillId="8" borderId="4" xfId="12" applyFont="1" applyFill="1" applyBorder="1" applyAlignment="1" applyProtection="1">
      <alignment horizontal="right"/>
      <protection locked="0"/>
    </xf>
    <xf numFmtId="2" fontId="6" fillId="8" borderId="3" xfId="1" applyNumberFormat="1" applyFont="1" applyFill="1" applyBorder="1" applyAlignment="1">
      <alignment horizontal="right"/>
    </xf>
    <xf numFmtId="0" fontId="6" fillId="8" borderId="8" xfId="1" applyFont="1" applyFill="1" applyBorder="1" applyAlignment="1" applyProtection="1">
      <alignment horizontal="left"/>
      <protection locked="0"/>
    </xf>
    <xf numFmtId="0" fontId="6" fillId="8" borderId="15" xfId="1" applyFont="1" applyFill="1" applyBorder="1" applyAlignment="1" applyProtection="1">
      <alignment horizontal="left"/>
      <protection locked="0"/>
    </xf>
    <xf numFmtId="0" fontId="6" fillId="8" borderId="10" xfId="1" applyFont="1" applyFill="1" applyBorder="1" applyAlignment="1" applyProtection="1">
      <alignment horizontal="left"/>
      <protection locked="0"/>
    </xf>
    <xf numFmtId="0" fontId="6" fillId="8" borderId="0" xfId="1" applyFont="1" applyFill="1" applyBorder="1" applyAlignment="1" applyProtection="1">
      <alignment horizontal="left"/>
      <protection locked="0"/>
    </xf>
    <xf numFmtId="0" fontId="6" fillId="8" borderId="12" xfId="1" applyFont="1" applyFill="1" applyBorder="1" applyAlignment="1" applyProtection="1">
      <alignment horizontal="left"/>
      <protection locked="0"/>
    </xf>
    <xf numFmtId="0" fontId="6" fillId="8" borderId="14" xfId="1" applyFont="1" applyFill="1" applyBorder="1" applyAlignment="1" applyProtection="1">
      <alignment horizontal="left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44" fontId="3" fillId="0" borderId="0" xfId="1" applyNumberFormat="1" applyFont="1" applyAlignment="1">
      <alignment wrapText="1"/>
    </xf>
    <xf numFmtId="44" fontId="7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65" fontId="3" fillId="7" borderId="1" xfId="3" applyFont="1" applyFill="1" applyBorder="1" applyAlignment="1" applyProtection="1">
      <alignment horizontal="center" vertical="center" wrapText="1"/>
    </xf>
    <xf numFmtId="0" fontId="3" fillId="7" borderId="1" xfId="1" applyFont="1" applyFill="1" applyBorder="1" applyAlignment="1" applyProtection="1">
      <alignment horizontal="center" vertical="center" wrapText="1"/>
    </xf>
    <xf numFmtId="166" fontId="3" fillId="7" borderId="1" xfId="1" applyNumberFormat="1" applyFont="1" applyFill="1" applyBorder="1" applyAlignment="1">
      <alignment horizontal="center" vertical="center" wrapText="1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44" fontId="3" fillId="0" borderId="0" xfId="8" applyFont="1" applyAlignment="1" applyProtection="1">
      <alignment wrapText="1"/>
      <protection locked="0"/>
    </xf>
    <xf numFmtId="0" fontId="8" fillId="11" borderId="1" xfId="0" applyNumberFormat="1" applyFont="1" applyFill="1" applyBorder="1" applyAlignment="1">
      <alignment horizontal="center" vertical="center" wrapText="1"/>
    </xf>
    <xf numFmtId="44" fontId="8" fillId="11" borderId="1" xfId="0" applyNumberFormat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horizontal="center" vertical="center" wrapText="1"/>
    </xf>
    <xf numFmtId="49" fontId="9" fillId="11" borderId="1" xfId="0" applyNumberFormat="1" applyFont="1" applyFill="1" applyBorder="1" applyAlignment="1">
      <alignment horizontal="center" vertical="center" wrapText="1"/>
    </xf>
    <xf numFmtId="4" fontId="9" fillId="11" borderId="1" xfId="0" applyNumberFormat="1" applyFont="1" applyFill="1" applyBorder="1" applyAlignment="1">
      <alignment horizontal="center" vertical="center" wrapText="1"/>
    </xf>
    <xf numFmtId="41" fontId="9" fillId="11" borderId="1" xfId="0" applyNumberFormat="1" applyFont="1" applyFill="1" applyBorder="1" applyAlignment="1">
      <alignment horizontal="center" vertical="center"/>
    </xf>
    <xf numFmtId="0" fontId="8" fillId="13" borderId="1" xfId="0" applyNumberFormat="1" applyFont="1" applyFill="1" applyBorder="1" applyAlignment="1">
      <alignment horizontal="center" vertical="center" wrapText="1"/>
    </xf>
    <xf numFmtId="44" fontId="8" fillId="13" borderId="1" xfId="0" applyNumberFormat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left" vertical="center" wrapText="1"/>
    </xf>
    <xf numFmtId="0" fontId="9" fillId="13" borderId="1" xfId="0" applyFont="1" applyFill="1" applyBorder="1" applyAlignment="1">
      <alignment horizontal="center" vertical="center" wrapText="1"/>
    </xf>
    <xf numFmtId="49" fontId="9" fillId="13" borderId="1" xfId="0" applyNumberFormat="1" applyFont="1" applyFill="1" applyBorder="1" applyAlignment="1">
      <alignment horizontal="center" vertical="center" wrapText="1"/>
    </xf>
    <xf numFmtId="4" fontId="9" fillId="13" borderId="1" xfId="0" applyNumberFormat="1" applyFont="1" applyFill="1" applyBorder="1" applyAlignment="1">
      <alignment horizontal="center" vertical="center" wrapText="1"/>
    </xf>
    <xf numFmtId="41" fontId="9" fillId="13" borderId="1" xfId="0" applyNumberFormat="1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169" fontId="9" fillId="11" borderId="1" xfId="0" applyNumberFormat="1" applyFont="1" applyFill="1" applyBorder="1" applyAlignment="1">
      <alignment horizontal="center" vertical="center" wrapText="1"/>
    </xf>
    <xf numFmtId="169" fontId="9" fillId="13" borderId="1" xfId="0" applyNumberFormat="1" applyFont="1" applyFill="1" applyBorder="1" applyAlignment="1">
      <alignment horizontal="center" vertical="center" wrapText="1"/>
    </xf>
    <xf numFmtId="41" fontId="6" fillId="6" borderId="1" xfId="0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3" fontId="6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6" fillId="7" borderId="1" xfId="8" applyFont="1" applyFill="1" applyBorder="1" applyAlignment="1">
      <alignment vertical="center" wrapText="1"/>
    </xf>
    <xf numFmtId="44" fontId="6" fillId="7" borderId="1" xfId="1" applyNumberFormat="1" applyFont="1" applyFill="1" applyBorder="1" applyAlignment="1">
      <alignment vertical="center" wrapText="1"/>
    </xf>
    <xf numFmtId="0" fontId="10" fillId="13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0" applyNumberFormat="1" applyFont="1" applyFill="1" applyBorder="1" applyAlignment="1">
      <alignment horizontal="left" vertical="center" wrapText="1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1" applyFont="1" applyFill="1" applyBorder="1" applyAlignment="1" applyProtection="1">
      <alignment horizontal="left"/>
      <protection locked="0"/>
    </xf>
    <xf numFmtId="0" fontId="6" fillId="8" borderId="6" xfId="1" applyFont="1" applyFill="1" applyBorder="1" applyAlignment="1" applyProtection="1">
      <alignment horizontal="left"/>
      <protection locked="0"/>
    </xf>
    <xf numFmtId="0" fontId="6" fillId="8" borderId="7" xfId="1" applyFont="1" applyFill="1" applyBorder="1" applyAlignment="1" applyProtection="1">
      <alignment horizontal="left"/>
      <protection locked="0"/>
    </xf>
    <xf numFmtId="0" fontId="3" fillId="12" borderId="1" xfId="0" applyNumberFormat="1" applyFont="1" applyFill="1" applyBorder="1" applyAlignment="1">
      <alignment horizontal="left" vertical="center" wrapText="1"/>
    </xf>
    <xf numFmtId="0" fontId="6" fillId="8" borderId="8" xfId="1" applyFont="1" applyFill="1" applyBorder="1" applyAlignment="1">
      <alignment vertical="center" wrapText="1"/>
    </xf>
    <xf numFmtId="0" fontId="6" fillId="8" borderId="15" xfId="1" applyFont="1" applyFill="1" applyBorder="1" applyAlignment="1">
      <alignment vertical="center" wrapText="1"/>
    </xf>
    <xf numFmtId="0" fontId="6" fillId="8" borderId="9" xfId="1" applyFont="1" applyFill="1" applyBorder="1" applyAlignment="1">
      <alignment vertical="center" wrapText="1"/>
    </xf>
    <xf numFmtId="0" fontId="6" fillId="8" borderId="10" xfId="1" applyFont="1" applyFill="1" applyBorder="1" applyAlignment="1">
      <alignment vertical="center" wrapText="1"/>
    </xf>
    <xf numFmtId="0" fontId="6" fillId="8" borderId="0" xfId="1" applyFont="1" applyFill="1" applyBorder="1" applyAlignment="1">
      <alignment vertical="center" wrapText="1"/>
    </xf>
    <xf numFmtId="0" fontId="6" fillId="8" borderId="11" xfId="1" applyFont="1" applyFill="1" applyBorder="1" applyAlignment="1">
      <alignment vertical="center" wrapText="1"/>
    </xf>
    <xf numFmtId="0" fontId="6" fillId="8" borderId="12" xfId="1" applyFont="1" applyFill="1" applyBorder="1" applyAlignment="1">
      <alignment vertical="center" wrapText="1"/>
    </xf>
    <xf numFmtId="0" fontId="6" fillId="8" borderId="14" xfId="1" applyFont="1" applyFill="1" applyBorder="1" applyAlignment="1">
      <alignment vertical="center" wrapText="1"/>
    </xf>
    <xf numFmtId="0" fontId="6" fillId="8" borderId="13" xfId="1" applyFont="1" applyFill="1" applyBorder="1" applyAlignment="1">
      <alignment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18">
    <cellStyle name="Moeda 2" xfId="5" xr:uid="{00000000-0005-0000-0000-000000000000}"/>
    <cellStyle name="Moeda 2 2" xfId="9" xr:uid="{00000000-0005-0000-0000-000001000000}"/>
    <cellStyle name="Moeda 3" xfId="8" xr:uid="{00000000-0005-0000-0000-000002000000}"/>
    <cellStyle name="Moeda 3 2" xfId="15" xr:uid="{00000000-0005-0000-0000-000002000000}"/>
    <cellStyle name="Normal" xfId="0" builtinId="0"/>
    <cellStyle name="Normal 2" xfId="1" xr:uid="{00000000-0005-0000-0000-000004000000}"/>
    <cellStyle name="Porcentagem 2" xfId="12" xr:uid="{00000000-0005-0000-0000-000005000000}"/>
    <cellStyle name="Separador de milhares 2" xfId="2" xr:uid="{00000000-0005-0000-0000-000006000000}"/>
    <cellStyle name="Separador de milhares 2 2" xfId="7" xr:uid="{00000000-0005-0000-0000-000007000000}"/>
    <cellStyle name="Separador de milhares 2 2 2" xfId="11" xr:uid="{00000000-0005-0000-0000-000008000000}"/>
    <cellStyle name="Separador de milhares 2 2 2 2" xfId="17" xr:uid="{00000000-0005-0000-0000-000008000000}"/>
    <cellStyle name="Separador de milhares 2 2 3" xfId="14" xr:uid="{00000000-0005-0000-0000-000007000000}"/>
    <cellStyle name="Separador de milhares 2 3" xfId="6" xr:uid="{00000000-0005-0000-0000-000009000000}"/>
    <cellStyle name="Separador de milhares 2 3 2" xfId="10" xr:uid="{00000000-0005-0000-0000-00000A000000}"/>
    <cellStyle name="Separador de milhares 2 3 2 2" xfId="16" xr:uid="{00000000-0005-0000-0000-00000A000000}"/>
    <cellStyle name="Separador de milhares 2 3 3" xfId="13" xr:uid="{00000000-0005-0000-0000-000009000000}"/>
    <cellStyle name="Separador de milhares 3" xfId="3" xr:uid="{00000000-0005-0000-0000-00000B000000}"/>
    <cellStyle name="Título 5" xfId="4" xr:uid="{00000000-0005-0000-0000-00000C000000}"/>
  </cellStyles>
  <dxfs count="0"/>
  <tableStyles count="1" defaultTableStyle="TableStyleMedium9" defaultPivotStyle="PivotStyleLight16">
    <tableStyle name="Invisible" pivot="0" table="0" count="0" xr9:uid="{30C5538B-8886-4C1E-86DB-7D79CEEF1B6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335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AH9"/>
  <sheetViews>
    <sheetView zoomScale="80" zoomScaleNormal="80" workbookViewId="0">
      <selection activeCell="J6" sqref="J6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5.14062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59" t="s">
        <v>29</v>
      </c>
      <c r="B1" s="59"/>
      <c r="C1" s="59" t="s">
        <v>30</v>
      </c>
      <c r="D1" s="59"/>
      <c r="E1" s="59"/>
      <c r="F1" s="59"/>
      <c r="G1" s="59"/>
      <c r="H1" s="59"/>
      <c r="I1" s="59"/>
      <c r="J1" s="59" t="s">
        <v>31</v>
      </c>
      <c r="K1" s="59"/>
      <c r="L1" s="59"/>
      <c r="M1" s="60" t="s">
        <v>28</v>
      </c>
      <c r="N1" s="60" t="s">
        <v>22</v>
      </c>
      <c r="O1" s="60" t="s">
        <v>22</v>
      </c>
      <c r="P1" s="60" t="s">
        <v>22</v>
      </c>
      <c r="Q1" s="60" t="s">
        <v>22</v>
      </c>
      <c r="R1" s="60" t="s">
        <v>22</v>
      </c>
      <c r="S1" s="60" t="s">
        <v>22</v>
      </c>
      <c r="T1" s="60" t="s">
        <v>22</v>
      </c>
      <c r="U1" s="60" t="s">
        <v>22</v>
      </c>
      <c r="V1" s="60" t="s">
        <v>22</v>
      </c>
      <c r="W1" s="60" t="s">
        <v>22</v>
      </c>
      <c r="X1" s="60" t="s">
        <v>22</v>
      </c>
      <c r="Y1" s="60" t="s">
        <v>22</v>
      </c>
      <c r="Z1" s="60" t="s">
        <v>22</v>
      </c>
      <c r="AA1" s="60" t="s">
        <v>22</v>
      </c>
      <c r="AB1" s="60" t="s">
        <v>22</v>
      </c>
      <c r="AC1" s="60" t="s">
        <v>22</v>
      </c>
      <c r="AD1" s="60" t="s">
        <v>22</v>
      </c>
      <c r="AE1" s="60" t="s">
        <v>22</v>
      </c>
      <c r="AF1" s="60" t="s">
        <v>22</v>
      </c>
      <c r="AG1" s="60" t="s">
        <v>22</v>
      </c>
      <c r="AH1" s="60" t="s">
        <v>22</v>
      </c>
    </row>
    <row r="2" spans="1:34" ht="21.75" customHeight="1" x14ac:dyDescent="0.25">
      <c r="A2" s="59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 t="s">
        <v>16</v>
      </c>
      <c r="N3" s="22" t="s">
        <v>16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32</v>
      </c>
      <c r="C4" s="36" t="s">
        <v>33</v>
      </c>
      <c r="D4" s="37" t="s">
        <v>27</v>
      </c>
      <c r="E4" s="37" t="s">
        <v>36</v>
      </c>
      <c r="F4" s="38" t="s">
        <v>24</v>
      </c>
      <c r="G4" s="37" t="s">
        <v>25</v>
      </c>
      <c r="H4" s="37" t="s">
        <v>26</v>
      </c>
      <c r="I4" s="50">
        <v>17800</v>
      </c>
      <c r="J4" s="40"/>
      <c r="K4" s="23">
        <f t="shared" ref="K4:K6" si="0">J4-(SUM(M4:Y4))</f>
        <v>0</v>
      </c>
      <c r="L4" s="24" t="str">
        <f t="shared" ref="L4:L6" si="1">IF(K4&lt;0,"ATENÇÃO","OK")</f>
        <v>OK</v>
      </c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3</v>
      </c>
      <c r="B5" s="42" t="s">
        <v>32</v>
      </c>
      <c r="C5" s="43" t="s">
        <v>34</v>
      </c>
      <c r="D5" s="37" t="s">
        <v>27</v>
      </c>
      <c r="E5" s="44" t="s">
        <v>37</v>
      </c>
      <c r="F5" s="45" t="s">
        <v>39</v>
      </c>
      <c r="G5" s="44" t="s">
        <v>40</v>
      </c>
      <c r="H5" s="44" t="s">
        <v>41</v>
      </c>
      <c r="I5" s="51">
        <v>650</v>
      </c>
      <c r="J5" s="47"/>
      <c r="K5" s="23">
        <f t="shared" si="0"/>
        <v>0</v>
      </c>
      <c r="L5" s="24" t="str">
        <f t="shared" si="1"/>
        <v>OK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32</v>
      </c>
      <c r="C6" s="36" t="s">
        <v>35</v>
      </c>
      <c r="D6" s="37" t="s">
        <v>27</v>
      </c>
      <c r="E6" s="37" t="s">
        <v>38</v>
      </c>
      <c r="F6" s="38" t="s">
        <v>39</v>
      </c>
      <c r="G6" s="37" t="s">
        <v>40</v>
      </c>
      <c r="H6" s="37" t="s">
        <v>41</v>
      </c>
      <c r="I6" s="50">
        <v>499</v>
      </c>
      <c r="J6" s="40"/>
      <c r="K6" s="23">
        <f t="shared" si="0"/>
        <v>0</v>
      </c>
      <c r="L6" s="24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 t="e">
        <f>SUMPRODUCT(I6:I6,M6:M6)</f>
        <v>#VALUE!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T1:T2"/>
    <mergeCell ref="U1:U2"/>
    <mergeCell ref="V1:V2"/>
    <mergeCell ref="P1:P2"/>
    <mergeCell ref="Q1:Q2"/>
    <mergeCell ref="R1:R2"/>
    <mergeCell ref="S1:S2"/>
    <mergeCell ref="W1:W2"/>
    <mergeCell ref="AH1:AH2"/>
    <mergeCell ref="AB1:AB2"/>
    <mergeCell ref="AC1:AC2"/>
    <mergeCell ref="AD1:AD2"/>
    <mergeCell ref="AE1:AE2"/>
    <mergeCell ref="AF1:AF2"/>
    <mergeCell ref="AG1:AG2"/>
    <mergeCell ref="AA1:AA2"/>
    <mergeCell ref="Y1:Y2"/>
    <mergeCell ref="Z1:Z2"/>
    <mergeCell ref="X1:X2"/>
    <mergeCell ref="J1:L1"/>
    <mergeCell ref="C1:I1"/>
    <mergeCell ref="A2:L2"/>
    <mergeCell ref="N1:N2"/>
    <mergeCell ref="O1:O2"/>
    <mergeCell ref="M1:M2"/>
    <mergeCell ref="A1:B1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13A01-9B1F-4D22-BD25-E6E1751CC322}">
  <dimension ref="A1:AH9"/>
  <sheetViews>
    <sheetView zoomScale="80" zoomScaleNormal="80" workbookViewId="0">
      <selection activeCell="I20" sqref="I20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5.14062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59" t="s">
        <v>29</v>
      </c>
      <c r="B1" s="59"/>
      <c r="C1" s="59" t="s">
        <v>30</v>
      </c>
      <c r="D1" s="59"/>
      <c r="E1" s="59"/>
      <c r="F1" s="59"/>
      <c r="G1" s="59"/>
      <c r="H1" s="59"/>
      <c r="I1" s="59"/>
      <c r="J1" s="59" t="s">
        <v>31</v>
      </c>
      <c r="K1" s="59"/>
      <c r="L1" s="59"/>
      <c r="M1" s="60" t="s">
        <v>28</v>
      </c>
      <c r="N1" s="60" t="s">
        <v>22</v>
      </c>
      <c r="O1" s="60" t="s">
        <v>22</v>
      </c>
      <c r="P1" s="60" t="s">
        <v>22</v>
      </c>
      <c r="Q1" s="60" t="s">
        <v>22</v>
      </c>
      <c r="R1" s="60" t="s">
        <v>22</v>
      </c>
      <c r="S1" s="60" t="s">
        <v>22</v>
      </c>
      <c r="T1" s="60" t="s">
        <v>22</v>
      </c>
      <c r="U1" s="60" t="s">
        <v>22</v>
      </c>
      <c r="V1" s="60" t="s">
        <v>22</v>
      </c>
      <c r="W1" s="60" t="s">
        <v>22</v>
      </c>
      <c r="X1" s="60" t="s">
        <v>22</v>
      </c>
      <c r="Y1" s="60" t="s">
        <v>22</v>
      </c>
      <c r="Z1" s="60" t="s">
        <v>22</v>
      </c>
      <c r="AA1" s="60" t="s">
        <v>22</v>
      </c>
      <c r="AB1" s="60" t="s">
        <v>22</v>
      </c>
      <c r="AC1" s="60" t="s">
        <v>22</v>
      </c>
      <c r="AD1" s="60" t="s">
        <v>22</v>
      </c>
      <c r="AE1" s="60" t="s">
        <v>22</v>
      </c>
      <c r="AF1" s="60" t="s">
        <v>22</v>
      </c>
      <c r="AG1" s="60" t="s">
        <v>22</v>
      </c>
      <c r="AH1" s="60" t="s">
        <v>22</v>
      </c>
    </row>
    <row r="2" spans="1:34" ht="21.75" customHeight="1" x14ac:dyDescent="0.25">
      <c r="A2" s="59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 t="s">
        <v>16</v>
      </c>
      <c r="N3" s="22" t="s">
        <v>16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32</v>
      </c>
      <c r="C4" s="36" t="s">
        <v>33</v>
      </c>
      <c r="D4" s="37" t="s">
        <v>27</v>
      </c>
      <c r="E4" s="37" t="s">
        <v>36</v>
      </c>
      <c r="F4" s="38" t="s">
        <v>24</v>
      </c>
      <c r="G4" s="37" t="s">
        <v>25</v>
      </c>
      <c r="H4" s="37" t="s">
        <v>26</v>
      </c>
      <c r="I4" s="50">
        <v>17800</v>
      </c>
      <c r="J4" s="40">
        <v>2</v>
      </c>
      <c r="K4" s="23">
        <f t="shared" ref="K4:K6" si="0">J4-(SUM(M4:Y4))</f>
        <v>2</v>
      </c>
      <c r="L4" s="24" t="str">
        <f t="shared" ref="L4:L6" si="1">IF(K4&lt;0,"ATENÇÃO","OK")</f>
        <v>OK</v>
      </c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3</v>
      </c>
      <c r="B5" s="42" t="s">
        <v>32</v>
      </c>
      <c r="C5" s="43" t="s">
        <v>34</v>
      </c>
      <c r="D5" s="37" t="s">
        <v>27</v>
      </c>
      <c r="E5" s="44" t="s">
        <v>37</v>
      </c>
      <c r="F5" s="45" t="s">
        <v>39</v>
      </c>
      <c r="G5" s="44" t="s">
        <v>40</v>
      </c>
      <c r="H5" s="44" t="s">
        <v>41</v>
      </c>
      <c r="I5" s="51">
        <v>650</v>
      </c>
      <c r="J5" s="47"/>
      <c r="K5" s="23">
        <f t="shared" si="0"/>
        <v>0</v>
      </c>
      <c r="L5" s="24" t="str">
        <f t="shared" si="1"/>
        <v>OK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32</v>
      </c>
      <c r="C6" s="36" t="s">
        <v>35</v>
      </c>
      <c r="D6" s="37" t="s">
        <v>27</v>
      </c>
      <c r="E6" s="37" t="s">
        <v>38</v>
      </c>
      <c r="F6" s="38" t="s">
        <v>39</v>
      </c>
      <c r="G6" s="37" t="s">
        <v>40</v>
      </c>
      <c r="H6" s="37" t="s">
        <v>41</v>
      </c>
      <c r="I6" s="50">
        <v>499</v>
      </c>
      <c r="J6" s="40"/>
      <c r="K6" s="23">
        <f t="shared" si="0"/>
        <v>0</v>
      </c>
      <c r="L6" s="24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 t="e">
        <f>SUMPRODUCT(I6:I6,M6:M6)</f>
        <v>#VALUE!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S1:S2"/>
    <mergeCell ref="T1:T2"/>
    <mergeCell ref="U1:U2"/>
    <mergeCell ref="V1:V2"/>
    <mergeCell ref="N1:N2"/>
    <mergeCell ref="O1:O2"/>
    <mergeCell ref="P1:P2"/>
    <mergeCell ref="Q1:Q2"/>
    <mergeCell ref="R1:R2"/>
    <mergeCell ref="A1:B1"/>
    <mergeCell ref="C1:I1"/>
    <mergeCell ref="J1:L1"/>
    <mergeCell ref="M1:M2"/>
    <mergeCell ref="A2:L2"/>
    <mergeCell ref="AH1:AH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7"/>
  <sheetViews>
    <sheetView tabSelected="1" zoomScale="80" zoomScaleNormal="80" workbookViewId="0">
      <selection activeCell="O25" sqref="O25"/>
    </sheetView>
  </sheetViews>
  <sheetFormatPr defaultColWidth="9.7109375" defaultRowHeight="15" x14ac:dyDescent="0.25"/>
  <cols>
    <col min="1" max="1" width="14.5703125" style="1" customWidth="1"/>
    <col min="2" max="2" width="30.28515625" style="2" customWidth="1"/>
    <col min="3" max="3" width="53.85546875" style="2" bestFit="1" customWidth="1"/>
    <col min="4" max="4" width="15.7109375" style="2" customWidth="1"/>
    <col min="5" max="5" width="18.42578125" style="2" customWidth="1"/>
    <col min="6" max="6" width="12.7109375" style="5" bestFit="1" customWidth="1"/>
    <col min="7" max="7" width="13.5703125" style="6" customWidth="1"/>
    <col min="8" max="8" width="13.28515625" style="3" customWidth="1"/>
    <col min="9" max="9" width="15" style="7" bestFit="1" customWidth="1"/>
    <col min="10" max="10" width="16.5703125" style="4" bestFit="1" customWidth="1"/>
    <col min="11" max="11" width="17" style="4" bestFit="1" customWidth="1"/>
    <col min="12" max="16384" width="9.7109375" style="4"/>
  </cols>
  <sheetData>
    <row r="1" spans="1:11" ht="32.25" customHeight="1" x14ac:dyDescent="0.25">
      <c r="A1" s="64" t="s">
        <v>29</v>
      </c>
      <c r="B1" s="64"/>
      <c r="C1" s="64" t="s">
        <v>30</v>
      </c>
      <c r="D1" s="64"/>
      <c r="E1" s="64"/>
      <c r="F1" s="64"/>
      <c r="G1" s="64" t="s">
        <v>31</v>
      </c>
      <c r="H1" s="64"/>
      <c r="I1" s="64"/>
      <c r="J1" s="64"/>
      <c r="K1" s="64"/>
    </row>
    <row r="2" spans="1:11" ht="29.25" customHeight="1" x14ac:dyDescent="0.25">
      <c r="A2" s="64" t="s">
        <v>14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s="5" customFormat="1" ht="60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9" t="s">
        <v>1</v>
      </c>
      <c r="G3" s="20" t="s">
        <v>6</v>
      </c>
      <c r="H3" s="21" t="s">
        <v>13</v>
      </c>
      <c r="I3" s="19" t="s">
        <v>5</v>
      </c>
      <c r="J3" s="25" t="s">
        <v>7</v>
      </c>
      <c r="K3" s="25" t="s">
        <v>8</v>
      </c>
    </row>
    <row r="4" spans="1:11" s="5" customFormat="1" ht="60" customHeight="1" x14ac:dyDescent="0.2">
      <c r="A4" s="48">
        <v>1</v>
      </c>
      <c r="B4" s="35" t="s">
        <v>32</v>
      </c>
      <c r="C4" s="36" t="s">
        <v>33</v>
      </c>
      <c r="D4" s="37" t="s">
        <v>27</v>
      </c>
      <c r="E4" s="37" t="s">
        <v>36</v>
      </c>
      <c r="F4" s="39">
        <v>17800</v>
      </c>
      <c r="G4" s="52">
        <f>Reitoria!J4+ESAG!J4+CAV!J4+CEART!J4+FAED!J4+CEFID!J4+CEO!J4+CERES!J4+CCT!J4+CEPLAN!J4</f>
        <v>14</v>
      </c>
      <c r="H4" s="53">
        <f>(Reitoria!J4-Reitoria!K4)+(ESAG!J4-ESAG!K4)+(CAV!J4-CAV!K4)+(CEART!J4-CEART!K4)+(FAED!J4-FAED!K4)+(CEFID!J4-CEFID!K4)+(CEO!J4-CEO!K4)+(CERES!J4-CERES!K4)+(CCT!J4-CCT!K4)+(CEPLAN!J4-CEPLAN!K4)</f>
        <v>12</v>
      </c>
      <c r="I4" s="54">
        <f t="shared" ref="I4:I5" si="0">G4-H4</f>
        <v>2</v>
      </c>
      <c r="J4" s="55">
        <f t="shared" ref="J4:J5" si="1">F4*G4</f>
        <v>249200</v>
      </c>
      <c r="K4" s="56">
        <f t="shared" ref="K4:K5" si="2">H4*F4</f>
        <v>213600</v>
      </c>
    </row>
    <row r="5" spans="1:11" s="5" customFormat="1" ht="60" customHeight="1" x14ac:dyDescent="0.2">
      <c r="A5" s="57">
        <v>3</v>
      </c>
      <c r="B5" s="42" t="s">
        <v>32</v>
      </c>
      <c r="C5" s="43" t="s">
        <v>34</v>
      </c>
      <c r="D5" s="44" t="s">
        <v>27</v>
      </c>
      <c r="E5" s="44" t="s">
        <v>37</v>
      </c>
      <c r="F5" s="46">
        <v>650</v>
      </c>
      <c r="G5" s="52">
        <f>Reitoria!J5+ESAG!J5+CAV!J5+CEART!J5+FAED!J5+CEFID!J5+CEO!J5+CERES!J5+CCT!J5+CEPLAN!J5</f>
        <v>10</v>
      </c>
      <c r="H5" s="53">
        <f>(Reitoria!J5-Reitoria!K5)+(ESAG!J5-ESAG!K5)+(CAV!J5-CAV!K5)+(CEART!J5-CEART!K5)+(FAED!J5-FAED!K5)+(CEFID!J5-CEFID!K5)+(CEO!J5-CEO!K5)+(CERES!J5-CERES!K5)+(CCT!J5-CCT!K5)+(CEPLAN!J5-CEPLAN!K5)</f>
        <v>0</v>
      </c>
      <c r="I5" s="54">
        <f t="shared" si="0"/>
        <v>10</v>
      </c>
      <c r="J5" s="55">
        <f t="shared" si="1"/>
        <v>6500</v>
      </c>
      <c r="K5" s="56">
        <f t="shared" si="2"/>
        <v>0</v>
      </c>
    </row>
    <row r="6" spans="1:11" ht="100.5" customHeight="1" x14ac:dyDescent="0.25">
      <c r="A6" s="48">
        <v>4</v>
      </c>
      <c r="B6" s="49" t="s">
        <v>32</v>
      </c>
      <c r="C6" s="36" t="s">
        <v>35</v>
      </c>
      <c r="D6" s="37" t="s">
        <v>27</v>
      </c>
      <c r="E6" s="37" t="s">
        <v>38</v>
      </c>
      <c r="F6" s="39">
        <v>499</v>
      </c>
      <c r="G6" s="52">
        <f>Reitoria!J6+ESAG!J6+CAV!J6+CEART!J6+FAED!J6+CEFID!J6+CEO!J6+CERES!J6+CCT!J6+CEPLAN!J6</f>
        <v>21</v>
      </c>
      <c r="H6" s="53">
        <f>(Reitoria!J6-Reitoria!K6)+(ESAG!J6-ESAG!K6)+(CAV!J6-CAV!K6)+(CEART!J6-CEART!K6)+(FAED!J6-FAED!K6)+(CEFID!J6-CEFID!K6)+(CEO!J6-CEO!K6)+(CERES!J6-CERES!K6)+(CCT!J6-CCT!K6)+(CEPLAN!J6-CEPLAN!K6)</f>
        <v>1</v>
      </c>
      <c r="I6" s="54">
        <f>G6-H6</f>
        <v>20</v>
      </c>
      <c r="J6" s="55">
        <f>F6*G6</f>
        <v>10479</v>
      </c>
      <c r="K6" s="56">
        <f>H6*F6</f>
        <v>499</v>
      </c>
    </row>
    <row r="7" spans="1:11" ht="30.75" customHeight="1" x14ac:dyDescent="0.25">
      <c r="J7" s="26">
        <f>SUM(J4:J6)</f>
        <v>266179</v>
      </c>
      <c r="K7" s="26">
        <f>SUM(K4:K6)</f>
        <v>214099</v>
      </c>
    </row>
    <row r="10" spans="1:11" ht="15.75" x14ac:dyDescent="0.25">
      <c r="G10" s="65" t="str">
        <f>A1</f>
        <v>PROCESSO: PE 1067/2021</v>
      </c>
      <c r="H10" s="66"/>
      <c r="I10" s="66"/>
      <c r="J10" s="66"/>
      <c r="K10" s="67"/>
    </row>
    <row r="11" spans="1:11" ht="15.75" x14ac:dyDescent="0.25">
      <c r="G11" s="68" t="str">
        <f>C1</f>
        <v>OBJETO: AQUISIÇÃO DE PROJETORES MULTIMÍDIA E LÂMPADAS PARA PROJETOR PARA A UDESC (Relançamento)</v>
      </c>
      <c r="H11" s="69"/>
      <c r="I11" s="69"/>
      <c r="J11" s="69"/>
      <c r="K11" s="70"/>
    </row>
    <row r="12" spans="1:11" ht="15.75" x14ac:dyDescent="0.25">
      <c r="G12" s="71" t="str">
        <f>G1</f>
        <v>VIGÊNCIA DA ATA: 18/10/2021 até 18/10/2022</v>
      </c>
      <c r="H12" s="72"/>
      <c r="I12" s="72"/>
      <c r="J12" s="72"/>
      <c r="K12" s="73"/>
    </row>
    <row r="13" spans="1:11" ht="15.75" x14ac:dyDescent="0.25">
      <c r="G13" s="13" t="s">
        <v>9</v>
      </c>
      <c r="H13" s="14"/>
      <c r="I13" s="14"/>
      <c r="J13" s="14"/>
      <c r="K13" s="9">
        <f>J7</f>
        <v>266179</v>
      </c>
    </row>
    <row r="14" spans="1:11" ht="15.75" x14ac:dyDescent="0.25">
      <c r="G14" s="15" t="s">
        <v>10</v>
      </c>
      <c r="H14" s="16"/>
      <c r="I14" s="16"/>
      <c r="J14" s="16"/>
      <c r="K14" s="10">
        <f>K7</f>
        <v>214099</v>
      </c>
    </row>
    <row r="15" spans="1:11" ht="15.75" x14ac:dyDescent="0.25">
      <c r="G15" s="15" t="s">
        <v>11</v>
      </c>
      <c r="H15" s="16"/>
      <c r="I15" s="16"/>
      <c r="J15" s="16"/>
      <c r="K15" s="12"/>
    </row>
    <row r="16" spans="1:11" ht="15.75" x14ac:dyDescent="0.25">
      <c r="G16" s="17" t="s">
        <v>12</v>
      </c>
      <c r="H16" s="18"/>
      <c r="I16" s="18"/>
      <c r="J16" s="18"/>
      <c r="K16" s="11">
        <f>K14/K13</f>
        <v>0.80434219078139146</v>
      </c>
    </row>
    <row r="17" spans="7:11" ht="15.75" x14ac:dyDescent="0.25">
      <c r="G17" s="61" t="s">
        <v>43</v>
      </c>
      <c r="H17" s="62"/>
      <c r="I17" s="62"/>
      <c r="J17" s="62"/>
      <c r="K17" s="63"/>
    </row>
  </sheetData>
  <mergeCells count="8">
    <mergeCell ref="G17:K17"/>
    <mergeCell ref="G1:K1"/>
    <mergeCell ref="A2:K2"/>
    <mergeCell ref="G10:K10"/>
    <mergeCell ref="A1:B1"/>
    <mergeCell ref="C1:F1"/>
    <mergeCell ref="G11:K11"/>
    <mergeCell ref="G12:K1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9"/>
  <sheetViews>
    <sheetView zoomScale="80" zoomScaleNormal="80" workbookViewId="0">
      <selection activeCell="L23" sqref="L23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5.14062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59" t="s">
        <v>29</v>
      </c>
      <c r="B1" s="59"/>
      <c r="C1" s="59" t="s">
        <v>30</v>
      </c>
      <c r="D1" s="59"/>
      <c r="E1" s="59"/>
      <c r="F1" s="59"/>
      <c r="G1" s="59"/>
      <c r="H1" s="59"/>
      <c r="I1" s="59"/>
      <c r="J1" s="59" t="s">
        <v>31</v>
      </c>
      <c r="K1" s="59"/>
      <c r="L1" s="59"/>
      <c r="M1" s="60" t="s">
        <v>28</v>
      </c>
      <c r="N1" s="60" t="s">
        <v>22</v>
      </c>
      <c r="O1" s="60" t="s">
        <v>22</v>
      </c>
      <c r="P1" s="60" t="s">
        <v>22</v>
      </c>
      <c r="Q1" s="60" t="s">
        <v>22</v>
      </c>
      <c r="R1" s="60" t="s">
        <v>22</v>
      </c>
      <c r="S1" s="60" t="s">
        <v>22</v>
      </c>
      <c r="T1" s="60" t="s">
        <v>22</v>
      </c>
      <c r="U1" s="60" t="s">
        <v>22</v>
      </c>
      <c r="V1" s="60" t="s">
        <v>22</v>
      </c>
      <c r="W1" s="60" t="s">
        <v>22</v>
      </c>
      <c r="X1" s="60" t="s">
        <v>22</v>
      </c>
      <c r="Y1" s="60" t="s">
        <v>22</v>
      </c>
      <c r="Z1" s="60" t="s">
        <v>22</v>
      </c>
      <c r="AA1" s="60" t="s">
        <v>22</v>
      </c>
      <c r="AB1" s="60" t="s">
        <v>22</v>
      </c>
      <c r="AC1" s="60" t="s">
        <v>22</v>
      </c>
      <c r="AD1" s="60" t="s">
        <v>22</v>
      </c>
      <c r="AE1" s="60" t="s">
        <v>22</v>
      </c>
      <c r="AF1" s="60" t="s">
        <v>22</v>
      </c>
      <c r="AG1" s="60" t="s">
        <v>22</v>
      </c>
      <c r="AH1" s="60" t="s">
        <v>22</v>
      </c>
    </row>
    <row r="2" spans="1:34" ht="21.75" customHeight="1" x14ac:dyDescent="0.25">
      <c r="A2" s="59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 t="s">
        <v>16</v>
      </c>
      <c r="N3" s="22" t="s">
        <v>16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32</v>
      </c>
      <c r="C4" s="36" t="s">
        <v>33</v>
      </c>
      <c r="D4" s="37" t="s">
        <v>27</v>
      </c>
      <c r="E4" s="37" t="s">
        <v>36</v>
      </c>
      <c r="F4" s="38" t="s">
        <v>24</v>
      </c>
      <c r="G4" s="37" t="s">
        <v>25</v>
      </c>
      <c r="H4" s="37" t="s">
        <v>26</v>
      </c>
      <c r="I4" s="50">
        <v>17800</v>
      </c>
      <c r="J4" s="40"/>
      <c r="K4" s="23">
        <f t="shared" ref="K4:K6" si="0">J4-(SUM(M4:Y4))</f>
        <v>0</v>
      </c>
      <c r="L4" s="24" t="str">
        <f t="shared" ref="L4:L6" si="1">IF(K4&lt;0,"ATENÇÃO","OK")</f>
        <v>OK</v>
      </c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3</v>
      </c>
      <c r="B5" s="42" t="s">
        <v>32</v>
      </c>
      <c r="C5" s="43" t="s">
        <v>34</v>
      </c>
      <c r="D5" s="37" t="s">
        <v>27</v>
      </c>
      <c r="E5" s="44" t="s">
        <v>37</v>
      </c>
      <c r="F5" s="45" t="s">
        <v>39</v>
      </c>
      <c r="G5" s="44" t="s">
        <v>40</v>
      </c>
      <c r="H5" s="44" t="s">
        <v>41</v>
      </c>
      <c r="I5" s="51">
        <v>650</v>
      </c>
      <c r="J5" s="47"/>
      <c r="K5" s="23">
        <f t="shared" si="0"/>
        <v>0</v>
      </c>
      <c r="L5" s="24" t="str">
        <f t="shared" si="1"/>
        <v>OK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32</v>
      </c>
      <c r="C6" s="36" t="s">
        <v>35</v>
      </c>
      <c r="D6" s="37" t="s">
        <v>27</v>
      </c>
      <c r="E6" s="37" t="s">
        <v>38</v>
      </c>
      <c r="F6" s="38" t="s">
        <v>39</v>
      </c>
      <c r="G6" s="37" t="s">
        <v>40</v>
      </c>
      <c r="H6" s="37" t="s">
        <v>41</v>
      </c>
      <c r="I6" s="50">
        <v>499</v>
      </c>
      <c r="J6" s="40"/>
      <c r="K6" s="23">
        <f t="shared" si="0"/>
        <v>0</v>
      </c>
      <c r="L6" s="24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 t="e">
        <f>SUMPRODUCT(I6:I6,M6:M6)</f>
        <v>#VALUE!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AH1:AH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W1:W2"/>
    <mergeCell ref="T1:T2"/>
    <mergeCell ref="U1:U2"/>
    <mergeCell ref="S1:S2"/>
    <mergeCell ref="N1:N2"/>
    <mergeCell ref="O1:O2"/>
    <mergeCell ref="P1:P2"/>
    <mergeCell ref="Q1:Q2"/>
    <mergeCell ref="R1:R2"/>
    <mergeCell ref="A1:B1"/>
    <mergeCell ref="C1:I1"/>
    <mergeCell ref="J1:L1"/>
    <mergeCell ref="M1:M2"/>
    <mergeCell ref="A2:L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9"/>
  <sheetViews>
    <sheetView zoomScale="80" zoomScaleNormal="80" workbookViewId="0">
      <selection activeCell="I17" sqref="I17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5.14062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59" t="s">
        <v>29</v>
      </c>
      <c r="B1" s="59"/>
      <c r="C1" s="59" t="s">
        <v>30</v>
      </c>
      <c r="D1" s="59"/>
      <c r="E1" s="59"/>
      <c r="F1" s="59"/>
      <c r="G1" s="59"/>
      <c r="H1" s="59"/>
      <c r="I1" s="59"/>
      <c r="J1" s="59" t="s">
        <v>31</v>
      </c>
      <c r="K1" s="59"/>
      <c r="L1" s="59"/>
      <c r="M1" s="60" t="s">
        <v>44</v>
      </c>
      <c r="N1" s="60" t="s">
        <v>45</v>
      </c>
      <c r="O1" s="60" t="s">
        <v>22</v>
      </c>
      <c r="P1" s="60" t="s">
        <v>22</v>
      </c>
      <c r="Q1" s="60" t="s">
        <v>22</v>
      </c>
      <c r="R1" s="60" t="s">
        <v>22</v>
      </c>
      <c r="S1" s="60" t="s">
        <v>22</v>
      </c>
      <c r="T1" s="60" t="s">
        <v>22</v>
      </c>
      <c r="U1" s="60" t="s">
        <v>22</v>
      </c>
      <c r="V1" s="60" t="s">
        <v>22</v>
      </c>
      <c r="W1" s="60" t="s">
        <v>22</v>
      </c>
      <c r="X1" s="60" t="s">
        <v>22</v>
      </c>
      <c r="Y1" s="60" t="s">
        <v>22</v>
      </c>
      <c r="Z1" s="60" t="s">
        <v>22</v>
      </c>
      <c r="AA1" s="60" t="s">
        <v>22</v>
      </c>
      <c r="AB1" s="60" t="s">
        <v>22</v>
      </c>
      <c r="AC1" s="60" t="s">
        <v>22</v>
      </c>
      <c r="AD1" s="60" t="s">
        <v>22</v>
      </c>
      <c r="AE1" s="60" t="s">
        <v>22</v>
      </c>
      <c r="AF1" s="60" t="s">
        <v>22</v>
      </c>
      <c r="AG1" s="60" t="s">
        <v>22</v>
      </c>
      <c r="AH1" s="60" t="s">
        <v>22</v>
      </c>
    </row>
    <row r="2" spans="1:34" ht="21.75" customHeight="1" x14ac:dyDescent="0.25">
      <c r="A2" s="59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74">
        <v>44711</v>
      </c>
      <c r="N3" s="74">
        <v>44825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32</v>
      </c>
      <c r="C4" s="36" t="s">
        <v>33</v>
      </c>
      <c r="D4" s="37" t="s">
        <v>27</v>
      </c>
      <c r="E4" s="37" t="s">
        <v>36</v>
      </c>
      <c r="F4" s="38" t="s">
        <v>24</v>
      </c>
      <c r="G4" s="37" t="s">
        <v>25</v>
      </c>
      <c r="H4" s="37" t="s">
        <v>26</v>
      </c>
      <c r="I4" s="50">
        <v>17800</v>
      </c>
      <c r="J4" s="40">
        <v>11</v>
      </c>
      <c r="K4" s="23">
        <f t="shared" ref="K4:K6" si="0">J4-(SUM(M4:Y4))</f>
        <v>0</v>
      </c>
      <c r="L4" s="24" t="str">
        <f t="shared" ref="L4:L6" si="1">IF(K4&lt;0,"ATENÇÃO","OK")</f>
        <v>OK</v>
      </c>
      <c r="M4" s="75">
        <v>6</v>
      </c>
      <c r="N4" s="75">
        <v>5</v>
      </c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3</v>
      </c>
      <c r="B5" s="42" t="s">
        <v>32</v>
      </c>
      <c r="C5" s="43" t="s">
        <v>34</v>
      </c>
      <c r="D5" s="37" t="s">
        <v>27</v>
      </c>
      <c r="E5" s="44" t="s">
        <v>37</v>
      </c>
      <c r="F5" s="45" t="s">
        <v>39</v>
      </c>
      <c r="G5" s="44" t="s">
        <v>40</v>
      </c>
      <c r="H5" s="44" t="s">
        <v>41</v>
      </c>
      <c r="I5" s="51">
        <v>650</v>
      </c>
      <c r="J5" s="47"/>
      <c r="K5" s="23">
        <f t="shared" si="0"/>
        <v>0</v>
      </c>
      <c r="L5" s="24" t="str">
        <f t="shared" si="1"/>
        <v>OK</v>
      </c>
      <c r="M5" s="75"/>
      <c r="N5" s="75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32</v>
      </c>
      <c r="C6" s="36" t="s">
        <v>35</v>
      </c>
      <c r="D6" s="37" t="s">
        <v>27</v>
      </c>
      <c r="E6" s="37" t="s">
        <v>38</v>
      </c>
      <c r="F6" s="38" t="s">
        <v>39</v>
      </c>
      <c r="G6" s="37" t="s">
        <v>40</v>
      </c>
      <c r="H6" s="37" t="s">
        <v>41</v>
      </c>
      <c r="I6" s="50">
        <v>499</v>
      </c>
      <c r="J6" s="40">
        <v>10</v>
      </c>
      <c r="K6" s="23">
        <f t="shared" si="0"/>
        <v>10</v>
      </c>
      <c r="L6" s="24" t="str">
        <f t="shared" si="1"/>
        <v>OK</v>
      </c>
      <c r="M6" s="75"/>
      <c r="N6" s="75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 t="e">
        <f>SUMPRODUCT(I6:I6,M6:M6)</f>
        <v>#VALUE!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A1:B1"/>
    <mergeCell ref="C1:I1"/>
    <mergeCell ref="J1:L1"/>
    <mergeCell ref="A2:L2"/>
    <mergeCell ref="M1:M2"/>
    <mergeCell ref="T1:T2"/>
    <mergeCell ref="U1:U2"/>
    <mergeCell ref="O1:O2"/>
    <mergeCell ref="P1:P2"/>
    <mergeCell ref="Q1:Q2"/>
    <mergeCell ref="R1:R2"/>
    <mergeCell ref="S1:S2"/>
    <mergeCell ref="N1:N2"/>
    <mergeCell ref="AA1:AA2"/>
    <mergeCell ref="AB1:AB2"/>
    <mergeCell ref="AH1:AH2"/>
    <mergeCell ref="AC1:AC2"/>
    <mergeCell ref="AD1:AD2"/>
    <mergeCell ref="AE1:AE2"/>
    <mergeCell ref="AF1:AF2"/>
    <mergeCell ref="AG1:AG2"/>
    <mergeCell ref="V1:V2"/>
    <mergeCell ref="W1:W2"/>
    <mergeCell ref="X1:X2"/>
    <mergeCell ref="Y1:Y2"/>
    <mergeCell ref="Z1:Z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9"/>
  <sheetViews>
    <sheetView zoomScale="80" zoomScaleNormal="80" workbookViewId="0">
      <selection activeCell="E24" sqref="E24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5.14062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59" t="s">
        <v>29</v>
      </c>
      <c r="B1" s="59"/>
      <c r="C1" s="59" t="s">
        <v>30</v>
      </c>
      <c r="D1" s="59"/>
      <c r="E1" s="59"/>
      <c r="F1" s="59"/>
      <c r="G1" s="59"/>
      <c r="H1" s="59"/>
      <c r="I1" s="59"/>
      <c r="J1" s="59" t="s">
        <v>31</v>
      </c>
      <c r="K1" s="59"/>
      <c r="L1" s="59"/>
      <c r="M1" s="60" t="s">
        <v>42</v>
      </c>
      <c r="N1" s="60" t="s">
        <v>22</v>
      </c>
      <c r="O1" s="60" t="s">
        <v>22</v>
      </c>
      <c r="P1" s="60" t="s">
        <v>22</v>
      </c>
      <c r="Q1" s="60" t="s">
        <v>22</v>
      </c>
      <c r="R1" s="60" t="s">
        <v>22</v>
      </c>
      <c r="S1" s="60" t="s">
        <v>22</v>
      </c>
      <c r="T1" s="60" t="s">
        <v>22</v>
      </c>
      <c r="U1" s="60" t="s">
        <v>22</v>
      </c>
      <c r="V1" s="60" t="s">
        <v>22</v>
      </c>
      <c r="W1" s="60" t="s">
        <v>22</v>
      </c>
      <c r="X1" s="60" t="s">
        <v>22</v>
      </c>
      <c r="Y1" s="60" t="s">
        <v>22</v>
      </c>
      <c r="Z1" s="60" t="s">
        <v>22</v>
      </c>
      <c r="AA1" s="60" t="s">
        <v>22</v>
      </c>
      <c r="AB1" s="60" t="s">
        <v>22</v>
      </c>
      <c r="AC1" s="60" t="s">
        <v>22</v>
      </c>
      <c r="AD1" s="60" t="s">
        <v>22</v>
      </c>
      <c r="AE1" s="60" t="s">
        <v>22</v>
      </c>
      <c r="AF1" s="60" t="s">
        <v>22</v>
      </c>
      <c r="AG1" s="60" t="s">
        <v>22</v>
      </c>
      <c r="AH1" s="60" t="s">
        <v>22</v>
      </c>
    </row>
    <row r="2" spans="1:34" ht="21.75" customHeight="1" x14ac:dyDescent="0.25">
      <c r="A2" s="59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>
        <v>44508</v>
      </c>
      <c r="N3" s="22" t="s">
        <v>16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32</v>
      </c>
      <c r="C4" s="36" t="s">
        <v>33</v>
      </c>
      <c r="D4" s="37" t="s">
        <v>27</v>
      </c>
      <c r="E4" s="37" t="s">
        <v>36</v>
      </c>
      <c r="F4" s="38" t="s">
        <v>24</v>
      </c>
      <c r="G4" s="37" t="s">
        <v>25</v>
      </c>
      <c r="H4" s="37" t="s">
        <v>26</v>
      </c>
      <c r="I4" s="50">
        <v>17800</v>
      </c>
      <c r="J4" s="40">
        <v>1</v>
      </c>
      <c r="K4" s="23">
        <f t="shared" ref="K4:K6" si="0">J4-(SUM(M4:Y4))</f>
        <v>0</v>
      </c>
      <c r="L4" s="24" t="str">
        <f t="shared" ref="L4:L6" si="1">IF(K4&lt;0,"ATENÇÃO","OK")</f>
        <v>OK</v>
      </c>
      <c r="M4" s="58">
        <v>1</v>
      </c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3</v>
      </c>
      <c r="B5" s="42" t="s">
        <v>32</v>
      </c>
      <c r="C5" s="43" t="s">
        <v>34</v>
      </c>
      <c r="D5" s="37" t="s">
        <v>27</v>
      </c>
      <c r="E5" s="44" t="s">
        <v>37</v>
      </c>
      <c r="F5" s="45" t="s">
        <v>39</v>
      </c>
      <c r="G5" s="44" t="s">
        <v>40</v>
      </c>
      <c r="H5" s="44" t="s">
        <v>41</v>
      </c>
      <c r="I5" s="51">
        <v>650</v>
      </c>
      <c r="J5" s="47"/>
      <c r="K5" s="23">
        <f t="shared" si="0"/>
        <v>0</v>
      </c>
      <c r="L5" s="24" t="str">
        <f t="shared" si="1"/>
        <v>OK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32</v>
      </c>
      <c r="C6" s="36" t="s">
        <v>35</v>
      </c>
      <c r="D6" s="37" t="s">
        <v>27</v>
      </c>
      <c r="E6" s="37" t="s">
        <v>38</v>
      </c>
      <c r="F6" s="38" t="s">
        <v>39</v>
      </c>
      <c r="G6" s="37" t="s">
        <v>40</v>
      </c>
      <c r="H6" s="37" t="s">
        <v>41</v>
      </c>
      <c r="I6" s="50">
        <v>499</v>
      </c>
      <c r="J6" s="40">
        <v>1</v>
      </c>
      <c r="K6" s="23">
        <f t="shared" si="0"/>
        <v>0</v>
      </c>
      <c r="L6" s="24" t="str">
        <f t="shared" si="1"/>
        <v>OK</v>
      </c>
      <c r="M6" s="58">
        <v>1</v>
      </c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>
        <f>SUMPRODUCT(I4:I6,M4:M6)</f>
        <v>18299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AH1:AH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W1:W2"/>
    <mergeCell ref="T1:T2"/>
    <mergeCell ref="U1:U2"/>
    <mergeCell ref="S1:S2"/>
    <mergeCell ref="N1:N2"/>
    <mergeCell ref="O1:O2"/>
    <mergeCell ref="P1:P2"/>
    <mergeCell ref="Q1:Q2"/>
    <mergeCell ref="R1:R2"/>
    <mergeCell ref="A1:B1"/>
    <mergeCell ref="C1:I1"/>
    <mergeCell ref="J1:L1"/>
    <mergeCell ref="M1:M2"/>
    <mergeCell ref="A2:L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9"/>
  <sheetViews>
    <sheetView zoomScale="80" zoomScaleNormal="80" workbookViewId="0">
      <selection activeCell="L23" sqref="L23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5.14062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59" t="s">
        <v>29</v>
      </c>
      <c r="B1" s="59"/>
      <c r="C1" s="59" t="s">
        <v>30</v>
      </c>
      <c r="D1" s="59"/>
      <c r="E1" s="59"/>
      <c r="F1" s="59"/>
      <c r="G1" s="59"/>
      <c r="H1" s="59"/>
      <c r="I1" s="59"/>
      <c r="J1" s="59" t="s">
        <v>31</v>
      </c>
      <c r="K1" s="59"/>
      <c r="L1" s="59"/>
      <c r="M1" s="60" t="s">
        <v>28</v>
      </c>
      <c r="N1" s="60" t="s">
        <v>22</v>
      </c>
      <c r="O1" s="60" t="s">
        <v>22</v>
      </c>
      <c r="P1" s="60" t="s">
        <v>22</v>
      </c>
      <c r="Q1" s="60" t="s">
        <v>22</v>
      </c>
      <c r="R1" s="60" t="s">
        <v>22</v>
      </c>
      <c r="S1" s="60" t="s">
        <v>22</v>
      </c>
      <c r="T1" s="60" t="s">
        <v>22</v>
      </c>
      <c r="U1" s="60" t="s">
        <v>22</v>
      </c>
      <c r="V1" s="60" t="s">
        <v>22</v>
      </c>
      <c r="W1" s="60" t="s">
        <v>22</v>
      </c>
      <c r="X1" s="60" t="s">
        <v>22</v>
      </c>
      <c r="Y1" s="60" t="s">
        <v>22</v>
      </c>
      <c r="Z1" s="60" t="s">
        <v>22</v>
      </c>
      <c r="AA1" s="60" t="s">
        <v>22</v>
      </c>
      <c r="AB1" s="60" t="s">
        <v>22</v>
      </c>
      <c r="AC1" s="60" t="s">
        <v>22</v>
      </c>
      <c r="AD1" s="60" t="s">
        <v>22</v>
      </c>
      <c r="AE1" s="60" t="s">
        <v>22</v>
      </c>
      <c r="AF1" s="60" t="s">
        <v>22</v>
      </c>
      <c r="AG1" s="60" t="s">
        <v>22</v>
      </c>
      <c r="AH1" s="60" t="s">
        <v>22</v>
      </c>
    </row>
    <row r="2" spans="1:34" ht="21.75" customHeight="1" x14ac:dyDescent="0.25">
      <c r="A2" s="59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 t="s">
        <v>16</v>
      </c>
      <c r="N3" s="22" t="s">
        <v>16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32</v>
      </c>
      <c r="C4" s="36" t="s">
        <v>33</v>
      </c>
      <c r="D4" s="37" t="s">
        <v>27</v>
      </c>
      <c r="E4" s="37" t="s">
        <v>36</v>
      </c>
      <c r="F4" s="38" t="s">
        <v>24</v>
      </c>
      <c r="G4" s="37" t="s">
        <v>25</v>
      </c>
      <c r="H4" s="37" t="s">
        <v>26</v>
      </c>
      <c r="I4" s="50">
        <v>17800</v>
      </c>
      <c r="J4" s="40"/>
      <c r="K4" s="23">
        <f t="shared" ref="K4:K6" si="0">J4-(SUM(M4:Y4))</f>
        <v>0</v>
      </c>
      <c r="L4" s="24" t="str">
        <f t="shared" ref="L4:L6" si="1">IF(K4&lt;0,"ATENÇÃO","OK")</f>
        <v>OK</v>
      </c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3</v>
      </c>
      <c r="B5" s="42" t="s">
        <v>32</v>
      </c>
      <c r="C5" s="43" t="s">
        <v>34</v>
      </c>
      <c r="D5" s="37" t="s">
        <v>27</v>
      </c>
      <c r="E5" s="44" t="s">
        <v>37</v>
      </c>
      <c r="F5" s="45" t="s">
        <v>39</v>
      </c>
      <c r="G5" s="44" t="s">
        <v>40</v>
      </c>
      <c r="H5" s="44" t="s">
        <v>41</v>
      </c>
      <c r="I5" s="51">
        <v>650</v>
      </c>
      <c r="J5" s="47"/>
      <c r="K5" s="23">
        <f t="shared" si="0"/>
        <v>0</v>
      </c>
      <c r="L5" s="24" t="str">
        <f t="shared" si="1"/>
        <v>OK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32</v>
      </c>
      <c r="C6" s="36" t="s">
        <v>35</v>
      </c>
      <c r="D6" s="37" t="s">
        <v>27</v>
      </c>
      <c r="E6" s="37" t="s">
        <v>38</v>
      </c>
      <c r="F6" s="38" t="s">
        <v>39</v>
      </c>
      <c r="G6" s="37" t="s">
        <v>40</v>
      </c>
      <c r="H6" s="37" t="s">
        <v>41</v>
      </c>
      <c r="I6" s="50">
        <v>499</v>
      </c>
      <c r="J6" s="40"/>
      <c r="K6" s="23">
        <f t="shared" si="0"/>
        <v>0</v>
      </c>
      <c r="L6" s="24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 t="e">
        <f>SUMPRODUCT(I6:I6,M6:M6)</f>
        <v>#VALUE!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R1:R2"/>
    <mergeCell ref="N1:N2"/>
    <mergeCell ref="O1:O2"/>
    <mergeCell ref="P1:P2"/>
    <mergeCell ref="Q1:Q2"/>
    <mergeCell ref="V1:V2"/>
    <mergeCell ref="S1:S2"/>
    <mergeCell ref="T1:T2"/>
    <mergeCell ref="AG1:AG2"/>
    <mergeCell ref="AH1:AH2"/>
    <mergeCell ref="AF1:AF2"/>
    <mergeCell ref="W1:W2"/>
    <mergeCell ref="X1:X2"/>
    <mergeCell ref="AC1:AC2"/>
    <mergeCell ref="AD1:AD2"/>
    <mergeCell ref="AE1:AE2"/>
    <mergeCell ref="U1:U2"/>
    <mergeCell ref="Y1:Y2"/>
    <mergeCell ref="Z1:Z2"/>
    <mergeCell ref="AA1:AA2"/>
    <mergeCell ref="AB1:AB2"/>
    <mergeCell ref="A1:B1"/>
    <mergeCell ref="C1:I1"/>
    <mergeCell ref="J1:L1"/>
    <mergeCell ref="M1:M2"/>
    <mergeCell ref="A2:L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9"/>
  <sheetViews>
    <sheetView zoomScale="80" zoomScaleNormal="80" workbookViewId="0">
      <selection activeCell="F23" sqref="F23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5.14062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59" t="s">
        <v>29</v>
      </c>
      <c r="B1" s="59"/>
      <c r="C1" s="59" t="s">
        <v>30</v>
      </c>
      <c r="D1" s="59"/>
      <c r="E1" s="59"/>
      <c r="F1" s="59"/>
      <c r="G1" s="59"/>
      <c r="H1" s="59"/>
      <c r="I1" s="59"/>
      <c r="J1" s="59" t="s">
        <v>31</v>
      </c>
      <c r="K1" s="59"/>
      <c r="L1" s="59"/>
      <c r="M1" s="60" t="s">
        <v>28</v>
      </c>
      <c r="N1" s="60" t="s">
        <v>22</v>
      </c>
      <c r="O1" s="60" t="s">
        <v>22</v>
      </c>
      <c r="P1" s="60" t="s">
        <v>22</v>
      </c>
      <c r="Q1" s="60" t="s">
        <v>22</v>
      </c>
      <c r="R1" s="60" t="s">
        <v>22</v>
      </c>
      <c r="S1" s="60" t="s">
        <v>22</v>
      </c>
      <c r="T1" s="60" t="s">
        <v>22</v>
      </c>
      <c r="U1" s="60" t="s">
        <v>22</v>
      </c>
      <c r="V1" s="60" t="s">
        <v>22</v>
      </c>
      <c r="W1" s="60" t="s">
        <v>22</v>
      </c>
      <c r="X1" s="60" t="s">
        <v>22</v>
      </c>
      <c r="Y1" s="60" t="s">
        <v>22</v>
      </c>
      <c r="Z1" s="60" t="s">
        <v>22</v>
      </c>
      <c r="AA1" s="60" t="s">
        <v>22</v>
      </c>
      <c r="AB1" s="60" t="s">
        <v>22</v>
      </c>
      <c r="AC1" s="60" t="s">
        <v>22</v>
      </c>
      <c r="AD1" s="60" t="s">
        <v>22</v>
      </c>
      <c r="AE1" s="60" t="s">
        <v>22</v>
      </c>
      <c r="AF1" s="60" t="s">
        <v>22</v>
      </c>
      <c r="AG1" s="60" t="s">
        <v>22</v>
      </c>
      <c r="AH1" s="60" t="s">
        <v>22</v>
      </c>
    </row>
    <row r="2" spans="1:34" ht="21.75" customHeight="1" x14ac:dyDescent="0.25">
      <c r="A2" s="59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 t="s">
        <v>16</v>
      </c>
      <c r="N3" s="22" t="s">
        <v>16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32</v>
      </c>
      <c r="C4" s="36" t="s">
        <v>33</v>
      </c>
      <c r="D4" s="37" t="s">
        <v>27</v>
      </c>
      <c r="E4" s="37" t="s">
        <v>36</v>
      </c>
      <c r="F4" s="38" t="s">
        <v>24</v>
      </c>
      <c r="G4" s="37" t="s">
        <v>25</v>
      </c>
      <c r="H4" s="37" t="s">
        <v>26</v>
      </c>
      <c r="I4" s="50">
        <v>17800</v>
      </c>
      <c r="J4" s="40"/>
      <c r="K4" s="23">
        <f t="shared" ref="K4:K6" si="0">J4-(SUM(M4:Y4))</f>
        <v>0</v>
      </c>
      <c r="L4" s="24" t="str">
        <f t="shared" ref="L4:L6" si="1">IF(K4&lt;0,"ATENÇÃO","OK")</f>
        <v>OK</v>
      </c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3</v>
      </c>
      <c r="B5" s="42" t="s">
        <v>32</v>
      </c>
      <c r="C5" s="43" t="s">
        <v>34</v>
      </c>
      <c r="D5" s="37" t="s">
        <v>27</v>
      </c>
      <c r="E5" s="44" t="s">
        <v>37</v>
      </c>
      <c r="F5" s="45" t="s">
        <v>39</v>
      </c>
      <c r="G5" s="44" t="s">
        <v>40</v>
      </c>
      <c r="H5" s="44" t="s">
        <v>41</v>
      </c>
      <c r="I5" s="51">
        <v>650</v>
      </c>
      <c r="J5" s="47">
        <v>5</v>
      </c>
      <c r="K5" s="23">
        <f t="shared" si="0"/>
        <v>5</v>
      </c>
      <c r="L5" s="24" t="str">
        <f t="shared" si="1"/>
        <v>OK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32</v>
      </c>
      <c r="C6" s="36" t="s">
        <v>35</v>
      </c>
      <c r="D6" s="37" t="s">
        <v>27</v>
      </c>
      <c r="E6" s="37" t="s">
        <v>38</v>
      </c>
      <c r="F6" s="38" t="s">
        <v>39</v>
      </c>
      <c r="G6" s="37" t="s">
        <v>40</v>
      </c>
      <c r="H6" s="37" t="s">
        <v>41</v>
      </c>
      <c r="I6" s="50">
        <v>499</v>
      </c>
      <c r="J6" s="40">
        <v>10</v>
      </c>
      <c r="K6" s="23">
        <f t="shared" si="0"/>
        <v>10</v>
      </c>
      <c r="L6" s="24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 t="e">
        <f>SUMPRODUCT(I6:I6,M6:M6)</f>
        <v>#VALUE!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AH1:AH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W1:W2"/>
    <mergeCell ref="T1:T2"/>
    <mergeCell ref="U1:U2"/>
    <mergeCell ref="S1:S2"/>
    <mergeCell ref="N1:N2"/>
    <mergeCell ref="O1:O2"/>
    <mergeCell ref="P1:P2"/>
    <mergeCell ref="Q1:Q2"/>
    <mergeCell ref="R1:R2"/>
    <mergeCell ref="A1:B1"/>
    <mergeCell ref="C1:I1"/>
    <mergeCell ref="J1:L1"/>
    <mergeCell ref="M1:M2"/>
    <mergeCell ref="A2:L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9"/>
  <sheetViews>
    <sheetView zoomScale="80" zoomScaleNormal="80" workbookViewId="0">
      <selection activeCell="H19" sqref="H19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5.14062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59" t="s">
        <v>29</v>
      </c>
      <c r="B1" s="59"/>
      <c r="C1" s="59" t="s">
        <v>30</v>
      </c>
      <c r="D1" s="59"/>
      <c r="E1" s="59"/>
      <c r="F1" s="59"/>
      <c r="G1" s="59"/>
      <c r="H1" s="59"/>
      <c r="I1" s="59"/>
      <c r="J1" s="59" t="s">
        <v>31</v>
      </c>
      <c r="K1" s="59"/>
      <c r="L1" s="59"/>
      <c r="M1" s="60" t="s">
        <v>28</v>
      </c>
      <c r="N1" s="60" t="s">
        <v>22</v>
      </c>
      <c r="O1" s="60" t="s">
        <v>22</v>
      </c>
      <c r="P1" s="60" t="s">
        <v>22</v>
      </c>
      <c r="Q1" s="60" t="s">
        <v>22</v>
      </c>
      <c r="R1" s="60" t="s">
        <v>22</v>
      </c>
      <c r="S1" s="60" t="s">
        <v>22</v>
      </c>
      <c r="T1" s="60" t="s">
        <v>22</v>
      </c>
      <c r="U1" s="60" t="s">
        <v>22</v>
      </c>
      <c r="V1" s="60" t="s">
        <v>22</v>
      </c>
      <c r="W1" s="60" t="s">
        <v>22</v>
      </c>
      <c r="X1" s="60" t="s">
        <v>22</v>
      </c>
      <c r="Y1" s="60" t="s">
        <v>22</v>
      </c>
      <c r="Z1" s="60" t="s">
        <v>22</v>
      </c>
      <c r="AA1" s="60" t="s">
        <v>22</v>
      </c>
      <c r="AB1" s="60" t="s">
        <v>22</v>
      </c>
      <c r="AC1" s="60" t="s">
        <v>22</v>
      </c>
      <c r="AD1" s="60" t="s">
        <v>22</v>
      </c>
      <c r="AE1" s="60" t="s">
        <v>22</v>
      </c>
      <c r="AF1" s="60" t="s">
        <v>22</v>
      </c>
      <c r="AG1" s="60" t="s">
        <v>22</v>
      </c>
      <c r="AH1" s="60" t="s">
        <v>22</v>
      </c>
    </row>
    <row r="2" spans="1:34" ht="21.75" customHeight="1" x14ac:dyDescent="0.25">
      <c r="A2" s="59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 t="s">
        <v>16</v>
      </c>
      <c r="N3" s="22" t="s">
        <v>16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32</v>
      </c>
      <c r="C4" s="36" t="s">
        <v>33</v>
      </c>
      <c r="D4" s="37" t="s">
        <v>27</v>
      </c>
      <c r="E4" s="37" t="s">
        <v>36</v>
      </c>
      <c r="F4" s="38" t="s">
        <v>24</v>
      </c>
      <c r="G4" s="37" t="s">
        <v>25</v>
      </c>
      <c r="H4" s="37" t="s">
        <v>26</v>
      </c>
      <c r="I4" s="50">
        <v>17800</v>
      </c>
      <c r="J4" s="40"/>
      <c r="K4" s="23">
        <f t="shared" ref="K4:K6" si="0">J4-(SUM(M4:Y4))</f>
        <v>0</v>
      </c>
      <c r="L4" s="24" t="str">
        <f t="shared" ref="L4:L6" si="1">IF(K4&lt;0,"ATENÇÃO","OK")</f>
        <v>OK</v>
      </c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3</v>
      </c>
      <c r="B5" s="42" t="s">
        <v>32</v>
      </c>
      <c r="C5" s="43" t="s">
        <v>34</v>
      </c>
      <c r="D5" s="37" t="s">
        <v>27</v>
      </c>
      <c r="E5" s="44" t="s">
        <v>37</v>
      </c>
      <c r="F5" s="45" t="s">
        <v>39</v>
      </c>
      <c r="G5" s="44" t="s">
        <v>40</v>
      </c>
      <c r="H5" s="44" t="s">
        <v>41</v>
      </c>
      <c r="I5" s="51">
        <v>650</v>
      </c>
      <c r="J5" s="47"/>
      <c r="K5" s="23">
        <f t="shared" si="0"/>
        <v>0</v>
      </c>
      <c r="L5" s="24" t="str">
        <f t="shared" si="1"/>
        <v>OK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32</v>
      </c>
      <c r="C6" s="36" t="s">
        <v>35</v>
      </c>
      <c r="D6" s="37" t="s">
        <v>27</v>
      </c>
      <c r="E6" s="37" t="s">
        <v>38</v>
      </c>
      <c r="F6" s="38" t="s">
        <v>39</v>
      </c>
      <c r="G6" s="37" t="s">
        <v>40</v>
      </c>
      <c r="H6" s="37" t="s">
        <v>41</v>
      </c>
      <c r="I6" s="50">
        <v>499</v>
      </c>
      <c r="J6" s="40"/>
      <c r="K6" s="23">
        <f t="shared" si="0"/>
        <v>0</v>
      </c>
      <c r="L6" s="24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 t="e">
        <f>SUMPRODUCT(I6:I6,M6:M6)</f>
        <v>#VALUE!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AH1:AH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W1:W2"/>
    <mergeCell ref="T1:T2"/>
    <mergeCell ref="U1:U2"/>
    <mergeCell ref="S1:S2"/>
    <mergeCell ref="N1:N2"/>
    <mergeCell ref="O1:O2"/>
    <mergeCell ref="P1:P2"/>
    <mergeCell ref="Q1:Q2"/>
    <mergeCell ref="R1:R2"/>
    <mergeCell ref="A1:B1"/>
    <mergeCell ref="C1:I1"/>
    <mergeCell ref="J1:L1"/>
    <mergeCell ref="M1:M2"/>
    <mergeCell ref="A2:L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9"/>
  <sheetViews>
    <sheetView zoomScale="80" zoomScaleNormal="80" workbookViewId="0">
      <selection activeCell="D15" sqref="D15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5.14062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59" t="s">
        <v>29</v>
      </c>
      <c r="B1" s="59"/>
      <c r="C1" s="59" t="s">
        <v>30</v>
      </c>
      <c r="D1" s="59"/>
      <c r="E1" s="59"/>
      <c r="F1" s="59"/>
      <c r="G1" s="59"/>
      <c r="H1" s="59"/>
      <c r="I1" s="59"/>
      <c r="J1" s="59" t="s">
        <v>31</v>
      </c>
      <c r="K1" s="59"/>
      <c r="L1" s="59"/>
      <c r="M1" s="60" t="s">
        <v>28</v>
      </c>
      <c r="N1" s="60" t="s">
        <v>22</v>
      </c>
      <c r="O1" s="60" t="s">
        <v>22</v>
      </c>
      <c r="P1" s="60" t="s">
        <v>22</v>
      </c>
      <c r="Q1" s="60" t="s">
        <v>22</v>
      </c>
      <c r="R1" s="60" t="s">
        <v>22</v>
      </c>
      <c r="S1" s="60" t="s">
        <v>22</v>
      </c>
      <c r="T1" s="60" t="s">
        <v>22</v>
      </c>
      <c r="U1" s="60" t="s">
        <v>22</v>
      </c>
      <c r="V1" s="60" t="s">
        <v>22</v>
      </c>
      <c r="W1" s="60" t="s">
        <v>22</v>
      </c>
      <c r="X1" s="60" t="s">
        <v>22</v>
      </c>
      <c r="Y1" s="60" t="s">
        <v>22</v>
      </c>
      <c r="Z1" s="60" t="s">
        <v>22</v>
      </c>
      <c r="AA1" s="60" t="s">
        <v>22</v>
      </c>
      <c r="AB1" s="60" t="s">
        <v>22</v>
      </c>
      <c r="AC1" s="60" t="s">
        <v>22</v>
      </c>
      <c r="AD1" s="60" t="s">
        <v>22</v>
      </c>
      <c r="AE1" s="60" t="s">
        <v>22</v>
      </c>
      <c r="AF1" s="60" t="s">
        <v>22</v>
      </c>
      <c r="AG1" s="60" t="s">
        <v>22</v>
      </c>
      <c r="AH1" s="60" t="s">
        <v>22</v>
      </c>
    </row>
    <row r="2" spans="1:34" ht="21.75" customHeight="1" x14ac:dyDescent="0.25">
      <c r="A2" s="59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 t="s">
        <v>16</v>
      </c>
      <c r="N3" s="22" t="s">
        <v>16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32</v>
      </c>
      <c r="C4" s="36" t="s">
        <v>33</v>
      </c>
      <c r="D4" s="37" t="s">
        <v>27</v>
      </c>
      <c r="E4" s="37" t="s">
        <v>36</v>
      </c>
      <c r="F4" s="38" t="s">
        <v>24</v>
      </c>
      <c r="G4" s="37" t="s">
        <v>25</v>
      </c>
      <c r="H4" s="37" t="s">
        <v>26</v>
      </c>
      <c r="I4" s="50">
        <v>17800</v>
      </c>
      <c r="J4" s="40"/>
      <c r="K4" s="23">
        <f t="shared" ref="K4:K6" si="0">J4-(SUM(M4:Y4))</f>
        <v>0</v>
      </c>
      <c r="L4" s="24" t="str">
        <f t="shared" ref="L4:L6" si="1">IF(K4&lt;0,"ATENÇÃO","OK")</f>
        <v>OK</v>
      </c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3</v>
      </c>
      <c r="B5" s="42" t="s">
        <v>32</v>
      </c>
      <c r="C5" s="43" t="s">
        <v>34</v>
      </c>
      <c r="D5" s="37" t="s">
        <v>27</v>
      </c>
      <c r="E5" s="44" t="s">
        <v>37</v>
      </c>
      <c r="F5" s="45" t="s">
        <v>39</v>
      </c>
      <c r="G5" s="44" t="s">
        <v>40</v>
      </c>
      <c r="H5" s="44" t="s">
        <v>41</v>
      </c>
      <c r="I5" s="51">
        <v>650</v>
      </c>
      <c r="J5" s="47"/>
      <c r="K5" s="23">
        <f t="shared" si="0"/>
        <v>0</v>
      </c>
      <c r="L5" s="24" t="str">
        <f t="shared" si="1"/>
        <v>OK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32</v>
      </c>
      <c r="C6" s="36" t="s">
        <v>35</v>
      </c>
      <c r="D6" s="37" t="s">
        <v>27</v>
      </c>
      <c r="E6" s="37" t="s">
        <v>38</v>
      </c>
      <c r="F6" s="38" t="s">
        <v>39</v>
      </c>
      <c r="G6" s="37" t="s">
        <v>40</v>
      </c>
      <c r="H6" s="37" t="s">
        <v>41</v>
      </c>
      <c r="I6" s="50">
        <v>499</v>
      </c>
      <c r="J6" s="40"/>
      <c r="K6" s="23">
        <f t="shared" si="0"/>
        <v>0</v>
      </c>
      <c r="L6" s="24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 t="e">
        <f>SUMPRODUCT(I6:I6,M6:M6)</f>
        <v>#VALUE!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AH1:AH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W1:W2"/>
    <mergeCell ref="T1:T2"/>
    <mergeCell ref="U1:U2"/>
    <mergeCell ref="S1:S2"/>
    <mergeCell ref="N1:N2"/>
    <mergeCell ref="O1:O2"/>
    <mergeCell ref="P1:P2"/>
    <mergeCell ref="Q1:Q2"/>
    <mergeCell ref="R1:R2"/>
    <mergeCell ref="A1:B1"/>
    <mergeCell ref="C1:I1"/>
    <mergeCell ref="J1:L1"/>
    <mergeCell ref="M1:M2"/>
    <mergeCell ref="A2:L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9"/>
  <sheetViews>
    <sheetView zoomScale="80" zoomScaleNormal="80" workbookViewId="0">
      <selection activeCell="J4" sqref="J4:J6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53.85546875" style="2" bestFit="1" customWidth="1"/>
    <col min="4" max="4" width="14.5703125" style="2" customWidth="1"/>
    <col min="5" max="5" width="19" style="2" customWidth="1"/>
    <col min="6" max="6" width="9.28515625" style="2" customWidth="1"/>
    <col min="7" max="7" width="13.85546875" style="2" customWidth="1"/>
    <col min="8" max="8" width="15" style="2" customWidth="1"/>
    <col min="9" max="9" width="15.140625" style="5" bestFit="1" customWidth="1"/>
    <col min="10" max="10" width="13.28515625" style="6" customWidth="1"/>
    <col min="11" max="11" width="13.28515625" style="3" customWidth="1"/>
    <col min="12" max="12" width="12.5703125" style="7" customWidth="1"/>
    <col min="13" max="14" width="14.85546875" style="8" customWidth="1"/>
    <col min="15" max="15" width="15" style="8" customWidth="1"/>
    <col min="16" max="16" width="14.28515625" style="8" customWidth="1"/>
    <col min="17" max="17" width="15.28515625" style="8" customWidth="1"/>
    <col min="18" max="19" width="14.42578125" style="8" customWidth="1"/>
    <col min="20" max="20" width="14.5703125" style="8" customWidth="1"/>
    <col min="21" max="21" width="14.7109375" style="8" customWidth="1"/>
    <col min="22" max="22" width="14.28515625" style="8" customWidth="1"/>
    <col min="23" max="23" width="14.42578125" style="8" customWidth="1"/>
    <col min="24" max="24" width="12.28515625" style="8" customWidth="1"/>
    <col min="25" max="25" width="11.7109375" style="8" customWidth="1"/>
    <col min="26" max="34" width="13.7109375" style="4" customWidth="1"/>
    <col min="35" max="16384" width="9.7109375" style="4"/>
  </cols>
  <sheetData>
    <row r="1" spans="1:34" ht="50.25" customHeight="1" x14ac:dyDescent="0.25">
      <c r="A1" s="59" t="s">
        <v>29</v>
      </c>
      <c r="B1" s="59"/>
      <c r="C1" s="59" t="s">
        <v>30</v>
      </c>
      <c r="D1" s="59"/>
      <c r="E1" s="59"/>
      <c r="F1" s="59"/>
      <c r="G1" s="59"/>
      <c r="H1" s="59"/>
      <c r="I1" s="59"/>
      <c r="J1" s="59" t="s">
        <v>31</v>
      </c>
      <c r="K1" s="59"/>
      <c r="L1" s="59"/>
      <c r="M1" s="60" t="s">
        <v>28</v>
      </c>
      <c r="N1" s="60" t="s">
        <v>22</v>
      </c>
      <c r="O1" s="60" t="s">
        <v>22</v>
      </c>
      <c r="P1" s="60" t="s">
        <v>22</v>
      </c>
      <c r="Q1" s="60" t="s">
        <v>22</v>
      </c>
      <c r="R1" s="60" t="s">
        <v>22</v>
      </c>
      <c r="S1" s="60" t="s">
        <v>22</v>
      </c>
      <c r="T1" s="60" t="s">
        <v>22</v>
      </c>
      <c r="U1" s="60" t="s">
        <v>22</v>
      </c>
      <c r="V1" s="60" t="s">
        <v>22</v>
      </c>
      <c r="W1" s="60" t="s">
        <v>22</v>
      </c>
      <c r="X1" s="60" t="s">
        <v>22</v>
      </c>
      <c r="Y1" s="60" t="s">
        <v>22</v>
      </c>
      <c r="Z1" s="60" t="s">
        <v>22</v>
      </c>
      <c r="AA1" s="60" t="s">
        <v>22</v>
      </c>
      <c r="AB1" s="60" t="s">
        <v>22</v>
      </c>
      <c r="AC1" s="60" t="s">
        <v>22</v>
      </c>
      <c r="AD1" s="60" t="s">
        <v>22</v>
      </c>
      <c r="AE1" s="60" t="s">
        <v>22</v>
      </c>
      <c r="AF1" s="60" t="s">
        <v>22</v>
      </c>
      <c r="AG1" s="60" t="s">
        <v>22</v>
      </c>
      <c r="AH1" s="60" t="s">
        <v>22</v>
      </c>
    </row>
    <row r="2" spans="1:34" ht="21.75" customHeight="1" x14ac:dyDescent="0.25">
      <c r="A2" s="59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</row>
    <row r="3" spans="1:34" s="5" customFormat="1" ht="63" customHeight="1" x14ac:dyDescent="0.2">
      <c r="A3" s="27" t="s">
        <v>3</v>
      </c>
      <c r="B3" s="27" t="s">
        <v>21</v>
      </c>
      <c r="C3" s="28" t="s">
        <v>17</v>
      </c>
      <c r="D3" s="28" t="s">
        <v>4</v>
      </c>
      <c r="E3" s="28" t="s">
        <v>23</v>
      </c>
      <c r="F3" s="28" t="s">
        <v>18</v>
      </c>
      <c r="G3" s="28" t="s">
        <v>19</v>
      </c>
      <c r="H3" s="28" t="s">
        <v>20</v>
      </c>
      <c r="I3" s="29" t="s">
        <v>1</v>
      </c>
      <c r="J3" s="30" t="s">
        <v>6</v>
      </c>
      <c r="K3" s="31" t="s">
        <v>0</v>
      </c>
      <c r="L3" s="32" t="s">
        <v>2</v>
      </c>
      <c r="M3" s="22" t="s">
        <v>16</v>
      </c>
      <c r="N3" s="22" t="s">
        <v>16</v>
      </c>
      <c r="O3" s="22" t="s">
        <v>16</v>
      </c>
      <c r="P3" s="22" t="s">
        <v>16</v>
      </c>
      <c r="Q3" s="22" t="s">
        <v>16</v>
      </c>
      <c r="R3" s="22" t="s">
        <v>16</v>
      </c>
      <c r="S3" s="22" t="s">
        <v>16</v>
      </c>
      <c r="T3" s="22" t="s">
        <v>16</v>
      </c>
      <c r="U3" s="22" t="s">
        <v>16</v>
      </c>
      <c r="V3" s="22" t="s">
        <v>16</v>
      </c>
      <c r="W3" s="22" t="s">
        <v>16</v>
      </c>
      <c r="X3" s="22" t="s">
        <v>16</v>
      </c>
      <c r="Y3" s="22" t="s">
        <v>16</v>
      </c>
      <c r="Z3" s="22" t="s">
        <v>16</v>
      </c>
      <c r="AA3" s="22" t="s">
        <v>16</v>
      </c>
      <c r="AB3" s="22" t="s">
        <v>16</v>
      </c>
      <c r="AC3" s="22" t="s">
        <v>16</v>
      </c>
      <c r="AD3" s="22" t="s">
        <v>16</v>
      </c>
      <c r="AE3" s="22" t="s">
        <v>16</v>
      </c>
      <c r="AF3" s="22" t="s">
        <v>16</v>
      </c>
      <c r="AG3" s="22" t="s">
        <v>16</v>
      </c>
      <c r="AH3" s="22" t="s">
        <v>16</v>
      </c>
    </row>
    <row r="4" spans="1:34" s="5" customFormat="1" ht="63" customHeight="1" x14ac:dyDescent="0.2">
      <c r="A4" s="34">
        <v>1</v>
      </c>
      <c r="B4" s="35" t="s">
        <v>32</v>
      </c>
      <c r="C4" s="36" t="s">
        <v>33</v>
      </c>
      <c r="D4" s="37" t="s">
        <v>27</v>
      </c>
      <c r="E4" s="37" t="s">
        <v>36</v>
      </c>
      <c r="F4" s="38" t="s">
        <v>24</v>
      </c>
      <c r="G4" s="37" t="s">
        <v>25</v>
      </c>
      <c r="H4" s="37" t="s">
        <v>26</v>
      </c>
      <c r="I4" s="50">
        <v>17800</v>
      </c>
      <c r="J4" s="40"/>
      <c r="K4" s="23">
        <f t="shared" ref="K4:K6" si="0">J4-(SUM(M4:Y4))</f>
        <v>0</v>
      </c>
      <c r="L4" s="24" t="str">
        <f t="shared" ref="L4:L6" si="1">IF(K4&lt;0,"ATENÇÃO","OK")</f>
        <v>OK</v>
      </c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s="5" customFormat="1" ht="63" customHeight="1" x14ac:dyDescent="0.2">
      <c r="A5" s="41">
        <v>3</v>
      </c>
      <c r="B5" s="42" t="s">
        <v>32</v>
      </c>
      <c r="C5" s="43" t="s">
        <v>34</v>
      </c>
      <c r="D5" s="37" t="s">
        <v>27</v>
      </c>
      <c r="E5" s="44" t="s">
        <v>37</v>
      </c>
      <c r="F5" s="45" t="s">
        <v>39</v>
      </c>
      <c r="G5" s="44" t="s">
        <v>40</v>
      </c>
      <c r="H5" s="44" t="s">
        <v>41</v>
      </c>
      <c r="I5" s="51">
        <v>650</v>
      </c>
      <c r="J5" s="47">
        <v>5</v>
      </c>
      <c r="K5" s="23">
        <f t="shared" si="0"/>
        <v>5</v>
      </c>
      <c r="L5" s="24" t="str">
        <f t="shared" si="1"/>
        <v>OK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74.25" customHeight="1" x14ac:dyDescent="0.25">
      <c r="A6" s="48">
        <v>4</v>
      </c>
      <c r="B6" s="49" t="s">
        <v>32</v>
      </c>
      <c r="C6" s="36" t="s">
        <v>35</v>
      </c>
      <c r="D6" s="37" t="s">
        <v>27</v>
      </c>
      <c r="E6" s="37" t="s">
        <v>38</v>
      </c>
      <c r="F6" s="38" t="s">
        <v>39</v>
      </c>
      <c r="G6" s="37" t="s">
        <v>40</v>
      </c>
      <c r="H6" s="37" t="s">
        <v>41</v>
      </c>
      <c r="I6" s="50">
        <v>499</v>
      </c>
      <c r="J6" s="40"/>
      <c r="K6" s="23">
        <f t="shared" si="0"/>
        <v>0</v>
      </c>
      <c r="L6" s="24" t="str">
        <f t="shared" si="1"/>
        <v>OK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x14ac:dyDescent="0.25">
      <c r="M7" s="33" t="e">
        <f>SUMPRODUCT(I6:I6,M6:M6)</f>
        <v>#VALUE!</v>
      </c>
      <c r="N7" s="33" t="e">
        <f>SUMPRODUCT(I6:I6,N6:N6)</f>
        <v>#VALUE!</v>
      </c>
      <c r="O7" s="33" t="e">
        <f>SUMPRODUCT(I6:I6,O6:O6)</f>
        <v>#VALUE!</v>
      </c>
      <c r="P7" s="33" t="e">
        <f>SUMPRODUCT(I6:I6,P6:P6)</f>
        <v>#VALUE!</v>
      </c>
      <c r="Q7" s="33" t="e">
        <f>SUMPRODUCT(I6:I6,Q6:Q6)</f>
        <v>#VALUE!</v>
      </c>
      <c r="R7" s="33" t="e">
        <f>SUMPRODUCT(I6:I6,R6:R6)</f>
        <v>#VALUE!</v>
      </c>
      <c r="S7" s="33" t="e">
        <f>SUMPRODUCT(I6:I6,S6:S6)</f>
        <v>#VALUE!</v>
      </c>
      <c r="T7" s="33" t="e">
        <f>SUMPRODUCT(I6:I6,T6:T6)</f>
        <v>#VALUE!</v>
      </c>
      <c r="U7" s="33" t="e">
        <f>SUMPRODUCT(I6:I6,U6:U6)</f>
        <v>#VALUE!</v>
      </c>
      <c r="V7" s="33" t="e">
        <f>SUMPRODUCT(I6:I6,V6:V6)</f>
        <v>#VALUE!</v>
      </c>
      <c r="W7" s="33" t="e">
        <f>SUMPRODUCT(I6:I6,W6:W6)</f>
        <v>#VALUE!</v>
      </c>
    </row>
    <row r="9" spans="1:34" x14ac:dyDescent="0.25">
      <c r="K9" s="3">
        <f>COUNTIF(K6:K6,"&lt;0")</f>
        <v>0</v>
      </c>
    </row>
  </sheetData>
  <mergeCells count="26">
    <mergeCell ref="AG1:AG2"/>
    <mergeCell ref="AH1:AH2"/>
    <mergeCell ref="AB1:AB2"/>
    <mergeCell ref="AC1:AC2"/>
    <mergeCell ref="AD1:AD2"/>
    <mergeCell ref="AE1:AE2"/>
    <mergeCell ref="AF1:AF2"/>
    <mergeCell ref="W1:W2"/>
    <mergeCell ref="X1:X2"/>
    <mergeCell ref="Y1:Y2"/>
    <mergeCell ref="Z1:Z2"/>
    <mergeCell ref="AA1:AA2"/>
    <mergeCell ref="U1:U2"/>
    <mergeCell ref="V1:V2"/>
    <mergeCell ref="S1:S2"/>
    <mergeCell ref="T1:T2"/>
    <mergeCell ref="R1:R2"/>
    <mergeCell ref="N1:N2"/>
    <mergeCell ref="O1:O2"/>
    <mergeCell ref="P1:P2"/>
    <mergeCell ref="Q1:Q2"/>
    <mergeCell ref="A1:B1"/>
    <mergeCell ref="C1:I1"/>
    <mergeCell ref="J1:L1"/>
    <mergeCell ref="M1:M2"/>
    <mergeCell ref="A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Reitoria</vt:lpstr>
      <vt:lpstr>ESAG</vt:lpstr>
      <vt:lpstr>CEART</vt:lpstr>
      <vt:lpstr>FAED</vt:lpstr>
      <vt:lpstr>CEFID</vt:lpstr>
      <vt:lpstr>CCT</vt:lpstr>
      <vt:lpstr>CAV</vt:lpstr>
      <vt:lpstr>CERES</vt:lpstr>
      <vt:lpstr>CEO</vt:lpstr>
      <vt:lpstr>CEPLAN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2022-11-17T21:38:15Z</dcterms:modified>
</cp:coreProperties>
</file>