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1081.2022 SRP SGPE 35571.2022 - Revisão e Tradução de Textos - VIG 07.10.2023\"/>
    </mc:Choice>
  </mc:AlternateContent>
  <xr:revisionPtr revIDLastSave="0" documentId="13_ncr:1_{9BD73D75-232F-4FFB-B18E-1CEBD751FAEA}" xr6:coauthVersionLast="36" xr6:coauthVersionMax="47" xr10:uidLastSave="{00000000-0000-0000-0000-000000000000}"/>
  <bookViews>
    <workbookView xWindow="-105" yWindow="-105" windowWidth="21795" windowHeight="11745" tabRatio="857" activeTab="18" xr2:uid="{00000000-000D-0000-FFFF-FFFF00000000}"/>
  </bookViews>
  <sheets>
    <sheet name="REITORIA SCII " sheetId="175" r:id="rId1"/>
    <sheet name="CIPI" sheetId="176" r:id="rId2"/>
    <sheet name="REITORIA PROEX" sheetId="163" r:id="rId3"/>
    <sheet name="PROPPG" sheetId="161" r:id="rId4"/>
    <sheet name="ESAG" sheetId="168" r:id="rId5"/>
    <sheet name="CEART" sheetId="164" r:id="rId6"/>
    <sheet name="CEAD" sheetId="165" r:id="rId7"/>
    <sheet name="FAED" sheetId="166" r:id="rId8"/>
    <sheet name="CEFID" sheetId="167" r:id="rId9"/>
    <sheet name="CESFI" sheetId="170" r:id="rId10"/>
    <sheet name="CERES" sheetId="177" r:id="rId11"/>
    <sheet name="CAV" sheetId="174" r:id="rId12"/>
    <sheet name="CEPLAN" sheetId="172" r:id="rId13"/>
    <sheet name="CEAVI" sheetId="173" r:id="rId14"/>
    <sheet name="CCT DAD" sheetId="169" r:id="rId15"/>
    <sheet name="CCT PPGEC" sheetId="178" r:id="rId16"/>
    <sheet name="CCT PPGEEL" sheetId="179" r:id="rId17"/>
    <sheet name="CEO" sheetId="171" r:id="rId18"/>
    <sheet name="GESTOR" sheetId="162" r:id="rId19"/>
  </sheets>
  <definedNames>
    <definedName name="diasuteis" localSheetId="11">#REF!</definedName>
    <definedName name="diasuteis" localSheetId="15">#REF!</definedName>
    <definedName name="diasuteis" localSheetId="16">#REF!</definedName>
    <definedName name="diasuteis" localSheetId="13">#REF!</definedName>
    <definedName name="diasuteis" localSheetId="12">#REF!</definedName>
    <definedName name="diasuteis" localSheetId="10">#REF!</definedName>
    <definedName name="diasuteis" localSheetId="1">#REF!</definedName>
    <definedName name="diasuteis" localSheetId="18">#REF!</definedName>
    <definedName name="diasuteis" localSheetId="3">#REF!</definedName>
    <definedName name="diasuteis" localSheetId="0">#REF!</definedName>
    <definedName name="diasuteis">#REF!</definedName>
    <definedName name="Ferias" localSheetId="11">#REF!</definedName>
    <definedName name="Ferias" localSheetId="15">#REF!</definedName>
    <definedName name="Ferias" localSheetId="16">#REF!</definedName>
    <definedName name="Ferias" localSheetId="13">#REF!</definedName>
    <definedName name="Ferias" localSheetId="12">#REF!</definedName>
    <definedName name="Ferias" localSheetId="10">#REF!</definedName>
    <definedName name="Ferias" localSheetId="1">#REF!</definedName>
    <definedName name="Ferias" localSheetId="18">#REF!</definedName>
    <definedName name="Ferias" localSheetId="3">#REF!</definedName>
    <definedName name="Ferias" localSheetId="0">#REF!</definedName>
    <definedName name="Ferias">#REF!</definedName>
    <definedName name="RD" localSheetId="11">OFFSET(#REF!,(MATCH(SMALL(#REF!,ROW()-10),#REF!,0)-1),0)</definedName>
    <definedName name="RD" localSheetId="15">OFFSET(#REF!,(MATCH(SMALL(#REF!,ROW()-10),#REF!,0)-1),0)</definedName>
    <definedName name="RD" localSheetId="16">OFFSET(#REF!,(MATCH(SMALL(#REF!,ROW()-10),#REF!,0)-1),0)</definedName>
    <definedName name="RD" localSheetId="13">OFFSET(#REF!,(MATCH(SMALL(#REF!,ROW()-10),#REF!,0)-1),0)</definedName>
    <definedName name="RD" localSheetId="12">OFFSET(#REF!,(MATCH(SMALL(#REF!,ROW()-10),#REF!,0)-1),0)</definedName>
    <definedName name="RD" localSheetId="10">OFFSET(#REF!,(MATCH(SMALL(#REF!,ROW()-10),#REF!,0)-1),0)</definedName>
    <definedName name="RD" localSheetId="1">OFFSET(#REF!,(MATCH(SMALL(#REF!,ROW()-10),#REF!,0)-1),0)</definedName>
    <definedName name="RD" localSheetId="18">OFFSET(#REF!,(MATCH(SMALL(#REF!,ROW()-10),#REF!,0)-1),0)</definedName>
    <definedName name="RD" localSheetId="3">OFFSET(#REF!,(MATCH(SMALL(#REF!,ROW()-10),#REF!,0)-1),0)</definedName>
    <definedName name="RD" localSheetId="0">OFFSET(#REF!,(MATCH(SMALL(#REF!,ROW()-10),#REF!,0)-1),0)</definedName>
    <definedName name="RD">OFFSET(#REF!,(MATCH(SMALL(#REF!,ROW()-10),#REF!,0)-1),0)</definedName>
  </definedNames>
  <calcPr calcId="191029" iterateDelta="1E-4"/>
</workbook>
</file>

<file path=xl/calcChain.xml><?xml version="1.0" encoding="utf-8"?>
<calcChain xmlns="http://schemas.openxmlformats.org/spreadsheetml/2006/main">
  <c r="I20" i="168" l="1"/>
  <c r="I20" i="166"/>
  <c r="I16" i="168" l="1"/>
  <c r="I16" i="161"/>
  <c r="I22" i="167" l="1"/>
  <c r="I22" i="166"/>
  <c r="H5" i="162" l="1"/>
  <c r="H6" i="162"/>
  <c r="H7" i="162"/>
  <c r="H8" i="162"/>
  <c r="H9" i="162"/>
  <c r="H10" i="162"/>
  <c r="H11" i="162"/>
  <c r="H12" i="162"/>
  <c r="H13" i="162"/>
  <c r="H14" i="162"/>
  <c r="H15" i="162"/>
  <c r="H16" i="162"/>
  <c r="H17" i="162"/>
  <c r="H18" i="162"/>
  <c r="H19" i="162"/>
  <c r="H20" i="162"/>
  <c r="H21" i="162"/>
  <c r="H22" i="162"/>
  <c r="H4" i="162"/>
  <c r="C4" i="162"/>
  <c r="C5" i="162"/>
  <c r="C6" i="162"/>
  <c r="C7" i="162"/>
  <c r="C8" i="162"/>
  <c r="C9" i="162"/>
  <c r="C10" i="162"/>
  <c r="C11" i="162"/>
  <c r="C12" i="162"/>
  <c r="C13" i="162"/>
  <c r="M23" i="179"/>
  <c r="L23" i="179"/>
  <c r="J22" i="179"/>
  <c r="K22" i="179" s="1"/>
  <c r="J21" i="179"/>
  <c r="K21" i="179" s="1"/>
  <c r="J20" i="179"/>
  <c r="K20" i="179" s="1"/>
  <c r="J19" i="179"/>
  <c r="K19" i="179" s="1"/>
  <c r="J18" i="179"/>
  <c r="K18" i="179" s="1"/>
  <c r="J17" i="179"/>
  <c r="K17" i="179" s="1"/>
  <c r="K16" i="179"/>
  <c r="J16" i="179"/>
  <c r="J15" i="179"/>
  <c r="K15" i="179" s="1"/>
  <c r="J14" i="179"/>
  <c r="K14" i="179" s="1"/>
  <c r="K13" i="179"/>
  <c r="J13" i="179"/>
  <c r="J12" i="179"/>
  <c r="K12" i="179" s="1"/>
  <c r="J11" i="179"/>
  <c r="K11" i="179" s="1"/>
  <c r="J10" i="179"/>
  <c r="K10" i="179" s="1"/>
  <c r="J9" i="179"/>
  <c r="K9" i="179" s="1"/>
  <c r="J8" i="179"/>
  <c r="K8" i="179" s="1"/>
  <c r="K7" i="179"/>
  <c r="J7" i="179"/>
  <c r="J6" i="179"/>
  <c r="K6" i="179" s="1"/>
  <c r="J5" i="179"/>
  <c r="K5" i="179" s="1"/>
  <c r="K4" i="179"/>
  <c r="J4" i="179"/>
  <c r="M23" i="178"/>
  <c r="L23" i="178"/>
  <c r="J22" i="178"/>
  <c r="K22" i="178" s="1"/>
  <c r="J21" i="178"/>
  <c r="K21" i="178" s="1"/>
  <c r="J20" i="178"/>
  <c r="K20" i="178" s="1"/>
  <c r="J19" i="178"/>
  <c r="K19" i="178" s="1"/>
  <c r="J18" i="178"/>
  <c r="K18" i="178" s="1"/>
  <c r="J17" i="178"/>
  <c r="K17" i="178" s="1"/>
  <c r="J16" i="178"/>
  <c r="K16" i="178" s="1"/>
  <c r="J15" i="178"/>
  <c r="K15" i="178" s="1"/>
  <c r="J14" i="178"/>
  <c r="K14" i="178" s="1"/>
  <c r="J13" i="178"/>
  <c r="K13" i="178" s="1"/>
  <c r="J12" i="178"/>
  <c r="K12" i="178" s="1"/>
  <c r="J11" i="178"/>
  <c r="K11" i="178" s="1"/>
  <c r="J10" i="178"/>
  <c r="K10" i="178" s="1"/>
  <c r="J9" i="178"/>
  <c r="K9" i="178" s="1"/>
  <c r="J8" i="178"/>
  <c r="K8" i="178" s="1"/>
  <c r="J7" i="178"/>
  <c r="K7" i="178" s="1"/>
  <c r="J6" i="178"/>
  <c r="K6" i="178" s="1"/>
  <c r="J5" i="178"/>
  <c r="K5" i="178" s="1"/>
  <c r="J4" i="178"/>
  <c r="K4" i="178" s="1"/>
  <c r="M23" i="177"/>
  <c r="L23" i="177"/>
  <c r="J22" i="177"/>
  <c r="K22" i="177" s="1"/>
  <c r="J21" i="177"/>
  <c r="K21" i="177" s="1"/>
  <c r="J20" i="177"/>
  <c r="K20" i="177" s="1"/>
  <c r="J19" i="177"/>
  <c r="K19" i="177" s="1"/>
  <c r="J18" i="177"/>
  <c r="K18" i="177" s="1"/>
  <c r="J17" i="177"/>
  <c r="K17" i="177" s="1"/>
  <c r="J16" i="177"/>
  <c r="K16" i="177" s="1"/>
  <c r="J15" i="177"/>
  <c r="K15" i="177" s="1"/>
  <c r="J14" i="177"/>
  <c r="K14" i="177" s="1"/>
  <c r="J13" i="177"/>
  <c r="K13" i="177" s="1"/>
  <c r="J12" i="177"/>
  <c r="K12" i="177" s="1"/>
  <c r="J11" i="177"/>
  <c r="K11" i="177" s="1"/>
  <c r="J10" i="177"/>
  <c r="K10" i="177" s="1"/>
  <c r="J9" i="177"/>
  <c r="K9" i="177" s="1"/>
  <c r="J8" i="177"/>
  <c r="K8" i="177" s="1"/>
  <c r="J7" i="177"/>
  <c r="K7" i="177" s="1"/>
  <c r="J6" i="177"/>
  <c r="K6" i="177" s="1"/>
  <c r="J5" i="177"/>
  <c r="K5" i="177" s="1"/>
  <c r="J4" i="177"/>
  <c r="K4" i="177" s="1"/>
  <c r="M23" i="176"/>
  <c r="L23" i="176"/>
  <c r="J22" i="176"/>
  <c r="K22" i="176" s="1"/>
  <c r="J21" i="176"/>
  <c r="K21" i="176" s="1"/>
  <c r="J20" i="176"/>
  <c r="K20" i="176" s="1"/>
  <c r="J19" i="176"/>
  <c r="K19" i="176" s="1"/>
  <c r="J18" i="176"/>
  <c r="K18" i="176" s="1"/>
  <c r="J17" i="176"/>
  <c r="K17" i="176" s="1"/>
  <c r="J16" i="176"/>
  <c r="K16" i="176" s="1"/>
  <c r="J15" i="176"/>
  <c r="K15" i="176" s="1"/>
  <c r="J14" i="176"/>
  <c r="K14" i="176" s="1"/>
  <c r="J13" i="176"/>
  <c r="K13" i="176" s="1"/>
  <c r="J12" i="176"/>
  <c r="K12" i="176" s="1"/>
  <c r="J11" i="176"/>
  <c r="K11" i="176" s="1"/>
  <c r="J10" i="176"/>
  <c r="K10" i="176" s="1"/>
  <c r="J9" i="176"/>
  <c r="K9" i="176" s="1"/>
  <c r="J8" i="176"/>
  <c r="K8" i="176" s="1"/>
  <c r="J7" i="176"/>
  <c r="K7" i="176" s="1"/>
  <c r="J6" i="176"/>
  <c r="K6" i="176" s="1"/>
  <c r="J5" i="176"/>
  <c r="K5" i="176" s="1"/>
  <c r="J4" i="176"/>
  <c r="K4" i="176" s="1"/>
  <c r="M23" i="171"/>
  <c r="L23" i="171"/>
  <c r="J22" i="171"/>
  <c r="K22" i="171" s="1"/>
  <c r="J21" i="171"/>
  <c r="K21" i="171" s="1"/>
  <c r="J20" i="171"/>
  <c r="K20" i="171" s="1"/>
  <c r="J19" i="171"/>
  <c r="K19" i="171" s="1"/>
  <c r="J18" i="171"/>
  <c r="K18" i="171" s="1"/>
  <c r="J17" i="171"/>
  <c r="K17" i="171" s="1"/>
  <c r="J16" i="171"/>
  <c r="K16" i="171" s="1"/>
  <c r="J15" i="171"/>
  <c r="K15" i="171" s="1"/>
  <c r="J14" i="171"/>
  <c r="K14" i="171" s="1"/>
  <c r="J13" i="171"/>
  <c r="K13" i="171" s="1"/>
  <c r="J12" i="171"/>
  <c r="K12" i="171" s="1"/>
  <c r="J11" i="171"/>
  <c r="K11" i="171" s="1"/>
  <c r="J10" i="171"/>
  <c r="K10" i="171" s="1"/>
  <c r="J9" i="171"/>
  <c r="K9" i="171" s="1"/>
  <c r="J8" i="171"/>
  <c r="K8" i="171" s="1"/>
  <c r="J7" i="171"/>
  <c r="K7" i="171" s="1"/>
  <c r="J6" i="171"/>
  <c r="K6" i="171" s="1"/>
  <c r="J5" i="171"/>
  <c r="K5" i="171" s="1"/>
  <c r="J4" i="171"/>
  <c r="K4" i="171" s="1"/>
  <c r="M23" i="168"/>
  <c r="L23" i="168"/>
  <c r="J22" i="168"/>
  <c r="K22" i="168" s="1"/>
  <c r="J21" i="168"/>
  <c r="K21" i="168" s="1"/>
  <c r="J20" i="168"/>
  <c r="K20" i="168" s="1"/>
  <c r="J19" i="168"/>
  <c r="K19" i="168" s="1"/>
  <c r="J18" i="168"/>
  <c r="K18" i="168" s="1"/>
  <c r="J17" i="168"/>
  <c r="K17" i="168" s="1"/>
  <c r="J16" i="168"/>
  <c r="K16" i="168" s="1"/>
  <c r="J15" i="168"/>
  <c r="K15" i="168" s="1"/>
  <c r="J14" i="168"/>
  <c r="K14" i="168" s="1"/>
  <c r="J13" i="168"/>
  <c r="K13" i="168" s="1"/>
  <c r="J12" i="168"/>
  <c r="K12" i="168" s="1"/>
  <c r="J11" i="168"/>
  <c r="K11" i="168" s="1"/>
  <c r="J10" i="168"/>
  <c r="K10" i="168" s="1"/>
  <c r="J9" i="168"/>
  <c r="K9" i="168" s="1"/>
  <c r="J8" i="168"/>
  <c r="K8" i="168" s="1"/>
  <c r="J7" i="168"/>
  <c r="K7" i="168" s="1"/>
  <c r="J6" i="168"/>
  <c r="K6" i="168" s="1"/>
  <c r="J5" i="168"/>
  <c r="K5" i="168" s="1"/>
  <c r="J4" i="168"/>
  <c r="K4" i="168" s="1"/>
  <c r="M23" i="169"/>
  <c r="L23" i="169"/>
  <c r="J22" i="169"/>
  <c r="K22" i="169" s="1"/>
  <c r="J21" i="169"/>
  <c r="K21" i="169" s="1"/>
  <c r="J20" i="169"/>
  <c r="K20" i="169" s="1"/>
  <c r="K19" i="169"/>
  <c r="J19" i="169"/>
  <c r="J18" i="169"/>
  <c r="K18" i="169" s="1"/>
  <c r="J17" i="169"/>
  <c r="K17" i="169" s="1"/>
  <c r="J16" i="169"/>
  <c r="K16" i="169" s="1"/>
  <c r="J15" i="169"/>
  <c r="K15" i="169" s="1"/>
  <c r="J14" i="169"/>
  <c r="K14" i="169" s="1"/>
  <c r="J13" i="169"/>
  <c r="K13" i="169" s="1"/>
  <c r="J12" i="169"/>
  <c r="K12" i="169" s="1"/>
  <c r="J11" i="169"/>
  <c r="K11" i="169" s="1"/>
  <c r="K10" i="169"/>
  <c r="J10" i="169"/>
  <c r="J9" i="169"/>
  <c r="K9" i="169" s="1"/>
  <c r="J8" i="169"/>
  <c r="K8" i="169" s="1"/>
  <c r="J7" i="169"/>
  <c r="K7" i="169" s="1"/>
  <c r="J6" i="169"/>
  <c r="K6" i="169" s="1"/>
  <c r="J5" i="169"/>
  <c r="K5" i="169" s="1"/>
  <c r="J4" i="169"/>
  <c r="K4" i="169" s="1"/>
  <c r="M23" i="173"/>
  <c r="L23" i="173"/>
  <c r="J22" i="173"/>
  <c r="K22" i="173" s="1"/>
  <c r="J21" i="173"/>
  <c r="K21" i="173" s="1"/>
  <c r="J20" i="173"/>
  <c r="K20" i="173" s="1"/>
  <c r="J19" i="173"/>
  <c r="K19" i="173" s="1"/>
  <c r="J18" i="173"/>
  <c r="K18" i="173" s="1"/>
  <c r="J17" i="173"/>
  <c r="K17" i="173" s="1"/>
  <c r="J16" i="173"/>
  <c r="K16" i="173" s="1"/>
  <c r="J15" i="173"/>
  <c r="K15" i="173" s="1"/>
  <c r="J14" i="173"/>
  <c r="K14" i="173" s="1"/>
  <c r="J13" i="173"/>
  <c r="K13" i="173" s="1"/>
  <c r="J12" i="173"/>
  <c r="K12" i="173" s="1"/>
  <c r="J11" i="173"/>
  <c r="K11" i="173" s="1"/>
  <c r="J10" i="173"/>
  <c r="K10" i="173" s="1"/>
  <c r="J9" i="173"/>
  <c r="K9" i="173" s="1"/>
  <c r="J8" i="173"/>
  <c r="K8" i="173" s="1"/>
  <c r="J7" i="173"/>
  <c r="K7" i="173" s="1"/>
  <c r="J6" i="173"/>
  <c r="K6" i="173" s="1"/>
  <c r="J5" i="173"/>
  <c r="K5" i="173" s="1"/>
  <c r="J4" i="173"/>
  <c r="K4" i="173" s="1"/>
  <c r="M23" i="174"/>
  <c r="L23" i="174"/>
  <c r="J22" i="174"/>
  <c r="K22" i="174" s="1"/>
  <c r="J21" i="174"/>
  <c r="K21" i="174" s="1"/>
  <c r="J20" i="174"/>
  <c r="K20" i="174" s="1"/>
  <c r="J19" i="174"/>
  <c r="K19" i="174" s="1"/>
  <c r="J18" i="174"/>
  <c r="K18" i="174" s="1"/>
  <c r="J17" i="174"/>
  <c r="K17" i="174" s="1"/>
  <c r="J16" i="174"/>
  <c r="K16" i="174" s="1"/>
  <c r="J15" i="174"/>
  <c r="K15" i="174" s="1"/>
  <c r="J14" i="174"/>
  <c r="K14" i="174" s="1"/>
  <c r="J13" i="174"/>
  <c r="K13" i="174" s="1"/>
  <c r="J12" i="174"/>
  <c r="K12" i="174" s="1"/>
  <c r="J11" i="174"/>
  <c r="K11" i="174" s="1"/>
  <c r="J10" i="174"/>
  <c r="K10" i="174" s="1"/>
  <c r="J9" i="174"/>
  <c r="K9" i="174" s="1"/>
  <c r="J8" i="174"/>
  <c r="K8" i="174" s="1"/>
  <c r="J7" i="174"/>
  <c r="K7" i="174" s="1"/>
  <c r="J6" i="174"/>
  <c r="K6" i="174" s="1"/>
  <c r="J5" i="174"/>
  <c r="K5" i="174" s="1"/>
  <c r="J4" i="174"/>
  <c r="K4" i="174" s="1"/>
  <c r="M23" i="170"/>
  <c r="L23" i="170"/>
  <c r="J22" i="170"/>
  <c r="K22" i="170" s="1"/>
  <c r="J21" i="170"/>
  <c r="K21" i="170" s="1"/>
  <c r="J20" i="170"/>
  <c r="K20" i="170" s="1"/>
  <c r="J19" i="170"/>
  <c r="K19" i="170" s="1"/>
  <c r="J18" i="170"/>
  <c r="K18" i="170" s="1"/>
  <c r="J17" i="170"/>
  <c r="K17" i="170" s="1"/>
  <c r="J16" i="170"/>
  <c r="K16" i="170" s="1"/>
  <c r="J15" i="170"/>
  <c r="K15" i="170" s="1"/>
  <c r="J14" i="170"/>
  <c r="K14" i="170" s="1"/>
  <c r="J13" i="170"/>
  <c r="K13" i="170" s="1"/>
  <c r="J12" i="170"/>
  <c r="K12" i="170" s="1"/>
  <c r="J11" i="170"/>
  <c r="K11" i="170" s="1"/>
  <c r="J10" i="170"/>
  <c r="K10" i="170" s="1"/>
  <c r="J9" i="170"/>
  <c r="K9" i="170" s="1"/>
  <c r="J8" i="170"/>
  <c r="K8" i="170" s="1"/>
  <c r="J7" i="170"/>
  <c r="K7" i="170" s="1"/>
  <c r="J6" i="170"/>
  <c r="K6" i="170" s="1"/>
  <c r="J5" i="170"/>
  <c r="K5" i="170" s="1"/>
  <c r="J4" i="170"/>
  <c r="K4" i="170" s="1"/>
  <c r="M23" i="167"/>
  <c r="L23" i="167"/>
  <c r="J22" i="167"/>
  <c r="K22" i="167" s="1"/>
  <c r="J21" i="167"/>
  <c r="K21" i="167" s="1"/>
  <c r="J20" i="167"/>
  <c r="K20" i="167" s="1"/>
  <c r="J19" i="167"/>
  <c r="K19" i="167" s="1"/>
  <c r="J18" i="167"/>
  <c r="K18" i="167" s="1"/>
  <c r="J17" i="167"/>
  <c r="K17" i="167" s="1"/>
  <c r="J16" i="167"/>
  <c r="K16" i="167" s="1"/>
  <c r="J15" i="167"/>
  <c r="K15" i="167" s="1"/>
  <c r="J14" i="167"/>
  <c r="K14" i="167" s="1"/>
  <c r="J13" i="167"/>
  <c r="K13" i="167" s="1"/>
  <c r="J12" i="167"/>
  <c r="K12" i="167" s="1"/>
  <c r="J11" i="167"/>
  <c r="K11" i="167" s="1"/>
  <c r="J10" i="167"/>
  <c r="K10" i="167" s="1"/>
  <c r="J9" i="167"/>
  <c r="K9" i="167" s="1"/>
  <c r="J8" i="167"/>
  <c r="K8" i="167" s="1"/>
  <c r="J7" i="167"/>
  <c r="K7" i="167" s="1"/>
  <c r="J6" i="167"/>
  <c r="K6" i="167" s="1"/>
  <c r="J5" i="167"/>
  <c r="K5" i="167" s="1"/>
  <c r="J4" i="167"/>
  <c r="K4" i="167" s="1"/>
  <c r="M23" i="166"/>
  <c r="L23" i="166"/>
  <c r="J22" i="166"/>
  <c r="K22" i="166" s="1"/>
  <c r="J21" i="166"/>
  <c r="K21" i="166" s="1"/>
  <c r="J20" i="166"/>
  <c r="K20" i="166" s="1"/>
  <c r="J19" i="166"/>
  <c r="K19" i="166" s="1"/>
  <c r="J18" i="166"/>
  <c r="K18" i="166" s="1"/>
  <c r="J17" i="166"/>
  <c r="K17" i="166" s="1"/>
  <c r="J16" i="166"/>
  <c r="K16" i="166" s="1"/>
  <c r="J15" i="166"/>
  <c r="K15" i="166" s="1"/>
  <c r="J14" i="166"/>
  <c r="K14" i="166" s="1"/>
  <c r="J13" i="166"/>
  <c r="K13" i="166" s="1"/>
  <c r="J12" i="166"/>
  <c r="K12" i="166" s="1"/>
  <c r="J11" i="166"/>
  <c r="K11" i="166" s="1"/>
  <c r="J10" i="166"/>
  <c r="K10" i="166" s="1"/>
  <c r="J9" i="166"/>
  <c r="K9" i="166" s="1"/>
  <c r="J8" i="166"/>
  <c r="K8" i="166" s="1"/>
  <c r="J7" i="166"/>
  <c r="K7" i="166" s="1"/>
  <c r="J6" i="166"/>
  <c r="K6" i="166" s="1"/>
  <c r="J5" i="166"/>
  <c r="K5" i="166" s="1"/>
  <c r="J4" i="166"/>
  <c r="K4" i="166" s="1"/>
  <c r="M23" i="165"/>
  <c r="L23" i="165"/>
  <c r="K22" i="165"/>
  <c r="J22" i="165"/>
  <c r="J21" i="165"/>
  <c r="K21" i="165" s="1"/>
  <c r="K20" i="165"/>
  <c r="J20" i="165"/>
  <c r="J19" i="165"/>
  <c r="K19" i="165" s="1"/>
  <c r="J18" i="165"/>
  <c r="K18" i="165" s="1"/>
  <c r="J17" i="165"/>
  <c r="K17" i="165" s="1"/>
  <c r="K16" i="165"/>
  <c r="J16" i="165"/>
  <c r="J15" i="165"/>
  <c r="K15" i="165" s="1"/>
  <c r="J14" i="165"/>
  <c r="K14" i="165" s="1"/>
  <c r="J13" i="165"/>
  <c r="K13" i="165" s="1"/>
  <c r="J12" i="165"/>
  <c r="K12" i="165" s="1"/>
  <c r="J11" i="165"/>
  <c r="K11" i="165" s="1"/>
  <c r="J10" i="165"/>
  <c r="K10" i="165" s="1"/>
  <c r="J9" i="165"/>
  <c r="K9" i="165" s="1"/>
  <c r="J8" i="165"/>
  <c r="K8" i="165" s="1"/>
  <c r="J7" i="165"/>
  <c r="K7" i="165" s="1"/>
  <c r="J6" i="165"/>
  <c r="K6" i="165" s="1"/>
  <c r="J5" i="165"/>
  <c r="K5" i="165" s="1"/>
  <c r="K4" i="165"/>
  <c r="J4" i="165"/>
  <c r="M23" i="172"/>
  <c r="L23" i="172"/>
  <c r="J22" i="172"/>
  <c r="K22" i="172" s="1"/>
  <c r="J21" i="172"/>
  <c r="K21" i="172" s="1"/>
  <c r="J20" i="172"/>
  <c r="K20" i="172" s="1"/>
  <c r="J19" i="172"/>
  <c r="K19" i="172" s="1"/>
  <c r="J18" i="172"/>
  <c r="K18" i="172" s="1"/>
  <c r="J17" i="172"/>
  <c r="K17" i="172" s="1"/>
  <c r="J16" i="172"/>
  <c r="K16" i="172" s="1"/>
  <c r="J15" i="172"/>
  <c r="K15" i="172" s="1"/>
  <c r="J14" i="172"/>
  <c r="K14" i="172" s="1"/>
  <c r="J13" i="172"/>
  <c r="K13" i="172" s="1"/>
  <c r="J12" i="172"/>
  <c r="K12" i="172" s="1"/>
  <c r="J11" i="172"/>
  <c r="K11" i="172" s="1"/>
  <c r="J10" i="172"/>
  <c r="K10" i="172" s="1"/>
  <c r="J9" i="172"/>
  <c r="K9" i="172" s="1"/>
  <c r="J8" i="172"/>
  <c r="K8" i="172" s="1"/>
  <c r="J7" i="172"/>
  <c r="K7" i="172" s="1"/>
  <c r="J6" i="172"/>
  <c r="K6" i="172" s="1"/>
  <c r="J5" i="172"/>
  <c r="K5" i="172" s="1"/>
  <c r="J4" i="172"/>
  <c r="K4" i="172" s="1"/>
  <c r="M23" i="164"/>
  <c r="L23" i="164"/>
  <c r="J22" i="164"/>
  <c r="K22" i="164" s="1"/>
  <c r="J21" i="164"/>
  <c r="K21" i="164" s="1"/>
  <c r="J20" i="164"/>
  <c r="K20" i="164" s="1"/>
  <c r="J19" i="164"/>
  <c r="K19" i="164" s="1"/>
  <c r="J18" i="164"/>
  <c r="K18" i="164" s="1"/>
  <c r="J17" i="164"/>
  <c r="K17" i="164" s="1"/>
  <c r="J16" i="164"/>
  <c r="K16" i="164" s="1"/>
  <c r="J15" i="164"/>
  <c r="K15" i="164" s="1"/>
  <c r="J14" i="164"/>
  <c r="K14" i="164" s="1"/>
  <c r="J13" i="164"/>
  <c r="K13" i="164" s="1"/>
  <c r="J12" i="164"/>
  <c r="K12" i="164" s="1"/>
  <c r="J11" i="164"/>
  <c r="K11" i="164" s="1"/>
  <c r="J10" i="164"/>
  <c r="K10" i="164" s="1"/>
  <c r="J9" i="164"/>
  <c r="K9" i="164" s="1"/>
  <c r="J8" i="164"/>
  <c r="K8" i="164" s="1"/>
  <c r="J7" i="164"/>
  <c r="K7" i="164" s="1"/>
  <c r="J6" i="164"/>
  <c r="K6" i="164" s="1"/>
  <c r="J5" i="164"/>
  <c r="K5" i="164" s="1"/>
  <c r="J4" i="164"/>
  <c r="K4" i="164" s="1"/>
  <c r="M23" i="161"/>
  <c r="L23" i="161"/>
  <c r="J22" i="161"/>
  <c r="K22" i="161" s="1"/>
  <c r="J21" i="161"/>
  <c r="K21" i="161" s="1"/>
  <c r="J20" i="161"/>
  <c r="K20" i="161" s="1"/>
  <c r="J19" i="161"/>
  <c r="K19" i="161" s="1"/>
  <c r="J18" i="161"/>
  <c r="K18" i="161" s="1"/>
  <c r="J17" i="161"/>
  <c r="K17" i="161" s="1"/>
  <c r="J16" i="161"/>
  <c r="K16" i="161" s="1"/>
  <c r="J15" i="161"/>
  <c r="K15" i="161" s="1"/>
  <c r="J14" i="161"/>
  <c r="K14" i="161" s="1"/>
  <c r="J13" i="161"/>
  <c r="K13" i="161" s="1"/>
  <c r="J12" i="161"/>
  <c r="K12" i="161" s="1"/>
  <c r="J11" i="161"/>
  <c r="K11" i="161" s="1"/>
  <c r="J10" i="161"/>
  <c r="K10" i="161" s="1"/>
  <c r="J9" i="161"/>
  <c r="K9" i="161" s="1"/>
  <c r="J8" i="161"/>
  <c r="K8" i="161" s="1"/>
  <c r="J7" i="161"/>
  <c r="K7" i="161" s="1"/>
  <c r="J6" i="161"/>
  <c r="K6" i="161" s="1"/>
  <c r="J5" i="161"/>
  <c r="K5" i="161" s="1"/>
  <c r="J4" i="161"/>
  <c r="K4" i="161" s="1"/>
  <c r="M23" i="175"/>
  <c r="L23" i="175"/>
  <c r="J22" i="175"/>
  <c r="K22" i="175" s="1"/>
  <c r="J21" i="175"/>
  <c r="K21" i="175" s="1"/>
  <c r="J20" i="175"/>
  <c r="K20" i="175" s="1"/>
  <c r="J19" i="175"/>
  <c r="K19" i="175" s="1"/>
  <c r="J18" i="175"/>
  <c r="K18" i="175" s="1"/>
  <c r="J17" i="175"/>
  <c r="K17" i="175" s="1"/>
  <c r="J16" i="175"/>
  <c r="K16" i="175" s="1"/>
  <c r="J15" i="175"/>
  <c r="K15" i="175" s="1"/>
  <c r="J14" i="175"/>
  <c r="K14" i="175" s="1"/>
  <c r="J13" i="175"/>
  <c r="K13" i="175" s="1"/>
  <c r="J12" i="175"/>
  <c r="K12" i="175" s="1"/>
  <c r="J11" i="175"/>
  <c r="K11" i="175" s="1"/>
  <c r="J10" i="175"/>
  <c r="K10" i="175" s="1"/>
  <c r="J9" i="175"/>
  <c r="K9" i="175" s="1"/>
  <c r="J8" i="175"/>
  <c r="K8" i="175" s="1"/>
  <c r="J7" i="175"/>
  <c r="K7" i="175" s="1"/>
  <c r="J6" i="175"/>
  <c r="K6" i="175" s="1"/>
  <c r="J5" i="175"/>
  <c r="K5" i="175" s="1"/>
  <c r="J4" i="175"/>
  <c r="K4" i="175" s="1"/>
  <c r="I19" i="162" l="1"/>
  <c r="I17" i="162"/>
  <c r="I10" i="162"/>
  <c r="I15" i="162"/>
  <c r="I14" i="162"/>
  <c r="I8" i="162"/>
  <c r="I21" i="162"/>
  <c r="I13" i="162"/>
  <c r="I7" i="162"/>
  <c r="I12" i="162"/>
  <c r="I6" i="162"/>
  <c r="I9" i="162"/>
  <c r="I18" i="162"/>
  <c r="I11" i="162"/>
  <c r="I5" i="162"/>
  <c r="I20" i="162"/>
  <c r="I16" i="162"/>
  <c r="I22" i="162"/>
  <c r="I4" i="162"/>
  <c r="L23" i="163" l="1"/>
  <c r="K5" i="162" l="1"/>
  <c r="K6" i="162"/>
  <c r="K7" i="162"/>
  <c r="K8" i="162"/>
  <c r="K9" i="162"/>
  <c r="K10" i="162"/>
  <c r="K11" i="162"/>
  <c r="K12" i="162"/>
  <c r="K13" i="162"/>
  <c r="K14" i="162"/>
  <c r="K15" i="162"/>
  <c r="K16" i="162"/>
  <c r="K17" i="162"/>
  <c r="K18" i="162"/>
  <c r="K19" i="162"/>
  <c r="K20" i="162"/>
  <c r="K21" i="162"/>
  <c r="K22" i="162"/>
  <c r="J4" i="163"/>
  <c r="J5" i="163"/>
  <c r="J6" i="163"/>
  <c r="J7" i="163"/>
  <c r="J8" i="163"/>
  <c r="J9" i="163"/>
  <c r="J10" i="163"/>
  <c r="J11" i="163"/>
  <c r="J12" i="163"/>
  <c r="J13" i="163"/>
  <c r="J14" i="163"/>
  <c r="J15" i="163"/>
  <c r="K14" i="163" l="1"/>
  <c r="L14" i="162" l="1"/>
  <c r="J14" i="162"/>
  <c r="M23" i="163"/>
  <c r="K4" i="162" l="1"/>
  <c r="J22" i="163"/>
  <c r="J21" i="163"/>
  <c r="J20" i="163"/>
  <c r="J19" i="163"/>
  <c r="K19" i="163" s="1"/>
  <c r="J18" i="163"/>
  <c r="K18" i="163" s="1"/>
  <c r="J17" i="163"/>
  <c r="K17" i="163" s="1"/>
  <c r="J16" i="163"/>
  <c r="K16" i="163" s="1"/>
  <c r="K4" i="163"/>
  <c r="K8" i="163" l="1"/>
  <c r="J8" i="162"/>
  <c r="K9" i="163"/>
  <c r="J9" i="162"/>
  <c r="K12" i="163"/>
  <c r="J12" i="162"/>
  <c r="J17" i="162"/>
  <c r="K21" i="163"/>
  <c r="J21" i="162"/>
  <c r="J16" i="162"/>
  <c r="K5" i="163"/>
  <c r="J5" i="162"/>
  <c r="K6" i="163"/>
  <c r="J6" i="162"/>
  <c r="J10" i="162"/>
  <c r="K13" i="163"/>
  <c r="J13" i="162"/>
  <c r="J18" i="162"/>
  <c r="K22" i="163"/>
  <c r="J22" i="162"/>
  <c r="K11" i="163"/>
  <c r="J11" i="162"/>
  <c r="K20" i="163"/>
  <c r="J20" i="162"/>
  <c r="K7" i="163"/>
  <c r="J7" i="162"/>
  <c r="K10" i="163"/>
  <c r="K15" i="163"/>
  <c r="J15" i="162"/>
  <c r="J19" i="162"/>
  <c r="H31" i="162"/>
  <c r="H30" i="162"/>
  <c r="H29" i="162"/>
  <c r="L22" i="162" l="1"/>
  <c r="L17" i="162"/>
  <c r="L5" i="162"/>
  <c r="L18" i="162"/>
  <c r="L6" i="162"/>
  <c r="L16" i="162"/>
  <c r="L7" i="162"/>
  <c r="L21" i="162"/>
  <c r="L4" i="162"/>
  <c r="J4" i="162"/>
  <c r="L20" i="162"/>
  <c r="L19" i="162"/>
  <c r="L15" i="162"/>
  <c r="L8" i="162"/>
  <c r="L10" i="162"/>
  <c r="L12" i="162"/>
  <c r="L9" i="162" l="1"/>
  <c r="L11" i="162"/>
  <c r="L13" i="162"/>
  <c r="K23" i="162"/>
  <c r="L32" i="162" s="1"/>
  <c r="L23" i="162" l="1"/>
  <c r="L33" i="162" s="1"/>
  <c r="L35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I16" authorId="0" shapeId="0" xr:uid="{435710AB-E25B-4B8D-AC4A-FE762B99D459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-01 cedido a ESAG 03/03/2023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I16" authorId="0" shapeId="0" xr:uid="{B7CE4E1F-C1FB-47B4-BAB3-1CECD7799C9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 pela PROPPG 03/03/2023</t>
        </r>
      </text>
    </comment>
    <comment ref="I20" authorId="0" shapeId="0" xr:uid="{E034A98D-3F84-4F21-9A71-8A8799D18F89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+4 cedidos pela FAED 13/03/2023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I20" authorId="0" shapeId="0" xr:uid="{2BFBD130-C2D4-4AEE-96C0-D6BFAF49008C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-4 cedidos a ESAG 13/03/2023</t>
        </r>
      </text>
    </comment>
    <comment ref="I22" authorId="0" shapeId="0" xr:uid="{01DF49DD-1DED-4014-A923-18BF5859069E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-02 hs cedidas ao CEFID 19/10/2022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I22" authorId="0" shapeId="0" xr:uid="{87824D7B-E2B1-42C8-9198-E2F8CAF73EC3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02hs cedidas pela FAED 19/10/2022</t>
        </r>
      </text>
    </comment>
  </commentList>
</comments>
</file>

<file path=xl/sharedStrings.xml><?xml version="1.0" encoding="utf-8"?>
<sst xmlns="http://schemas.openxmlformats.org/spreadsheetml/2006/main" count="2362" uniqueCount="100">
  <si>
    <t>Saldo / Automático</t>
  </si>
  <si>
    <t>LOTE</t>
  </si>
  <si>
    <t>...../...../......</t>
  </si>
  <si>
    <t>Preço UNITÁRIO (R$)</t>
  </si>
  <si>
    <t>ALERTA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</si>
  <si>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</si>
  <si>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</si>
  <si>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</si>
  <si>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</si>
  <si>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</si>
  <si>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</si>
  <si>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</si>
  <si>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</si>
  <si>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</si>
  <si>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</si>
  <si>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ESPECIFICAÇÃO</t>
  </si>
  <si>
    <t>ITEM</t>
  </si>
  <si>
    <t>LAUDA</t>
  </si>
  <si>
    <t>CENTRO PARTICIPANTE: GESTOR</t>
  </si>
  <si>
    <t xml:space="preserve">CENTRO PARTICIPANTE: </t>
  </si>
  <si>
    <t>HORA</t>
  </si>
  <si>
    <t>EMPRESA</t>
  </si>
  <si>
    <t>Detalhamento da Despesa</t>
  </si>
  <si>
    <t>Códico NUC</t>
  </si>
  <si>
    <t>339039-99</t>
  </si>
  <si>
    <t>50244-005</t>
  </si>
  <si>
    <t>50244-006</t>
  </si>
  <si>
    <t>50244-003</t>
  </si>
  <si>
    <t>OBJETO: CONTRATAÇÃO DE EMPRESA PRESTADORA DE SERVIÇO DE REVISÃO, TRADUÇÃO DE TEXTOS E TRADUÇÃO SIMULTÂNEA PARA A UDESC</t>
  </si>
  <si>
    <t>50147-007</t>
  </si>
  <si>
    <t>PRESTAÇÃO DE SERVIÇO DE TRADUÇÃO DE ARTIGO CIENTÍFICO E TEXTO CORRIDO: Tradução de texto corrido nas língua Inglesa para a língua Portuguesa, no formato Word. Uma lauda equivale a 2100 caracteres com espaçamento, ou fração conforme memorial descritivo. Qualidade compativel com os periódicos Qualis A (CAPES).</t>
  </si>
  <si>
    <t>PRESTAÇÃO DE SERVIÇO DE TRADUÇÃO DE ARTIGO CIENTÍFICO E TEXTO CORRIDO: Tradução de texto corrido nas línguas Francesa para a língua Portuguesa, no formato Word. Uma lauda equivale a 2100 caracteres com espaçamento, ou fração conforme memorial descritivo. Qualidade compativel com os periódicos Qualis A (CAPES).</t>
  </si>
  <si>
    <t>PRESTAÇÃO DE SERVIÇO DE TRADUÇÃO DE ARTIGO CIENTÍFICO E TEXTO CORRIDO: Tradução de texto corrido nas línguas Espanhola para a língua Portuguesa, no formato Word. Uma lauda equivale a 2100 caracteres com espaçamento, ou fração conforme memorial descritivo. Qualidade compativel com os periódicos Qualis A (CAPES).</t>
  </si>
  <si>
    <t>PRESTAÇÃO DE SERVIÇO DE TRADUÇÃO DE ARTIGO CIENTÍFICO E TEXTO CORRIDO: Tradução de texto corrido nas línguas Italiana para a língua Portuguesa, no formato Word. Uma lauda equivale a 2100 caracteres com espaçamento, ou fração conforme memorial descritivo. Qualidade compativel com os periódicos Qualis A (CAPES).</t>
  </si>
  <si>
    <t>PRESTAÇÃO DE SERVIÇO DE TRADUÇÃO DE ARTIGO CIENTÍFICO E TEXTO CORRIDO: Língua Portuguesa para as línguas Inglesa, no formato Word. Uma lauda equivale a 2100 caracteres com espaçamento, ou fração conforme memorial descritivo.  Qualidade compativel com os periódicos Qualis A (CAPES).</t>
  </si>
  <si>
    <t>PRESTAÇÃO DE SERVIÇO DE TRADUÇÃO DE ARTIGO CIENTÍFICO E TEXTO CORRIDO: Língua Portuguesa para as língua Francesa, no formato Word. Uma lauda equivale a 2100 caracteres com espaçamento, ou fração conforme memorial descritivo.  Qualidade compativel com os periódicos Qualis A (CAPES).</t>
  </si>
  <si>
    <t>PRESTAÇÃO DE SERVIÇO DE TRADUÇÃO DE ARTIGO CIENTÍFICO E TEXTO CORRIDO: Língua Portuguesa para as línguas Espanhola, no formato Word. Uma lauda equivale a 2100 caracteres com espaçamento, ou fração conforme memorial descritivo.  Qualidade compativel com os periódicos Qualis A (CAPES).</t>
  </si>
  <si>
    <t>PRESTAÇÃO DE SERVIÇO DE TRADUÇÃO DE ARTIGO CIENTÍFICO E TEXTO CORRIDO: Língua Portuguesa para as língua Italiana, no formato Word. Uma lauda equivale a 2100 caracteres com espaçamento, ou fração conforme memorial descritivo.  Qualidade compativel com os periódicos Qualis A (CAPES).</t>
  </si>
  <si>
    <t>PRESTAÇÃO DE SERVIÇO DE REVISÃO DE ARTIGO CIENTÍFICO E TEXTO CORRIDO EM LINGUA PORTUGUESA: Serviço especializado em correção gramatical, ortográfica e de adequação de artigos científicos e textos relacionados com a pesquisa científica e educacional, em termos de clareza e coesão (revisão com copidesque). Revisão de texto corrido na língua PORTUGUESA no formato Word. Uma lauda equivale a 2100 caracteres com espaçamento, ou fração conforme memorial descritivo.  Qualidade compatível com os periódicos Qualis A (CAPES).</t>
  </si>
  <si>
    <t>PRESTAÇÃO DE SERVIÇO DE REVISÃO DE ARTIGO CIENTÍFICO E TEXTO CORRIDO EM LINGUA ESTRANGEIRA: Serviço especializado em correção gramatical, ortográfica e de adequação de artigos científicos e textos relacionados com a pesquisa científica e educacional, em termos de clareza e coesão (revisão com copidesque). Revisão de texto corrido na língua estrangeira Inglesa no formato Word. Uma lauda equivale a 2100 caracteres com espaçamento, ou fração conforme memorial descritivo.  Qualidade compatível com os periódicos Qualis A (CAPES).</t>
  </si>
  <si>
    <t>PRESTAÇÃO DE SERVIÇO DE REVISÃO DE ARTIGO CIENTÍFICO E TEXTO CORRIDO EM LINGUA ESTRANGEIRA: Serviço especializado em correção gramatical, ortográfica e de adequação de artigos científicos e textos relacionados com a pesquisa científica e educacional, em termos de clareza e coesão (revisão com copidesque). Revisão de texto corrido na língua estrangeira Francesa no formato Word. Uma lauda equivale a 2100 caracteres com espaçamento, ou fração conforme memorial descritivo.  Qualidade compatível com os periódicos Qualis A (CAPES).</t>
  </si>
  <si>
    <t>PRESTAÇÃO DE SERVIÇO DE REVISÃO DE ARTIGO CIENTÍFICO E TEXTO CORRIDO EM LINGUA ESTRANGEIRA: Serviço especializado em correção gramatical, ortográfica e de adequação de artigos científicos e textos relacionados com a pesquisa científica e educacional, em termos de clareza e coesão (revisão com copidesque): Revisão de texto corrido na língua estrangeira Espanhola no formato Word. Uma lauda equivale a 2100 caracteres com espaçamento, ou fração conforme memorial descritivo.  Qualidade compatível com os periódicos Qualis A (CAPES).</t>
  </si>
  <si>
    <t xml:space="preserve">PRESTAÇÃO DE SERVIÇOS DE LOCAÇÃO E MONTAGEM DE EQUIPAMENTOS DE TRADUÇÃO SIMULTÂNEA, para 100 participantes: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</si>
  <si>
    <t xml:space="preserve">PRESTAÇÃO DE SERVIÇOS DE LOCAÇÃO E MONTAGEM DE EQUIPAMENTOS DE TRADUÇÃO SIMULTÂNEA, para 150 participantes: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</si>
  <si>
    <t xml:space="preserve">EVENTO </t>
  </si>
  <si>
    <t xml:space="preserve">PRESTAÇÃO DE SERVIÇOS DE LOCAÇÃO E MONTAGEM DE EQUIPAMENTOS DE TRADUÇÃO SIMULTÂNEA, para 300 participantes: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</si>
  <si>
    <t>PRESTAÇÃO DE SERVIÇO DE TRADUÇÃO SIMULTÂNEA: língua Inglesa para a língua Portuguesa e da língua Portuguesa para a língua Inglesa.</t>
  </si>
  <si>
    <t>PRESTAÇÃO DE SERVIÇO DE TRADUÇÃO SIMULTÂNEA: língua francesa para a língua Portuguesa e da língua Portuguesa para a língua francesa.</t>
  </si>
  <si>
    <t>PRESTAÇÃO DE SERVIÇO DE TRADUÇÃO SIMULTÂNEA: língua italiana para a língua Portuguesa e da língua Portuguesa para a língua italiana.</t>
  </si>
  <si>
    <t xml:space="preserve">PRESTAÇÃO DE SERVIÇO DE TRADUÇÃO SIMULTÂNEA - LIBRAS: serviço de intérprete para tradução simultânea de LIBRAS para a língua Portuguesa e da língua Portuguesa para a LIBRAS (envolvendo 2 intérpretes) </t>
  </si>
  <si>
    <t xml:space="preserve"> AF/OS nº  xxxx/2022 Qtde. </t>
  </si>
  <si>
    <t>PROCESSO: PE 1081/2022</t>
  </si>
  <si>
    <t>VIGÊNCIA DA ATA: 07/10/2022 até 07/10/2023</t>
  </si>
  <si>
    <t>TIKINET EDIÇÃO LTDA EPP, CNPJ 15.267.097/0001-70</t>
  </si>
  <si>
    <t>ASSCON-PP ASSESSORIA E CONSULTORIA PUBLICA E PRIVADA LTDA - EPP, CNPJ 17.688.208/0001-48</t>
  </si>
  <si>
    <t xml:space="preserve"> TIKINET EDIÇÃO LTDA EPP, CNPJ 15.267.097/0001-70</t>
  </si>
  <si>
    <t xml:space="preserve"> AF/OS nº  2458/2022 Qtde. </t>
  </si>
  <si>
    <t xml:space="preserve"> AF/OS nº  373/2023 Qtde. </t>
  </si>
  <si>
    <t xml:space="preserve"> OS nº  430/2023  ASSCON-PP </t>
  </si>
  <si>
    <t xml:space="preserve"> AF/OS nº  2261/2022 Qtde. </t>
  </si>
  <si>
    <t xml:space="preserve"> AF/OS nº  2263/2022 Qtde. </t>
  </si>
  <si>
    <t xml:space="preserve"> AF/OS nº  2390/2022 Qtde. </t>
  </si>
  <si>
    <t xml:space="preserve"> AF/OS nº  2066/2022 </t>
  </si>
  <si>
    <t xml:space="preserve"> AF/OS nº  188/2023  </t>
  </si>
  <si>
    <t xml:space="preserve"> AF/OS nº  357/2023 </t>
  </si>
  <si>
    <t xml:space="preserve"> AF/OS nº  361/2023 </t>
  </si>
  <si>
    <t xml:space="preserve"> AF/OS nº  2069/2022 Qtde. </t>
  </si>
  <si>
    <t xml:space="preserve"> AF/OS nº  2123/2022 Qtde. </t>
  </si>
  <si>
    <t xml:space="preserve"> AF/OS nº  88/2023 Qtde. </t>
  </si>
  <si>
    <t xml:space="preserve"> AF/OS nº  395/2022 Qtde. </t>
  </si>
  <si>
    <t xml:space="preserve"> AF/OS nº  2024/2022 Qtde. </t>
  </si>
  <si>
    <t xml:space="preserve"> AF/OS nº  2165/2022 Qtde. </t>
  </si>
  <si>
    <t xml:space="preserve"> AF/OS nº  2303/2022 Qtde. </t>
  </si>
  <si>
    <t xml:space="preserve"> AF/OS nº  184/2023 Qtde. </t>
  </si>
  <si>
    <t>OS 40/2023</t>
  </si>
  <si>
    <t xml:space="preserve"> AF/OS nº  469/202 DPPG </t>
  </si>
  <si>
    <t xml:space="preserve"> AF/OS nº  781/2023 Qtde. </t>
  </si>
  <si>
    <t xml:space="preserve"> AF/OS nº  1486/2023 Qtde. </t>
  </si>
  <si>
    <t xml:space="preserve"> AF/OS nº  1808/2023 Qtde. </t>
  </si>
  <si>
    <t xml:space="preserve"> AF/OS nº  2358/2023 Qtde. </t>
  </si>
  <si>
    <t xml:space="preserve"> AF/OS nº  536/2023 Qtde. </t>
  </si>
  <si>
    <t xml:space="preserve"> AF/OS nº  810/2023 Qtde. </t>
  </si>
  <si>
    <t xml:space="preserve"> AF/OS nº 2197/2023  Qtde. </t>
  </si>
  <si>
    <t xml:space="preserve"> AF/OS nº  2360/2023 Qtde. </t>
  </si>
  <si>
    <t xml:space="preserve"> AF/OS nº  2333/2023 Qtde. </t>
  </si>
  <si>
    <t xml:space="preserve"> AF/OS nº  997/2023</t>
  </si>
  <si>
    <t xml:space="preserve"> AF/OS nº  1022/2023 </t>
  </si>
  <si>
    <t xml:space="preserve"> AF/OS nº  1213/2023</t>
  </si>
  <si>
    <t xml:space="preserve"> AF/OS nº  1911/2023 </t>
  </si>
  <si>
    <t xml:space="preserve"> AF/OS nº  395/2023 Qtde. </t>
  </si>
  <si>
    <t xml:space="preserve"> AF/OS nº  686/2023 Qtde. </t>
  </si>
  <si>
    <t xml:space="preserve"> AF/OS nº  703/2023 Qtde. </t>
  </si>
  <si>
    <t xml:space="preserve"> AF/OS nº  745/2023 Qtde. </t>
  </si>
  <si>
    <t xml:space="preserve"> AF/OS nº  1749/2023 Qtde. </t>
  </si>
  <si>
    <t xml:space="preserve"> AF/OS nº  1817/2023 Qtde. </t>
  </si>
  <si>
    <t xml:space="preserve"> AF/OS nº 0619/2023 Qtde. </t>
  </si>
  <si>
    <t xml:space="preserve"> AF/OS nº  1997/2023 Qtde. </t>
  </si>
  <si>
    <t xml:space="preserve">OS nº  1206/2022 Qtde. </t>
  </si>
  <si>
    <t>Resumo Atualizado em 17/11/2023</t>
  </si>
  <si>
    <t xml:space="preserve"> AF/OS nº  2359/2023 Qtde.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</si>
</sst>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72" formatCode="_-&quot;R$&quot;\ * #,##0.00_-;\-&quot;R$&quot;\ * #,##0.00_-;_-&quot;R$&quot;\ * &quot;-&quot;??_-;_-@_-"/>
    <numFmt numFmtId="173" formatCode="_-* #,##0.00_-;\-* #,##0.00_-;_-* &quot;-&quot;??_-;_-@_-"/>
  </numFmts>
  <fonts count="15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b/>
      <sz val="18"/>
      <name val="Calibri"/>
      <family val="2"/>
      <scheme val="minor"/>
    </font>
    <font>
      <sz val="11"/>
      <color indexed="9"/>
      <name val="Calibri"/>
      <family val="2"/>
    </font>
    <font>
      <b/>
      <sz val="12"/>
      <name val="Calibri"/>
      <family val="2"/>
      <scheme val="minor"/>
    </font>
    <font>
      <sz val="11"/>
      <name val="Arial"/>
      <family val="2"/>
    </font>
    <font>
      <b/>
      <sz val="14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1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3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6" fillId="2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</cellStyleXfs>
  <cellXfs count="193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41" fontId="3" fillId="7" borderId="1" xfId="0" applyNumberFormat="1" applyFont="1" applyFill="1" applyBorder="1" applyAlignment="1">
      <alignment horizontal="center" vertical="center" wrapText="1"/>
    </xf>
    <xf numFmtId="44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8" fontId="5" fillId="8" borderId="2" xfId="1" applyNumberFormat="1" applyFont="1" applyFill="1" applyBorder="1" applyAlignment="1" applyProtection="1">
      <alignment horizontal="right"/>
      <protection locked="0"/>
    </xf>
    <xf numFmtId="168" fontId="5" fillId="8" borderId="7" xfId="1" applyNumberFormat="1" applyFont="1" applyFill="1" applyBorder="1" applyAlignment="1" applyProtection="1">
      <alignment horizontal="right"/>
      <protection locked="0"/>
    </xf>
    <xf numFmtId="2" fontId="5" fillId="8" borderId="7" xfId="1" applyNumberFormat="1" applyFont="1" applyFill="1" applyBorder="1" applyAlignment="1">
      <alignment horizontal="right"/>
    </xf>
    <xf numFmtId="0" fontId="5" fillId="8" borderId="8" xfId="1" applyFont="1" applyFill="1" applyBorder="1" applyAlignment="1" applyProtection="1">
      <alignment horizontal="left"/>
      <protection locked="0"/>
    </xf>
    <xf numFmtId="0" fontId="5" fillId="8" borderId="13" xfId="1" applyFont="1" applyFill="1" applyBorder="1" applyAlignment="1" applyProtection="1">
      <alignment horizontal="left"/>
      <protection locked="0"/>
    </xf>
    <xf numFmtId="0" fontId="5" fillId="8" borderId="9" xfId="1" applyFont="1" applyFill="1" applyBorder="1" applyAlignment="1" applyProtection="1">
      <alignment horizontal="left"/>
      <protection locked="0"/>
    </xf>
    <xf numFmtId="0" fontId="5" fillId="8" borderId="0" xfId="1" applyFont="1" applyFill="1" applyBorder="1" applyAlignment="1" applyProtection="1">
      <alignment horizontal="left"/>
      <protection locked="0"/>
    </xf>
    <xf numFmtId="0" fontId="5" fillId="8" borderId="10" xfId="1" applyFont="1" applyFill="1" applyBorder="1" applyAlignment="1" applyProtection="1">
      <alignment horizontal="left"/>
      <protection locked="0"/>
    </xf>
    <xf numFmtId="0" fontId="5" fillId="8" borderId="12" xfId="1" applyFont="1" applyFill="1" applyBorder="1" applyAlignment="1" applyProtection="1">
      <alignment horizontal="left"/>
      <protection locked="0"/>
    </xf>
    <xf numFmtId="166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3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10" fontId="5" fillId="8" borderId="3" xfId="12" applyNumberFormat="1" applyFont="1" applyFill="1" applyBorder="1" applyAlignment="1" applyProtection="1">
      <alignment horizontal="right"/>
      <protection locked="0"/>
    </xf>
    <xf numFmtId="0" fontId="3" fillId="0" borderId="1" xfId="1" applyFont="1" applyBorder="1" applyAlignment="1">
      <alignment wrapText="1"/>
    </xf>
    <xf numFmtId="0" fontId="3" fillId="0" borderId="1" xfId="1" applyFont="1" applyFill="1" applyBorder="1" applyAlignment="1">
      <alignment wrapText="1"/>
    </xf>
    <xf numFmtId="0" fontId="3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3" borderId="1" xfId="25" applyFont="1" applyFill="1" applyBorder="1" applyAlignment="1">
      <alignment horizontal="center" vertical="center"/>
    </xf>
    <xf numFmtId="0" fontId="9" fillId="13" borderId="1" xfId="26" applyFont="1" applyFill="1" applyBorder="1" applyAlignment="1">
      <alignment horizontal="center" vertical="center"/>
    </xf>
    <xf numFmtId="44" fontId="3" fillId="0" borderId="0" xfId="1" applyNumberFormat="1" applyFont="1" applyAlignment="1">
      <alignment wrapText="1"/>
    </xf>
    <xf numFmtId="0" fontId="3" fillId="0" borderId="1" xfId="1" applyFont="1" applyBorder="1" applyAlignment="1" applyProtection="1">
      <alignment wrapText="1"/>
      <protection locked="0"/>
    </xf>
    <xf numFmtId="0" fontId="7" fillId="19" borderId="3" xfId="0" applyFont="1" applyFill="1" applyBorder="1" applyAlignment="1">
      <alignment horizontal="center" vertical="center" wrapText="1"/>
    </xf>
    <xf numFmtId="0" fontId="9" fillId="19" borderId="3" xfId="0" applyFont="1" applyFill="1" applyBorder="1" applyAlignment="1">
      <alignment horizontal="center" vertical="center" wrapText="1"/>
    </xf>
    <xf numFmtId="0" fontId="9" fillId="19" borderId="3" xfId="47" applyFont="1" applyFill="1" applyBorder="1" applyAlignment="1">
      <alignment horizontal="center" vertical="center"/>
    </xf>
    <xf numFmtId="0" fontId="5" fillId="21" borderId="1" xfId="25" applyFont="1" applyFill="1" applyBorder="1" applyAlignment="1">
      <alignment horizontal="center" vertical="center"/>
    </xf>
    <xf numFmtId="0" fontId="10" fillId="21" borderId="1" xfId="26" applyFont="1" applyFill="1" applyBorder="1" applyAlignment="1">
      <alignment horizontal="justify" vertical="top" wrapText="1"/>
    </xf>
    <xf numFmtId="0" fontId="10" fillId="21" borderId="5" xfId="27" applyFont="1" applyFill="1" applyBorder="1" applyAlignment="1">
      <alignment horizontal="center" vertical="center"/>
    </xf>
    <xf numFmtId="0" fontId="9" fillId="21" borderId="1" xfId="26" applyFont="1" applyFill="1" applyBorder="1" applyAlignment="1">
      <alignment horizontal="center" vertical="center"/>
    </xf>
    <xf numFmtId="0" fontId="10" fillId="21" borderId="1" xfId="28" applyFont="1" applyFill="1" applyBorder="1" applyAlignment="1">
      <alignment horizontal="justify" vertical="top" wrapText="1"/>
    </xf>
    <xf numFmtId="0" fontId="3" fillId="21" borderId="1" xfId="26" applyFont="1" applyFill="1" applyBorder="1" applyAlignment="1">
      <alignment horizontal="center" vertical="center"/>
    </xf>
    <xf numFmtId="0" fontId="10" fillId="13" borderId="1" xfId="27" applyFont="1" applyFill="1" applyBorder="1" applyAlignment="1">
      <alignment horizontal="justify" vertical="top" wrapText="1"/>
    </xf>
    <xf numFmtId="0" fontId="10" fillId="13" borderId="5" xfId="27" applyFont="1" applyFill="1" applyBorder="1" applyAlignment="1">
      <alignment horizontal="center" vertical="center"/>
    </xf>
    <xf numFmtId="0" fontId="10" fillId="21" borderId="1" xfId="27" applyFont="1" applyFill="1" applyBorder="1" applyAlignment="1">
      <alignment horizontal="left" vertical="center" wrapText="1"/>
    </xf>
    <xf numFmtId="8" fontId="9" fillId="21" borderId="1" xfId="25" applyNumberFormat="1" applyFont="1" applyFill="1" applyBorder="1" applyAlignment="1">
      <alignment horizontal="right" vertical="center"/>
    </xf>
    <xf numFmtId="8" fontId="9" fillId="13" borderId="1" xfId="25" applyNumberFormat="1" applyFont="1" applyFill="1" applyBorder="1" applyAlignment="1">
      <alignment horizontal="right" vertical="center"/>
    </xf>
    <xf numFmtId="44" fontId="3" fillId="0" borderId="0" xfId="8" applyFont="1" applyAlignment="1" applyProtection="1">
      <alignment wrapText="1"/>
      <protection locked="0"/>
    </xf>
    <xf numFmtId="0" fontId="7" fillId="13" borderId="3" xfId="25" applyFont="1" applyFill="1" applyBorder="1" applyAlignment="1">
      <alignment horizontal="center" vertical="center"/>
    </xf>
    <xf numFmtId="0" fontId="7" fillId="13" borderId="3" xfId="25" applyFont="1" applyFill="1" applyBorder="1" applyAlignment="1">
      <alignment horizontal="center" vertical="center" wrapText="1"/>
    </xf>
    <xf numFmtId="0" fontId="3" fillId="13" borderId="1" xfId="1" applyFont="1" applyFill="1" applyBorder="1" applyAlignment="1" applyProtection="1">
      <alignment horizontal="center" wrapText="1"/>
      <protection locked="0"/>
    </xf>
    <xf numFmtId="0" fontId="10" fillId="13" borderId="5" xfId="27" applyFont="1" applyFill="1" applyBorder="1" applyAlignment="1">
      <alignment horizontal="center" vertical="center" textRotation="90"/>
    </xf>
    <xf numFmtId="0" fontId="10" fillId="13" borderId="1" xfId="28" applyFont="1" applyFill="1" applyBorder="1" applyAlignment="1">
      <alignment horizontal="justify" vertical="top" wrapText="1"/>
    </xf>
    <xf numFmtId="0" fontId="10" fillId="21" borderId="5" xfId="27" applyFont="1" applyFill="1" applyBorder="1" applyAlignment="1">
      <alignment horizontal="center" vertical="center" textRotation="90"/>
    </xf>
    <xf numFmtId="0" fontId="3" fillId="21" borderId="1" xfId="26" applyFont="1" applyFill="1" applyBorder="1" applyAlignment="1">
      <alignment horizontal="center" vertical="center" textRotation="90"/>
    </xf>
    <xf numFmtId="0" fontId="9" fillId="13" borderId="1" xfId="26" applyFont="1" applyFill="1" applyBorder="1" applyAlignment="1">
      <alignment horizontal="center" vertical="center" textRotation="90"/>
    </xf>
    <xf numFmtId="0" fontId="10" fillId="21" borderId="1" xfId="27" applyFont="1" applyFill="1" applyBorder="1" applyAlignment="1">
      <alignment horizontal="justify" vertical="top" wrapText="1"/>
    </xf>
    <xf numFmtId="0" fontId="10" fillId="13" borderId="5" xfId="27" applyFont="1" applyFill="1" applyBorder="1" applyAlignment="1">
      <alignment horizontal="center" vertical="center" textRotation="90" wrapText="1"/>
    </xf>
    <xf numFmtId="0" fontId="9" fillId="21" borderId="1" xfId="26" applyFont="1" applyFill="1" applyBorder="1" applyAlignment="1">
      <alignment horizontal="center" vertical="center" textRotation="90"/>
    </xf>
    <xf numFmtId="0" fontId="10" fillId="13" borderId="1" xfId="27" applyFont="1" applyFill="1" applyBorder="1" applyAlignment="1">
      <alignment horizontal="justify" vertical="center" wrapText="1"/>
    </xf>
    <xf numFmtId="0" fontId="7" fillId="13" borderId="1" xfId="25" applyFont="1" applyFill="1" applyBorder="1" applyAlignment="1">
      <alignment horizontal="center" vertical="center"/>
    </xf>
    <xf numFmtId="0" fontId="11" fillId="13" borderId="1" xfId="25" applyFont="1" applyFill="1" applyBorder="1" applyAlignment="1">
      <alignment horizontal="center" vertical="center" wrapText="1"/>
    </xf>
    <xf numFmtId="0" fontId="3" fillId="13" borderId="5" xfId="26" applyFont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vertical="center" wrapText="1"/>
      <protection locked="0"/>
    </xf>
    <xf numFmtId="0" fontId="3" fillId="13" borderId="1" xfId="1" applyFont="1" applyFill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13" borderId="1" xfId="1" applyFont="1" applyFill="1" applyBorder="1" applyAlignment="1" applyProtection="1">
      <alignment horizontal="center" vertical="center" wrapText="1"/>
      <protection locked="0"/>
    </xf>
    <xf numFmtId="0" fontId="3" fillId="13" borderId="1" xfId="1" applyFont="1" applyFill="1" applyBorder="1" applyAlignment="1" applyProtection="1">
      <alignment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wrapText="1"/>
      <protection locked="0"/>
    </xf>
    <xf numFmtId="0" fontId="3" fillId="13" borderId="1" xfId="1" applyFont="1" applyFill="1" applyBorder="1" applyAlignment="1" applyProtection="1">
      <alignment horizontal="center" vertical="center" wrapText="1"/>
      <protection locked="0"/>
    </xf>
    <xf numFmtId="0" fontId="3" fillId="13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vertical="center" wrapText="1"/>
      <protection locked="0"/>
    </xf>
    <xf numFmtId="0" fontId="3" fillId="13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vertical="center" wrapText="1"/>
      <protection locked="0"/>
    </xf>
    <xf numFmtId="0" fontId="3" fillId="13" borderId="1" xfId="1" applyFont="1" applyFill="1" applyBorder="1" applyAlignment="1" applyProtection="1">
      <alignment wrapText="1"/>
      <protection locked="0"/>
    </xf>
    <xf numFmtId="0" fontId="3" fillId="7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7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vertical="center" wrapText="1"/>
      <protection locked="0"/>
    </xf>
    <xf numFmtId="0" fontId="3" fillId="13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wrapText="1"/>
      <protection locked="0"/>
    </xf>
    <xf numFmtId="0" fontId="3" fillId="13" borderId="1" xfId="1" applyFont="1" applyFill="1" applyBorder="1" applyAlignment="1" applyProtection="1">
      <alignment horizontal="center" vertical="center" wrapText="1"/>
      <protection locked="0"/>
    </xf>
    <xf numFmtId="0" fontId="3" fillId="13" borderId="1" xfId="1" applyFont="1" applyFill="1" applyBorder="1" applyAlignment="1" applyProtection="1">
      <alignment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vertical="center" wrapText="1"/>
      <protection locked="0"/>
    </xf>
    <xf numFmtId="0" fontId="3" fillId="13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8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7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7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13" borderId="1" xfId="1" applyFont="1" applyFill="1" applyBorder="1" applyAlignment="1" applyProtection="1">
      <alignment horizontal="center" vertical="center" wrapText="1"/>
      <protection locked="0"/>
    </xf>
    <xf numFmtId="0" fontId="3" fillId="13" borderId="1" xfId="1" applyFont="1" applyFill="1" applyBorder="1" applyAlignment="1" applyProtection="1">
      <alignment wrapText="1"/>
      <protection locked="0"/>
    </xf>
    <xf numFmtId="0" fontId="14" fillId="7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1" borderId="2" xfId="25" applyFont="1" applyFill="1" applyBorder="1" applyAlignment="1">
      <alignment horizontal="center" vertical="center"/>
    </xf>
    <xf numFmtId="0" fontId="7" fillId="21" borderId="7" xfId="25" applyFont="1" applyFill="1" applyBorder="1" applyAlignment="1">
      <alignment horizontal="center" vertical="center"/>
    </xf>
    <xf numFmtId="0" fontId="7" fillId="21" borderId="3" xfId="25" applyFont="1" applyFill="1" applyBorder="1" applyAlignment="1">
      <alignment horizontal="center" vertical="center"/>
    </xf>
    <xf numFmtId="0" fontId="7" fillId="21" borderId="2" xfId="25" applyFont="1" applyFill="1" applyBorder="1" applyAlignment="1">
      <alignment horizontal="center" vertical="center" wrapText="1"/>
    </xf>
    <xf numFmtId="0" fontId="7" fillId="21" borderId="7" xfId="25" applyFont="1" applyFill="1" applyBorder="1" applyAlignment="1">
      <alignment horizontal="center" vertical="center" wrapText="1"/>
    </xf>
    <xf numFmtId="0" fontId="7" fillId="21" borderId="3" xfId="25" applyFont="1" applyFill="1" applyBorder="1" applyAlignment="1">
      <alignment horizontal="center" vertical="center" wrapText="1"/>
    </xf>
    <xf numFmtId="0" fontId="7" fillId="13" borderId="2" xfId="25" applyFont="1" applyFill="1" applyBorder="1" applyAlignment="1">
      <alignment horizontal="center" vertical="center"/>
    </xf>
    <xf numFmtId="0" fontId="7" fillId="13" borderId="7" xfId="25" applyFont="1" applyFill="1" applyBorder="1" applyAlignment="1">
      <alignment horizontal="center" vertical="center"/>
    </xf>
    <xf numFmtId="0" fontId="7" fillId="13" borderId="3" xfId="25" applyFont="1" applyFill="1" applyBorder="1" applyAlignment="1">
      <alignment horizontal="center" vertical="center"/>
    </xf>
    <xf numFmtId="0" fontId="11" fillId="13" borderId="2" xfId="25" applyFont="1" applyFill="1" applyBorder="1" applyAlignment="1">
      <alignment horizontal="center" vertical="center" wrapText="1"/>
    </xf>
    <xf numFmtId="0" fontId="11" fillId="13" borderId="7" xfId="25" applyFont="1" applyFill="1" applyBorder="1" applyAlignment="1">
      <alignment horizontal="center" vertical="center" wrapText="1"/>
    </xf>
    <xf numFmtId="0" fontId="11" fillId="13" borderId="3" xfId="25" applyFont="1" applyFill="1" applyBorder="1" applyAlignment="1">
      <alignment horizontal="center" vertical="center" wrapText="1"/>
    </xf>
    <xf numFmtId="0" fontId="11" fillId="21" borderId="2" xfId="25" applyFont="1" applyFill="1" applyBorder="1" applyAlignment="1">
      <alignment horizontal="center" vertical="center" wrapText="1"/>
    </xf>
    <xf numFmtId="0" fontId="11" fillId="21" borderId="7" xfId="25" applyFont="1" applyFill="1" applyBorder="1" applyAlignment="1">
      <alignment horizontal="center" vertical="center" wrapText="1"/>
    </xf>
    <xf numFmtId="0" fontId="11" fillId="21" borderId="3" xfId="25" applyFont="1" applyFill="1" applyBorder="1" applyAlignment="1">
      <alignment horizontal="center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8" borderId="1" xfId="0" applyNumberFormat="1" applyFont="1" applyFill="1" applyBorder="1" applyAlignment="1">
      <alignment horizontal="left" vertical="center" wrapText="1"/>
    </xf>
    <xf numFmtId="0" fontId="7" fillId="13" borderId="2" xfId="25" applyFont="1" applyFill="1" applyBorder="1" applyAlignment="1">
      <alignment horizontal="center" vertical="center" wrapText="1"/>
    </xf>
    <xf numFmtId="0" fontId="7" fillId="13" borderId="7" xfId="25" applyFont="1" applyFill="1" applyBorder="1" applyAlignment="1">
      <alignment horizontal="center" vertical="center" wrapText="1"/>
    </xf>
    <xf numFmtId="0" fontId="7" fillId="13" borderId="3" xfId="25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vertical="center" wrapText="1"/>
    </xf>
    <xf numFmtId="0" fontId="5" fillId="8" borderId="4" xfId="1" applyFont="1" applyFill="1" applyBorder="1" applyAlignment="1" applyProtection="1">
      <alignment horizontal="left"/>
      <protection locked="0"/>
    </xf>
    <xf numFmtId="0" fontId="5" fillId="8" borderId="5" xfId="1" applyFont="1" applyFill="1" applyBorder="1" applyAlignment="1" applyProtection="1">
      <alignment horizontal="left"/>
      <protection locked="0"/>
    </xf>
    <xf numFmtId="0" fontId="5" fillId="8" borderId="6" xfId="1" applyFont="1" applyFill="1" applyBorder="1" applyAlignment="1" applyProtection="1">
      <alignment horizontal="left"/>
      <protection locked="0"/>
    </xf>
    <xf numFmtId="0" fontId="5" fillId="8" borderId="1" xfId="1" applyFont="1" applyFill="1" applyBorder="1" applyAlignment="1">
      <alignment vertical="center" wrapText="1"/>
    </xf>
    <xf numFmtId="0" fontId="5" fillId="8" borderId="10" xfId="1" applyFont="1" applyFill="1" applyBorder="1" applyAlignment="1">
      <alignment vertical="center" wrapText="1"/>
    </xf>
    <xf numFmtId="0" fontId="5" fillId="8" borderId="12" xfId="1" applyFont="1" applyFill="1" applyBorder="1" applyAlignment="1">
      <alignment vertical="center" wrapText="1"/>
    </xf>
    <xf numFmtId="0" fontId="5" fillId="8" borderId="11" xfId="1" applyFont="1" applyFill="1" applyBorder="1" applyAlignment="1">
      <alignment vertical="center" wrapText="1"/>
    </xf>
    <xf numFmtId="0" fontId="3" fillId="0" borderId="1" xfId="1" applyFont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wrapText="1"/>
      <protection locked="0"/>
    </xf>
    <xf numFmtId="0" fontId="3" fillId="13" borderId="1" xfId="1" applyFont="1" applyFill="1" applyBorder="1" applyAlignment="1" applyProtection="1">
      <alignment horizontal="center" vertical="center" wrapText="1"/>
      <protection locked="0"/>
    </xf>
    <xf numFmtId="0" fontId="3" fillId="13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7" borderId="1" xfId="1" applyFont="1" applyFill="1" applyBorder="1" applyAlignment="1" applyProtection="1">
      <alignment horizontal="center" vertical="center" wrapText="1"/>
      <protection locked="0"/>
    </xf>
  </cellXfs>
  <cellStyles count="223">
    <cellStyle name="20% - Accent1" xfId="47" xr:uid="{00000000-0005-0000-0000-000000000000}"/>
    <cellStyle name="40% - Accent4" xfId="25" xr:uid="{00000000-0005-0000-0000-000001000000}"/>
    <cellStyle name="40% - Accent6" xfId="26" xr:uid="{00000000-0005-0000-0000-000002000000}"/>
    <cellStyle name="60% - Accent1" xfId="28" xr:uid="{00000000-0005-0000-0000-000003000000}"/>
    <cellStyle name="Accent3" xfId="27" xr:uid="{00000000-0005-0000-0000-000004000000}"/>
    <cellStyle name="Moeda 2" xfId="5" xr:uid="{00000000-0005-0000-0000-000005000000}"/>
    <cellStyle name="Moeda 2 2" xfId="9" xr:uid="{00000000-0005-0000-0000-000006000000}"/>
    <cellStyle name="Moeda 3" xfId="8" xr:uid="{00000000-0005-0000-0000-000007000000}"/>
    <cellStyle name="Moeda 3 2" xfId="18" xr:uid="{00000000-0005-0000-0000-000008000000}"/>
    <cellStyle name="Moeda 3 2 2" xfId="40" xr:uid="{00000000-0005-0000-0000-000009000000}"/>
    <cellStyle name="Moeda 3 2 2 2" xfId="76" xr:uid="{00000000-0005-0000-0000-000009000000}"/>
    <cellStyle name="Moeda 3 2 2 3" xfId="111" xr:uid="{00000000-0005-0000-0000-000009000000}"/>
    <cellStyle name="Moeda 3 2 2 4" xfId="146" xr:uid="{00000000-0005-0000-0000-000009000000}"/>
    <cellStyle name="Moeda 3 2 2 5" xfId="181" xr:uid="{00000000-0005-0000-0000-000009000000}"/>
    <cellStyle name="Moeda 3 2 2 6" xfId="216" xr:uid="{00000000-0005-0000-0000-000009000000}"/>
    <cellStyle name="Moeda 3 2 3" xfId="58" xr:uid="{00000000-0005-0000-0000-000008000000}"/>
    <cellStyle name="Moeda 3 2 4" xfId="93" xr:uid="{00000000-0005-0000-0000-000008000000}"/>
    <cellStyle name="Moeda 3 2 5" xfId="128" xr:uid="{00000000-0005-0000-0000-000008000000}"/>
    <cellStyle name="Moeda 3 2 6" xfId="163" xr:uid="{00000000-0005-0000-0000-000008000000}"/>
    <cellStyle name="Moeda 3 2 7" xfId="198" xr:uid="{00000000-0005-0000-0000-000008000000}"/>
    <cellStyle name="Moeda 3 3" xfId="31" xr:uid="{00000000-0005-0000-0000-00000A000000}"/>
    <cellStyle name="Moeda 3 3 2" xfId="67" xr:uid="{00000000-0005-0000-0000-00000A000000}"/>
    <cellStyle name="Moeda 3 3 3" xfId="102" xr:uid="{00000000-0005-0000-0000-00000A000000}"/>
    <cellStyle name="Moeda 3 3 4" xfId="137" xr:uid="{00000000-0005-0000-0000-00000A000000}"/>
    <cellStyle name="Moeda 3 3 5" xfId="172" xr:uid="{00000000-0005-0000-0000-00000A000000}"/>
    <cellStyle name="Moeda 3 3 6" xfId="207" xr:uid="{00000000-0005-0000-0000-00000A000000}"/>
    <cellStyle name="Moeda 3 4" xfId="50" xr:uid="{00000000-0005-0000-0000-000007000000}"/>
    <cellStyle name="Moeda 3 5" xfId="85" xr:uid="{00000000-0005-0000-0000-000007000000}"/>
    <cellStyle name="Moeda 3 6" xfId="120" xr:uid="{00000000-0005-0000-0000-000007000000}"/>
    <cellStyle name="Moeda 3 7" xfId="155" xr:uid="{00000000-0005-0000-0000-000007000000}"/>
    <cellStyle name="Moeda 3 8" xfId="190" xr:uid="{00000000-0005-0000-0000-000007000000}"/>
    <cellStyle name="Moeda 4" xfId="13" xr:uid="{00000000-0005-0000-0000-00000B000000}"/>
    <cellStyle name="Moeda 4 2" xfId="22" xr:uid="{00000000-0005-0000-0000-00000C000000}"/>
    <cellStyle name="Moeda 4 2 2" xfId="44" xr:uid="{00000000-0005-0000-0000-00000D000000}"/>
    <cellStyle name="Moeda 4 2 2 2" xfId="80" xr:uid="{00000000-0005-0000-0000-00000D000000}"/>
    <cellStyle name="Moeda 4 2 2 3" xfId="115" xr:uid="{00000000-0005-0000-0000-00000D000000}"/>
    <cellStyle name="Moeda 4 2 2 4" xfId="150" xr:uid="{00000000-0005-0000-0000-00000D000000}"/>
    <cellStyle name="Moeda 4 2 2 5" xfId="185" xr:uid="{00000000-0005-0000-0000-00000D000000}"/>
    <cellStyle name="Moeda 4 2 2 6" xfId="220" xr:uid="{00000000-0005-0000-0000-00000D000000}"/>
    <cellStyle name="Moeda 4 2 3" xfId="62" xr:uid="{00000000-0005-0000-0000-00000C000000}"/>
    <cellStyle name="Moeda 4 2 4" xfId="97" xr:uid="{00000000-0005-0000-0000-00000C000000}"/>
    <cellStyle name="Moeda 4 2 5" xfId="132" xr:uid="{00000000-0005-0000-0000-00000C000000}"/>
    <cellStyle name="Moeda 4 2 6" xfId="167" xr:uid="{00000000-0005-0000-0000-00000C000000}"/>
    <cellStyle name="Moeda 4 2 7" xfId="202" xr:uid="{00000000-0005-0000-0000-00000C000000}"/>
    <cellStyle name="Moeda 4 3" xfId="35" xr:uid="{00000000-0005-0000-0000-00000E000000}"/>
    <cellStyle name="Moeda 4 3 2" xfId="71" xr:uid="{00000000-0005-0000-0000-00000E000000}"/>
    <cellStyle name="Moeda 4 3 3" xfId="106" xr:uid="{00000000-0005-0000-0000-00000E000000}"/>
    <cellStyle name="Moeda 4 3 4" xfId="141" xr:uid="{00000000-0005-0000-0000-00000E000000}"/>
    <cellStyle name="Moeda 4 3 5" xfId="176" xr:uid="{00000000-0005-0000-0000-00000E000000}"/>
    <cellStyle name="Moeda 4 3 6" xfId="211" xr:uid="{00000000-0005-0000-0000-00000E000000}"/>
    <cellStyle name="Moeda 4 4" xfId="53" xr:uid="{00000000-0005-0000-0000-00000B000000}"/>
    <cellStyle name="Moeda 4 5" xfId="88" xr:uid="{00000000-0005-0000-0000-00000B000000}"/>
    <cellStyle name="Moeda 4 6" xfId="123" xr:uid="{00000000-0005-0000-0000-00000B000000}"/>
    <cellStyle name="Moeda 4 7" xfId="158" xr:uid="{00000000-0005-0000-0000-00000B000000}"/>
    <cellStyle name="Moeda 4 8" xfId="193" xr:uid="{00000000-0005-0000-0000-00000B000000}"/>
    <cellStyle name="Moeda 5" xfId="21" xr:uid="{00000000-0005-0000-0000-00000F000000}"/>
    <cellStyle name="Moeda 5 2" xfId="43" xr:uid="{00000000-0005-0000-0000-000010000000}"/>
    <cellStyle name="Moeda 5 2 2" xfId="79" xr:uid="{00000000-0005-0000-0000-000010000000}"/>
    <cellStyle name="Moeda 5 2 3" xfId="114" xr:uid="{00000000-0005-0000-0000-000010000000}"/>
    <cellStyle name="Moeda 5 2 4" xfId="149" xr:uid="{00000000-0005-0000-0000-000010000000}"/>
    <cellStyle name="Moeda 5 2 5" xfId="184" xr:uid="{00000000-0005-0000-0000-000010000000}"/>
    <cellStyle name="Moeda 5 2 6" xfId="219" xr:uid="{00000000-0005-0000-0000-000010000000}"/>
    <cellStyle name="Moeda 5 3" xfId="61" xr:uid="{00000000-0005-0000-0000-00000F000000}"/>
    <cellStyle name="Moeda 5 4" xfId="96" xr:uid="{00000000-0005-0000-0000-00000F000000}"/>
    <cellStyle name="Moeda 5 5" xfId="131" xr:uid="{00000000-0005-0000-0000-00000F000000}"/>
    <cellStyle name="Moeda 5 6" xfId="166" xr:uid="{00000000-0005-0000-0000-00000F000000}"/>
    <cellStyle name="Moeda 5 7" xfId="201" xr:uid="{00000000-0005-0000-0000-00000F000000}"/>
    <cellStyle name="Moeda 6" xfId="34" xr:uid="{00000000-0005-0000-0000-000011000000}"/>
    <cellStyle name="Moeda 6 2" xfId="70" xr:uid="{00000000-0005-0000-0000-000011000000}"/>
    <cellStyle name="Moeda 6 3" xfId="105" xr:uid="{00000000-0005-0000-0000-000011000000}"/>
    <cellStyle name="Moeda 6 4" xfId="140" xr:uid="{00000000-0005-0000-0000-000011000000}"/>
    <cellStyle name="Moeda 6 5" xfId="175" xr:uid="{00000000-0005-0000-0000-000011000000}"/>
    <cellStyle name="Moeda 6 6" xfId="210" xr:uid="{00000000-0005-0000-0000-000011000000}"/>
    <cellStyle name="Normal" xfId="0" builtinId="0"/>
    <cellStyle name="Normal 2" xfId="1" xr:uid="{00000000-0005-0000-0000-000013000000}"/>
    <cellStyle name="Porcentagem 2" xfId="12" xr:uid="{00000000-0005-0000-0000-000014000000}"/>
    <cellStyle name="Separador de milhares 2" xfId="2" xr:uid="{00000000-0005-0000-0000-000015000000}"/>
    <cellStyle name="Separador de milhares 2 2" xfId="7" xr:uid="{00000000-0005-0000-0000-000016000000}"/>
    <cellStyle name="Separador de milhares 2 2 10" xfId="189" xr:uid="{00000000-0005-0000-0000-000016000000}"/>
    <cellStyle name="Separador de milhares 2 2 2" xfId="11" xr:uid="{00000000-0005-0000-0000-000017000000}"/>
    <cellStyle name="Separador de milhares 2 2 2 2" xfId="20" xr:uid="{00000000-0005-0000-0000-000018000000}"/>
    <cellStyle name="Separador de milhares 2 2 2 2 2" xfId="42" xr:uid="{00000000-0005-0000-0000-000019000000}"/>
    <cellStyle name="Separador de milhares 2 2 2 2 2 2" xfId="78" xr:uid="{00000000-0005-0000-0000-000019000000}"/>
    <cellStyle name="Separador de milhares 2 2 2 2 2 3" xfId="113" xr:uid="{00000000-0005-0000-0000-000019000000}"/>
    <cellStyle name="Separador de milhares 2 2 2 2 2 4" xfId="148" xr:uid="{00000000-0005-0000-0000-000019000000}"/>
    <cellStyle name="Separador de milhares 2 2 2 2 2 5" xfId="183" xr:uid="{00000000-0005-0000-0000-000019000000}"/>
    <cellStyle name="Separador de milhares 2 2 2 2 2 6" xfId="218" xr:uid="{00000000-0005-0000-0000-000019000000}"/>
    <cellStyle name="Separador de milhares 2 2 2 2 3" xfId="60" xr:uid="{00000000-0005-0000-0000-000018000000}"/>
    <cellStyle name="Separador de milhares 2 2 2 2 4" xfId="95" xr:uid="{00000000-0005-0000-0000-000018000000}"/>
    <cellStyle name="Separador de milhares 2 2 2 2 5" xfId="130" xr:uid="{00000000-0005-0000-0000-000018000000}"/>
    <cellStyle name="Separador de milhares 2 2 2 2 6" xfId="165" xr:uid="{00000000-0005-0000-0000-000018000000}"/>
    <cellStyle name="Separador de milhares 2 2 2 2 7" xfId="200" xr:uid="{00000000-0005-0000-0000-000018000000}"/>
    <cellStyle name="Separador de milhares 2 2 2 3" xfId="33" xr:uid="{00000000-0005-0000-0000-00001A000000}"/>
    <cellStyle name="Separador de milhares 2 2 2 3 2" xfId="69" xr:uid="{00000000-0005-0000-0000-00001A000000}"/>
    <cellStyle name="Separador de milhares 2 2 2 3 3" xfId="104" xr:uid="{00000000-0005-0000-0000-00001A000000}"/>
    <cellStyle name="Separador de milhares 2 2 2 3 4" xfId="139" xr:uid="{00000000-0005-0000-0000-00001A000000}"/>
    <cellStyle name="Separador de milhares 2 2 2 3 5" xfId="174" xr:uid="{00000000-0005-0000-0000-00001A000000}"/>
    <cellStyle name="Separador de milhares 2 2 2 3 6" xfId="209" xr:uid="{00000000-0005-0000-0000-00001A000000}"/>
    <cellStyle name="Separador de milhares 2 2 2 4" xfId="52" xr:uid="{00000000-0005-0000-0000-000017000000}"/>
    <cellStyle name="Separador de milhares 2 2 2 5" xfId="87" xr:uid="{00000000-0005-0000-0000-000017000000}"/>
    <cellStyle name="Separador de milhares 2 2 2 6" xfId="122" xr:uid="{00000000-0005-0000-0000-000017000000}"/>
    <cellStyle name="Separador de milhares 2 2 2 7" xfId="157" xr:uid="{00000000-0005-0000-0000-000017000000}"/>
    <cellStyle name="Separador de milhares 2 2 2 8" xfId="192" xr:uid="{00000000-0005-0000-0000-000017000000}"/>
    <cellStyle name="Separador de milhares 2 2 3" xfId="15" xr:uid="{00000000-0005-0000-0000-00001B000000}"/>
    <cellStyle name="Separador de milhares 2 2 3 2" xfId="24" xr:uid="{00000000-0005-0000-0000-00001C000000}"/>
    <cellStyle name="Separador de milhares 2 2 3 2 2" xfId="46" xr:uid="{00000000-0005-0000-0000-00001D000000}"/>
    <cellStyle name="Separador de milhares 2 2 3 2 2 2" xfId="82" xr:uid="{00000000-0005-0000-0000-00001D000000}"/>
    <cellStyle name="Separador de milhares 2 2 3 2 2 3" xfId="117" xr:uid="{00000000-0005-0000-0000-00001D000000}"/>
    <cellStyle name="Separador de milhares 2 2 3 2 2 4" xfId="152" xr:uid="{00000000-0005-0000-0000-00001D000000}"/>
    <cellStyle name="Separador de milhares 2 2 3 2 2 5" xfId="187" xr:uid="{00000000-0005-0000-0000-00001D000000}"/>
    <cellStyle name="Separador de milhares 2 2 3 2 2 6" xfId="222" xr:uid="{00000000-0005-0000-0000-00001D000000}"/>
    <cellStyle name="Separador de milhares 2 2 3 2 3" xfId="64" xr:uid="{00000000-0005-0000-0000-00001C000000}"/>
    <cellStyle name="Separador de milhares 2 2 3 2 4" xfId="99" xr:uid="{00000000-0005-0000-0000-00001C000000}"/>
    <cellStyle name="Separador de milhares 2 2 3 2 5" xfId="134" xr:uid="{00000000-0005-0000-0000-00001C000000}"/>
    <cellStyle name="Separador de milhares 2 2 3 2 6" xfId="169" xr:uid="{00000000-0005-0000-0000-00001C000000}"/>
    <cellStyle name="Separador de milhares 2 2 3 2 7" xfId="204" xr:uid="{00000000-0005-0000-0000-00001C000000}"/>
    <cellStyle name="Separador de milhares 2 2 3 3" xfId="37" xr:uid="{00000000-0005-0000-0000-00001E000000}"/>
    <cellStyle name="Separador de milhares 2 2 3 3 2" xfId="73" xr:uid="{00000000-0005-0000-0000-00001E000000}"/>
    <cellStyle name="Separador de milhares 2 2 3 3 3" xfId="108" xr:uid="{00000000-0005-0000-0000-00001E000000}"/>
    <cellStyle name="Separador de milhares 2 2 3 3 4" xfId="143" xr:uid="{00000000-0005-0000-0000-00001E000000}"/>
    <cellStyle name="Separador de milhares 2 2 3 3 5" xfId="178" xr:uid="{00000000-0005-0000-0000-00001E000000}"/>
    <cellStyle name="Separador de milhares 2 2 3 3 6" xfId="213" xr:uid="{00000000-0005-0000-0000-00001E000000}"/>
    <cellStyle name="Separador de milhares 2 2 3 4" xfId="55" xr:uid="{00000000-0005-0000-0000-00001B000000}"/>
    <cellStyle name="Separador de milhares 2 2 3 5" xfId="90" xr:uid="{00000000-0005-0000-0000-00001B000000}"/>
    <cellStyle name="Separador de milhares 2 2 3 6" xfId="125" xr:uid="{00000000-0005-0000-0000-00001B000000}"/>
    <cellStyle name="Separador de milhares 2 2 3 7" xfId="160" xr:uid="{00000000-0005-0000-0000-00001B000000}"/>
    <cellStyle name="Separador de milhares 2 2 3 8" xfId="195" xr:uid="{00000000-0005-0000-0000-00001B000000}"/>
    <cellStyle name="Separador de milhares 2 2 4" xfId="17" xr:uid="{00000000-0005-0000-0000-00001F000000}"/>
    <cellStyle name="Separador de milhares 2 2 4 2" xfId="39" xr:uid="{00000000-0005-0000-0000-000020000000}"/>
    <cellStyle name="Separador de milhares 2 2 4 2 2" xfId="75" xr:uid="{00000000-0005-0000-0000-000020000000}"/>
    <cellStyle name="Separador de milhares 2 2 4 2 3" xfId="110" xr:uid="{00000000-0005-0000-0000-000020000000}"/>
    <cellStyle name="Separador de milhares 2 2 4 2 4" xfId="145" xr:uid="{00000000-0005-0000-0000-000020000000}"/>
    <cellStyle name="Separador de milhares 2 2 4 2 5" xfId="180" xr:uid="{00000000-0005-0000-0000-000020000000}"/>
    <cellStyle name="Separador de milhares 2 2 4 2 6" xfId="215" xr:uid="{00000000-0005-0000-0000-000020000000}"/>
    <cellStyle name="Separador de milhares 2 2 4 3" xfId="57" xr:uid="{00000000-0005-0000-0000-00001F000000}"/>
    <cellStyle name="Separador de milhares 2 2 4 4" xfId="92" xr:uid="{00000000-0005-0000-0000-00001F000000}"/>
    <cellStyle name="Separador de milhares 2 2 4 5" xfId="127" xr:uid="{00000000-0005-0000-0000-00001F000000}"/>
    <cellStyle name="Separador de milhares 2 2 4 6" xfId="162" xr:uid="{00000000-0005-0000-0000-00001F000000}"/>
    <cellStyle name="Separador de milhares 2 2 4 7" xfId="197" xr:uid="{00000000-0005-0000-0000-00001F000000}"/>
    <cellStyle name="Separador de milhares 2 2 5" xfId="30" xr:uid="{00000000-0005-0000-0000-000021000000}"/>
    <cellStyle name="Separador de milhares 2 2 5 2" xfId="66" xr:uid="{00000000-0005-0000-0000-000021000000}"/>
    <cellStyle name="Separador de milhares 2 2 5 3" xfId="101" xr:uid="{00000000-0005-0000-0000-000021000000}"/>
    <cellStyle name="Separador de milhares 2 2 5 4" xfId="136" xr:uid="{00000000-0005-0000-0000-000021000000}"/>
    <cellStyle name="Separador de milhares 2 2 5 5" xfId="171" xr:uid="{00000000-0005-0000-0000-000021000000}"/>
    <cellStyle name="Separador de milhares 2 2 5 6" xfId="206" xr:uid="{00000000-0005-0000-0000-000021000000}"/>
    <cellStyle name="Separador de milhares 2 2 6" xfId="49" xr:uid="{00000000-0005-0000-0000-000016000000}"/>
    <cellStyle name="Separador de milhares 2 2 7" xfId="84" xr:uid="{00000000-0005-0000-0000-000016000000}"/>
    <cellStyle name="Separador de milhares 2 2 8" xfId="119" xr:uid="{00000000-0005-0000-0000-000016000000}"/>
    <cellStyle name="Separador de milhares 2 2 9" xfId="154" xr:uid="{00000000-0005-0000-0000-000016000000}"/>
    <cellStyle name="Separador de milhares 2 3" xfId="6" xr:uid="{00000000-0005-0000-0000-000022000000}"/>
    <cellStyle name="Separador de milhares 2 3 10" xfId="188" xr:uid="{00000000-0005-0000-0000-000022000000}"/>
    <cellStyle name="Separador de milhares 2 3 2" xfId="10" xr:uid="{00000000-0005-0000-0000-000023000000}"/>
    <cellStyle name="Separador de milhares 2 3 2 2" xfId="19" xr:uid="{00000000-0005-0000-0000-000024000000}"/>
    <cellStyle name="Separador de milhares 2 3 2 2 2" xfId="41" xr:uid="{00000000-0005-0000-0000-000025000000}"/>
    <cellStyle name="Separador de milhares 2 3 2 2 2 2" xfId="77" xr:uid="{00000000-0005-0000-0000-000025000000}"/>
    <cellStyle name="Separador de milhares 2 3 2 2 2 3" xfId="112" xr:uid="{00000000-0005-0000-0000-000025000000}"/>
    <cellStyle name="Separador de milhares 2 3 2 2 2 4" xfId="147" xr:uid="{00000000-0005-0000-0000-000025000000}"/>
    <cellStyle name="Separador de milhares 2 3 2 2 2 5" xfId="182" xr:uid="{00000000-0005-0000-0000-000025000000}"/>
    <cellStyle name="Separador de milhares 2 3 2 2 2 6" xfId="217" xr:uid="{00000000-0005-0000-0000-000025000000}"/>
    <cellStyle name="Separador de milhares 2 3 2 2 3" xfId="59" xr:uid="{00000000-0005-0000-0000-000024000000}"/>
    <cellStyle name="Separador de milhares 2 3 2 2 4" xfId="94" xr:uid="{00000000-0005-0000-0000-000024000000}"/>
    <cellStyle name="Separador de milhares 2 3 2 2 5" xfId="129" xr:uid="{00000000-0005-0000-0000-000024000000}"/>
    <cellStyle name="Separador de milhares 2 3 2 2 6" xfId="164" xr:uid="{00000000-0005-0000-0000-000024000000}"/>
    <cellStyle name="Separador de milhares 2 3 2 2 7" xfId="199" xr:uid="{00000000-0005-0000-0000-000024000000}"/>
    <cellStyle name="Separador de milhares 2 3 2 3" xfId="32" xr:uid="{00000000-0005-0000-0000-000026000000}"/>
    <cellStyle name="Separador de milhares 2 3 2 3 2" xfId="68" xr:uid="{00000000-0005-0000-0000-000026000000}"/>
    <cellStyle name="Separador de milhares 2 3 2 3 3" xfId="103" xr:uid="{00000000-0005-0000-0000-000026000000}"/>
    <cellStyle name="Separador de milhares 2 3 2 3 4" xfId="138" xr:uid="{00000000-0005-0000-0000-000026000000}"/>
    <cellStyle name="Separador de milhares 2 3 2 3 5" xfId="173" xr:uid="{00000000-0005-0000-0000-000026000000}"/>
    <cellStyle name="Separador de milhares 2 3 2 3 6" xfId="208" xr:uid="{00000000-0005-0000-0000-000026000000}"/>
    <cellStyle name="Separador de milhares 2 3 2 4" xfId="51" xr:uid="{00000000-0005-0000-0000-000023000000}"/>
    <cellStyle name="Separador de milhares 2 3 2 5" xfId="86" xr:uid="{00000000-0005-0000-0000-000023000000}"/>
    <cellStyle name="Separador de milhares 2 3 2 6" xfId="121" xr:uid="{00000000-0005-0000-0000-000023000000}"/>
    <cellStyle name="Separador de milhares 2 3 2 7" xfId="156" xr:uid="{00000000-0005-0000-0000-000023000000}"/>
    <cellStyle name="Separador de milhares 2 3 2 8" xfId="191" xr:uid="{00000000-0005-0000-0000-000023000000}"/>
    <cellStyle name="Separador de milhares 2 3 3" xfId="14" xr:uid="{00000000-0005-0000-0000-000027000000}"/>
    <cellStyle name="Separador de milhares 2 3 3 2" xfId="23" xr:uid="{00000000-0005-0000-0000-000028000000}"/>
    <cellStyle name="Separador de milhares 2 3 3 2 2" xfId="45" xr:uid="{00000000-0005-0000-0000-000029000000}"/>
    <cellStyle name="Separador de milhares 2 3 3 2 2 2" xfId="81" xr:uid="{00000000-0005-0000-0000-000029000000}"/>
    <cellStyle name="Separador de milhares 2 3 3 2 2 3" xfId="116" xr:uid="{00000000-0005-0000-0000-000029000000}"/>
    <cellStyle name="Separador de milhares 2 3 3 2 2 4" xfId="151" xr:uid="{00000000-0005-0000-0000-000029000000}"/>
    <cellStyle name="Separador de milhares 2 3 3 2 2 5" xfId="186" xr:uid="{00000000-0005-0000-0000-000029000000}"/>
    <cellStyle name="Separador de milhares 2 3 3 2 2 6" xfId="221" xr:uid="{00000000-0005-0000-0000-000029000000}"/>
    <cellStyle name="Separador de milhares 2 3 3 2 3" xfId="63" xr:uid="{00000000-0005-0000-0000-000028000000}"/>
    <cellStyle name="Separador de milhares 2 3 3 2 4" xfId="98" xr:uid="{00000000-0005-0000-0000-000028000000}"/>
    <cellStyle name="Separador de milhares 2 3 3 2 5" xfId="133" xr:uid="{00000000-0005-0000-0000-000028000000}"/>
    <cellStyle name="Separador de milhares 2 3 3 2 6" xfId="168" xr:uid="{00000000-0005-0000-0000-000028000000}"/>
    <cellStyle name="Separador de milhares 2 3 3 2 7" xfId="203" xr:uid="{00000000-0005-0000-0000-000028000000}"/>
    <cellStyle name="Separador de milhares 2 3 3 3" xfId="36" xr:uid="{00000000-0005-0000-0000-00002A000000}"/>
    <cellStyle name="Separador de milhares 2 3 3 3 2" xfId="72" xr:uid="{00000000-0005-0000-0000-00002A000000}"/>
    <cellStyle name="Separador de milhares 2 3 3 3 3" xfId="107" xr:uid="{00000000-0005-0000-0000-00002A000000}"/>
    <cellStyle name="Separador de milhares 2 3 3 3 4" xfId="142" xr:uid="{00000000-0005-0000-0000-00002A000000}"/>
    <cellStyle name="Separador de milhares 2 3 3 3 5" xfId="177" xr:uid="{00000000-0005-0000-0000-00002A000000}"/>
    <cellStyle name="Separador de milhares 2 3 3 3 6" xfId="212" xr:uid="{00000000-0005-0000-0000-00002A000000}"/>
    <cellStyle name="Separador de milhares 2 3 3 4" xfId="54" xr:uid="{00000000-0005-0000-0000-000027000000}"/>
    <cellStyle name="Separador de milhares 2 3 3 5" xfId="89" xr:uid="{00000000-0005-0000-0000-000027000000}"/>
    <cellStyle name="Separador de milhares 2 3 3 6" xfId="124" xr:uid="{00000000-0005-0000-0000-000027000000}"/>
    <cellStyle name="Separador de milhares 2 3 3 7" xfId="159" xr:uid="{00000000-0005-0000-0000-000027000000}"/>
    <cellStyle name="Separador de milhares 2 3 3 8" xfId="194" xr:uid="{00000000-0005-0000-0000-000027000000}"/>
    <cellStyle name="Separador de milhares 2 3 4" xfId="16" xr:uid="{00000000-0005-0000-0000-00002B000000}"/>
    <cellStyle name="Separador de milhares 2 3 4 2" xfId="38" xr:uid="{00000000-0005-0000-0000-00002C000000}"/>
    <cellStyle name="Separador de milhares 2 3 4 2 2" xfId="74" xr:uid="{00000000-0005-0000-0000-00002C000000}"/>
    <cellStyle name="Separador de milhares 2 3 4 2 3" xfId="109" xr:uid="{00000000-0005-0000-0000-00002C000000}"/>
    <cellStyle name="Separador de milhares 2 3 4 2 4" xfId="144" xr:uid="{00000000-0005-0000-0000-00002C000000}"/>
    <cellStyle name="Separador de milhares 2 3 4 2 5" xfId="179" xr:uid="{00000000-0005-0000-0000-00002C000000}"/>
    <cellStyle name="Separador de milhares 2 3 4 2 6" xfId="214" xr:uid="{00000000-0005-0000-0000-00002C000000}"/>
    <cellStyle name="Separador de milhares 2 3 4 3" xfId="56" xr:uid="{00000000-0005-0000-0000-00002B000000}"/>
    <cellStyle name="Separador de milhares 2 3 4 4" xfId="91" xr:uid="{00000000-0005-0000-0000-00002B000000}"/>
    <cellStyle name="Separador de milhares 2 3 4 5" xfId="126" xr:uid="{00000000-0005-0000-0000-00002B000000}"/>
    <cellStyle name="Separador de milhares 2 3 4 6" xfId="161" xr:uid="{00000000-0005-0000-0000-00002B000000}"/>
    <cellStyle name="Separador de milhares 2 3 4 7" xfId="196" xr:uid="{00000000-0005-0000-0000-00002B000000}"/>
    <cellStyle name="Separador de milhares 2 3 5" xfId="29" xr:uid="{00000000-0005-0000-0000-00002D000000}"/>
    <cellStyle name="Separador de milhares 2 3 5 2" xfId="65" xr:uid="{00000000-0005-0000-0000-00002D000000}"/>
    <cellStyle name="Separador de milhares 2 3 5 3" xfId="100" xr:uid="{00000000-0005-0000-0000-00002D000000}"/>
    <cellStyle name="Separador de milhares 2 3 5 4" xfId="135" xr:uid="{00000000-0005-0000-0000-00002D000000}"/>
    <cellStyle name="Separador de milhares 2 3 5 5" xfId="170" xr:uid="{00000000-0005-0000-0000-00002D000000}"/>
    <cellStyle name="Separador de milhares 2 3 5 6" xfId="205" xr:uid="{00000000-0005-0000-0000-00002D000000}"/>
    <cellStyle name="Separador de milhares 2 3 6" xfId="48" xr:uid="{00000000-0005-0000-0000-000022000000}"/>
    <cellStyle name="Separador de milhares 2 3 7" xfId="83" xr:uid="{00000000-0005-0000-0000-000022000000}"/>
    <cellStyle name="Separador de milhares 2 3 8" xfId="118" xr:uid="{00000000-0005-0000-0000-000022000000}"/>
    <cellStyle name="Separador de milhares 2 3 9" xfId="153" xr:uid="{00000000-0005-0000-0000-000022000000}"/>
    <cellStyle name="Separador de milhares 3" xfId="3" xr:uid="{00000000-0005-0000-0000-00002E000000}"/>
    <cellStyle name="Título 5" xfId="4" xr:uid="{00000000-0005-0000-0000-00002F000000}"/>
  </cellStyles>
  <dxfs count="10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1" defaultTableStyle="TableStyleMedium9" defaultPivotStyle="PivotStyleLight16">
    <tableStyle name="Invisible" pivot="0" table="0" count="0" xr9:uid="{F3812699-0B8A-4FB7-82CD-E36E74D90E5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E590FC0C-3483-4A0B-80DD-02AEF1304338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dT="2020-05-18T20:01:06.30" personId="{E590FC0C-3483-4A0B-80DD-02AEF1304338}" id="{8C196632-D121-43ED-B203-6E8830643BA6}">
    <text>Cedeu 28 laudas ao CAV em 18.05.2020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8" dT="2020-03-26T19:05:01.00" personId="{E590FC0C-3483-4A0B-80DD-02AEF1304338}" id="{75AAF2DA-2BFC-470E-8444-6735B5FE84EB}">
    <text>Cedeu 50 para o CAV em 24.03.20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8" dT="2020-05-19T15:11:22.12" personId="{E590FC0C-3483-4A0B-80DD-02AEF1304338}" id="{A4DA8661-CB80-4F5B-970A-C63EB762BAB8}">
    <text>Cedeu ao CAV 65 laudas em 19.05.2020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I8" dT="2020-03-26T19:05:41.80" personId="{E590FC0C-3483-4A0B-80DD-02AEF1304338}" id="{397CDF5D-3575-4101-8FEC-BEFFD6EFB195}">
    <text>Recebeu 50 da FAED em 24.03.20</text>
  </threadedComment>
  <threadedComment ref="I8" dT="2020-05-18T20:00:17.79" personId="{E590FC0C-3483-4A0B-80DD-02AEF1304338}" id="{9BE4DC44-C844-4FF6-8559-5FEDEC3CD441}" parentId="{397CDF5D-3575-4101-8FEC-BEFFD6EFB195}">
    <text>Recebeu 28 do CEART dia 18.05.2020</text>
  </threadedComment>
  <threadedComment ref="I8" dT="2020-05-19T15:10:26.00" personId="{E590FC0C-3483-4A0B-80DD-02AEF1304338}" id="{069BAC6C-8E96-47E0-B165-7931F02D1913}" parentId="{397CDF5D-3575-4101-8FEC-BEFFD6EFB195}">
    <text>Recebeu 65 do CESFI em 19.02.2020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3"/>
  <sheetViews>
    <sheetView zoomScale="80" zoomScaleNormal="80" workbookViewId="0">
      <selection activeCell="P7" sqref="P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175" t="s">
        <v>51</v>
      </c>
      <c r="B1" s="175"/>
      <c r="C1" s="175"/>
      <c r="D1" s="175" t="s">
        <v>28</v>
      </c>
      <c r="E1" s="175"/>
      <c r="F1" s="175"/>
      <c r="G1" s="175"/>
      <c r="H1" s="175"/>
      <c r="I1" s="175" t="s">
        <v>52</v>
      </c>
      <c r="J1" s="175"/>
      <c r="K1" s="175"/>
      <c r="L1" s="174" t="s">
        <v>50</v>
      </c>
      <c r="M1" s="174" t="s">
        <v>50</v>
      </c>
      <c r="N1" s="174" t="s">
        <v>50</v>
      </c>
      <c r="O1" s="174" t="s">
        <v>50</v>
      </c>
      <c r="P1" s="174" t="s">
        <v>50</v>
      </c>
      <c r="Q1" s="174" t="s">
        <v>50</v>
      </c>
      <c r="R1" s="174" t="s">
        <v>50</v>
      </c>
      <c r="S1" s="174" t="s">
        <v>50</v>
      </c>
      <c r="T1" s="174" t="s">
        <v>50</v>
      </c>
      <c r="U1" s="174" t="s">
        <v>50</v>
      </c>
      <c r="V1" s="174" t="s">
        <v>50</v>
      </c>
      <c r="W1" s="174" t="s">
        <v>50</v>
      </c>
      <c r="X1" s="174" t="s">
        <v>50</v>
      </c>
      <c r="Y1" s="174" t="s">
        <v>50</v>
      </c>
      <c r="Z1" s="174" t="s">
        <v>50</v>
      </c>
      <c r="AA1" s="174" t="s">
        <v>50</v>
      </c>
      <c r="AB1" s="174" t="s">
        <v>50</v>
      </c>
    </row>
    <row r="2" spans="1:28" ht="21.75" customHeight="1" x14ac:dyDescent="0.25">
      <c r="A2" s="175" t="s">
        <v>19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4" t="s">
        <v>2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159">
        <v>1</v>
      </c>
      <c r="B4" s="162" t="s">
        <v>53</v>
      </c>
      <c r="C4" s="44">
        <v>1</v>
      </c>
      <c r="D4" s="45" t="s">
        <v>30</v>
      </c>
      <c r="E4" s="61" t="s">
        <v>17</v>
      </c>
      <c r="F4" s="66" t="s">
        <v>24</v>
      </c>
      <c r="G4" s="66" t="s">
        <v>25</v>
      </c>
      <c r="H4" s="53">
        <v>29.85</v>
      </c>
      <c r="I4" s="8">
        <v>500</v>
      </c>
      <c r="J4" s="15">
        <f t="shared" ref="J4:J15" si="0">I4-(SUM(L4:AB4))</f>
        <v>500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160"/>
      <c r="B5" s="163"/>
      <c r="C5" s="44">
        <v>2</v>
      </c>
      <c r="D5" s="45" t="s">
        <v>31</v>
      </c>
      <c r="E5" s="61" t="s">
        <v>17</v>
      </c>
      <c r="F5" s="66" t="s">
        <v>24</v>
      </c>
      <c r="G5" s="66" t="s">
        <v>25</v>
      </c>
      <c r="H5" s="53">
        <v>34.65</v>
      </c>
      <c r="I5" s="8">
        <v>50</v>
      </c>
      <c r="J5" s="15">
        <f t="shared" si="0"/>
        <v>50</v>
      </c>
      <c r="K5" s="16" t="str">
        <f t="shared" ref="K5:K22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160"/>
      <c r="B6" s="163"/>
      <c r="C6" s="44">
        <v>3</v>
      </c>
      <c r="D6" s="45" t="s">
        <v>32</v>
      </c>
      <c r="E6" s="61" t="s">
        <v>17</v>
      </c>
      <c r="F6" s="66" t="s">
        <v>24</v>
      </c>
      <c r="G6" s="66" t="s">
        <v>25</v>
      </c>
      <c r="H6" s="53">
        <v>28.25</v>
      </c>
      <c r="I6" s="8">
        <v>200</v>
      </c>
      <c r="J6" s="15">
        <f t="shared" si="0"/>
        <v>200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160"/>
      <c r="B7" s="163"/>
      <c r="C7" s="44">
        <v>4</v>
      </c>
      <c r="D7" s="45" t="s">
        <v>33</v>
      </c>
      <c r="E7" s="61" t="s">
        <v>17</v>
      </c>
      <c r="F7" s="66" t="s">
        <v>24</v>
      </c>
      <c r="G7" s="66" t="s">
        <v>25</v>
      </c>
      <c r="H7" s="53">
        <v>40</v>
      </c>
      <c r="I7" s="8">
        <v>50</v>
      </c>
      <c r="J7" s="15">
        <f t="shared" si="0"/>
        <v>50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160"/>
      <c r="B8" s="163"/>
      <c r="C8" s="44">
        <v>5</v>
      </c>
      <c r="D8" s="45" t="s">
        <v>34</v>
      </c>
      <c r="E8" s="61" t="s">
        <v>17</v>
      </c>
      <c r="F8" s="66" t="s">
        <v>24</v>
      </c>
      <c r="G8" s="66" t="s">
        <v>25</v>
      </c>
      <c r="H8" s="53">
        <v>36.799999999999997</v>
      </c>
      <c r="I8" s="8">
        <v>500</v>
      </c>
      <c r="J8" s="15">
        <f t="shared" si="0"/>
        <v>500</v>
      </c>
      <c r="K8" s="16" t="str">
        <f t="shared" si="1"/>
        <v>OK</v>
      </c>
      <c r="L8" s="73"/>
      <c r="M8" s="71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160"/>
      <c r="B9" s="163"/>
      <c r="C9" s="44">
        <v>6</v>
      </c>
      <c r="D9" s="45" t="s">
        <v>35</v>
      </c>
      <c r="E9" s="61" t="s">
        <v>17</v>
      </c>
      <c r="F9" s="66" t="s">
        <v>24</v>
      </c>
      <c r="G9" s="66" t="s">
        <v>25</v>
      </c>
      <c r="H9" s="53">
        <v>35.5</v>
      </c>
      <c r="I9" s="8">
        <v>50</v>
      </c>
      <c r="J9" s="15">
        <f t="shared" si="0"/>
        <v>50</v>
      </c>
      <c r="K9" s="16" t="str">
        <f t="shared" si="1"/>
        <v>OK</v>
      </c>
      <c r="L9" s="74"/>
      <c r="M9" s="72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160"/>
      <c r="B10" s="163"/>
      <c r="C10" s="44">
        <v>7</v>
      </c>
      <c r="D10" s="45" t="s">
        <v>36</v>
      </c>
      <c r="E10" s="61" t="s">
        <v>17</v>
      </c>
      <c r="F10" s="66" t="s">
        <v>24</v>
      </c>
      <c r="G10" s="66" t="s">
        <v>25</v>
      </c>
      <c r="H10" s="53">
        <v>27.9</v>
      </c>
      <c r="I10" s="8">
        <v>100</v>
      </c>
      <c r="J10" s="15">
        <f t="shared" si="0"/>
        <v>100</v>
      </c>
      <c r="K10" s="16" t="str">
        <f t="shared" si="1"/>
        <v>OK</v>
      </c>
      <c r="L10" s="73"/>
      <c r="M10" s="71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160"/>
      <c r="B11" s="163"/>
      <c r="C11" s="44">
        <v>8</v>
      </c>
      <c r="D11" s="45" t="s">
        <v>37</v>
      </c>
      <c r="E11" s="61" t="s">
        <v>17</v>
      </c>
      <c r="F11" s="66" t="s">
        <v>24</v>
      </c>
      <c r="G11" s="66" t="s">
        <v>25</v>
      </c>
      <c r="H11" s="53">
        <v>40.549999999999997</v>
      </c>
      <c r="I11" s="8">
        <v>50</v>
      </c>
      <c r="J11" s="15">
        <f t="shared" si="0"/>
        <v>50</v>
      </c>
      <c r="K11" s="16" t="str">
        <f t="shared" si="1"/>
        <v>OK</v>
      </c>
      <c r="L11" s="74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160"/>
      <c r="B12" s="163"/>
      <c r="C12" s="44">
        <v>9</v>
      </c>
      <c r="D12" s="48" t="s">
        <v>38</v>
      </c>
      <c r="E12" s="62" t="s">
        <v>17</v>
      </c>
      <c r="F12" s="66" t="s">
        <v>24</v>
      </c>
      <c r="G12" s="66" t="s">
        <v>25</v>
      </c>
      <c r="H12" s="53">
        <v>19.7</v>
      </c>
      <c r="I12" s="8">
        <v>50</v>
      </c>
      <c r="J12" s="15">
        <f t="shared" si="0"/>
        <v>50</v>
      </c>
      <c r="K12" s="16" t="str">
        <f t="shared" si="1"/>
        <v>OK</v>
      </c>
      <c r="L12" s="74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160"/>
      <c r="B13" s="163"/>
      <c r="C13" s="44">
        <v>10</v>
      </c>
      <c r="D13" s="48" t="s">
        <v>39</v>
      </c>
      <c r="E13" s="62" t="s">
        <v>17</v>
      </c>
      <c r="F13" s="66" t="s">
        <v>24</v>
      </c>
      <c r="G13" s="66" t="s">
        <v>26</v>
      </c>
      <c r="H13" s="53">
        <v>28.2</v>
      </c>
      <c r="I13" s="8">
        <v>200</v>
      </c>
      <c r="J13" s="15">
        <f t="shared" si="0"/>
        <v>200</v>
      </c>
      <c r="K13" s="16" t="str">
        <f t="shared" si="1"/>
        <v>OK</v>
      </c>
      <c r="L13" s="74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160"/>
      <c r="B14" s="163"/>
      <c r="C14" s="44">
        <v>11</v>
      </c>
      <c r="D14" s="48" t="s">
        <v>40</v>
      </c>
      <c r="E14" s="62" t="s">
        <v>17</v>
      </c>
      <c r="F14" s="66" t="s">
        <v>24</v>
      </c>
      <c r="G14" s="66" t="s">
        <v>26</v>
      </c>
      <c r="H14" s="53">
        <v>30.95</v>
      </c>
      <c r="I14" s="8">
        <v>40</v>
      </c>
      <c r="J14" s="15">
        <f t="shared" si="0"/>
        <v>40</v>
      </c>
      <c r="K14" s="16" t="str">
        <f t="shared" si="1"/>
        <v>OK</v>
      </c>
      <c r="L14" s="74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161"/>
      <c r="B15" s="164"/>
      <c r="C15" s="44">
        <v>12</v>
      </c>
      <c r="D15" s="48" t="s">
        <v>41</v>
      </c>
      <c r="E15" s="62" t="s">
        <v>17</v>
      </c>
      <c r="F15" s="66" t="s">
        <v>24</v>
      </c>
      <c r="G15" s="66" t="s">
        <v>26</v>
      </c>
      <c r="H15" s="53">
        <v>28</v>
      </c>
      <c r="I15" s="8">
        <v>50</v>
      </c>
      <c r="J15" s="15">
        <f t="shared" si="0"/>
        <v>50</v>
      </c>
      <c r="K15" s="16" t="str">
        <f t="shared" si="1"/>
        <v>OK</v>
      </c>
      <c r="L15" s="74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65">
        <v>2</v>
      </c>
      <c r="B16" s="168" t="s">
        <v>54</v>
      </c>
      <c r="C16" s="37">
        <v>13</v>
      </c>
      <c r="D16" s="50" t="s">
        <v>42</v>
      </c>
      <c r="E16" s="65" t="s">
        <v>44</v>
      </c>
      <c r="F16" s="63" t="s">
        <v>24</v>
      </c>
      <c r="G16" s="63" t="s">
        <v>29</v>
      </c>
      <c r="H16" s="54">
        <v>2843</v>
      </c>
      <c r="I16" s="8">
        <v>3</v>
      </c>
      <c r="J16" s="15">
        <f t="shared" ref="J16:J22" si="2">I16-(SUM(L16:AB16))</f>
        <v>3</v>
      </c>
      <c r="K16" s="16" t="str">
        <f t="shared" si="1"/>
        <v>OK</v>
      </c>
      <c r="L16" s="74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66"/>
      <c r="B17" s="169"/>
      <c r="C17" s="37">
        <v>14</v>
      </c>
      <c r="D17" s="50" t="s">
        <v>43</v>
      </c>
      <c r="E17" s="65" t="s">
        <v>44</v>
      </c>
      <c r="F17" s="63" t="s">
        <v>24</v>
      </c>
      <c r="G17" s="63" t="s">
        <v>29</v>
      </c>
      <c r="H17" s="54">
        <v>3889</v>
      </c>
      <c r="I17" s="8">
        <v>3</v>
      </c>
      <c r="J17" s="15">
        <f t="shared" si="2"/>
        <v>3</v>
      </c>
      <c r="K17" s="16" t="str">
        <f t="shared" si="1"/>
        <v>OK</v>
      </c>
      <c r="L17" s="74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67"/>
      <c r="B18" s="170"/>
      <c r="C18" s="37">
        <v>15</v>
      </c>
      <c r="D18" s="50" t="s">
        <v>45</v>
      </c>
      <c r="E18" s="65" t="s">
        <v>44</v>
      </c>
      <c r="F18" s="63" t="s">
        <v>24</v>
      </c>
      <c r="G18" s="63" t="s">
        <v>29</v>
      </c>
      <c r="H18" s="54">
        <v>6535</v>
      </c>
      <c r="I18" s="8">
        <v>2</v>
      </c>
      <c r="J18" s="15">
        <f t="shared" si="2"/>
        <v>2</v>
      </c>
      <c r="K18" s="16" t="str">
        <f t="shared" si="1"/>
        <v>OK</v>
      </c>
      <c r="L18" s="74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159">
        <v>3</v>
      </c>
      <c r="B19" s="171" t="s">
        <v>54</v>
      </c>
      <c r="C19" s="44">
        <v>16</v>
      </c>
      <c r="D19" s="52" t="s">
        <v>46</v>
      </c>
      <c r="E19" s="61" t="s">
        <v>20</v>
      </c>
      <c r="F19" s="66" t="s">
        <v>24</v>
      </c>
      <c r="G19" s="66" t="s">
        <v>27</v>
      </c>
      <c r="H19" s="53">
        <v>480</v>
      </c>
      <c r="I19" s="8">
        <v>6</v>
      </c>
      <c r="J19" s="15">
        <f t="shared" si="2"/>
        <v>6</v>
      </c>
      <c r="K19" s="16" t="str">
        <f t="shared" si="1"/>
        <v>OK</v>
      </c>
      <c r="L19" s="58"/>
      <c r="M19" s="58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160"/>
      <c r="B20" s="172"/>
      <c r="C20" s="44">
        <v>17</v>
      </c>
      <c r="D20" s="52" t="s">
        <v>47</v>
      </c>
      <c r="E20" s="61" t="s">
        <v>20</v>
      </c>
      <c r="F20" s="66" t="s">
        <v>24</v>
      </c>
      <c r="G20" s="66" t="s">
        <v>27</v>
      </c>
      <c r="H20" s="53">
        <v>482</v>
      </c>
      <c r="I20" s="8">
        <v>2</v>
      </c>
      <c r="J20" s="15">
        <f t="shared" si="2"/>
        <v>2</v>
      </c>
      <c r="K20" s="16" t="str">
        <f t="shared" si="1"/>
        <v>OK</v>
      </c>
      <c r="L20" s="74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161"/>
      <c r="B21" s="173"/>
      <c r="C21" s="44">
        <v>18</v>
      </c>
      <c r="D21" s="52" t="s">
        <v>48</v>
      </c>
      <c r="E21" s="61" t="s">
        <v>20</v>
      </c>
      <c r="F21" s="66" t="s">
        <v>24</v>
      </c>
      <c r="G21" s="66" t="s">
        <v>27</v>
      </c>
      <c r="H21" s="53">
        <v>480</v>
      </c>
      <c r="I21" s="8">
        <v>2</v>
      </c>
      <c r="J21" s="15">
        <f t="shared" si="2"/>
        <v>2</v>
      </c>
      <c r="K21" s="16" t="str">
        <f t="shared" si="1"/>
        <v>OK</v>
      </c>
      <c r="L21" s="74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68">
        <v>4</v>
      </c>
      <c r="B22" s="69" t="s">
        <v>54</v>
      </c>
      <c r="C22" s="37">
        <v>19</v>
      </c>
      <c r="D22" s="67" t="s">
        <v>49</v>
      </c>
      <c r="E22" s="59" t="s">
        <v>20</v>
      </c>
      <c r="F22" s="63" t="s">
        <v>24</v>
      </c>
      <c r="G22" s="63" t="s">
        <v>27</v>
      </c>
      <c r="H22" s="54">
        <v>798.72</v>
      </c>
      <c r="I22" s="8">
        <v>3</v>
      </c>
      <c r="J22" s="15">
        <f t="shared" si="2"/>
        <v>3</v>
      </c>
      <c r="K22" s="16" t="str">
        <f t="shared" si="1"/>
        <v>OK</v>
      </c>
      <c r="L22" s="74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x14ac:dyDescent="0.25">
      <c r="L23" s="55">
        <f>SUMPRODUCT($H$4:$H$22,L4:L22)</f>
        <v>0</v>
      </c>
      <c r="M23" s="55">
        <f>SUMPRODUCT($H$4:$H$22,M4:M22)</f>
        <v>0</v>
      </c>
    </row>
  </sheetData>
  <mergeCells count="27">
    <mergeCell ref="A1:C1"/>
    <mergeCell ref="D1:H1"/>
    <mergeCell ref="I1:K1"/>
    <mergeCell ref="L1:L2"/>
    <mergeCell ref="M1:M2"/>
    <mergeCell ref="AA1:AA2"/>
    <mergeCell ref="AB1:AB2"/>
    <mergeCell ref="A2:K2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  <mergeCell ref="T1:T2"/>
    <mergeCell ref="N1:N2"/>
    <mergeCell ref="A4:A15"/>
    <mergeCell ref="B4:B15"/>
    <mergeCell ref="A16:A18"/>
    <mergeCell ref="B16:B18"/>
    <mergeCell ref="A19:A21"/>
    <mergeCell ref="B19:B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23"/>
  <sheetViews>
    <sheetView zoomScale="80" zoomScaleNormal="80" workbookViewId="0">
      <selection activeCell="Q7" sqref="Q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175" t="s">
        <v>51</v>
      </c>
      <c r="B1" s="175"/>
      <c r="C1" s="175"/>
      <c r="D1" s="175" t="s">
        <v>28</v>
      </c>
      <c r="E1" s="175"/>
      <c r="F1" s="175"/>
      <c r="G1" s="175"/>
      <c r="H1" s="175"/>
      <c r="I1" s="175" t="s">
        <v>52</v>
      </c>
      <c r="J1" s="175"/>
      <c r="K1" s="175"/>
      <c r="L1" s="174" t="s">
        <v>95</v>
      </c>
      <c r="M1" s="174" t="s">
        <v>96</v>
      </c>
      <c r="N1" s="174" t="s">
        <v>50</v>
      </c>
      <c r="O1" s="174" t="s">
        <v>50</v>
      </c>
      <c r="P1" s="174" t="s">
        <v>50</v>
      </c>
      <c r="Q1" s="174" t="s">
        <v>50</v>
      </c>
      <c r="R1" s="174" t="s">
        <v>50</v>
      </c>
      <c r="S1" s="174" t="s">
        <v>50</v>
      </c>
      <c r="T1" s="174" t="s">
        <v>50</v>
      </c>
      <c r="U1" s="174" t="s">
        <v>50</v>
      </c>
      <c r="V1" s="174" t="s">
        <v>50</v>
      </c>
      <c r="W1" s="174" t="s">
        <v>50</v>
      </c>
      <c r="X1" s="174" t="s">
        <v>50</v>
      </c>
      <c r="Y1" s="174" t="s">
        <v>50</v>
      </c>
      <c r="Z1" s="174" t="s">
        <v>50</v>
      </c>
      <c r="AA1" s="174" t="s">
        <v>50</v>
      </c>
      <c r="AB1" s="174" t="s">
        <v>50</v>
      </c>
    </row>
    <row r="2" spans="1:28" ht="21.75" customHeight="1" x14ac:dyDescent="0.25">
      <c r="A2" s="175" t="s">
        <v>19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53">
        <v>45034</v>
      </c>
      <c r="M3" s="153">
        <v>45174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159">
        <v>1</v>
      </c>
      <c r="B4" s="162" t="s">
        <v>53</v>
      </c>
      <c r="C4" s="44">
        <v>1</v>
      </c>
      <c r="D4" s="45" t="s">
        <v>30</v>
      </c>
      <c r="E4" s="61" t="s">
        <v>17</v>
      </c>
      <c r="F4" s="66" t="s">
        <v>24</v>
      </c>
      <c r="G4" s="66" t="s">
        <v>25</v>
      </c>
      <c r="H4" s="53">
        <v>29.85</v>
      </c>
      <c r="I4" s="8"/>
      <c r="J4" s="15">
        <f t="shared" ref="J4:J15" si="0">I4-(SUM(L4:AB4))</f>
        <v>0</v>
      </c>
      <c r="K4" s="16" t="str">
        <f>IF(J4&lt;0,"ATENÇÃO","OK")</f>
        <v>OK</v>
      </c>
      <c r="L4" s="147"/>
      <c r="M4" s="147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160"/>
      <c r="B5" s="163"/>
      <c r="C5" s="44">
        <v>2</v>
      </c>
      <c r="D5" s="45" t="s">
        <v>31</v>
      </c>
      <c r="E5" s="61" t="s">
        <v>17</v>
      </c>
      <c r="F5" s="66" t="s">
        <v>24</v>
      </c>
      <c r="G5" s="66" t="s">
        <v>25</v>
      </c>
      <c r="H5" s="53">
        <v>34.65</v>
      </c>
      <c r="I5" s="8"/>
      <c r="J5" s="15">
        <f t="shared" si="0"/>
        <v>0</v>
      </c>
      <c r="K5" s="16" t="str">
        <f t="shared" ref="K5:K22" si="1">IF(J5&lt;0,"ATENÇÃO","OK")</f>
        <v>OK</v>
      </c>
      <c r="L5" s="147"/>
      <c r="M5" s="147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160"/>
      <c r="B6" s="163"/>
      <c r="C6" s="44">
        <v>3</v>
      </c>
      <c r="D6" s="45" t="s">
        <v>32</v>
      </c>
      <c r="E6" s="61" t="s">
        <v>17</v>
      </c>
      <c r="F6" s="66" t="s">
        <v>24</v>
      </c>
      <c r="G6" s="66" t="s">
        <v>25</v>
      </c>
      <c r="H6" s="53">
        <v>28.25</v>
      </c>
      <c r="I6" s="8"/>
      <c r="J6" s="15">
        <f t="shared" si="0"/>
        <v>0</v>
      </c>
      <c r="K6" s="16" t="str">
        <f t="shared" si="1"/>
        <v>OK</v>
      </c>
      <c r="L6" s="147"/>
      <c r="M6" s="147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160"/>
      <c r="B7" s="163"/>
      <c r="C7" s="44">
        <v>4</v>
      </c>
      <c r="D7" s="45" t="s">
        <v>33</v>
      </c>
      <c r="E7" s="61" t="s">
        <v>17</v>
      </c>
      <c r="F7" s="66" t="s">
        <v>24</v>
      </c>
      <c r="G7" s="66" t="s">
        <v>25</v>
      </c>
      <c r="H7" s="53">
        <v>40</v>
      </c>
      <c r="I7" s="8"/>
      <c r="J7" s="15">
        <f t="shared" si="0"/>
        <v>0</v>
      </c>
      <c r="K7" s="16" t="str">
        <f t="shared" si="1"/>
        <v>OK</v>
      </c>
      <c r="L7" s="147"/>
      <c r="M7" s="147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160"/>
      <c r="B8" s="163"/>
      <c r="C8" s="44">
        <v>5</v>
      </c>
      <c r="D8" s="45" t="s">
        <v>34</v>
      </c>
      <c r="E8" s="61" t="s">
        <v>17</v>
      </c>
      <c r="F8" s="66" t="s">
        <v>24</v>
      </c>
      <c r="G8" s="66" t="s">
        <v>25</v>
      </c>
      <c r="H8" s="53">
        <v>36.799999999999997</v>
      </c>
      <c r="I8" s="8">
        <v>200</v>
      </c>
      <c r="J8" s="15">
        <f t="shared" si="0"/>
        <v>200</v>
      </c>
      <c r="K8" s="16" t="str">
        <f t="shared" si="1"/>
        <v>OK</v>
      </c>
      <c r="L8" s="150"/>
      <c r="M8" s="149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160"/>
      <c r="B9" s="163"/>
      <c r="C9" s="44">
        <v>6</v>
      </c>
      <c r="D9" s="45" t="s">
        <v>35</v>
      </c>
      <c r="E9" s="61" t="s">
        <v>17</v>
      </c>
      <c r="F9" s="66" t="s">
        <v>24</v>
      </c>
      <c r="G9" s="66" t="s">
        <v>25</v>
      </c>
      <c r="H9" s="53">
        <v>35.5</v>
      </c>
      <c r="I9" s="8"/>
      <c r="J9" s="15">
        <f t="shared" si="0"/>
        <v>0</v>
      </c>
      <c r="K9" s="16" t="str">
        <f t="shared" si="1"/>
        <v>OK</v>
      </c>
      <c r="L9" s="151"/>
      <c r="M9" s="147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160"/>
      <c r="B10" s="163"/>
      <c r="C10" s="44">
        <v>7</v>
      </c>
      <c r="D10" s="45" t="s">
        <v>36</v>
      </c>
      <c r="E10" s="61" t="s">
        <v>17</v>
      </c>
      <c r="F10" s="66" t="s">
        <v>24</v>
      </c>
      <c r="G10" s="66" t="s">
        <v>25</v>
      </c>
      <c r="H10" s="53">
        <v>27.9</v>
      </c>
      <c r="I10" s="8"/>
      <c r="J10" s="15">
        <f t="shared" si="0"/>
        <v>0</v>
      </c>
      <c r="K10" s="16" t="str">
        <f t="shared" si="1"/>
        <v>OK</v>
      </c>
      <c r="L10" s="150"/>
      <c r="M10" s="149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160"/>
      <c r="B11" s="163"/>
      <c r="C11" s="44">
        <v>8</v>
      </c>
      <c r="D11" s="45" t="s">
        <v>37</v>
      </c>
      <c r="E11" s="61" t="s">
        <v>17</v>
      </c>
      <c r="F11" s="66" t="s">
        <v>24</v>
      </c>
      <c r="G11" s="66" t="s">
        <v>25</v>
      </c>
      <c r="H11" s="53">
        <v>40.549999999999997</v>
      </c>
      <c r="I11" s="8"/>
      <c r="J11" s="15">
        <f t="shared" si="0"/>
        <v>0</v>
      </c>
      <c r="K11" s="16" t="str">
        <f t="shared" si="1"/>
        <v>OK</v>
      </c>
      <c r="L11" s="151"/>
      <c r="M11" s="147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160"/>
      <c r="B12" s="163"/>
      <c r="C12" s="44">
        <v>9</v>
      </c>
      <c r="D12" s="48" t="s">
        <v>38</v>
      </c>
      <c r="E12" s="62" t="s">
        <v>17</v>
      </c>
      <c r="F12" s="66" t="s">
        <v>24</v>
      </c>
      <c r="G12" s="66" t="s">
        <v>25</v>
      </c>
      <c r="H12" s="53">
        <v>19.7</v>
      </c>
      <c r="I12" s="8">
        <v>200</v>
      </c>
      <c r="J12" s="15">
        <f t="shared" si="0"/>
        <v>111</v>
      </c>
      <c r="K12" s="16" t="str">
        <f t="shared" si="1"/>
        <v>OK</v>
      </c>
      <c r="L12" s="152">
        <v>89</v>
      </c>
      <c r="M12" s="147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160"/>
      <c r="B13" s="163"/>
      <c r="C13" s="44">
        <v>10</v>
      </c>
      <c r="D13" s="48" t="s">
        <v>39</v>
      </c>
      <c r="E13" s="62" t="s">
        <v>17</v>
      </c>
      <c r="F13" s="66" t="s">
        <v>24</v>
      </c>
      <c r="G13" s="66" t="s">
        <v>26</v>
      </c>
      <c r="H13" s="53">
        <v>28.2</v>
      </c>
      <c r="I13" s="8">
        <v>200</v>
      </c>
      <c r="J13" s="15">
        <f t="shared" si="0"/>
        <v>162</v>
      </c>
      <c r="K13" s="16" t="str">
        <f t="shared" si="1"/>
        <v>OK</v>
      </c>
      <c r="L13" s="151"/>
      <c r="M13" s="152">
        <v>38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160"/>
      <c r="B14" s="163"/>
      <c r="C14" s="44">
        <v>11</v>
      </c>
      <c r="D14" s="48" t="s">
        <v>40</v>
      </c>
      <c r="E14" s="62" t="s">
        <v>17</v>
      </c>
      <c r="F14" s="66" t="s">
        <v>24</v>
      </c>
      <c r="G14" s="66" t="s">
        <v>26</v>
      </c>
      <c r="H14" s="53">
        <v>30.95</v>
      </c>
      <c r="I14" s="8"/>
      <c r="J14" s="15">
        <f t="shared" si="0"/>
        <v>0</v>
      </c>
      <c r="K14" s="16" t="str">
        <f t="shared" si="1"/>
        <v>OK</v>
      </c>
      <c r="L14" s="151"/>
      <c r="M14" s="147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161"/>
      <c r="B15" s="164"/>
      <c r="C15" s="44">
        <v>12</v>
      </c>
      <c r="D15" s="48" t="s">
        <v>41</v>
      </c>
      <c r="E15" s="62" t="s">
        <v>17</v>
      </c>
      <c r="F15" s="66" t="s">
        <v>24</v>
      </c>
      <c r="G15" s="66" t="s">
        <v>26</v>
      </c>
      <c r="H15" s="53">
        <v>28</v>
      </c>
      <c r="I15" s="8"/>
      <c r="J15" s="15">
        <f t="shared" si="0"/>
        <v>0</v>
      </c>
      <c r="K15" s="16" t="str">
        <f t="shared" si="1"/>
        <v>OK</v>
      </c>
      <c r="L15" s="151"/>
      <c r="M15" s="147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65">
        <v>2</v>
      </c>
      <c r="B16" s="168" t="s">
        <v>54</v>
      </c>
      <c r="C16" s="37">
        <v>13</v>
      </c>
      <c r="D16" s="50" t="s">
        <v>42</v>
      </c>
      <c r="E16" s="65" t="s">
        <v>44</v>
      </c>
      <c r="F16" s="63" t="s">
        <v>24</v>
      </c>
      <c r="G16" s="63" t="s">
        <v>29</v>
      </c>
      <c r="H16" s="54">
        <v>2843</v>
      </c>
      <c r="I16" s="8"/>
      <c r="J16" s="15">
        <f t="shared" ref="J16:J22" si="2">I16-(SUM(L16:AB16))</f>
        <v>0</v>
      </c>
      <c r="K16" s="16" t="str">
        <f t="shared" si="1"/>
        <v>OK</v>
      </c>
      <c r="L16" s="151"/>
      <c r="M16" s="147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66"/>
      <c r="B17" s="169"/>
      <c r="C17" s="37">
        <v>14</v>
      </c>
      <c r="D17" s="50" t="s">
        <v>43</v>
      </c>
      <c r="E17" s="65" t="s">
        <v>44</v>
      </c>
      <c r="F17" s="63" t="s">
        <v>24</v>
      </c>
      <c r="G17" s="63" t="s">
        <v>29</v>
      </c>
      <c r="H17" s="54">
        <v>3889</v>
      </c>
      <c r="I17" s="8"/>
      <c r="J17" s="15">
        <f t="shared" si="2"/>
        <v>0</v>
      </c>
      <c r="K17" s="16" t="str">
        <f t="shared" si="1"/>
        <v>OK</v>
      </c>
      <c r="L17" s="151"/>
      <c r="M17" s="147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67"/>
      <c r="B18" s="170"/>
      <c r="C18" s="37">
        <v>15</v>
      </c>
      <c r="D18" s="50" t="s">
        <v>45</v>
      </c>
      <c r="E18" s="65" t="s">
        <v>44</v>
      </c>
      <c r="F18" s="63" t="s">
        <v>24</v>
      </c>
      <c r="G18" s="63" t="s">
        <v>29</v>
      </c>
      <c r="H18" s="54">
        <v>6535</v>
      </c>
      <c r="I18" s="8"/>
      <c r="J18" s="15">
        <f t="shared" si="2"/>
        <v>0</v>
      </c>
      <c r="K18" s="16" t="str">
        <f t="shared" si="1"/>
        <v>OK</v>
      </c>
      <c r="L18" s="151"/>
      <c r="M18" s="147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159">
        <v>3</v>
      </c>
      <c r="B19" s="171" t="s">
        <v>54</v>
      </c>
      <c r="C19" s="44">
        <v>16</v>
      </c>
      <c r="D19" s="52" t="s">
        <v>46</v>
      </c>
      <c r="E19" s="61" t="s">
        <v>20</v>
      </c>
      <c r="F19" s="66" t="s">
        <v>24</v>
      </c>
      <c r="G19" s="66" t="s">
        <v>27</v>
      </c>
      <c r="H19" s="53">
        <v>480</v>
      </c>
      <c r="I19" s="8"/>
      <c r="J19" s="15">
        <f t="shared" si="2"/>
        <v>0</v>
      </c>
      <c r="K19" s="16" t="str">
        <f t="shared" si="1"/>
        <v>OK</v>
      </c>
      <c r="L19" s="148"/>
      <c r="M19" s="148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160"/>
      <c r="B20" s="172"/>
      <c r="C20" s="44">
        <v>17</v>
      </c>
      <c r="D20" s="52" t="s">
        <v>47</v>
      </c>
      <c r="E20" s="61" t="s">
        <v>20</v>
      </c>
      <c r="F20" s="66" t="s">
        <v>24</v>
      </c>
      <c r="G20" s="66" t="s">
        <v>27</v>
      </c>
      <c r="H20" s="53">
        <v>482</v>
      </c>
      <c r="I20" s="8"/>
      <c r="J20" s="15">
        <f t="shared" si="2"/>
        <v>0</v>
      </c>
      <c r="K20" s="16" t="str">
        <f t="shared" si="1"/>
        <v>OK</v>
      </c>
      <c r="L20" s="151"/>
      <c r="M20" s="147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161"/>
      <c r="B21" s="173"/>
      <c r="C21" s="44">
        <v>18</v>
      </c>
      <c r="D21" s="52" t="s">
        <v>48</v>
      </c>
      <c r="E21" s="61" t="s">
        <v>20</v>
      </c>
      <c r="F21" s="66" t="s">
        <v>24</v>
      </c>
      <c r="G21" s="66" t="s">
        <v>27</v>
      </c>
      <c r="H21" s="53">
        <v>480</v>
      </c>
      <c r="I21" s="8"/>
      <c r="J21" s="15">
        <f t="shared" si="2"/>
        <v>0</v>
      </c>
      <c r="K21" s="16" t="str">
        <f t="shared" si="1"/>
        <v>OK</v>
      </c>
      <c r="L21" s="151"/>
      <c r="M21" s="147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68">
        <v>4</v>
      </c>
      <c r="B22" s="69" t="s">
        <v>54</v>
      </c>
      <c r="C22" s="37">
        <v>19</v>
      </c>
      <c r="D22" s="67" t="s">
        <v>49</v>
      </c>
      <c r="E22" s="59" t="s">
        <v>20</v>
      </c>
      <c r="F22" s="63" t="s">
        <v>24</v>
      </c>
      <c r="G22" s="63" t="s">
        <v>27</v>
      </c>
      <c r="H22" s="54">
        <v>798.72</v>
      </c>
      <c r="I22" s="8">
        <v>100</v>
      </c>
      <c r="J22" s="15">
        <f t="shared" si="2"/>
        <v>100</v>
      </c>
      <c r="K22" s="16" t="str">
        <f t="shared" si="1"/>
        <v>OK</v>
      </c>
      <c r="L22" s="151"/>
      <c r="M22" s="147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x14ac:dyDescent="0.25">
      <c r="L23" s="55">
        <f>SUMPRODUCT($H$4:$H$22,L4:L22)</f>
        <v>1753.3</v>
      </c>
      <c r="M23" s="55">
        <f>SUMPRODUCT($H$4:$H$22,M4:M22)</f>
        <v>1071.5999999999999</v>
      </c>
    </row>
  </sheetData>
  <mergeCells count="27">
    <mergeCell ref="AB1:AB2"/>
    <mergeCell ref="A2:K2"/>
    <mergeCell ref="I1:K1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R1:R2"/>
    <mergeCell ref="D1:H1"/>
    <mergeCell ref="B19:B21"/>
    <mergeCell ref="Y1:Y2"/>
    <mergeCell ref="AA1:AA2"/>
    <mergeCell ref="Z1:Z2"/>
    <mergeCell ref="S1:S2"/>
    <mergeCell ref="A1:C1"/>
    <mergeCell ref="A4:A15"/>
    <mergeCell ref="B4:B15"/>
    <mergeCell ref="A16:A18"/>
    <mergeCell ref="B16:B18"/>
    <mergeCell ref="A19:A21"/>
    <mergeCell ref="L1:L2"/>
    <mergeCell ref="M1:M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EFAA1-AD28-4359-9BBE-97557319C63F}">
  <dimension ref="A1:AB23"/>
  <sheetViews>
    <sheetView zoomScale="80" zoomScaleNormal="80" workbookViewId="0">
      <selection activeCell="N7" sqref="N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175" t="s">
        <v>51</v>
      </c>
      <c r="B1" s="175"/>
      <c r="C1" s="175"/>
      <c r="D1" s="175" t="s">
        <v>28</v>
      </c>
      <c r="E1" s="175"/>
      <c r="F1" s="175"/>
      <c r="G1" s="175"/>
      <c r="H1" s="175"/>
      <c r="I1" s="175" t="s">
        <v>52</v>
      </c>
      <c r="J1" s="175"/>
      <c r="K1" s="175"/>
      <c r="L1" s="174" t="s">
        <v>50</v>
      </c>
      <c r="M1" s="174" t="s">
        <v>50</v>
      </c>
      <c r="N1" s="174" t="s">
        <v>50</v>
      </c>
      <c r="O1" s="174" t="s">
        <v>50</v>
      </c>
      <c r="P1" s="174" t="s">
        <v>50</v>
      </c>
      <c r="Q1" s="174" t="s">
        <v>50</v>
      </c>
      <c r="R1" s="174" t="s">
        <v>50</v>
      </c>
      <c r="S1" s="174" t="s">
        <v>50</v>
      </c>
      <c r="T1" s="174" t="s">
        <v>50</v>
      </c>
      <c r="U1" s="174" t="s">
        <v>50</v>
      </c>
      <c r="V1" s="174" t="s">
        <v>50</v>
      </c>
      <c r="W1" s="174" t="s">
        <v>50</v>
      </c>
      <c r="X1" s="174" t="s">
        <v>50</v>
      </c>
      <c r="Y1" s="174" t="s">
        <v>50</v>
      </c>
      <c r="Z1" s="174" t="s">
        <v>50</v>
      </c>
      <c r="AA1" s="174" t="s">
        <v>50</v>
      </c>
      <c r="AB1" s="174" t="s">
        <v>50</v>
      </c>
    </row>
    <row r="2" spans="1:28" ht="21.75" customHeight="1" x14ac:dyDescent="0.25">
      <c r="A2" s="175" t="s">
        <v>19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4" t="s">
        <v>2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159">
        <v>1</v>
      </c>
      <c r="B4" s="162" t="s">
        <v>53</v>
      </c>
      <c r="C4" s="44">
        <v>1</v>
      </c>
      <c r="D4" s="45" t="s">
        <v>30</v>
      </c>
      <c r="E4" s="61" t="s">
        <v>17</v>
      </c>
      <c r="F4" s="66" t="s">
        <v>24</v>
      </c>
      <c r="G4" s="66" t="s">
        <v>25</v>
      </c>
      <c r="H4" s="53">
        <v>29.85</v>
      </c>
      <c r="I4" s="8">
        <v>2</v>
      </c>
      <c r="J4" s="15">
        <f t="shared" ref="J4:J15" si="0">I4-(SUM(L4:AB4))</f>
        <v>2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160"/>
      <c r="B5" s="163"/>
      <c r="C5" s="44">
        <v>2</v>
      </c>
      <c r="D5" s="45" t="s">
        <v>31</v>
      </c>
      <c r="E5" s="61" t="s">
        <v>17</v>
      </c>
      <c r="F5" s="66" t="s">
        <v>24</v>
      </c>
      <c r="G5" s="66" t="s">
        <v>25</v>
      </c>
      <c r="H5" s="53">
        <v>34.65</v>
      </c>
      <c r="I5" s="8">
        <v>2</v>
      </c>
      <c r="J5" s="15">
        <f t="shared" si="0"/>
        <v>2</v>
      </c>
      <c r="K5" s="16" t="str">
        <f t="shared" ref="K5:K22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160"/>
      <c r="B6" s="163"/>
      <c r="C6" s="44">
        <v>3</v>
      </c>
      <c r="D6" s="45" t="s">
        <v>32</v>
      </c>
      <c r="E6" s="61" t="s">
        <v>17</v>
      </c>
      <c r="F6" s="66" t="s">
        <v>24</v>
      </c>
      <c r="G6" s="66" t="s">
        <v>25</v>
      </c>
      <c r="H6" s="53">
        <v>28.25</v>
      </c>
      <c r="I6" s="8">
        <v>2</v>
      </c>
      <c r="J6" s="15">
        <f t="shared" si="0"/>
        <v>2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160"/>
      <c r="B7" s="163"/>
      <c r="C7" s="44">
        <v>4</v>
      </c>
      <c r="D7" s="45" t="s">
        <v>33</v>
      </c>
      <c r="E7" s="61" t="s">
        <v>17</v>
      </c>
      <c r="F7" s="66" t="s">
        <v>24</v>
      </c>
      <c r="G7" s="66" t="s">
        <v>25</v>
      </c>
      <c r="H7" s="53">
        <v>40</v>
      </c>
      <c r="I7" s="8">
        <v>2</v>
      </c>
      <c r="J7" s="15">
        <f t="shared" si="0"/>
        <v>2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160"/>
      <c r="B8" s="163"/>
      <c r="C8" s="44">
        <v>5</v>
      </c>
      <c r="D8" s="45" t="s">
        <v>34</v>
      </c>
      <c r="E8" s="61" t="s">
        <v>17</v>
      </c>
      <c r="F8" s="66" t="s">
        <v>24</v>
      </c>
      <c r="G8" s="66" t="s">
        <v>25</v>
      </c>
      <c r="H8" s="53">
        <v>36.799999999999997</v>
      </c>
      <c r="I8" s="8">
        <v>2</v>
      </c>
      <c r="J8" s="15">
        <f t="shared" si="0"/>
        <v>2</v>
      </c>
      <c r="K8" s="16" t="str">
        <f t="shared" si="1"/>
        <v>OK</v>
      </c>
      <c r="L8" s="73"/>
      <c r="M8" s="71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160"/>
      <c r="B9" s="163"/>
      <c r="C9" s="44">
        <v>6</v>
      </c>
      <c r="D9" s="45" t="s">
        <v>35</v>
      </c>
      <c r="E9" s="61" t="s">
        <v>17</v>
      </c>
      <c r="F9" s="66" t="s">
        <v>24</v>
      </c>
      <c r="G9" s="66" t="s">
        <v>25</v>
      </c>
      <c r="H9" s="53">
        <v>35.5</v>
      </c>
      <c r="I9" s="8">
        <v>2</v>
      </c>
      <c r="J9" s="15">
        <f t="shared" si="0"/>
        <v>2</v>
      </c>
      <c r="K9" s="16" t="str">
        <f t="shared" si="1"/>
        <v>OK</v>
      </c>
      <c r="L9" s="74"/>
      <c r="M9" s="72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160"/>
      <c r="B10" s="163"/>
      <c r="C10" s="44">
        <v>7</v>
      </c>
      <c r="D10" s="45" t="s">
        <v>36</v>
      </c>
      <c r="E10" s="61" t="s">
        <v>17</v>
      </c>
      <c r="F10" s="66" t="s">
        <v>24</v>
      </c>
      <c r="G10" s="66" t="s">
        <v>25</v>
      </c>
      <c r="H10" s="53">
        <v>27.9</v>
      </c>
      <c r="I10" s="8">
        <v>2</v>
      </c>
      <c r="J10" s="15">
        <f t="shared" si="0"/>
        <v>2</v>
      </c>
      <c r="K10" s="16" t="str">
        <f t="shared" si="1"/>
        <v>OK</v>
      </c>
      <c r="L10" s="73"/>
      <c r="M10" s="71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160"/>
      <c r="B11" s="163"/>
      <c r="C11" s="44">
        <v>8</v>
      </c>
      <c r="D11" s="45" t="s">
        <v>37</v>
      </c>
      <c r="E11" s="61" t="s">
        <v>17</v>
      </c>
      <c r="F11" s="66" t="s">
        <v>24</v>
      </c>
      <c r="G11" s="66" t="s">
        <v>25</v>
      </c>
      <c r="H11" s="53">
        <v>40.549999999999997</v>
      </c>
      <c r="I11" s="8">
        <v>2</v>
      </c>
      <c r="J11" s="15">
        <f t="shared" si="0"/>
        <v>2</v>
      </c>
      <c r="K11" s="16" t="str">
        <f t="shared" si="1"/>
        <v>OK</v>
      </c>
      <c r="L11" s="74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160"/>
      <c r="B12" s="163"/>
      <c r="C12" s="44">
        <v>9</v>
      </c>
      <c r="D12" s="48" t="s">
        <v>38</v>
      </c>
      <c r="E12" s="62" t="s">
        <v>17</v>
      </c>
      <c r="F12" s="66" t="s">
        <v>24</v>
      </c>
      <c r="G12" s="66" t="s">
        <v>25</v>
      </c>
      <c r="H12" s="53">
        <v>19.7</v>
      </c>
      <c r="I12" s="8">
        <v>4</v>
      </c>
      <c r="J12" s="15">
        <f t="shared" si="0"/>
        <v>4</v>
      </c>
      <c r="K12" s="16" t="str">
        <f t="shared" si="1"/>
        <v>OK</v>
      </c>
      <c r="L12" s="74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160"/>
      <c r="B13" s="163"/>
      <c r="C13" s="44">
        <v>10</v>
      </c>
      <c r="D13" s="48" t="s">
        <v>39</v>
      </c>
      <c r="E13" s="62" t="s">
        <v>17</v>
      </c>
      <c r="F13" s="66" t="s">
        <v>24</v>
      </c>
      <c r="G13" s="66" t="s">
        <v>26</v>
      </c>
      <c r="H13" s="53">
        <v>28.2</v>
      </c>
      <c r="I13" s="8">
        <v>54</v>
      </c>
      <c r="J13" s="15">
        <f t="shared" si="0"/>
        <v>54</v>
      </c>
      <c r="K13" s="16" t="str">
        <f t="shared" si="1"/>
        <v>OK</v>
      </c>
      <c r="L13" s="74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160"/>
      <c r="B14" s="163"/>
      <c r="C14" s="44">
        <v>11</v>
      </c>
      <c r="D14" s="48" t="s">
        <v>40</v>
      </c>
      <c r="E14" s="62" t="s">
        <v>17</v>
      </c>
      <c r="F14" s="66" t="s">
        <v>24</v>
      </c>
      <c r="G14" s="66" t="s">
        <v>26</v>
      </c>
      <c r="H14" s="53">
        <v>30.95</v>
      </c>
      <c r="I14" s="8">
        <v>2</v>
      </c>
      <c r="J14" s="15">
        <f t="shared" si="0"/>
        <v>2</v>
      </c>
      <c r="K14" s="16" t="str">
        <f t="shared" si="1"/>
        <v>OK</v>
      </c>
      <c r="L14" s="74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161"/>
      <c r="B15" s="164"/>
      <c r="C15" s="44">
        <v>12</v>
      </c>
      <c r="D15" s="48" t="s">
        <v>41</v>
      </c>
      <c r="E15" s="62" t="s">
        <v>17</v>
      </c>
      <c r="F15" s="66" t="s">
        <v>24</v>
      </c>
      <c r="G15" s="66" t="s">
        <v>26</v>
      </c>
      <c r="H15" s="53">
        <v>28</v>
      </c>
      <c r="I15" s="8">
        <v>2</v>
      </c>
      <c r="J15" s="15">
        <f t="shared" si="0"/>
        <v>2</v>
      </c>
      <c r="K15" s="16" t="str">
        <f t="shared" si="1"/>
        <v>OK</v>
      </c>
      <c r="L15" s="74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65">
        <v>2</v>
      </c>
      <c r="B16" s="168" t="s">
        <v>54</v>
      </c>
      <c r="C16" s="37">
        <v>13</v>
      </c>
      <c r="D16" s="50" t="s">
        <v>42</v>
      </c>
      <c r="E16" s="65" t="s">
        <v>44</v>
      </c>
      <c r="F16" s="63" t="s">
        <v>24</v>
      </c>
      <c r="G16" s="63" t="s">
        <v>29</v>
      </c>
      <c r="H16" s="54">
        <v>2843</v>
      </c>
      <c r="I16" s="8">
        <v>2</v>
      </c>
      <c r="J16" s="15">
        <f t="shared" ref="J16:J22" si="2">I16-(SUM(L16:AB16))</f>
        <v>2</v>
      </c>
      <c r="K16" s="16" t="str">
        <f t="shared" si="1"/>
        <v>OK</v>
      </c>
      <c r="L16" s="74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66"/>
      <c r="B17" s="169"/>
      <c r="C17" s="37">
        <v>14</v>
      </c>
      <c r="D17" s="50" t="s">
        <v>43</v>
      </c>
      <c r="E17" s="65" t="s">
        <v>44</v>
      </c>
      <c r="F17" s="63" t="s">
        <v>24</v>
      </c>
      <c r="G17" s="63" t="s">
        <v>29</v>
      </c>
      <c r="H17" s="54">
        <v>3889</v>
      </c>
      <c r="I17" s="8">
        <v>1</v>
      </c>
      <c r="J17" s="15">
        <f t="shared" si="2"/>
        <v>1</v>
      </c>
      <c r="K17" s="16" t="str">
        <f t="shared" si="1"/>
        <v>OK</v>
      </c>
      <c r="L17" s="74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67"/>
      <c r="B18" s="170"/>
      <c r="C18" s="37">
        <v>15</v>
      </c>
      <c r="D18" s="50" t="s">
        <v>45</v>
      </c>
      <c r="E18" s="65" t="s">
        <v>44</v>
      </c>
      <c r="F18" s="63" t="s">
        <v>24</v>
      </c>
      <c r="G18" s="63" t="s">
        <v>29</v>
      </c>
      <c r="H18" s="54">
        <v>6535</v>
      </c>
      <c r="I18" s="8"/>
      <c r="J18" s="15">
        <f t="shared" si="2"/>
        <v>0</v>
      </c>
      <c r="K18" s="16" t="str">
        <f t="shared" si="1"/>
        <v>OK</v>
      </c>
      <c r="L18" s="74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159">
        <v>3</v>
      </c>
      <c r="B19" s="171" t="s">
        <v>54</v>
      </c>
      <c r="C19" s="44">
        <v>16</v>
      </c>
      <c r="D19" s="52" t="s">
        <v>46</v>
      </c>
      <c r="E19" s="61" t="s">
        <v>20</v>
      </c>
      <c r="F19" s="66" t="s">
        <v>24</v>
      </c>
      <c r="G19" s="66" t="s">
        <v>27</v>
      </c>
      <c r="H19" s="53">
        <v>480</v>
      </c>
      <c r="I19" s="8">
        <v>4</v>
      </c>
      <c r="J19" s="15">
        <f t="shared" si="2"/>
        <v>4</v>
      </c>
      <c r="K19" s="16" t="str">
        <f t="shared" si="1"/>
        <v>OK</v>
      </c>
      <c r="L19" s="58"/>
      <c r="M19" s="58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160"/>
      <c r="B20" s="172"/>
      <c r="C20" s="44">
        <v>17</v>
      </c>
      <c r="D20" s="52" t="s">
        <v>47</v>
      </c>
      <c r="E20" s="61" t="s">
        <v>20</v>
      </c>
      <c r="F20" s="66" t="s">
        <v>24</v>
      </c>
      <c r="G20" s="66" t="s">
        <v>27</v>
      </c>
      <c r="H20" s="53">
        <v>482</v>
      </c>
      <c r="I20" s="8"/>
      <c r="J20" s="15">
        <f t="shared" si="2"/>
        <v>0</v>
      </c>
      <c r="K20" s="16" t="str">
        <f t="shared" si="1"/>
        <v>OK</v>
      </c>
      <c r="L20" s="74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161"/>
      <c r="B21" s="173"/>
      <c r="C21" s="44">
        <v>18</v>
      </c>
      <c r="D21" s="52" t="s">
        <v>48</v>
      </c>
      <c r="E21" s="61" t="s">
        <v>20</v>
      </c>
      <c r="F21" s="66" t="s">
        <v>24</v>
      </c>
      <c r="G21" s="66" t="s">
        <v>27</v>
      </c>
      <c r="H21" s="53">
        <v>480</v>
      </c>
      <c r="I21" s="8"/>
      <c r="J21" s="15">
        <f t="shared" si="2"/>
        <v>0</v>
      </c>
      <c r="K21" s="16" t="str">
        <f t="shared" si="1"/>
        <v>OK</v>
      </c>
      <c r="L21" s="74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68">
        <v>4</v>
      </c>
      <c r="B22" s="69" t="s">
        <v>54</v>
      </c>
      <c r="C22" s="37">
        <v>19</v>
      </c>
      <c r="D22" s="67" t="s">
        <v>49</v>
      </c>
      <c r="E22" s="59" t="s">
        <v>20</v>
      </c>
      <c r="F22" s="63" t="s">
        <v>24</v>
      </c>
      <c r="G22" s="63" t="s">
        <v>27</v>
      </c>
      <c r="H22" s="54">
        <v>798.72</v>
      </c>
      <c r="I22" s="8">
        <v>10</v>
      </c>
      <c r="J22" s="15">
        <f t="shared" si="2"/>
        <v>10</v>
      </c>
      <c r="K22" s="16" t="str">
        <f t="shared" si="1"/>
        <v>OK</v>
      </c>
      <c r="L22" s="74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x14ac:dyDescent="0.25">
      <c r="L23" s="55">
        <f>SUMPRODUCT($H$4:$H$22,L4:L22)</f>
        <v>0</v>
      </c>
      <c r="M23" s="55">
        <f>SUMPRODUCT($H$4:$H$22,M4:M22)</f>
        <v>0</v>
      </c>
    </row>
  </sheetData>
  <mergeCells count="27">
    <mergeCell ref="N1:N2"/>
    <mergeCell ref="A1:C1"/>
    <mergeCell ref="D1:H1"/>
    <mergeCell ref="I1:K1"/>
    <mergeCell ref="L1:L2"/>
    <mergeCell ref="M1:M2"/>
    <mergeCell ref="P1:P2"/>
    <mergeCell ref="Q1:Q2"/>
    <mergeCell ref="R1:R2"/>
    <mergeCell ref="S1:S2"/>
    <mergeCell ref="T1:T2"/>
    <mergeCell ref="A19:A21"/>
    <mergeCell ref="B19:B21"/>
    <mergeCell ref="AA1:AA2"/>
    <mergeCell ref="AB1:AB2"/>
    <mergeCell ref="A2:K2"/>
    <mergeCell ref="A4:A15"/>
    <mergeCell ref="B4:B15"/>
    <mergeCell ref="A16:A18"/>
    <mergeCell ref="B16:B18"/>
    <mergeCell ref="U1:U2"/>
    <mergeCell ref="V1:V2"/>
    <mergeCell ref="W1:W2"/>
    <mergeCell ref="X1:X2"/>
    <mergeCell ref="Y1:Y2"/>
    <mergeCell ref="Z1:Z2"/>
    <mergeCell ref="O1:O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23"/>
  <sheetViews>
    <sheetView zoomScale="80" zoomScaleNormal="80" workbookViewId="0">
      <selection activeCell="O7" sqref="O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175" t="s">
        <v>51</v>
      </c>
      <c r="B1" s="175"/>
      <c r="C1" s="175"/>
      <c r="D1" s="175" t="s">
        <v>28</v>
      </c>
      <c r="E1" s="175"/>
      <c r="F1" s="175"/>
      <c r="G1" s="175"/>
      <c r="H1" s="175"/>
      <c r="I1" s="175" t="s">
        <v>52</v>
      </c>
      <c r="J1" s="175"/>
      <c r="K1" s="175"/>
      <c r="L1" s="174" t="s">
        <v>73</v>
      </c>
      <c r="M1" s="174" t="s">
        <v>50</v>
      </c>
      <c r="N1" s="174" t="s">
        <v>50</v>
      </c>
      <c r="O1" s="174" t="s">
        <v>50</v>
      </c>
      <c r="P1" s="174" t="s">
        <v>50</v>
      </c>
      <c r="Q1" s="174" t="s">
        <v>50</v>
      </c>
      <c r="R1" s="174" t="s">
        <v>50</v>
      </c>
      <c r="S1" s="174" t="s">
        <v>50</v>
      </c>
      <c r="T1" s="174" t="s">
        <v>50</v>
      </c>
      <c r="U1" s="174" t="s">
        <v>50</v>
      </c>
      <c r="V1" s="174" t="s">
        <v>50</v>
      </c>
      <c r="W1" s="174" t="s">
        <v>50</v>
      </c>
      <c r="X1" s="174" t="s">
        <v>50</v>
      </c>
      <c r="Y1" s="174" t="s">
        <v>50</v>
      </c>
      <c r="Z1" s="174" t="s">
        <v>50</v>
      </c>
      <c r="AA1" s="174" t="s">
        <v>50</v>
      </c>
      <c r="AB1" s="174" t="s">
        <v>50</v>
      </c>
    </row>
    <row r="2" spans="1:28" ht="21.75" customHeight="1" x14ac:dyDescent="0.25">
      <c r="A2" s="175" t="s">
        <v>19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25">
        <v>44985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159">
        <v>1</v>
      </c>
      <c r="B4" s="162" t="s">
        <v>53</v>
      </c>
      <c r="C4" s="44">
        <v>1</v>
      </c>
      <c r="D4" s="45" t="s">
        <v>30</v>
      </c>
      <c r="E4" s="61" t="s">
        <v>17</v>
      </c>
      <c r="F4" s="66" t="s">
        <v>24</v>
      </c>
      <c r="G4" s="66" t="s">
        <v>25</v>
      </c>
      <c r="H4" s="53">
        <v>29.85</v>
      </c>
      <c r="I4" s="8"/>
      <c r="J4" s="15">
        <f t="shared" ref="J4:J15" si="0">I4-(SUM(L4:AB4))</f>
        <v>0</v>
      </c>
      <c r="K4" s="16" t="str">
        <f>IF(J4&lt;0,"ATENÇÃO","OK")</f>
        <v>OK</v>
      </c>
      <c r="L4" s="12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160"/>
      <c r="B5" s="163"/>
      <c r="C5" s="44">
        <v>2</v>
      </c>
      <c r="D5" s="45" t="s">
        <v>31</v>
      </c>
      <c r="E5" s="61" t="s">
        <v>17</v>
      </c>
      <c r="F5" s="66" t="s">
        <v>24</v>
      </c>
      <c r="G5" s="66" t="s">
        <v>25</v>
      </c>
      <c r="H5" s="53">
        <v>34.65</v>
      </c>
      <c r="I5" s="8"/>
      <c r="J5" s="15">
        <f t="shared" si="0"/>
        <v>0</v>
      </c>
      <c r="K5" s="16" t="str">
        <f t="shared" ref="K5:K22" si="1">IF(J5&lt;0,"ATENÇÃO","OK")</f>
        <v>OK</v>
      </c>
      <c r="L5" s="12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160"/>
      <c r="B6" s="163"/>
      <c r="C6" s="44">
        <v>3</v>
      </c>
      <c r="D6" s="45" t="s">
        <v>32</v>
      </c>
      <c r="E6" s="61" t="s">
        <v>17</v>
      </c>
      <c r="F6" s="66" t="s">
        <v>24</v>
      </c>
      <c r="G6" s="66" t="s">
        <v>25</v>
      </c>
      <c r="H6" s="53">
        <v>28.25</v>
      </c>
      <c r="I6" s="8"/>
      <c r="J6" s="15">
        <f t="shared" si="0"/>
        <v>0</v>
      </c>
      <c r="K6" s="16" t="str">
        <f t="shared" si="1"/>
        <v>OK</v>
      </c>
      <c r="L6" s="12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160"/>
      <c r="B7" s="163"/>
      <c r="C7" s="44">
        <v>4</v>
      </c>
      <c r="D7" s="45" t="s">
        <v>33</v>
      </c>
      <c r="E7" s="61" t="s">
        <v>17</v>
      </c>
      <c r="F7" s="66" t="s">
        <v>24</v>
      </c>
      <c r="G7" s="66" t="s">
        <v>25</v>
      </c>
      <c r="H7" s="53">
        <v>40</v>
      </c>
      <c r="I7" s="8"/>
      <c r="J7" s="15">
        <f t="shared" si="0"/>
        <v>0</v>
      </c>
      <c r="K7" s="16" t="str">
        <f t="shared" si="1"/>
        <v>OK</v>
      </c>
      <c r="L7" s="12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160"/>
      <c r="B8" s="163"/>
      <c r="C8" s="44">
        <v>5</v>
      </c>
      <c r="D8" s="45" t="s">
        <v>34</v>
      </c>
      <c r="E8" s="61" t="s">
        <v>17</v>
      </c>
      <c r="F8" s="66" t="s">
        <v>24</v>
      </c>
      <c r="G8" s="66" t="s">
        <v>25</v>
      </c>
      <c r="H8" s="53">
        <v>36.799999999999997</v>
      </c>
      <c r="I8" s="8">
        <v>360</v>
      </c>
      <c r="J8" s="15">
        <f t="shared" si="0"/>
        <v>341</v>
      </c>
      <c r="K8" s="16" t="str">
        <f t="shared" si="1"/>
        <v>OK</v>
      </c>
      <c r="L8" s="124">
        <v>19</v>
      </c>
      <c r="M8" s="71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160"/>
      <c r="B9" s="163"/>
      <c r="C9" s="44">
        <v>6</v>
      </c>
      <c r="D9" s="45" t="s">
        <v>35</v>
      </c>
      <c r="E9" s="61" t="s">
        <v>17</v>
      </c>
      <c r="F9" s="66" t="s">
        <v>24</v>
      </c>
      <c r="G9" s="66" t="s">
        <v>25</v>
      </c>
      <c r="H9" s="53">
        <v>35.5</v>
      </c>
      <c r="I9" s="8"/>
      <c r="J9" s="15">
        <f t="shared" si="0"/>
        <v>0</v>
      </c>
      <c r="K9" s="16" t="str">
        <f t="shared" si="1"/>
        <v>OK</v>
      </c>
      <c r="L9" s="123"/>
      <c r="M9" s="72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160"/>
      <c r="B10" s="163"/>
      <c r="C10" s="44">
        <v>7</v>
      </c>
      <c r="D10" s="45" t="s">
        <v>36</v>
      </c>
      <c r="E10" s="61" t="s">
        <v>17</v>
      </c>
      <c r="F10" s="66" t="s">
        <v>24</v>
      </c>
      <c r="G10" s="66" t="s">
        <v>25</v>
      </c>
      <c r="H10" s="53">
        <v>27.9</v>
      </c>
      <c r="I10" s="8"/>
      <c r="J10" s="15">
        <f t="shared" si="0"/>
        <v>0</v>
      </c>
      <c r="K10" s="16" t="str">
        <f t="shared" si="1"/>
        <v>OK</v>
      </c>
      <c r="L10" s="122"/>
      <c r="M10" s="71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160"/>
      <c r="B11" s="163"/>
      <c r="C11" s="44">
        <v>8</v>
      </c>
      <c r="D11" s="45" t="s">
        <v>37</v>
      </c>
      <c r="E11" s="61" t="s">
        <v>17</v>
      </c>
      <c r="F11" s="66" t="s">
        <v>24</v>
      </c>
      <c r="G11" s="66" t="s">
        <v>25</v>
      </c>
      <c r="H11" s="53">
        <v>40.549999999999997</v>
      </c>
      <c r="I11" s="8"/>
      <c r="J11" s="15">
        <f t="shared" si="0"/>
        <v>0</v>
      </c>
      <c r="K11" s="16" t="str">
        <f t="shared" si="1"/>
        <v>OK</v>
      </c>
      <c r="L11" s="123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160"/>
      <c r="B12" s="163"/>
      <c r="C12" s="44">
        <v>9</v>
      </c>
      <c r="D12" s="48" t="s">
        <v>38</v>
      </c>
      <c r="E12" s="62" t="s">
        <v>17</v>
      </c>
      <c r="F12" s="66" t="s">
        <v>24</v>
      </c>
      <c r="G12" s="66" t="s">
        <v>25</v>
      </c>
      <c r="H12" s="53">
        <v>19.7</v>
      </c>
      <c r="I12" s="8"/>
      <c r="J12" s="15">
        <f t="shared" si="0"/>
        <v>0</v>
      </c>
      <c r="K12" s="16" t="str">
        <f t="shared" si="1"/>
        <v>OK</v>
      </c>
      <c r="L12" s="123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160"/>
      <c r="B13" s="163"/>
      <c r="C13" s="44">
        <v>10</v>
      </c>
      <c r="D13" s="48" t="s">
        <v>39</v>
      </c>
      <c r="E13" s="62" t="s">
        <v>17</v>
      </c>
      <c r="F13" s="66" t="s">
        <v>24</v>
      </c>
      <c r="G13" s="66" t="s">
        <v>26</v>
      </c>
      <c r="H13" s="53">
        <v>28.2</v>
      </c>
      <c r="I13" s="8">
        <v>300</v>
      </c>
      <c r="J13" s="15">
        <f t="shared" si="0"/>
        <v>300</v>
      </c>
      <c r="K13" s="16" t="str">
        <f t="shared" si="1"/>
        <v>OK</v>
      </c>
      <c r="L13" s="123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160"/>
      <c r="B14" s="163"/>
      <c r="C14" s="44">
        <v>11</v>
      </c>
      <c r="D14" s="48" t="s">
        <v>40</v>
      </c>
      <c r="E14" s="62" t="s">
        <v>17</v>
      </c>
      <c r="F14" s="66" t="s">
        <v>24</v>
      </c>
      <c r="G14" s="66" t="s">
        <v>26</v>
      </c>
      <c r="H14" s="53">
        <v>30.95</v>
      </c>
      <c r="I14" s="8"/>
      <c r="J14" s="15">
        <f t="shared" si="0"/>
        <v>0</v>
      </c>
      <c r="K14" s="16" t="str">
        <f t="shared" si="1"/>
        <v>OK</v>
      </c>
      <c r="L14" s="123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161"/>
      <c r="B15" s="164"/>
      <c r="C15" s="44">
        <v>12</v>
      </c>
      <c r="D15" s="48" t="s">
        <v>41</v>
      </c>
      <c r="E15" s="62" t="s">
        <v>17</v>
      </c>
      <c r="F15" s="66" t="s">
        <v>24</v>
      </c>
      <c r="G15" s="66" t="s">
        <v>26</v>
      </c>
      <c r="H15" s="53">
        <v>28</v>
      </c>
      <c r="I15" s="8"/>
      <c r="J15" s="15">
        <f t="shared" si="0"/>
        <v>0</v>
      </c>
      <c r="K15" s="16" t="str">
        <f t="shared" si="1"/>
        <v>OK</v>
      </c>
      <c r="L15" s="123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65">
        <v>2</v>
      </c>
      <c r="B16" s="168" t="s">
        <v>54</v>
      </c>
      <c r="C16" s="37">
        <v>13</v>
      </c>
      <c r="D16" s="50" t="s">
        <v>42</v>
      </c>
      <c r="E16" s="65" t="s">
        <v>44</v>
      </c>
      <c r="F16" s="63" t="s">
        <v>24</v>
      </c>
      <c r="G16" s="63" t="s">
        <v>29</v>
      </c>
      <c r="H16" s="54">
        <v>2843</v>
      </c>
      <c r="I16" s="8"/>
      <c r="J16" s="15">
        <f t="shared" ref="J16:J22" si="2">I16-(SUM(L16:AB16))</f>
        <v>0</v>
      </c>
      <c r="K16" s="16" t="str">
        <f t="shared" si="1"/>
        <v>OK</v>
      </c>
      <c r="L16" s="123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66"/>
      <c r="B17" s="169"/>
      <c r="C17" s="37">
        <v>14</v>
      </c>
      <c r="D17" s="50" t="s">
        <v>43</v>
      </c>
      <c r="E17" s="65" t="s">
        <v>44</v>
      </c>
      <c r="F17" s="63" t="s">
        <v>24</v>
      </c>
      <c r="G17" s="63" t="s">
        <v>29</v>
      </c>
      <c r="H17" s="54">
        <v>3889</v>
      </c>
      <c r="I17" s="8"/>
      <c r="J17" s="15">
        <f t="shared" si="2"/>
        <v>0</v>
      </c>
      <c r="K17" s="16" t="str">
        <f t="shared" si="1"/>
        <v>OK</v>
      </c>
      <c r="L17" s="123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67"/>
      <c r="B18" s="170"/>
      <c r="C18" s="37">
        <v>15</v>
      </c>
      <c r="D18" s="50" t="s">
        <v>45</v>
      </c>
      <c r="E18" s="65" t="s">
        <v>44</v>
      </c>
      <c r="F18" s="63" t="s">
        <v>24</v>
      </c>
      <c r="G18" s="63" t="s">
        <v>29</v>
      </c>
      <c r="H18" s="54">
        <v>6535</v>
      </c>
      <c r="I18" s="8"/>
      <c r="J18" s="15">
        <f t="shared" si="2"/>
        <v>0</v>
      </c>
      <c r="K18" s="16" t="str">
        <f t="shared" si="1"/>
        <v>OK</v>
      </c>
      <c r="L18" s="123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159">
        <v>3</v>
      </c>
      <c r="B19" s="171" t="s">
        <v>54</v>
      </c>
      <c r="C19" s="44">
        <v>16</v>
      </c>
      <c r="D19" s="52" t="s">
        <v>46</v>
      </c>
      <c r="E19" s="61" t="s">
        <v>20</v>
      </c>
      <c r="F19" s="66" t="s">
        <v>24</v>
      </c>
      <c r="G19" s="66" t="s">
        <v>27</v>
      </c>
      <c r="H19" s="53">
        <v>480</v>
      </c>
      <c r="I19" s="8"/>
      <c r="J19" s="15">
        <f t="shared" si="2"/>
        <v>0</v>
      </c>
      <c r="K19" s="16" t="str">
        <f t="shared" si="1"/>
        <v>OK</v>
      </c>
      <c r="L19" s="121"/>
      <c r="M19" s="58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160"/>
      <c r="B20" s="172"/>
      <c r="C20" s="44">
        <v>17</v>
      </c>
      <c r="D20" s="52" t="s">
        <v>47</v>
      </c>
      <c r="E20" s="61" t="s">
        <v>20</v>
      </c>
      <c r="F20" s="66" t="s">
        <v>24</v>
      </c>
      <c r="G20" s="66" t="s">
        <v>27</v>
      </c>
      <c r="H20" s="53">
        <v>482</v>
      </c>
      <c r="I20" s="8"/>
      <c r="J20" s="15">
        <f t="shared" si="2"/>
        <v>0</v>
      </c>
      <c r="K20" s="16" t="str">
        <f t="shared" si="1"/>
        <v>OK</v>
      </c>
      <c r="L20" s="123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161"/>
      <c r="B21" s="173"/>
      <c r="C21" s="44">
        <v>18</v>
      </c>
      <c r="D21" s="52" t="s">
        <v>48</v>
      </c>
      <c r="E21" s="61" t="s">
        <v>20</v>
      </c>
      <c r="F21" s="66" t="s">
        <v>24</v>
      </c>
      <c r="G21" s="66" t="s">
        <v>27</v>
      </c>
      <c r="H21" s="53">
        <v>480</v>
      </c>
      <c r="I21" s="8"/>
      <c r="J21" s="15">
        <f t="shared" si="2"/>
        <v>0</v>
      </c>
      <c r="K21" s="16" t="str">
        <f t="shared" si="1"/>
        <v>OK</v>
      </c>
      <c r="L21" s="123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68">
        <v>4</v>
      </c>
      <c r="B22" s="69" t="s">
        <v>54</v>
      </c>
      <c r="C22" s="37">
        <v>19</v>
      </c>
      <c r="D22" s="67" t="s">
        <v>49</v>
      </c>
      <c r="E22" s="59" t="s">
        <v>20</v>
      </c>
      <c r="F22" s="63" t="s">
        <v>24</v>
      </c>
      <c r="G22" s="63" t="s">
        <v>27</v>
      </c>
      <c r="H22" s="54">
        <v>798.72</v>
      </c>
      <c r="I22" s="8"/>
      <c r="J22" s="15">
        <f t="shared" si="2"/>
        <v>0</v>
      </c>
      <c r="K22" s="16" t="str">
        <f t="shared" si="1"/>
        <v>OK</v>
      </c>
      <c r="L22" s="123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x14ac:dyDescent="0.25">
      <c r="L23" s="55">
        <f>SUMPRODUCT($H$4:$H$22,L4:L22)</f>
        <v>699.19999999999993</v>
      </c>
      <c r="M23" s="55">
        <f>SUMPRODUCT($H$4:$H$22,M4:M22)</f>
        <v>0</v>
      </c>
    </row>
  </sheetData>
  <mergeCells count="27">
    <mergeCell ref="AA1:AA2"/>
    <mergeCell ref="AB1:AB2"/>
    <mergeCell ref="A2:K2"/>
    <mergeCell ref="R1:R2"/>
    <mergeCell ref="S1:S2"/>
    <mergeCell ref="A1:C1"/>
    <mergeCell ref="M1:M2"/>
    <mergeCell ref="D1:H1"/>
    <mergeCell ref="I1:K1"/>
    <mergeCell ref="Z1:Z2"/>
    <mergeCell ref="V1:V2"/>
    <mergeCell ref="X1:X2"/>
    <mergeCell ref="Y1:Y2"/>
    <mergeCell ref="W1:W2"/>
    <mergeCell ref="T1:T2"/>
    <mergeCell ref="L1:L2"/>
    <mergeCell ref="A4:A15"/>
    <mergeCell ref="B4:B15"/>
    <mergeCell ref="A16:A18"/>
    <mergeCell ref="B16:B18"/>
    <mergeCell ref="A19:A21"/>
    <mergeCell ref="B19:B21"/>
    <mergeCell ref="U1:U2"/>
    <mergeCell ref="N1:N2"/>
    <mergeCell ref="O1:O2"/>
    <mergeCell ref="P1:P2"/>
    <mergeCell ref="Q1:Q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3"/>
  <sheetViews>
    <sheetView zoomScale="80" zoomScaleNormal="80" workbookViewId="0">
      <selection activeCell="P8" sqref="P8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175" t="s">
        <v>51</v>
      </c>
      <c r="B1" s="175"/>
      <c r="C1" s="175"/>
      <c r="D1" s="175" t="s">
        <v>28</v>
      </c>
      <c r="E1" s="175"/>
      <c r="F1" s="175"/>
      <c r="G1" s="175"/>
      <c r="H1" s="175"/>
      <c r="I1" s="175" t="s">
        <v>52</v>
      </c>
      <c r="J1" s="175"/>
      <c r="K1" s="175"/>
      <c r="L1" s="174" t="s">
        <v>99</v>
      </c>
      <c r="M1" s="174" t="s">
        <v>50</v>
      </c>
      <c r="N1" s="174" t="s">
        <v>50</v>
      </c>
      <c r="O1" s="174" t="s">
        <v>50</v>
      </c>
      <c r="P1" s="174" t="s">
        <v>50</v>
      </c>
      <c r="Q1" s="174" t="s">
        <v>50</v>
      </c>
      <c r="R1" s="174" t="s">
        <v>50</v>
      </c>
      <c r="S1" s="174" t="s">
        <v>50</v>
      </c>
      <c r="T1" s="174" t="s">
        <v>50</v>
      </c>
      <c r="U1" s="174" t="s">
        <v>50</v>
      </c>
      <c r="V1" s="174" t="s">
        <v>50</v>
      </c>
      <c r="W1" s="174" t="s">
        <v>50</v>
      </c>
      <c r="X1" s="174" t="s">
        <v>50</v>
      </c>
      <c r="Y1" s="174" t="s">
        <v>50</v>
      </c>
      <c r="Z1" s="174" t="s">
        <v>50</v>
      </c>
      <c r="AA1" s="174" t="s">
        <v>50</v>
      </c>
      <c r="AB1" s="174" t="s">
        <v>50</v>
      </c>
    </row>
    <row r="2" spans="1:28" ht="21.75" customHeight="1" x14ac:dyDescent="0.25">
      <c r="A2" s="175" t="s">
        <v>19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91">
        <v>45204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159">
        <v>1</v>
      </c>
      <c r="B4" s="162" t="s">
        <v>53</v>
      </c>
      <c r="C4" s="44">
        <v>1</v>
      </c>
      <c r="D4" s="45" t="s">
        <v>30</v>
      </c>
      <c r="E4" s="61" t="s">
        <v>17</v>
      </c>
      <c r="F4" s="66" t="s">
        <v>24</v>
      </c>
      <c r="G4" s="66" t="s">
        <v>25</v>
      </c>
      <c r="H4" s="53">
        <v>29.85</v>
      </c>
      <c r="I4" s="8"/>
      <c r="J4" s="15">
        <f t="shared" ref="J4:J15" si="0">I4-(SUM(L4:AB4))</f>
        <v>0</v>
      </c>
      <c r="K4" s="16" t="str">
        <f>IF(J4&lt;0,"ATENÇÃO","OK")</f>
        <v>OK</v>
      </c>
      <c r="L4" s="187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160"/>
      <c r="B5" s="163"/>
      <c r="C5" s="44">
        <v>2</v>
      </c>
      <c r="D5" s="45" t="s">
        <v>31</v>
      </c>
      <c r="E5" s="61" t="s">
        <v>17</v>
      </c>
      <c r="F5" s="66" t="s">
        <v>24</v>
      </c>
      <c r="G5" s="66" t="s">
        <v>25</v>
      </c>
      <c r="H5" s="53">
        <v>34.65</v>
      </c>
      <c r="I5" s="8"/>
      <c r="J5" s="15">
        <f t="shared" si="0"/>
        <v>0</v>
      </c>
      <c r="K5" s="16" t="str">
        <f t="shared" ref="K5:K22" si="1">IF(J5&lt;0,"ATENÇÃO","OK")</f>
        <v>OK</v>
      </c>
      <c r="L5" s="187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160"/>
      <c r="B6" s="163"/>
      <c r="C6" s="44">
        <v>3</v>
      </c>
      <c r="D6" s="45" t="s">
        <v>32</v>
      </c>
      <c r="E6" s="61" t="s">
        <v>17</v>
      </c>
      <c r="F6" s="66" t="s">
        <v>24</v>
      </c>
      <c r="G6" s="66" t="s">
        <v>25</v>
      </c>
      <c r="H6" s="53">
        <v>28.25</v>
      </c>
      <c r="I6" s="8"/>
      <c r="J6" s="15">
        <f t="shared" si="0"/>
        <v>0</v>
      </c>
      <c r="K6" s="16" t="str">
        <f t="shared" si="1"/>
        <v>OK</v>
      </c>
      <c r="L6" s="187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160"/>
      <c r="B7" s="163"/>
      <c r="C7" s="44">
        <v>4</v>
      </c>
      <c r="D7" s="45" t="s">
        <v>33</v>
      </c>
      <c r="E7" s="61" t="s">
        <v>17</v>
      </c>
      <c r="F7" s="66" t="s">
        <v>24</v>
      </c>
      <c r="G7" s="66" t="s">
        <v>25</v>
      </c>
      <c r="H7" s="53">
        <v>40</v>
      </c>
      <c r="I7" s="8"/>
      <c r="J7" s="15">
        <f t="shared" si="0"/>
        <v>0</v>
      </c>
      <c r="K7" s="16" t="str">
        <f t="shared" si="1"/>
        <v>OK</v>
      </c>
      <c r="L7" s="187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160"/>
      <c r="B8" s="163"/>
      <c r="C8" s="44">
        <v>5</v>
      </c>
      <c r="D8" s="45" t="s">
        <v>34</v>
      </c>
      <c r="E8" s="61" t="s">
        <v>17</v>
      </c>
      <c r="F8" s="66" t="s">
        <v>24</v>
      </c>
      <c r="G8" s="66" t="s">
        <v>25</v>
      </c>
      <c r="H8" s="53">
        <v>36.799999999999997</v>
      </c>
      <c r="I8" s="8">
        <v>300</v>
      </c>
      <c r="J8" s="15">
        <f t="shared" si="0"/>
        <v>289</v>
      </c>
      <c r="K8" s="16" t="str">
        <f t="shared" si="1"/>
        <v>OK</v>
      </c>
      <c r="L8" s="192">
        <v>11</v>
      </c>
      <c r="M8" s="71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160"/>
      <c r="B9" s="163"/>
      <c r="C9" s="44">
        <v>6</v>
      </c>
      <c r="D9" s="45" t="s">
        <v>35</v>
      </c>
      <c r="E9" s="61" t="s">
        <v>17</v>
      </c>
      <c r="F9" s="66" t="s">
        <v>24</v>
      </c>
      <c r="G9" s="66" t="s">
        <v>25</v>
      </c>
      <c r="H9" s="53">
        <v>35.5</v>
      </c>
      <c r="I9" s="8"/>
      <c r="J9" s="15">
        <f t="shared" si="0"/>
        <v>0</v>
      </c>
      <c r="K9" s="16" t="str">
        <f t="shared" si="1"/>
        <v>OK</v>
      </c>
      <c r="L9" s="190"/>
      <c r="M9" s="72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160"/>
      <c r="B10" s="163"/>
      <c r="C10" s="44">
        <v>7</v>
      </c>
      <c r="D10" s="45" t="s">
        <v>36</v>
      </c>
      <c r="E10" s="61" t="s">
        <v>17</v>
      </c>
      <c r="F10" s="66" t="s">
        <v>24</v>
      </c>
      <c r="G10" s="66" t="s">
        <v>25</v>
      </c>
      <c r="H10" s="53">
        <v>27.9</v>
      </c>
      <c r="I10" s="8"/>
      <c r="J10" s="15">
        <f t="shared" si="0"/>
        <v>0</v>
      </c>
      <c r="K10" s="16" t="str">
        <f t="shared" si="1"/>
        <v>OK</v>
      </c>
      <c r="L10" s="189"/>
      <c r="M10" s="71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160"/>
      <c r="B11" s="163"/>
      <c r="C11" s="44">
        <v>8</v>
      </c>
      <c r="D11" s="45" t="s">
        <v>37</v>
      </c>
      <c r="E11" s="61" t="s">
        <v>17</v>
      </c>
      <c r="F11" s="66" t="s">
        <v>24</v>
      </c>
      <c r="G11" s="66" t="s">
        <v>25</v>
      </c>
      <c r="H11" s="53">
        <v>40.549999999999997</v>
      </c>
      <c r="I11" s="8"/>
      <c r="J11" s="15">
        <f t="shared" si="0"/>
        <v>0</v>
      </c>
      <c r="K11" s="16" t="str">
        <f t="shared" si="1"/>
        <v>OK</v>
      </c>
      <c r="L11" s="19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160"/>
      <c r="B12" s="163"/>
      <c r="C12" s="44">
        <v>9</v>
      </c>
      <c r="D12" s="48" t="s">
        <v>38</v>
      </c>
      <c r="E12" s="62" t="s">
        <v>17</v>
      </c>
      <c r="F12" s="66" t="s">
        <v>24</v>
      </c>
      <c r="G12" s="66" t="s">
        <v>25</v>
      </c>
      <c r="H12" s="53">
        <v>19.7</v>
      </c>
      <c r="I12" s="8">
        <v>100</v>
      </c>
      <c r="J12" s="15">
        <f t="shared" si="0"/>
        <v>100</v>
      </c>
      <c r="K12" s="16" t="str">
        <f t="shared" si="1"/>
        <v>OK</v>
      </c>
      <c r="L12" s="19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160"/>
      <c r="B13" s="163"/>
      <c r="C13" s="44">
        <v>10</v>
      </c>
      <c r="D13" s="48" t="s">
        <v>39</v>
      </c>
      <c r="E13" s="62" t="s">
        <v>17</v>
      </c>
      <c r="F13" s="66" t="s">
        <v>24</v>
      </c>
      <c r="G13" s="66" t="s">
        <v>26</v>
      </c>
      <c r="H13" s="53">
        <v>28.2</v>
      </c>
      <c r="I13" s="8"/>
      <c r="J13" s="15">
        <f t="shared" si="0"/>
        <v>0</v>
      </c>
      <c r="K13" s="16" t="str">
        <f t="shared" si="1"/>
        <v>OK</v>
      </c>
      <c r="L13" s="19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160"/>
      <c r="B14" s="163"/>
      <c r="C14" s="44">
        <v>11</v>
      </c>
      <c r="D14" s="48" t="s">
        <v>40</v>
      </c>
      <c r="E14" s="62" t="s">
        <v>17</v>
      </c>
      <c r="F14" s="66" t="s">
        <v>24</v>
      </c>
      <c r="G14" s="66" t="s">
        <v>26</v>
      </c>
      <c r="H14" s="53">
        <v>30.95</v>
      </c>
      <c r="I14" s="8"/>
      <c r="J14" s="15">
        <f t="shared" si="0"/>
        <v>0</v>
      </c>
      <c r="K14" s="16" t="str">
        <f t="shared" si="1"/>
        <v>OK</v>
      </c>
      <c r="L14" s="19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161"/>
      <c r="B15" s="164"/>
      <c r="C15" s="44">
        <v>12</v>
      </c>
      <c r="D15" s="48" t="s">
        <v>41</v>
      </c>
      <c r="E15" s="62" t="s">
        <v>17</v>
      </c>
      <c r="F15" s="66" t="s">
        <v>24</v>
      </c>
      <c r="G15" s="66" t="s">
        <v>26</v>
      </c>
      <c r="H15" s="53">
        <v>28</v>
      </c>
      <c r="I15" s="8"/>
      <c r="J15" s="15">
        <f t="shared" si="0"/>
        <v>0</v>
      </c>
      <c r="K15" s="16" t="str">
        <f t="shared" si="1"/>
        <v>OK</v>
      </c>
      <c r="L15" s="19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65">
        <v>2</v>
      </c>
      <c r="B16" s="168" t="s">
        <v>54</v>
      </c>
      <c r="C16" s="37">
        <v>13</v>
      </c>
      <c r="D16" s="50" t="s">
        <v>42</v>
      </c>
      <c r="E16" s="65" t="s">
        <v>44</v>
      </c>
      <c r="F16" s="63" t="s">
        <v>24</v>
      </c>
      <c r="G16" s="63" t="s">
        <v>29</v>
      </c>
      <c r="H16" s="54">
        <v>2843</v>
      </c>
      <c r="I16" s="8"/>
      <c r="J16" s="15">
        <f t="shared" ref="J16:J22" si="2">I16-(SUM(L16:AB16))</f>
        <v>0</v>
      </c>
      <c r="K16" s="16" t="str">
        <f t="shared" si="1"/>
        <v>OK</v>
      </c>
      <c r="L16" s="19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66"/>
      <c r="B17" s="169"/>
      <c r="C17" s="37">
        <v>14</v>
      </c>
      <c r="D17" s="50" t="s">
        <v>43</v>
      </c>
      <c r="E17" s="65" t="s">
        <v>44</v>
      </c>
      <c r="F17" s="63" t="s">
        <v>24</v>
      </c>
      <c r="G17" s="63" t="s">
        <v>29</v>
      </c>
      <c r="H17" s="54">
        <v>3889</v>
      </c>
      <c r="I17" s="8"/>
      <c r="J17" s="15">
        <f t="shared" si="2"/>
        <v>0</v>
      </c>
      <c r="K17" s="16" t="str">
        <f t="shared" si="1"/>
        <v>OK</v>
      </c>
      <c r="L17" s="19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67"/>
      <c r="B18" s="170"/>
      <c r="C18" s="37">
        <v>15</v>
      </c>
      <c r="D18" s="50" t="s">
        <v>45</v>
      </c>
      <c r="E18" s="65" t="s">
        <v>44</v>
      </c>
      <c r="F18" s="63" t="s">
        <v>24</v>
      </c>
      <c r="G18" s="63" t="s">
        <v>29</v>
      </c>
      <c r="H18" s="54">
        <v>6535</v>
      </c>
      <c r="I18" s="8"/>
      <c r="J18" s="15">
        <f t="shared" si="2"/>
        <v>0</v>
      </c>
      <c r="K18" s="16" t="str">
        <f t="shared" si="1"/>
        <v>OK</v>
      </c>
      <c r="L18" s="19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159">
        <v>3</v>
      </c>
      <c r="B19" s="171" t="s">
        <v>54</v>
      </c>
      <c r="C19" s="44">
        <v>16</v>
      </c>
      <c r="D19" s="52" t="s">
        <v>46</v>
      </c>
      <c r="E19" s="61" t="s">
        <v>20</v>
      </c>
      <c r="F19" s="66" t="s">
        <v>24</v>
      </c>
      <c r="G19" s="66" t="s">
        <v>27</v>
      </c>
      <c r="H19" s="53">
        <v>480</v>
      </c>
      <c r="I19" s="8"/>
      <c r="J19" s="15">
        <f t="shared" si="2"/>
        <v>0</v>
      </c>
      <c r="K19" s="16" t="str">
        <f t="shared" si="1"/>
        <v>OK</v>
      </c>
      <c r="L19" s="188"/>
      <c r="M19" s="58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160"/>
      <c r="B20" s="172"/>
      <c r="C20" s="44">
        <v>17</v>
      </c>
      <c r="D20" s="52" t="s">
        <v>47</v>
      </c>
      <c r="E20" s="61" t="s">
        <v>20</v>
      </c>
      <c r="F20" s="66" t="s">
        <v>24</v>
      </c>
      <c r="G20" s="66" t="s">
        <v>27</v>
      </c>
      <c r="H20" s="53">
        <v>482</v>
      </c>
      <c r="I20" s="8"/>
      <c r="J20" s="15">
        <f t="shared" si="2"/>
        <v>0</v>
      </c>
      <c r="K20" s="16" t="str">
        <f t="shared" si="1"/>
        <v>OK</v>
      </c>
      <c r="L20" s="19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161"/>
      <c r="B21" s="173"/>
      <c r="C21" s="44">
        <v>18</v>
      </c>
      <c r="D21" s="52" t="s">
        <v>48</v>
      </c>
      <c r="E21" s="61" t="s">
        <v>20</v>
      </c>
      <c r="F21" s="66" t="s">
        <v>24</v>
      </c>
      <c r="G21" s="66" t="s">
        <v>27</v>
      </c>
      <c r="H21" s="53">
        <v>480</v>
      </c>
      <c r="I21" s="8"/>
      <c r="J21" s="15">
        <f t="shared" si="2"/>
        <v>0</v>
      </c>
      <c r="K21" s="16" t="str">
        <f t="shared" si="1"/>
        <v>OK</v>
      </c>
      <c r="L21" s="19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68">
        <v>4</v>
      </c>
      <c r="B22" s="69" t="s">
        <v>54</v>
      </c>
      <c r="C22" s="37">
        <v>19</v>
      </c>
      <c r="D22" s="67" t="s">
        <v>49</v>
      </c>
      <c r="E22" s="59" t="s">
        <v>20</v>
      </c>
      <c r="F22" s="63" t="s">
        <v>24</v>
      </c>
      <c r="G22" s="63" t="s">
        <v>27</v>
      </c>
      <c r="H22" s="54">
        <v>798.72</v>
      </c>
      <c r="I22" s="8"/>
      <c r="J22" s="15">
        <f t="shared" si="2"/>
        <v>0</v>
      </c>
      <c r="K22" s="16" t="str">
        <f t="shared" si="1"/>
        <v>OK</v>
      </c>
      <c r="L22" s="19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x14ac:dyDescent="0.25">
      <c r="L23" s="55">
        <f>SUMPRODUCT($H$4:$H$22,L4:L22)</f>
        <v>404.79999999999995</v>
      </c>
      <c r="M23" s="55">
        <f>SUMPRODUCT($H$4:$H$22,M4:M22)</f>
        <v>0</v>
      </c>
    </row>
  </sheetData>
  <mergeCells count="27">
    <mergeCell ref="A4:A15"/>
    <mergeCell ref="B4:B15"/>
    <mergeCell ref="A16:A18"/>
    <mergeCell ref="B16:B18"/>
    <mergeCell ref="V1:V2"/>
    <mergeCell ref="A1:C1"/>
    <mergeCell ref="M1:M2"/>
    <mergeCell ref="D1:H1"/>
    <mergeCell ref="I1:K1"/>
    <mergeCell ref="A2:K2"/>
    <mergeCell ref="L1:L2"/>
    <mergeCell ref="A19:A21"/>
    <mergeCell ref="B19:B21"/>
    <mergeCell ref="AB1:AB2"/>
    <mergeCell ref="AA1:AA2"/>
    <mergeCell ref="W1:W2"/>
    <mergeCell ref="N1:N2"/>
    <mergeCell ref="O1:O2"/>
    <mergeCell ref="P1:P2"/>
    <mergeCell ref="X1:X2"/>
    <mergeCell ref="Y1:Y2"/>
    <mergeCell ref="Q1:Q2"/>
    <mergeCell ref="R1:R2"/>
    <mergeCell ref="S1:S2"/>
    <mergeCell ref="Z1:Z2"/>
    <mergeCell ref="T1:T2"/>
    <mergeCell ref="U1:U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23"/>
  <sheetViews>
    <sheetView zoomScale="80" zoomScaleNormal="80" workbookViewId="0">
      <selection activeCell="Q8" sqref="Q8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175" t="s">
        <v>51</v>
      </c>
      <c r="B1" s="175"/>
      <c r="C1" s="175"/>
      <c r="D1" s="175" t="s">
        <v>28</v>
      </c>
      <c r="E1" s="175"/>
      <c r="F1" s="175"/>
      <c r="G1" s="175"/>
      <c r="H1" s="175"/>
      <c r="I1" s="175" t="s">
        <v>52</v>
      </c>
      <c r="J1" s="175"/>
      <c r="K1" s="175"/>
      <c r="L1" s="174" t="s">
        <v>70</v>
      </c>
      <c r="M1" s="174" t="s">
        <v>71</v>
      </c>
      <c r="N1" s="174" t="s">
        <v>72</v>
      </c>
      <c r="O1" s="174" t="s">
        <v>80</v>
      </c>
      <c r="P1" s="174" t="s">
        <v>81</v>
      </c>
      <c r="Q1" s="174" t="s">
        <v>82</v>
      </c>
      <c r="R1" s="174" t="s">
        <v>83</v>
      </c>
      <c r="S1" s="174" t="s">
        <v>84</v>
      </c>
      <c r="T1" s="174" t="s">
        <v>50</v>
      </c>
      <c r="U1" s="174" t="s">
        <v>50</v>
      </c>
      <c r="V1" s="174" t="s">
        <v>50</v>
      </c>
      <c r="W1" s="174" t="s">
        <v>50</v>
      </c>
      <c r="X1" s="174" t="s">
        <v>50</v>
      </c>
      <c r="Y1" s="174" t="s">
        <v>50</v>
      </c>
      <c r="Z1" s="174" t="s">
        <v>50</v>
      </c>
      <c r="AA1" s="174" t="s">
        <v>50</v>
      </c>
      <c r="AB1" s="174" t="s">
        <v>50</v>
      </c>
    </row>
    <row r="2" spans="1:28" ht="21.75" customHeight="1" x14ac:dyDescent="0.25">
      <c r="A2" s="175" t="s">
        <v>19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18">
        <v>44855</v>
      </c>
      <c r="M3" s="118">
        <v>44868</v>
      </c>
      <c r="N3" s="118">
        <v>44881</v>
      </c>
      <c r="O3" s="139">
        <v>45026</v>
      </c>
      <c r="P3" s="139">
        <v>45055</v>
      </c>
      <c r="Q3" s="139">
        <v>45196</v>
      </c>
      <c r="R3" s="139">
        <v>45205</v>
      </c>
      <c r="S3" s="139">
        <v>45204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159">
        <v>1</v>
      </c>
      <c r="B4" s="162" t="s">
        <v>53</v>
      </c>
      <c r="C4" s="44">
        <v>1</v>
      </c>
      <c r="D4" s="45" t="s">
        <v>30</v>
      </c>
      <c r="E4" s="61" t="s">
        <v>17</v>
      </c>
      <c r="F4" s="66" t="s">
        <v>24</v>
      </c>
      <c r="G4" s="66" t="s">
        <v>25</v>
      </c>
      <c r="H4" s="53">
        <v>29.85</v>
      </c>
      <c r="I4" s="8">
        <v>200</v>
      </c>
      <c r="J4" s="15">
        <f t="shared" ref="J4:J15" si="0">I4-(SUM(L4:AB4))</f>
        <v>200</v>
      </c>
      <c r="K4" s="16" t="str">
        <f>IF(J4&lt;0,"ATENÇÃO","OK")</f>
        <v>OK</v>
      </c>
      <c r="L4" s="112"/>
      <c r="M4" s="112"/>
      <c r="N4" s="112"/>
      <c r="O4" s="138"/>
      <c r="P4" s="138"/>
      <c r="Q4" s="138"/>
      <c r="R4" s="138"/>
      <c r="S4" s="138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160"/>
      <c r="B5" s="163"/>
      <c r="C5" s="44">
        <v>2</v>
      </c>
      <c r="D5" s="45" t="s">
        <v>31</v>
      </c>
      <c r="E5" s="61" t="s">
        <v>17</v>
      </c>
      <c r="F5" s="66" t="s">
        <v>24</v>
      </c>
      <c r="G5" s="66" t="s">
        <v>25</v>
      </c>
      <c r="H5" s="53">
        <v>34.65</v>
      </c>
      <c r="I5" s="8"/>
      <c r="J5" s="15">
        <f t="shared" si="0"/>
        <v>0</v>
      </c>
      <c r="K5" s="16" t="str">
        <f t="shared" ref="K5:K22" si="1">IF(J5&lt;0,"ATENÇÃO","OK")</f>
        <v>OK</v>
      </c>
      <c r="L5" s="112"/>
      <c r="M5" s="112"/>
      <c r="N5" s="112"/>
      <c r="O5" s="138"/>
      <c r="P5" s="138"/>
      <c r="Q5" s="138"/>
      <c r="R5" s="138"/>
      <c r="S5" s="138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160"/>
      <c r="B6" s="163"/>
      <c r="C6" s="44">
        <v>3</v>
      </c>
      <c r="D6" s="45" t="s">
        <v>32</v>
      </c>
      <c r="E6" s="61" t="s">
        <v>17</v>
      </c>
      <c r="F6" s="66" t="s">
        <v>24</v>
      </c>
      <c r="G6" s="66" t="s">
        <v>25</v>
      </c>
      <c r="H6" s="53">
        <v>28.25</v>
      </c>
      <c r="I6" s="8"/>
      <c r="J6" s="15">
        <f t="shared" si="0"/>
        <v>0</v>
      </c>
      <c r="K6" s="16" t="str">
        <f t="shared" si="1"/>
        <v>OK</v>
      </c>
      <c r="L6" s="112"/>
      <c r="M6" s="112"/>
      <c r="N6" s="112"/>
      <c r="O6" s="138"/>
      <c r="P6" s="138"/>
      <c r="Q6" s="138"/>
      <c r="R6" s="138"/>
      <c r="S6" s="138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160"/>
      <c r="B7" s="163"/>
      <c r="C7" s="44">
        <v>4</v>
      </c>
      <c r="D7" s="45" t="s">
        <v>33</v>
      </c>
      <c r="E7" s="61" t="s">
        <v>17</v>
      </c>
      <c r="F7" s="66" t="s">
        <v>24</v>
      </c>
      <c r="G7" s="66" t="s">
        <v>25</v>
      </c>
      <c r="H7" s="53">
        <v>40</v>
      </c>
      <c r="I7" s="8"/>
      <c r="J7" s="15">
        <f t="shared" si="0"/>
        <v>0</v>
      </c>
      <c r="K7" s="16" t="str">
        <f t="shared" si="1"/>
        <v>OK</v>
      </c>
      <c r="L7" s="112"/>
      <c r="M7" s="112"/>
      <c r="N7" s="112"/>
      <c r="O7" s="138"/>
      <c r="P7" s="138"/>
      <c r="Q7" s="138"/>
      <c r="R7" s="138"/>
      <c r="S7" s="138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160"/>
      <c r="B8" s="163"/>
      <c r="C8" s="44">
        <v>5</v>
      </c>
      <c r="D8" s="45" t="s">
        <v>34</v>
      </c>
      <c r="E8" s="61" t="s">
        <v>17</v>
      </c>
      <c r="F8" s="66" t="s">
        <v>24</v>
      </c>
      <c r="G8" s="66" t="s">
        <v>25</v>
      </c>
      <c r="H8" s="53">
        <v>36.799999999999997</v>
      </c>
      <c r="I8" s="8">
        <v>2303</v>
      </c>
      <c r="J8" s="15">
        <f t="shared" si="0"/>
        <v>1806.8</v>
      </c>
      <c r="K8" s="16" t="str">
        <f t="shared" si="1"/>
        <v>OK</v>
      </c>
      <c r="L8" s="116"/>
      <c r="M8" s="114">
        <v>8</v>
      </c>
      <c r="N8" s="119">
        <v>122.5</v>
      </c>
      <c r="O8" s="140"/>
      <c r="P8" s="138">
        <v>143</v>
      </c>
      <c r="Q8" s="138">
        <v>133.6</v>
      </c>
      <c r="R8" s="138">
        <v>25.1</v>
      </c>
      <c r="S8" s="138">
        <v>64</v>
      </c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160"/>
      <c r="B9" s="163"/>
      <c r="C9" s="44">
        <v>6</v>
      </c>
      <c r="D9" s="45" t="s">
        <v>35</v>
      </c>
      <c r="E9" s="61" t="s">
        <v>17</v>
      </c>
      <c r="F9" s="66" t="s">
        <v>24</v>
      </c>
      <c r="G9" s="66" t="s">
        <v>25</v>
      </c>
      <c r="H9" s="53">
        <v>35.5</v>
      </c>
      <c r="I9" s="8"/>
      <c r="J9" s="15">
        <f t="shared" si="0"/>
        <v>0</v>
      </c>
      <c r="K9" s="16" t="str">
        <f t="shared" si="1"/>
        <v>OK</v>
      </c>
      <c r="L9" s="117"/>
      <c r="M9" s="115"/>
      <c r="N9" s="112"/>
      <c r="O9" s="138"/>
      <c r="P9" s="138"/>
      <c r="Q9" s="138"/>
      <c r="R9" s="138"/>
      <c r="S9" s="138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160"/>
      <c r="B10" s="163"/>
      <c r="C10" s="44">
        <v>7</v>
      </c>
      <c r="D10" s="45" t="s">
        <v>36</v>
      </c>
      <c r="E10" s="61" t="s">
        <v>17</v>
      </c>
      <c r="F10" s="66" t="s">
        <v>24</v>
      </c>
      <c r="G10" s="66" t="s">
        <v>25</v>
      </c>
      <c r="H10" s="53">
        <v>27.9</v>
      </c>
      <c r="I10" s="8">
        <v>100</v>
      </c>
      <c r="J10" s="15">
        <f t="shared" si="0"/>
        <v>0.29999999999999716</v>
      </c>
      <c r="K10" s="16" t="str">
        <f t="shared" si="1"/>
        <v>OK</v>
      </c>
      <c r="L10" s="116">
        <v>32.6</v>
      </c>
      <c r="M10" s="114">
        <v>7.1</v>
      </c>
      <c r="N10" s="119">
        <v>60</v>
      </c>
      <c r="O10" s="138"/>
      <c r="P10" s="138"/>
      <c r="Q10" s="138"/>
      <c r="R10" s="138"/>
      <c r="S10" s="138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160"/>
      <c r="B11" s="163"/>
      <c r="C11" s="44">
        <v>8</v>
      </c>
      <c r="D11" s="45" t="s">
        <v>37</v>
      </c>
      <c r="E11" s="61" t="s">
        <v>17</v>
      </c>
      <c r="F11" s="66" t="s">
        <v>24</v>
      </c>
      <c r="G11" s="66" t="s">
        <v>25</v>
      </c>
      <c r="H11" s="53">
        <v>40.549999999999997</v>
      </c>
      <c r="I11" s="8"/>
      <c r="J11" s="15">
        <f t="shared" si="0"/>
        <v>0</v>
      </c>
      <c r="K11" s="16" t="str">
        <f t="shared" si="1"/>
        <v>OK</v>
      </c>
      <c r="L11" s="117"/>
      <c r="M11" s="112"/>
      <c r="N11" s="112"/>
      <c r="O11" s="138"/>
      <c r="P11" s="138"/>
      <c r="Q11" s="138"/>
      <c r="R11" s="138"/>
      <c r="S11" s="138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160"/>
      <c r="B12" s="163"/>
      <c r="C12" s="44">
        <v>9</v>
      </c>
      <c r="D12" s="48" t="s">
        <v>38</v>
      </c>
      <c r="E12" s="62" t="s">
        <v>17</v>
      </c>
      <c r="F12" s="66" t="s">
        <v>24</v>
      </c>
      <c r="G12" s="66" t="s">
        <v>25</v>
      </c>
      <c r="H12" s="53">
        <v>19.7</v>
      </c>
      <c r="I12" s="8">
        <v>620</v>
      </c>
      <c r="J12" s="15">
        <f t="shared" si="0"/>
        <v>202.3</v>
      </c>
      <c r="K12" s="16" t="str">
        <f t="shared" si="1"/>
        <v>OK</v>
      </c>
      <c r="L12" s="117"/>
      <c r="M12" s="112">
        <v>101.5</v>
      </c>
      <c r="N12" s="112"/>
      <c r="O12" s="138">
        <v>157.5</v>
      </c>
      <c r="P12" s="138">
        <v>2</v>
      </c>
      <c r="Q12" s="138">
        <v>156.69999999999999</v>
      </c>
      <c r="R12" s="138"/>
      <c r="S12" s="138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160"/>
      <c r="B13" s="163"/>
      <c r="C13" s="44">
        <v>10</v>
      </c>
      <c r="D13" s="48" t="s">
        <v>39</v>
      </c>
      <c r="E13" s="62" t="s">
        <v>17</v>
      </c>
      <c r="F13" s="66" t="s">
        <v>24</v>
      </c>
      <c r="G13" s="66" t="s">
        <v>26</v>
      </c>
      <c r="H13" s="53">
        <v>28.2</v>
      </c>
      <c r="I13" s="8">
        <v>410</v>
      </c>
      <c r="J13" s="15">
        <f t="shared" si="0"/>
        <v>381.5</v>
      </c>
      <c r="K13" s="16" t="str">
        <f t="shared" si="1"/>
        <v>OK</v>
      </c>
      <c r="L13" s="117"/>
      <c r="M13" s="112"/>
      <c r="N13" s="112"/>
      <c r="O13" s="138"/>
      <c r="P13" s="138"/>
      <c r="Q13" s="138"/>
      <c r="R13" s="138"/>
      <c r="S13" s="138">
        <v>28.5</v>
      </c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160"/>
      <c r="B14" s="163"/>
      <c r="C14" s="44">
        <v>11</v>
      </c>
      <c r="D14" s="48" t="s">
        <v>40</v>
      </c>
      <c r="E14" s="62" t="s">
        <v>17</v>
      </c>
      <c r="F14" s="66" t="s">
        <v>24</v>
      </c>
      <c r="G14" s="66" t="s">
        <v>26</v>
      </c>
      <c r="H14" s="53">
        <v>30.95</v>
      </c>
      <c r="I14" s="8"/>
      <c r="J14" s="15">
        <f t="shared" si="0"/>
        <v>0</v>
      </c>
      <c r="K14" s="16" t="str">
        <f t="shared" si="1"/>
        <v>OK</v>
      </c>
      <c r="L14" s="117"/>
      <c r="M14" s="112"/>
      <c r="N14" s="112"/>
      <c r="O14" s="138"/>
      <c r="P14" s="138"/>
      <c r="Q14" s="138"/>
      <c r="R14" s="138"/>
      <c r="S14" s="138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161"/>
      <c r="B15" s="164"/>
      <c r="C15" s="44">
        <v>12</v>
      </c>
      <c r="D15" s="48" t="s">
        <v>41</v>
      </c>
      <c r="E15" s="62" t="s">
        <v>17</v>
      </c>
      <c r="F15" s="66" t="s">
        <v>24</v>
      </c>
      <c r="G15" s="66" t="s">
        <v>26</v>
      </c>
      <c r="H15" s="53">
        <v>28</v>
      </c>
      <c r="I15" s="8"/>
      <c r="J15" s="15">
        <f t="shared" si="0"/>
        <v>0</v>
      </c>
      <c r="K15" s="16" t="str">
        <f t="shared" si="1"/>
        <v>OK</v>
      </c>
      <c r="L15" s="117"/>
      <c r="M15" s="112"/>
      <c r="N15" s="112"/>
      <c r="O15" s="138"/>
      <c r="P15" s="138"/>
      <c r="Q15" s="138"/>
      <c r="R15" s="138"/>
      <c r="S15" s="138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65">
        <v>2</v>
      </c>
      <c r="B16" s="168" t="s">
        <v>54</v>
      </c>
      <c r="C16" s="37">
        <v>13</v>
      </c>
      <c r="D16" s="50" t="s">
        <v>42</v>
      </c>
      <c r="E16" s="65" t="s">
        <v>44</v>
      </c>
      <c r="F16" s="63" t="s">
        <v>24</v>
      </c>
      <c r="G16" s="63" t="s">
        <v>29</v>
      </c>
      <c r="H16" s="54">
        <v>2843</v>
      </c>
      <c r="I16" s="8"/>
      <c r="J16" s="15">
        <f t="shared" ref="J16:J22" si="2">I16-(SUM(L16:AB16))</f>
        <v>0</v>
      </c>
      <c r="K16" s="16" t="str">
        <f t="shared" si="1"/>
        <v>OK</v>
      </c>
      <c r="L16" s="117"/>
      <c r="M16" s="112"/>
      <c r="N16" s="112"/>
      <c r="O16" s="138"/>
      <c r="P16" s="138"/>
      <c r="Q16" s="138"/>
      <c r="R16" s="138"/>
      <c r="S16" s="138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66"/>
      <c r="B17" s="169"/>
      <c r="C17" s="37">
        <v>14</v>
      </c>
      <c r="D17" s="50" t="s">
        <v>43</v>
      </c>
      <c r="E17" s="65" t="s">
        <v>44</v>
      </c>
      <c r="F17" s="63" t="s">
        <v>24</v>
      </c>
      <c r="G17" s="63" t="s">
        <v>29</v>
      </c>
      <c r="H17" s="54">
        <v>3889</v>
      </c>
      <c r="I17" s="8"/>
      <c r="J17" s="15">
        <f t="shared" si="2"/>
        <v>0</v>
      </c>
      <c r="K17" s="16" t="str">
        <f t="shared" si="1"/>
        <v>OK</v>
      </c>
      <c r="L17" s="117"/>
      <c r="M17" s="112"/>
      <c r="N17" s="112"/>
      <c r="O17" s="138"/>
      <c r="P17" s="138"/>
      <c r="Q17" s="138"/>
      <c r="R17" s="138"/>
      <c r="S17" s="138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67"/>
      <c r="B18" s="170"/>
      <c r="C18" s="37">
        <v>15</v>
      </c>
      <c r="D18" s="50" t="s">
        <v>45</v>
      </c>
      <c r="E18" s="65" t="s">
        <v>44</v>
      </c>
      <c r="F18" s="63" t="s">
        <v>24</v>
      </c>
      <c r="G18" s="63" t="s">
        <v>29</v>
      </c>
      <c r="H18" s="54">
        <v>6535</v>
      </c>
      <c r="I18" s="8"/>
      <c r="J18" s="15">
        <f t="shared" si="2"/>
        <v>0</v>
      </c>
      <c r="K18" s="16" t="str">
        <f t="shared" si="1"/>
        <v>OK</v>
      </c>
      <c r="L18" s="117"/>
      <c r="M18" s="112"/>
      <c r="N18" s="112"/>
      <c r="O18" s="138"/>
      <c r="P18" s="138"/>
      <c r="Q18" s="138"/>
      <c r="R18" s="138"/>
      <c r="S18" s="138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159">
        <v>3</v>
      </c>
      <c r="B19" s="171" t="s">
        <v>54</v>
      </c>
      <c r="C19" s="44">
        <v>16</v>
      </c>
      <c r="D19" s="52" t="s">
        <v>46</v>
      </c>
      <c r="E19" s="61" t="s">
        <v>20</v>
      </c>
      <c r="F19" s="66" t="s">
        <v>24</v>
      </c>
      <c r="G19" s="66" t="s">
        <v>27</v>
      </c>
      <c r="H19" s="53">
        <v>480</v>
      </c>
      <c r="I19" s="8"/>
      <c r="J19" s="15">
        <f t="shared" si="2"/>
        <v>0</v>
      </c>
      <c r="K19" s="16" t="str">
        <f t="shared" si="1"/>
        <v>OK</v>
      </c>
      <c r="L19" s="113"/>
      <c r="M19" s="113"/>
      <c r="N19" s="112"/>
      <c r="O19" s="138"/>
      <c r="P19" s="138"/>
      <c r="Q19" s="138"/>
      <c r="R19" s="138"/>
      <c r="S19" s="138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160"/>
      <c r="B20" s="172"/>
      <c r="C20" s="44">
        <v>17</v>
      </c>
      <c r="D20" s="52" t="s">
        <v>47</v>
      </c>
      <c r="E20" s="61" t="s">
        <v>20</v>
      </c>
      <c r="F20" s="66" t="s">
        <v>24</v>
      </c>
      <c r="G20" s="66" t="s">
        <v>27</v>
      </c>
      <c r="H20" s="53">
        <v>482</v>
      </c>
      <c r="I20" s="8"/>
      <c r="J20" s="15">
        <f t="shared" si="2"/>
        <v>0</v>
      </c>
      <c r="K20" s="16" t="str">
        <f t="shared" si="1"/>
        <v>OK</v>
      </c>
      <c r="L20" s="117"/>
      <c r="M20" s="112"/>
      <c r="N20" s="112"/>
      <c r="O20" s="138"/>
      <c r="P20" s="138"/>
      <c r="Q20" s="138"/>
      <c r="R20" s="138"/>
      <c r="S20" s="138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161"/>
      <c r="B21" s="173"/>
      <c r="C21" s="44">
        <v>18</v>
      </c>
      <c r="D21" s="52" t="s">
        <v>48</v>
      </c>
      <c r="E21" s="61" t="s">
        <v>20</v>
      </c>
      <c r="F21" s="66" t="s">
        <v>24</v>
      </c>
      <c r="G21" s="66" t="s">
        <v>27</v>
      </c>
      <c r="H21" s="53">
        <v>480</v>
      </c>
      <c r="I21" s="8"/>
      <c r="J21" s="15">
        <f t="shared" si="2"/>
        <v>0</v>
      </c>
      <c r="K21" s="16" t="str">
        <f t="shared" si="1"/>
        <v>OK</v>
      </c>
      <c r="L21" s="117"/>
      <c r="M21" s="112"/>
      <c r="N21" s="112"/>
      <c r="O21" s="138"/>
      <c r="P21" s="138"/>
      <c r="Q21" s="138"/>
      <c r="R21" s="138"/>
      <c r="S21" s="138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68">
        <v>4</v>
      </c>
      <c r="B22" s="69" t="s">
        <v>54</v>
      </c>
      <c r="C22" s="37">
        <v>19</v>
      </c>
      <c r="D22" s="67" t="s">
        <v>49</v>
      </c>
      <c r="E22" s="59" t="s">
        <v>20</v>
      </c>
      <c r="F22" s="63" t="s">
        <v>24</v>
      </c>
      <c r="G22" s="63" t="s">
        <v>27</v>
      </c>
      <c r="H22" s="54">
        <v>798.72</v>
      </c>
      <c r="I22" s="8"/>
      <c r="J22" s="15">
        <f t="shared" si="2"/>
        <v>0</v>
      </c>
      <c r="K22" s="16" t="str">
        <f t="shared" si="1"/>
        <v>OK</v>
      </c>
      <c r="L22" s="117"/>
      <c r="M22" s="112"/>
      <c r="N22" s="112"/>
      <c r="O22" s="138"/>
      <c r="P22" s="138"/>
      <c r="Q22" s="138"/>
      <c r="R22" s="138"/>
      <c r="S22" s="138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x14ac:dyDescent="0.25">
      <c r="L23" s="55">
        <f>SUMPRODUCT($H$4:$H$22,L4:L22)</f>
        <v>909.54</v>
      </c>
      <c r="M23" s="55">
        <f>SUMPRODUCT($H$4:$H$22,M4:M22)</f>
        <v>2492.04</v>
      </c>
    </row>
  </sheetData>
  <mergeCells count="27">
    <mergeCell ref="O1:O2"/>
    <mergeCell ref="P1:P2"/>
    <mergeCell ref="Q1:Q2"/>
    <mergeCell ref="R1:R2"/>
    <mergeCell ref="S1:S2"/>
    <mergeCell ref="D1:H1"/>
    <mergeCell ref="I1:K1"/>
    <mergeCell ref="A2:K2"/>
    <mergeCell ref="N1:N2"/>
    <mergeCell ref="L1:L2"/>
    <mergeCell ref="M1:M2"/>
    <mergeCell ref="A19:A21"/>
    <mergeCell ref="B19:B21"/>
    <mergeCell ref="AB1:AB2"/>
    <mergeCell ref="AA1:AA2"/>
    <mergeCell ref="W1:W2"/>
    <mergeCell ref="X1:X2"/>
    <mergeCell ref="Y1:Y2"/>
    <mergeCell ref="Z1:Z2"/>
    <mergeCell ref="T1:T2"/>
    <mergeCell ref="U1:U2"/>
    <mergeCell ref="A4:A15"/>
    <mergeCell ref="B4:B15"/>
    <mergeCell ref="A16:A18"/>
    <mergeCell ref="B16:B18"/>
    <mergeCell ref="V1:V2"/>
    <mergeCell ref="A1:C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23"/>
  <sheetViews>
    <sheetView zoomScale="80" zoomScaleNormal="80" workbookViewId="0">
      <selection activeCell="M7" sqref="M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175" t="s">
        <v>51</v>
      </c>
      <c r="B1" s="175"/>
      <c r="C1" s="175"/>
      <c r="D1" s="175" t="s">
        <v>28</v>
      </c>
      <c r="E1" s="175"/>
      <c r="F1" s="175"/>
      <c r="G1" s="175"/>
      <c r="H1" s="175"/>
      <c r="I1" s="175" t="s">
        <v>52</v>
      </c>
      <c r="J1" s="175"/>
      <c r="K1" s="175"/>
      <c r="L1" s="174" t="s">
        <v>50</v>
      </c>
      <c r="M1" s="174" t="s">
        <v>50</v>
      </c>
      <c r="N1" s="174" t="s">
        <v>50</v>
      </c>
      <c r="O1" s="174" t="s">
        <v>50</v>
      </c>
      <c r="P1" s="174" t="s">
        <v>50</v>
      </c>
      <c r="Q1" s="174" t="s">
        <v>50</v>
      </c>
      <c r="R1" s="174" t="s">
        <v>50</v>
      </c>
      <c r="S1" s="174" t="s">
        <v>50</v>
      </c>
      <c r="T1" s="174" t="s">
        <v>50</v>
      </c>
      <c r="U1" s="174" t="s">
        <v>50</v>
      </c>
      <c r="V1" s="174" t="s">
        <v>50</v>
      </c>
      <c r="W1" s="174" t="s">
        <v>50</v>
      </c>
      <c r="X1" s="174" t="s">
        <v>50</v>
      </c>
      <c r="Y1" s="174" t="s">
        <v>50</v>
      </c>
      <c r="Z1" s="174" t="s">
        <v>50</v>
      </c>
      <c r="AA1" s="174" t="s">
        <v>50</v>
      </c>
      <c r="AB1" s="174" t="s">
        <v>50</v>
      </c>
    </row>
    <row r="2" spans="1:28" ht="21.75" customHeight="1" x14ac:dyDescent="0.25">
      <c r="A2" s="175" t="s">
        <v>19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4" t="s">
        <v>2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159">
        <v>1</v>
      </c>
      <c r="B4" s="162" t="s">
        <v>53</v>
      </c>
      <c r="C4" s="44">
        <v>1</v>
      </c>
      <c r="D4" s="45" t="s">
        <v>30</v>
      </c>
      <c r="E4" s="61" t="s">
        <v>17</v>
      </c>
      <c r="F4" s="66" t="s">
        <v>24</v>
      </c>
      <c r="G4" s="66" t="s">
        <v>25</v>
      </c>
      <c r="H4" s="53">
        <v>29.85</v>
      </c>
      <c r="I4" s="8">
        <v>30</v>
      </c>
      <c r="J4" s="15">
        <f t="shared" ref="J4:J15" si="0">I4-(SUM(L4:AB4))</f>
        <v>30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160"/>
      <c r="B5" s="163"/>
      <c r="C5" s="44">
        <v>2</v>
      </c>
      <c r="D5" s="45" t="s">
        <v>31</v>
      </c>
      <c r="E5" s="61" t="s">
        <v>17</v>
      </c>
      <c r="F5" s="66" t="s">
        <v>24</v>
      </c>
      <c r="G5" s="66" t="s">
        <v>25</v>
      </c>
      <c r="H5" s="53">
        <v>34.65</v>
      </c>
      <c r="I5" s="8">
        <v>20</v>
      </c>
      <c r="J5" s="15">
        <f t="shared" si="0"/>
        <v>20</v>
      </c>
      <c r="K5" s="16" t="str">
        <f t="shared" ref="K5:K22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160"/>
      <c r="B6" s="163"/>
      <c r="C6" s="44">
        <v>3</v>
      </c>
      <c r="D6" s="45" t="s">
        <v>32</v>
      </c>
      <c r="E6" s="61" t="s">
        <v>17</v>
      </c>
      <c r="F6" s="66" t="s">
        <v>24</v>
      </c>
      <c r="G6" s="66" t="s">
        <v>25</v>
      </c>
      <c r="H6" s="53">
        <v>28.25</v>
      </c>
      <c r="I6" s="8">
        <v>30</v>
      </c>
      <c r="J6" s="15">
        <f t="shared" si="0"/>
        <v>30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160"/>
      <c r="B7" s="163"/>
      <c r="C7" s="44">
        <v>4</v>
      </c>
      <c r="D7" s="45" t="s">
        <v>33</v>
      </c>
      <c r="E7" s="61" t="s">
        <v>17</v>
      </c>
      <c r="F7" s="66" t="s">
        <v>24</v>
      </c>
      <c r="G7" s="66" t="s">
        <v>25</v>
      </c>
      <c r="H7" s="53">
        <v>40</v>
      </c>
      <c r="I7" s="8">
        <v>20</v>
      </c>
      <c r="J7" s="15">
        <f t="shared" si="0"/>
        <v>20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160"/>
      <c r="B8" s="163"/>
      <c r="C8" s="44">
        <v>5</v>
      </c>
      <c r="D8" s="45" t="s">
        <v>34</v>
      </c>
      <c r="E8" s="61" t="s">
        <v>17</v>
      </c>
      <c r="F8" s="66" t="s">
        <v>24</v>
      </c>
      <c r="G8" s="66" t="s">
        <v>25</v>
      </c>
      <c r="H8" s="53">
        <v>36.799999999999997</v>
      </c>
      <c r="I8" s="8">
        <v>200</v>
      </c>
      <c r="J8" s="15">
        <f t="shared" si="0"/>
        <v>200</v>
      </c>
      <c r="K8" s="16" t="str">
        <f t="shared" si="1"/>
        <v>OK</v>
      </c>
      <c r="L8" s="73"/>
      <c r="M8" s="71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160"/>
      <c r="B9" s="163"/>
      <c r="C9" s="44">
        <v>6</v>
      </c>
      <c r="D9" s="45" t="s">
        <v>35</v>
      </c>
      <c r="E9" s="61" t="s">
        <v>17</v>
      </c>
      <c r="F9" s="66" t="s">
        <v>24</v>
      </c>
      <c r="G9" s="66" t="s">
        <v>25</v>
      </c>
      <c r="H9" s="53">
        <v>35.5</v>
      </c>
      <c r="I9" s="8">
        <v>20</v>
      </c>
      <c r="J9" s="15">
        <f t="shared" si="0"/>
        <v>20</v>
      </c>
      <c r="K9" s="16" t="str">
        <f t="shared" si="1"/>
        <v>OK</v>
      </c>
      <c r="L9" s="74"/>
      <c r="M9" s="72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160"/>
      <c r="B10" s="163"/>
      <c r="C10" s="44">
        <v>7</v>
      </c>
      <c r="D10" s="45" t="s">
        <v>36</v>
      </c>
      <c r="E10" s="61" t="s">
        <v>17</v>
      </c>
      <c r="F10" s="66" t="s">
        <v>24</v>
      </c>
      <c r="G10" s="66" t="s">
        <v>25</v>
      </c>
      <c r="H10" s="53">
        <v>27.9</v>
      </c>
      <c r="I10" s="8">
        <v>30</v>
      </c>
      <c r="J10" s="15">
        <f t="shared" si="0"/>
        <v>30</v>
      </c>
      <c r="K10" s="16" t="str">
        <f t="shared" si="1"/>
        <v>OK</v>
      </c>
      <c r="L10" s="73"/>
      <c r="M10" s="71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160"/>
      <c r="B11" s="163"/>
      <c r="C11" s="44">
        <v>8</v>
      </c>
      <c r="D11" s="45" t="s">
        <v>37</v>
      </c>
      <c r="E11" s="61" t="s">
        <v>17</v>
      </c>
      <c r="F11" s="66" t="s">
        <v>24</v>
      </c>
      <c r="G11" s="66" t="s">
        <v>25</v>
      </c>
      <c r="H11" s="53">
        <v>40.549999999999997</v>
      </c>
      <c r="I11" s="8">
        <v>20</v>
      </c>
      <c r="J11" s="15">
        <f t="shared" si="0"/>
        <v>20</v>
      </c>
      <c r="K11" s="16" t="str">
        <f t="shared" si="1"/>
        <v>OK</v>
      </c>
      <c r="L11" s="74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160"/>
      <c r="B12" s="163"/>
      <c r="C12" s="44">
        <v>9</v>
      </c>
      <c r="D12" s="48" t="s">
        <v>38</v>
      </c>
      <c r="E12" s="62" t="s">
        <v>17</v>
      </c>
      <c r="F12" s="66" t="s">
        <v>24</v>
      </c>
      <c r="G12" s="66" t="s">
        <v>25</v>
      </c>
      <c r="H12" s="53">
        <v>19.7</v>
      </c>
      <c r="I12" s="8">
        <v>100</v>
      </c>
      <c r="J12" s="15">
        <f t="shared" si="0"/>
        <v>100</v>
      </c>
      <c r="K12" s="16" t="str">
        <f t="shared" si="1"/>
        <v>OK</v>
      </c>
      <c r="L12" s="74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160"/>
      <c r="B13" s="163"/>
      <c r="C13" s="44">
        <v>10</v>
      </c>
      <c r="D13" s="48" t="s">
        <v>39</v>
      </c>
      <c r="E13" s="62" t="s">
        <v>17</v>
      </c>
      <c r="F13" s="66" t="s">
        <v>24</v>
      </c>
      <c r="G13" s="66" t="s">
        <v>26</v>
      </c>
      <c r="H13" s="53">
        <v>28.2</v>
      </c>
      <c r="I13" s="8">
        <v>100</v>
      </c>
      <c r="J13" s="15">
        <f t="shared" si="0"/>
        <v>100</v>
      </c>
      <c r="K13" s="16" t="str">
        <f t="shared" si="1"/>
        <v>OK</v>
      </c>
      <c r="L13" s="74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160"/>
      <c r="B14" s="163"/>
      <c r="C14" s="44">
        <v>11</v>
      </c>
      <c r="D14" s="48" t="s">
        <v>40</v>
      </c>
      <c r="E14" s="62" t="s">
        <v>17</v>
      </c>
      <c r="F14" s="66" t="s">
        <v>24</v>
      </c>
      <c r="G14" s="66" t="s">
        <v>26</v>
      </c>
      <c r="H14" s="53">
        <v>30.95</v>
      </c>
      <c r="I14" s="8">
        <v>20</v>
      </c>
      <c r="J14" s="15">
        <f t="shared" si="0"/>
        <v>20</v>
      </c>
      <c r="K14" s="16" t="str">
        <f t="shared" si="1"/>
        <v>OK</v>
      </c>
      <c r="L14" s="74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161"/>
      <c r="B15" s="164"/>
      <c r="C15" s="44">
        <v>12</v>
      </c>
      <c r="D15" s="48" t="s">
        <v>41</v>
      </c>
      <c r="E15" s="62" t="s">
        <v>17</v>
      </c>
      <c r="F15" s="66" t="s">
        <v>24</v>
      </c>
      <c r="G15" s="66" t="s">
        <v>26</v>
      </c>
      <c r="H15" s="53">
        <v>28</v>
      </c>
      <c r="I15" s="8">
        <v>30</v>
      </c>
      <c r="J15" s="15">
        <f t="shared" si="0"/>
        <v>30</v>
      </c>
      <c r="K15" s="16" t="str">
        <f t="shared" si="1"/>
        <v>OK</v>
      </c>
      <c r="L15" s="74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65">
        <v>2</v>
      </c>
      <c r="B16" s="168" t="s">
        <v>54</v>
      </c>
      <c r="C16" s="37">
        <v>13</v>
      </c>
      <c r="D16" s="50" t="s">
        <v>42</v>
      </c>
      <c r="E16" s="65" t="s">
        <v>44</v>
      </c>
      <c r="F16" s="63" t="s">
        <v>24</v>
      </c>
      <c r="G16" s="63" t="s">
        <v>29</v>
      </c>
      <c r="H16" s="54">
        <v>2843</v>
      </c>
      <c r="I16" s="8">
        <v>10</v>
      </c>
      <c r="J16" s="15">
        <f t="shared" ref="J16:J22" si="2">I16-(SUM(L16:AB16))</f>
        <v>10</v>
      </c>
      <c r="K16" s="16" t="str">
        <f t="shared" si="1"/>
        <v>OK</v>
      </c>
      <c r="L16" s="74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66"/>
      <c r="B17" s="169"/>
      <c r="C17" s="37">
        <v>14</v>
      </c>
      <c r="D17" s="50" t="s">
        <v>43</v>
      </c>
      <c r="E17" s="65" t="s">
        <v>44</v>
      </c>
      <c r="F17" s="63" t="s">
        <v>24</v>
      </c>
      <c r="G17" s="63" t="s">
        <v>29</v>
      </c>
      <c r="H17" s="54">
        <v>3889</v>
      </c>
      <c r="I17" s="8">
        <v>10</v>
      </c>
      <c r="J17" s="15">
        <f t="shared" si="2"/>
        <v>10</v>
      </c>
      <c r="K17" s="16" t="str">
        <f t="shared" si="1"/>
        <v>OK</v>
      </c>
      <c r="L17" s="74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67"/>
      <c r="B18" s="170"/>
      <c r="C18" s="37">
        <v>15</v>
      </c>
      <c r="D18" s="50" t="s">
        <v>45</v>
      </c>
      <c r="E18" s="65" t="s">
        <v>44</v>
      </c>
      <c r="F18" s="63" t="s">
        <v>24</v>
      </c>
      <c r="G18" s="63" t="s">
        <v>29</v>
      </c>
      <c r="H18" s="54">
        <v>6535</v>
      </c>
      <c r="I18" s="8">
        <v>10</v>
      </c>
      <c r="J18" s="15">
        <f t="shared" si="2"/>
        <v>10</v>
      </c>
      <c r="K18" s="16" t="str">
        <f t="shared" si="1"/>
        <v>OK</v>
      </c>
      <c r="L18" s="74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159">
        <v>3</v>
      </c>
      <c r="B19" s="171" t="s">
        <v>54</v>
      </c>
      <c r="C19" s="44">
        <v>16</v>
      </c>
      <c r="D19" s="52" t="s">
        <v>46</v>
      </c>
      <c r="E19" s="61" t="s">
        <v>20</v>
      </c>
      <c r="F19" s="66" t="s">
        <v>24</v>
      </c>
      <c r="G19" s="66" t="s">
        <v>27</v>
      </c>
      <c r="H19" s="53">
        <v>480</v>
      </c>
      <c r="I19" s="8">
        <v>20</v>
      </c>
      <c r="J19" s="15">
        <f t="shared" si="2"/>
        <v>20</v>
      </c>
      <c r="K19" s="16" t="str">
        <f t="shared" si="1"/>
        <v>OK</v>
      </c>
      <c r="L19" s="58"/>
      <c r="M19" s="58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160"/>
      <c r="B20" s="172"/>
      <c r="C20" s="44">
        <v>17</v>
      </c>
      <c r="D20" s="52" t="s">
        <v>47</v>
      </c>
      <c r="E20" s="61" t="s">
        <v>20</v>
      </c>
      <c r="F20" s="66" t="s">
        <v>24</v>
      </c>
      <c r="G20" s="66" t="s">
        <v>27</v>
      </c>
      <c r="H20" s="53">
        <v>482</v>
      </c>
      <c r="I20" s="8">
        <v>10</v>
      </c>
      <c r="J20" s="15">
        <f t="shared" si="2"/>
        <v>10</v>
      </c>
      <c r="K20" s="16" t="str">
        <f t="shared" si="1"/>
        <v>OK</v>
      </c>
      <c r="L20" s="74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161"/>
      <c r="B21" s="173"/>
      <c r="C21" s="44">
        <v>18</v>
      </c>
      <c r="D21" s="52" t="s">
        <v>48</v>
      </c>
      <c r="E21" s="61" t="s">
        <v>20</v>
      </c>
      <c r="F21" s="66" t="s">
        <v>24</v>
      </c>
      <c r="G21" s="66" t="s">
        <v>27</v>
      </c>
      <c r="H21" s="53">
        <v>480</v>
      </c>
      <c r="I21" s="8">
        <v>10</v>
      </c>
      <c r="J21" s="15">
        <f t="shared" si="2"/>
        <v>10</v>
      </c>
      <c r="K21" s="16" t="str">
        <f t="shared" si="1"/>
        <v>OK</v>
      </c>
      <c r="L21" s="74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68">
        <v>4</v>
      </c>
      <c r="B22" s="69" t="s">
        <v>54</v>
      </c>
      <c r="C22" s="37">
        <v>19</v>
      </c>
      <c r="D22" s="67" t="s">
        <v>49</v>
      </c>
      <c r="E22" s="59" t="s">
        <v>20</v>
      </c>
      <c r="F22" s="63" t="s">
        <v>24</v>
      </c>
      <c r="G22" s="63" t="s">
        <v>27</v>
      </c>
      <c r="H22" s="54">
        <v>798.72</v>
      </c>
      <c r="I22" s="8">
        <v>20</v>
      </c>
      <c r="J22" s="15">
        <f t="shared" si="2"/>
        <v>20</v>
      </c>
      <c r="K22" s="16" t="str">
        <f t="shared" si="1"/>
        <v>OK</v>
      </c>
      <c r="L22" s="74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x14ac:dyDescent="0.25">
      <c r="L23" s="55">
        <f>SUMPRODUCT($H$4:$H$22,L4:L22)</f>
        <v>0</v>
      </c>
      <c r="M23" s="55">
        <f>SUMPRODUCT($H$4:$H$22,M4:M22)</f>
        <v>0</v>
      </c>
    </row>
  </sheetData>
  <mergeCells count="27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R1:R2"/>
    <mergeCell ref="D1:H1"/>
    <mergeCell ref="B19:B21"/>
    <mergeCell ref="Y1:Y2"/>
    <mergeCell ref="AA1:AA2"/>
    <mergeCell ref="Z1:Z2"/>
    <mergeCell ref="S1:S2"/>
    <mergeCell ref="A1:C1"/>
    <mergeCell ref="A4:A15"/>
    <mergeCell ref="B4:B15"/>
    <mergeCell ref="A16:A18"/>
    <mergeCell ref="B16:B18"/>
    <mergeCell ref="A19:A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BE4AF-A4C1-4DEA-9A3C-8C3BD093CB9E}">
  <dimension ref="A1:AB23"/>
  <sheetViews>
    <sheetView zoomScale="80" zoomScaleNormal="80" workbookViewId="0">
      <selection activeCell="N9" sqref="N9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175" t="s">
        <v>51</v>
      </c>
      <c r="B1" s="175"/>
      <c r="C1" s="175"/>
      <c r="D1" s="175" t="s">
        <v>28</v>
      </c>
      <c r="E1" s="175"/>
      <c r="F1" s="175"/>
      <c r="G1" s="175"/>
      <c r="H1" s="175"/>
      <c r="I1" s="175" t="s">
        <v>52</v>
      </c>
      <c r="J1" s="175"/>
      <c r="K1" s="175"/>
      <c r="L1" s="174" t="s">
        <v>50</v>
      </c>
      <c r="M1" s="174" t="s">
        <v>50</v>
      </c>
      <c r="N1" s="174" t="s">
        <v>50</v>
      </c>
      <c r="O1" s="174" t="s">
        <v>50</v>
      </c>
      <c r="P1" s="174" t="s">
        <v>50</v>
      </c>
      <c r="Q1" s="174" t="s">
        <v>50</v>
      </c>
      <c r="R1" s="174" t="s">
        <v>50</v>
      </c>
      <c r="S1" s="174" t="s">
        <v>50</v>
      </c>
      <c r="T1" s="174" t="s">
        <v>50</v>
      </c>
      <c r="U1" s="174" t="s">
        <v>50</v>
      </c>
      <c r="V1" s="174" t="s">
        <v>50</v>
      </c>
      <c r="W1" s="174" t="s">
        <v>50</v>
      </c>
      <c r="X1" s="174" t="s">
        <v>50</v>
      </c>
      <c r="Y1" s="174" t="s">
        <v>50</v>
      </c>
      <c r="Z1" s="174" t="s">
        <v>50</v>
      </c>
      <c r="AA1" s="174" t="s">
        <v>50</v>
      </c>
      <c r="AB1" s="174" t="s">
        <v>50</v>
      </c>
    </row>
    <row r="2" spans="1:28" ht="21.75" customHeight="1" x14ac:dyDescent="0.25">
      <c r="A2" s="175" t="s">
        <v>19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4" t="s">
        <v>2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159">
        <v>1</v>
      </c>
      <c r="B4" s="162" t="s">
        <v>53</v>
      </c>
      <c r="C4" s="44">
        <v>1</v>
      </c>
      <c r="D4" s="45" t="s">
        <v>30</v>
      </c>
      <c r="E4" s="61" t="s">
        <v>17</v>
      </c>
      <c r="F4" s="66" t="s">
        <v>24</v>
      </c>
      <c r="G4" s="66" t="s">
        <v>25</v>
      </c>
      <c r="H4" s="53">
        <v>29.85</v>
      </c>
      <c r="I4" s="8"/>
      <c r="J4" s="15">
        <f t="shared" ref="J4:J15" si="0">I4-(SUM(L4:AB4))</f>
        <v>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160"/>
      <c r="B5" s="163"/>
      <c r="C5" s="44">
        <v>2</v>
      </c>
      <c r="D5" s="45" t="s">
        <v>31</v>
      </c>
      <c r="E5" s="61" t="s">
        <v>17</v>
      </c>
      <c r="F5" s="66" t="s">
        <v>24</v>
      </c>
      <c r="G5" s="66" t="s">
        <v>25</v>
      </c>
      <c r="H5" s="53">
        <v>34.65</v>
      </c>
      <c r="I5" s="8"/>
      <c r="J5" s="15">
        <f t="shared" si="0"/>
        <v>0</v>
      </c>
      <c r="K5" s="16" t="str">
        <f t="shared" ref="K5:K22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160"/>
      <c r="B6" s="163"/>
      <c r="C6" s="44">
        <v>3</v>
      </c>
      <c r="D6" s="45" t="s">
        <v>32</v>
      </c>
      <c r="E6" s="61" t="s">
        <v>17</v>
      </c>
      <c r="F6" s="66" t="s">
        <v>24</v>
      </c>
      <c r="G6" s="66" t="s">
        <v>25</v>
      </c>
      <c r="H6" s="53">
        <v>28.25</v>
      </c>
      <c r="I6" s="8"/>
      <c r="J6" s="15">
        <f t="shared" si="0"/>
        <v>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160"/>
      <c r="B7" s="163"/>
      <c r="C7" s="44">
        <v>4</v>
      </c>
      <c r="D7" s="45" t="s">
        <v>33</v>
      </c>
      <c r="E7" s="61" t="s">
        <v>17</v>
      </c>
      <c r="F7" s="66" t="s">
        <v>24</v>
      </c>
      <c r="G7" s="66" t="s">
        <v>25</v>
      </c>
      <c r="H7" s="53">
        <v>40</v>
      </c>
      <c r="I7" s="8"/>
      <c r="J7" s="15">
        <f t="shared" si="0"/>
        <v>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160"/>
      <c r="B8" s="163"/>
      <c r="C8" s="44">
        <v>5</v>
      </c>
      <c r="D8" s="45" t="s">
        <v>34</v>
      </c>
      <c r="E8" s="61" t="s">
        <v>17</v>
      </c>
      <c r="F8" s="66" t="s">
        <v>24</v>
      </c>
      <c r="G8" s="66" t="s">
        <v>25</v>
      </c>
      <c r="H8" s="53">
        <v>36.799999999999997</v>
      </c>
      <c r="I8" s="8">
        <v>130</v>
      </c>
      <c r="J8" s="15">
        <f t="shared" si="0"/>
        <v>130</v>
      </c>
      <c r="K8" s="16" t="str">
        <f t="shared" si="1"/>
        <v>OK</v>
      </c>
      <c r="L8" s="73"/>
      <c r="M8" s="71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160"/>
      <c r="B9" s="163"/>
      <c r="C9" s="44">
        <v>6</v>
      </c>
      <c r="D9" s="45" t="s">
        <v>35</v>
      </c>
      <c r="E9" s="61" t="s">
        <v>17</v>
      </c>
      <c r="F9" s="66" t="s">
        <v>24</v>
      </c>
      <c r="G9" s="66" t="s">
        <v>25</v>
      </c>
      <c r="H9" s="53">
        <v>35.5</v>
      </c>
      <c r="I9" s="8"/>
      <c r="J9" s="15">
        <f t="shared" si="0"/>
        <v>0</v>
      </c>
      <c r="K9" s="16" t="str">
        <f t="shared" si="1"/>
        <v>OK</v>
      </c>
      <c r="L9" s="74"/>
      <c r="M9" s="72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160"/>
      <c r="B10" s="163"/>
      <c r="C10" s="44">
        <v>7</v>
      </c>
      <c r="D10" s="45" t="s">
        <v>36</v>
      </c>
      <c r="E10" s="61" t="s">
        <v>17</v>
      </c>
      <c r="F10" s="66" t="s">
        <v>24</v>
      </c>
      <c r="G10" s="66" t="s">
        <v>25</v>
      </c>
      <c r="H10" s="53">
        <v>27.9</v>
      </c>
      <c r="I10" s="8"/>
      <c r="J10" s="15">
        <f t="shared" si="0"/>
        <v>0</v>
      </c>
      <c r="K10" s="16" t="str">
        <f t="shared" si="1"/>
        <v>OK</v>
      </c>
      <c r="L10" s="73"/>
      <c r="M10" s="71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160"/>
      <c r="B11" s="163"/>
      <c r="C11" s="44">
        <v>8</v>
      </c>
      <c r="D11" s="45" t="s">
        <v>37</v>
      </c>
      <c r="E11" s="61" t="s">
        <v>17</v>
      </c>
      <c r="F11" s="66" t="s">
        <v>24</v>
      </c>
      <c r="G11" s="66" t="s">
        <v>25</v>
      </c>
      <c r="H11" s="53">
        <v>40.549999999999997</v>
      </c>
      <c r="I11" s="8"/>
      <c r="J11" s="15">
        <f t="shared" si="0"/>
        <v>0</v>
      </c>
      <c r="K11" s="16" t="str">
        <f t="shared" si="1"/>
        <v>OK</v>
      </c>
      <c r="L11" s="74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160"/>
      <c r="B12" s="163"/>
      <c r="C12" s="44">
        <v>9</v>
      </c>
      <c r="D12" s="48" t="s">
        <v>38</v>
      </c>
      <c r="E12" s="62" t="s">
        <v>17</v>
      </c>
      <c r="F12" s="66" t="s">
        <v>24</v>
      </c>
      <c r="G12" s="66" t="s">
        <v>25</v>
      </c>
      <c r="H12" s="53">
        <v>19.7</v>
      </c>
      <c r="I12" s="8">
        <v>50</v>
      </c>
      <c r="J12" s="15">
        <f t="shared" si="0"/>
        <v>50</v>
      </c>
      <c r="K12" s="16" t="str">
        <f t="shared" si="1"/>
        <v>OK</v>
      </c>
      <c r="L12" s="74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160"/>
      <c r="B13" s="163"/>
      <c r="C13" s="44">
        <v>10</v>
      </c>
      <c r="D13" s="48" t="s">
        <v>39</v>
      </c>
      <c r="E13" s="62" t="s">
        <v>17</v>
      </c>
      <c r="F13" s="66" t="s">
        <v>24</v>
      </c>
      <c r="G13" s="66" t="s">
        <v>26</v>
      </c>
      <c r="H13" s="53">
        <v>28.2</v>
      </c>
      <c r="I13" s="8"/>
      <c r="J13" s="15">
        <f t="shared" si="0"/>
        <v>0</v>
      </c>
      <c r="K13" s="16" t="str">
        <f t="shared" si="1"/>
        <v>OK</v>
      </c>
      <c r="L13" s="74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160"/>
      <c r="B14" s="163"/>
      <c r="C14" s="44">
        <v>11</v>
      </c>
      <c r="D14" s="48" t="s">
        <v>40</v>
      </c>
      <c r="E14" s="62" t="s">
        <v>17</v>
      </c>
      <c r="F14" s="66" t="s">
        <v>24</v>
      </c>
      <c r="G14" s="66" t="s">
        <v>26</v>
      </c>
      <c r="H14" s="53">
        <v>30.95</v>
      </c>
      <c r="I14" s="8"/>
      <c r="J14" s="15">
        <f t="shared" si="0"/>
        <v>0</v>
      </c>
      <c r="K14" s="16" t="str">
        <f t="shared" si="1"/>
        <v>OK</v>
      </c>
      <c r="L14" s="74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161"/>
      <c r="B15" s="164"/>
      <c r="C15" s="44">
        <v>12</v>
      </c>
      <c r="D15" s="48" t="s">
        <v>41</v>
      </c>
      <c r="E15" s="62" t="s">
        <v>17</v>
      </c>
      <c r="F15" s="66" t="s">
        <v>24</v>
      </c>
      <c r="G15" s="66" t="s">
        <v>26</v>
      </c>
      <c r="H15" s="53">
        <v>28</v>
      </c>
      <c r="I15" s="8"/>
      <c r="J15" s="15">
        <f t="shared" si="0"/>
        <v>0</v>
      </c>
      <c r="K15" s="16" t="str">
        <f t="shared" si="1"/>
        <v>OK</v>
      </c>
      <c r="L15" s="74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65">
        <v>2</v>
      </c>
      <c r="B16" s="168" t="s">
        <v>54</v>
      </c>
      <c r="C16" s="37">
        <v>13</v>
      </c>
      <c r="D16" s="50" t="s">
        <v>42</v>
      </c>
      <c r="E16" s="65" t="s">
        <v>44</v>
      </c>
      <c r="F16" s="63" t="s">
        <v>24</v>
      </c>
      <c r="G16" s="63" t="s">
        <v>29</v>
      </c>
      <c r="H16" s="54">
        <v>2843</v>
      </c>
      <c r="I16" s="8"/>
      <c r="J16" s="15">
        <f t="shared" ref="J16:J22" si="2">I16-(SUM(L16:AB16))</f>
        <v>0</v>
      </c>
      <c r="K16" s="16" t="str">
        <f t="shared" si="1"/>
        <v>OK</v>
      </c>
      <c r="L16" s="74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66"/>
      <c r="B17" s="169"/>
      <c r="C17" s="37">
        <v>14</v>
      </c>
      <c r="D17" s="50" t="s">
        <v>43</v>
      </c>
      <c r="E17" s="65" t="s">
        <v>44</v>
      </c>
      <c r="F17" s="63" t="s">
        <v>24</v>
      </c>
      <c r="G17" s="63" t="s">
        <v>29</v>
      </c>
      <c r="H17" s="54">
        <v>3889</v>
      </c>
      <c r="I17" s="8"/>
      <c r="J17" s="15">
        <f t="shared" si="2"/>
        <v>0</v>
      </c>
      <c r="K17" s="16" t="str">
        <f t="shared" si="1"/>
        <v>OK</v>
      </c>
      <c r="L17" s="74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67"/>
      <c r="B18" s="170"/>
      <c r="C18" s="37">
        <v>15</v>
      </c>
      <c r="D18" s="50" t="s">
        <v>45</v>
      </c>
      <c r="E18" s="65" t="s">
        <v>44</v>
      </c>
      <c r="F18" s="63" t="s">
        <v>24</v>
      </c>
      <c r="G18" s="63" t="s">
        <v>29</v>
      </c>
      <c r="H18" s="54">
        <v>6535</v>
      </c>
      <c r="I18" s="8"/>
      <c r="J18" s="15">
        <f t="shared" si="2"/>
        <v>0</v>
      </c>
      <c r="K18" s="16" t="str">
        <f t="shared" si="1"/>
        <v>OK</v>
      </c>
      <c r="L18" s="74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159">
        <v>3</v>
      </c>
      <c r="B19" s="171" t="s">
        <v>54</v>
      </c>
      <c r="C19" s="44">
        <v>16</v>
      </c>
      <c r="D19" s="52" t="s">
        <v>46</v>
      </c>
      <c r="E19" s="61" t="s">
        <v>20</v>
      </c>
      <c r="F19" s="66" t="s">
        <v>24</v>
      </c>
      <c r="G19" s="66" t="s">
        <v>27</v>
      </c>
      <c r="H19" s="53">
        <v>480</v>
      </c>
      <c r="I19" s="8"/>
      <c r="J19" s="15">
        <f t="shared" si="2"/>
        <v>0</v>
      </c>
      <c r="K19" s="16" t="str">
        <f t="shared" si="1"/>
        <v>OK</v>
      </c>
      <c r="L19" s="58"/>
      <c r="M19" s="58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160"/>
      <c r="B20" s="172"/>
      <c r="C20" s="44">
        <v>17</v>
      </c>
      <c r="D20" s="52" t="s">
        <v>47</v>
      </c>
      <c r="E20" s="61" t="s">
        <v>20</v>
      </c>
      <c r="F20" s="66" t="s">
        <v>24</v>
      </c>
      <c r="G20" s="66" t="s">
        <v>27</v>
      </c>
      <c r="H20" s="53">
        <v>482</v>
      </c>
      <c r="I20" s="8"/>
      <c r="J20" s="15">
        <f t="shared" si="2"/>
        <v>0</v>
      </c>
      <c r="K20" s="16" t="str">
        <f t="shared" si="1"/>
        <v>OK</v>
      </c>
      <c r="L20" s="74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161"/>
      <c r="B21" s="173"/>
      <c r="C21" s="44">
        <v>18</v>
      </c>
      <c r="D21" s="52" t="s">
        <v>48</v>
      </c>
      <c r="E21" s="61" t="s">
        <v>20</v>
      </c>
      <c r="F21" s="66" t="s">
        <v>24</v>
      </c>
      <c r="G21" s="66" t="s">
        <v>27</v>
      </c>
      <c r="H21" s="53">
        <v>480</v>
      </c>
      <c r="I21" s="8"/>
      <c r="J21" s="15">
        <f t="shared" si="2"/>
        <v>0</v>
      </c>
      <c r="K21" s="16" t="str">
        <f t="shared" si="1"/>
        <v>OK</v>
      </c>
      <c r="L21" s="74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68">
        <v>4</v>
      </c>
      <c r="B22" s="69" t="s">
        <v>54</v>
      </c>
      <c r="C22" s="37">
        <v>19</v>
      </c>
      <c r="D22" s="67" t="s">
        <v>49</v>
      </c>
      <c r="E22" s="59" t="s">
        <v>20</v>
      </c>
      <c r="F22" s="63" t="s">
        <v>24</v>
      </c>
      <c r="G22" s="63" t="s">
        <v>27</v>
      </c>
      <c r="H22" s="54">
        <v>798.72</v>
      </c>
      <c r="I22" s="8"/>
      <c r="J22" s="15">
        <f t="shared" si="2"/>
        <v>0</v>
      </c>
      <c r="K22" s="16" t="str">
        <f t="shared" si="1"/>
        <v>OK</v>
      </c>
      <c r="L22" s="74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x14ac:dyDescent="0.25">
      <c r="L23" s="55">
        <f>SUMPRODUCT($H$4:$H$22,L4:L22)</f>
        <v>0</v>
      </c>
      <c r="M23" s="55">
        <f>SUMPRODUCT($H$4:$H$22,M4:M22)</f>
        <v>0</v>
      </c>
    </row>
  </sheetData>
  <mergeCells count="27">
    <mergeCell ref="N1:N2"/>
    <mergeCell ref="A1:C1"/>
    <mergeCell ref="D1:H1"/>
    <mergeCell ref="I1:K1"/>
    <mergeCell ref="L1:L2"/>
    <mergeCell ref="M1:M2"/>
    <mergeCell ref="P1:P2"/>
    <mergeCell ref="Q1:Q2"/>
    <mergeCell ref="R1:R2"/>
    <mergeCell ref="S1:S2"/>
    <mergeCell ref="T1:T2"/>
    <mergeCell ref="A19:A21"/>
    <mergeCell ref="B19:B21"/>
    <mergeCell ref="AA1:AA2"/>
    <mergeCell ref="AB1:AB2"/>
    <mergeCell ref="A2:K2"/>
    <mergeCell ref="A4:A15"/>
    <mergeCell ref="B4:B15"/>
    <mergeCell ref="A16:A18"/>
    <mergeCell ref="B16:B18"/>
    <mergeCell ref="U1:U2"/>
    <mergeCell ref="V1:V2"/>
    <mergeCell ref="W1:W2"/>
    <mergeCell ref="X1:X2"/>
    <mergeCell ref="Y1:Y2"/>
    <mergeCell ref="Z1:Z2"/>
    <mergeCell ref="O1:O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57C56-0B54-4543-8FE5-CC8E2F44E708}">
  <dimension ref="A1:AB23"/>
  <sheetViews>
    <sheetView zoomScale="80" zoomScaleNormal="80" workbookViewId="0">
      <selection activeCell="N8" sqref="N8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175" t="s">
        <v>51</v>
      </c>
      <c r="B1" s="175"/>
      <c r="C1" s="175"/>
      <c r="D1" s="175" t="s">
        <v>28</v>
      </c>
      <c r="E1" s="175"/>
      <c r="F1" s="175"/>
      <c r="G1" s="175"/>
      <c r="H1" s="175"/>
      <c r="I1" s="175" t="s">
        <v>52</v>
      </c>
      <c r="J1" s="175"/>
      <c r="K1" s="175"/>
      <c r="L1" s="174" t="s">
        <v>50</v>
      </c>
      <c r="M1" s="174" t="s">
        <v>50</v>
      </c>
      <c r="N1" s="174" t="s">
        <v>50</v>
      </c>
      <c r="O1" s="174" t="s">
        <v>50</v>
      </c>
      <c r="P1" s="174" t="s">
        <v>50</v>
      </c>
      <c r="Q1" s="174" t="s">
        <v>50</v>
      </c>
      <c r="R1" s="174" t="s">
        <v>50</v>
      </c>
      <c r="S1" s="174" t="s">
        <v>50</v>
      </c>
      <c r="T1" s="174" t="s">
        <v>50</v>
      </c>
      <c r="U1" s="174" t="s">
        <v>50</v>
      </c>
      <c r="V1" s="174" t="s">
        <v>50</v>
      </c>
      <c r="W1" s="174" t="s">
        <v>50</v>
      </c>
      <c r="X1" s="174" t="s">
        <v>50</v>
      </c>
      <c r="Y1" s="174" t="s">
        <v>50</v>
      </c>
      <c r="Z1" s="174" t="s">
        <v>50</v>
      </c>
      <c r="AA1" s="174" t="s">
        <v>50</v>
      </c>
      <c r="AB1" s="174" t="s">
        <v>50</v>
      </c>
    </row>
    <row r="2" spans="1:28" ht="21.75" customHeight="1" x14ac:dyDescent="0.25">
      <c r="A2" s="175" t="s">
        <v>19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4" t="s">
        <v>2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159">
        <v>1</v>
      </c>
      <c r="B4" s="162" t="s">
        <v>53</v>
      </c>
      <c r="C4" s="44">
        <v>1</v>
      </c>
      <c r="D4" s="45" t="s">
        <v>30</v>
      </c>
      <c r="E4" s="61" t="s">
        <v>17</v>
      </c>
      <c r="F4" s="66" t="s">
        <v>24</v>
      </c>
      <c r="G4" s="66" t="s">
        <v>25</v>
      </c>
      <c r="H4" s="53">
        <v>29.85</v>
      </c>
      <c r="I4" s="8"/>
      <c r="J4" s="15">
        <f t="shared" ref="J4:J15" si="0">I4-(SUM(L4:AB4))</f>
        <v>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160"/>
      <c r="B5" s="163"/>
      <c r="C5" s="44">
        <v>2</v>
      </c>
      <c r="D5" s="45" t="s">
        <v>31</v>
      </c>
      <c r="E5" s="61" t="s">
        <v>17</v>
      </c>
      <c r="F5" s="66" t="s">
        <v>24</v>
      </c>
      <c r="G5" s="66" t="s">
        <v>25</v>
      </c>
      <c r="H5" s="53">
        <v>34.65</v>
      </c>
      <c r="I5" s="8"/>
      <c r="J5" s="15">
        <f t="shared" si="0"/>
        <v>0</v>
      </c>
      <c r="K5" s="16" t="str">
        <f t="shared" ref="K5:K22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160"/>
      <c r="B6" s="163"/>
      <c r="C6" s="44">
        <v>3</v>
      </c>
      <c r="D6" s="45" t="s">
        <v>32</v>
      </c>
      <c r="E6" s="61" t="s">
        <v>17</v>
      </c>
      <c r="F6" s="66" t="s">
        <v>24</v>
      </c>
      <c r="G6" s="66" t="s">
        <v>25</v>
      </c>
      <c r="H6" s="53">
        <v>28.25</v>
      </c>
      <c r="I6" s="8"/>
      <c r="J6" s="15">
        <f t="shared" si="0"/>
        <v>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160"/>
      <c r="B7" s="163"/>
      <c r="C7" s="44">
        <v>4</v>
      </c>
      <c r="D7" s="45" t="s">
        <v>33</v>
      </c>
      <c r="E7" s="61" t="s">
        <v>17</v>
      </c>
      <c r="F7" s="66" t="s">
        <v>24</v>
      </c>
      <c r="G7" s="66" t="s">
        <v>25</v>
      </c>
      <c r="H7" s="53">
        <v>40</v>
      </c>
      <c r="I7" s="8"/>
      <c r="J7" s="15">
        <f t="shared" si="0"/>
        <v>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160"/>
      <c r="B8" s="163"/>
      <c r="C8" s="44">
        <v>5</v>
      </c>
      <c r="D8" s="45" t="s">
        <v>34</v>
      </c>
      <c r="E8" s="61" t="s">
        <v>17</v>
      </c>
      <c r="F8" s="66" t="s">
        <v>24</v>
      </c>
      <c r="G8" s="66" t="s">
        <v>25</v>
      </c>
      <c r="H8" s="53">
        <v>36.799999999999997</v>
      </c>
      <c r="I8" s="8">
        <v>100</v>
      </c>
      <c r="J8" s="15">
        <f t="shared" si="0"/>
        <v>100</v>
      </c>
      <c r="K8" s="16" t="str">
        <f t="shared" si="1"/>
        <v>OK</v>
      </c>
      <c r="L8" s="73"/>
      <c r="M8" s="71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160"/>
      <c r="B9" s="163"/>
      <c r="C9" s="44">
        <v>6</v>
      </c>
      <c r="D9" s="45" t="s">
        <v>35</v>
      </c>
      <c r="E9" s="61" t="s">
        <v>17</v>
      </c>
      <c r="F9" s="66" t="s">
        <v>24</v>
      </c>
      <c r="G9" s="66" t="s">
        <v>25</v>
      </c>
      <c r="H9" s="53">
        <v>35.5</v>
      </c>
      <c r="I9" s="8"/>
      <c r="J9" s="15">
        <f t="shared" si="0"/>
        <v>0</v>
      </c>
      <c r="K9" s="16" t="str">
        <f t="shared" si="1"/>
        <v>OK</v>
      </c>
      <c r="L9" s="74"/>
      <c r="M9" s="72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160"/>
      <c r="B10" s="163"/>
      <c r="C10" s="44">
        <v>7</v>
      </c>
      <c r="D10" s="45" t="s">
        <v>36</v>
      </c>
      <c r="E10" s="61" t="s">
        <v>17</v>
      </c>
      <c r="F10" s="66" t="s">
        <v>24</v>
      </c>
      <c r="G10" s="66" t="s">
        <v>25</v>
      </c>
      <c r="H10" s="53">
        <v>27.9</v>
      </c>
      <c r="I10" s="8"/>
      <c r="J10" s="15">
        <f t="shared" si="0"/>
        <v>0</v>
      </c>
      <c r="K10" s="16" t="str">
        <f t="shared" si="1"/>
        <v>OK</v>
      </c>
      <c r="L10" s="73"/>
      <c r="M10" s="71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160"/>
      <c r="B11" s="163"/>
      <c r="C11" s="44">
        <v>8</v>
      </c>
      <c r="D11" s="45" t="s">
        <v>37</v>
      </c>
      <c r="E11" s="61" t="s">
        <v>17</v>
      </c>
      <c r="F11" s="66" t="s">
        <v>24</v>
      </c>
      <c r="G11" s="66" t="s">
        <v>25</v>
      </c>
      <c r="H11" s="53">
        <v>40.549999999999997</v>
      </c>
      <c r="I11" s="8"/>
      <c r="J11" s="15">
        <f t="shared" si="0"/>
        <v>0</v>
      </c>
      <c r="K11" s="16" t="str">
        <f t="shared" si="1"/>
        <v>OK</v>
      </c>
      <c r="L11" s="74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160"/>
      <c r="B12" s="163"/>
      <c r="C12" s="44">
        <v>9</v>
      </c>
      <c r="D12" s="48" t="s">
        <v>38</v>
      </c>
      <c r="E12" s="62" t="s">
        <v>17</v>
      </c>
      <c r="F12" s="66" t="s">
        <v>24</v>
      </c>
      <c r="G12" s="66" t="s">
        <v>25</v>
      </c>
      <c r="H12" s="53">
        <v>19.7</v>
      </c>
      <c r="I12" s="8"/>
      <c r="J12" s="15">
        <f t="shared" si="0"/>
        <v>0</v>
      </c>
      <c r="K12" s="16" t="str">
        <f t="shared" si="1"/>
        <v>OK</v>
      </c>
      <c r="L12" s="74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160"/>
      <c r="B13" s="163"/>
      <c r="C13" s="44">
        <v>10</v>
      </c>
      <c r="D13" s="48" t="s">
        <v>39</v>
      </c>
      <c r="E13" s="62" t="s">
        <v>17</v>
      </c>
      <c r="F13" s="66" t="s">
        <v>24</v>
      </c>
      <c r="G13" s="66" t="s">
        <v>26</v>
      </c>
      <c r="H13" s="53">
        <v>28.2</v>
      </c>
      <c r="I13" s="8"/>
      <c r="J13" s="15">
        <f t="shared" si="0"/>
        <v>0</v>
      </c>
      <c r="K13" s="16" t="str">
        <f t="shared" si="1"/>
        <v>OK</v>
      </c>
      <c r="L13" s="74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160"/>
      <c r="B14" s="163"/>
      <c r="C14" s="44">
        <v>11</v>
      </c>
      <c r="D14" s="48" t="s">
        <v>40</v>
      </c>
      <c r="E14" s="62" t="s">
        <v>17</v>
      </c>
      <c r="F14" s="66" t="s">
        <v>24</v>
      </c>
      <c r="G14" s="66" t="s">
        <v>26</v>
      </c>
      <c r="H14" s="53">
        <v>30.95</v>
      </c>
      <c r="I14" s="8"/>
      <c r="J14" s="15">
        <f t="shared" si="0"/>
        <v>0</v>
      </c>
      <c r="K14" s="16" t="str">
        <f t="shared" si="1"/>
        <v>OK</v>
      </c>
      <c r="L14" s="74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161"/>
      <c r="B15" s="164"/>
      <c r="C15" s="44">
        <v>12</v>
      </c>
      <c r="D15" s="48" t="s">
        <v>41</v>
      </c>
      <c r="E15" s="62" t="s">
        <v>17</v>
      </c>
      <c r="F15" s="66" t="s">
        <v>24</v>
      </c>
      <c r="G15" s="66" t="s">
        <v>26</v>
      </c>
      <c r="H15" s="53">
        <v>28</v>
      </c>
      <c r="I15" s="8"/>
      <c r="J15" s="15">
        <f t="shared" si="0"/>
        <v>0</v>
      </c>
      <c r="K15" s="16" t="str">
        <f t="shared" si="1"/>
        <v>OK</v>
      </c>
      <c r="L15" s="74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65">
        <v>2</v>
      </c>
      <c r="B16" s="168" t="s">
        <v>54</v>
      </c>
      <c r="C16" s="37">
        <v>13</v>
      </c>
      <c r="D16" s="50" t="s">
        <v>42</v>
      </c>
      <c r="E16" s="65" t="s">
        <v>44</v>
      </c>
      <c r="F16" s="63" t="s">
        <v>24</v>
      </c>
      <c r="G16" s="63" t="s">
        <v>29</v>
      </c>
      <c r="H16" s="54">
        <v>2843</v>
      </c>
      <c r="I16" s="8"/>
      <c r="J16" s="15">
        <f t="shared" ref="J16:J22" si="2">I16-(SUM(L16:AB16))</f>
        <v>0</v>
      </c>
      <c r="K16" s="16" t="str">
        <f t="shared" si="1"/>
        <v>OK</v>
      </c>
      <c r="L16" s="74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66"/>
      <c r="B17" s="169"/>
      <c r="C17" s="37">
        <v>14</v>
      </c>
      <c r="D17" s="50" t="s">
        <v>43</v>
      </c>
      <c r="E17" s="65" t="s">
        <v>44</v>
      </c>
      <c r="F17" s="63" t="s">
        <v>24</v>
      </c>
      <c r="G17" s="63" t="s">
        <v>29</v>
      </c>
      <c r="H17" s="54">
        <v>3889</v>
      </c>
      <c r="I17" s="8"/>
      <c r="J17" s="15">
        <f t="shared" si="2"/>
        <v>0</v>
      </c>
      <c r="K17" s="16" t="str">
        <f t="shared" si="1"/>
        <v>OK</v>
      </c>
      <c r="L17" s="74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67"/>
      <c r="B18" s="170"/>
      <c r="C18" s="37">
        <v>15</v>
      </c>
      <c r="D18" s="50" t="s">
        <v>45</v>
      </c>
      <c r="E18" s="65" t="s">
        <v>44</v>
      </c>
      <c r="F18" s="63" t="s">
        <v>24</v>
      </c>
      <c r="G18" s="63" t="s">
        <v>29</v>
      </c>
      <c r="H18" s="54">
        <v>6535</v>
      </c>
      <c r="I18" s="8"/>
      <c r="J18" s="15">
        <f t="shared" si="2"/>
        <v>0</v>
      </c>
      <c r="K18" s="16" t="str">
        <f t="shared" si="1"/>
        <v>OK</v>
      </c>
      <c r="L18" s="74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159">
        <v>3</v>
      </c>
      <c r="B19" s="171" t="s">
        <v>54</v>
      </c>
      <c r="C19" s="44">
        <v>16</v>
      </c>
      <c r="D19" s="52" t="s">
        <v>46</v>
      </c>
      <c r="E19" s="61" t="s">
        <v>20</v>
      </c>
      <c r="F19" s="66" t="s">
        <v>24</v>
      </c>
      <c r="G19" s="66" t="s">
        <v>27</v>
      </c>
      <c r="H19" s="53">
        <v>480</v>
      </c>
      <c r="I19" s="8"/>
      <c r="J19" s="15">
        <f t="shared" si="2"/>
        <v>0</v>
      </c>
      <c r="K19" s="16" t="str">
        <f t="shared" si="1"/>
        <v>OK</v>
      </c>
      <c r="L19" s="58"/>
      <c r="M19" s="58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160"/>
      <c r="B20" s="172"/>
      <c r="C20" s="44">
        <v>17</v>
      </c>
      <c r="D20" s="52" t="s">
        <v>47</v>
      </c>
      <c r="E20" s="61" t="s">
        <v>20</v>
      </c>
      <c r="F20" s="66" t="s">
        <v>24</v>
      </c>
      <c r="G20" s="66" t="s">
        <v>27</v>
      </c>
      <c r="H20" s="53">
        <v>482</v>
      </c>
      <c r="I20" s="8"/>
      <c r="J20" s="15">
        <f t="shared" si="2"/>
        <v>0</v>
      </c>
      <c r="K20" s="16" t="str">
        <f t="shared" si="1"/>
        <v>OK</v>
      </c>
      <c r="L20" s="74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161"/>
      <c r="B21" s="173"/>
      <c r="C21" s="44">
        <v>18</v>
      </c>
      <c r="D21" s="52" t="s">
        <v>48</v>
      </c>
      <c r="E21" s="61" t="s">
        <v>20</v>
      </c>
      <c r="F21" s="66" t="s">
        <v>24</v>
      </c>
      <c r="G21" s="66" t="s">
        <v>27</v>
      </c>
      <c r="H21" s="53">
        <v>480</v>
      </c>
      <c r="I21" s="8"/>
      <c r="J21" s="15">
        <f t="shared" si="2"/>
        <v>0</v>
      </c>
      <c r="K21" s="16" t="str">
        <f t="shared" si="1"/>
        <v>OK</v>
      </c>
      <c r="L21" s="74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68">
        <v>4</v>
      </c>
      <c r="B22" s="69" t="s">
        <v>54</v>
      </c>
      <c r="C22" s="37">
        <v>19</v>
      </c>
      <c r="D22" s="67" t="s">
        <v>49</v>
      </c>
      <c r="E22" s="59" t="s">
        <v>20</v>
      </c>
      <c r="F22" s="63" t="s">
        <v>24</v>
      </c>
      <c r="G22" s="63" t="s">
        <v>27</v>
      </c>
      <c r="H22" s="54">
        <v>798.72</v>
      </c>
      <c r="I22" s="8"/>
      <c r="J22" s="15">
        <f t="shared" si="2"/>
        <v>0</v>
      </c>
      <c r="K22" s="16" t="str">
        <f t="shared" si="1"/>
        <v>OK</v>
      </c>
      <c r="L22" s="74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x14ac:dyDescent="0.25">
      <c r="L23" s="55">
        <f>SUMPRODUCT($H$4:$H$22,L4:L22)</f>
        <v>0</v>
      </c>
      <c r="M23" s="55">
        <f>SUMPRODUCT($H$4:$H$22,M4:M22)</f>
        <v>0</v>
      </c>
    </row>
  </sheetData>
  <mergeCells count="27">
    <mergeCell ref="N1:N2"/>
    <mergeCell ref="A1:C1"/>
    <mergeCell ref="D1:H1"/>
    <mergeCell ref="I1:K1"/>
    <mergeCell ref="L1:L2"/>
    <mergeCell ref="M1:M2"/>
    <mergeCell ref="P1:P2"/>
    <mergeCell ref="Q1:Q2"/>
    <mergeCell ref="R1:R2"/>
    <mergeCell ref="S1:S2"/>
    <mergeCell ref="T1:T2"/>
    <mergeCell ref="A19:A21"/>
    <mergeCell ref="B19:B21"/>
    <mergeCell ref="AA1:AA2"/>
    <mergeCell ref="AB1:AB2"/>
    <mergeCell ref="A2:K2"/>
    <mergeCell ref="A4:A15"/>
    <mergeCell ref="B4:B15"/>
    <mergeCell ref="A16:A18"/>
    <mergeCell ref="B16:B18"/>
    <mergeCell ref="U1:U2"/>
    <mergeCell ref="V1:V2"/>
    <mergeCell ref="W1:W2"/>
    <mergeCell ref="X1:X2"/>
    <mergeCell ref="Y1:Y2"/>
    <mergeCell ref="Z1:Z2"/>
    <mergeCell ref="O1:O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23"/>
  <sheetViews>
    <sheetView zoomScale="80" zoomScaleNormal="80" workbookViewId="0">
      <selection activeCell="Q7" sqref="Q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175" t="s">
        <v>51</v>
      </c>
      <c r="B1" s="175"/>
      <c r="C1" s="175"/>
      <c r="D1" s="175" t="s">
        <v>28</v>
      </c>
      <c r="E1" s="175"/>
      <c r="F1" s="175"/>
      <c r="G1" s="175"/>
      <c r="H1" s="175"/>
      <c r="I1" s="175" t="s">
        <v>52</v>
      </c>
      <c r="J1" s="175"/>
      <c r="K1" s="175"/>
      <c r="L1" s="174" t="s">
        <v>74</v>
      </c>
      <c r="M1" s="174" t="s">
        <v>75</v>
      </c>
      <c r="N1" s="174" t="s">
        <v>50</v>
      </c>
      <c r="O1" s="174" t="s">
        <v>50</v>
      </c>
      <c r="P1" s="174" t="s">
        <v>50</v>
      </c>
      <c r="Q1" s="174" t="s">
        <v>50</v>
      </c>
      <c r="R1" s="174" t="s">
        <v>50</v>
      </c>
      <c r="S1" s="174" t="s">
        <v>50</v>
      </c>
      <c r="T1" s="174" t="s">
        <v>50</v>
      </c>
      <c r="U1" s="174" t="s">
        <v>50</v>
      </c>
      <c r="V1" s="174" t="s">
        <v>50</v>
      </c>
      <c r="W1" s="174" t="s">
        <v>50</v>
      </c>
      <c r="X1" s="174" t="s">
        <v>50</v>
      </c>
      <c r="Y1" s="174" t="s">
        <v>50</v>
      </c>
      <c r="Z1" s="174" t="s">
        <v>50</v>
      </c>
      <c r="AA1" s="174" t="s">
        <v>50</v>
      </c>
      <c r="AB1" s="174" t="s">
        <v>50</v>
      </c>
    </row>
    <row r="2" spans="1:28" ht="21.75" customHeight="1" x14ac:dyDescent="0.25">
      <c r="A2" s="175" t="s">
        <v>19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33">
        <v>44953</v>
      </c>
      <c r="M3" s="126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159">
        <v>1</v>
      </c>
      <c r="B4" s="162" t="s">
        <v>53</v>
      </c>
      <c r="C4" s="44">
        <v>1</v>
      </c>
      <c r="D4" s="45" t="s">
        <v>30</v>
      </c>
      <c r="E4" s="61" t="s">
        <v>17</v>
      </c>
      <c r="F4" s="66" t="s">
        <v>24</v>
      </c>
      <c r="G4" s="66" t="s">
        <v>25</v>
      </c>
      <c r="H4" s="53">
        <v>29.85</v>
      </c>
      <c r="I4" s="8"/>
      <c r="J4" s="15">
        <f t="shared" ref="J4:J15" si="0">I4-(SUM(L4:AB4))</f>
        <v>0</v>
      </c>
      <c r="K4" s="16" t="str">
        <f>IF(J4&lt;0,"ATENÇÃO","OK")</f>
        <v>OK</v>
      </c>
      <c r="L4" s="127"/>
      <c r="M4" s="127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160"/>
      <c r="B5" s="163"/>
      <c r="C5" s="44">
        <v>2</v>
      </c>
      <c r="D5" s="45" t="s">
        <v>31</v>
      </c>
      <c r="E5" s="61" t="s">
        <v>17</v>
      </c>
      <c r="F5" s="66" t="s">
        <v>24</v>
      </c>
      <c r="G5" s="66" t="s">
        <v>25</v>
      </c>
      <c r="H5" s="53">
        <v>34.65</v>
      </c>
      <c r="I5" s="8"/>
      <c r="J5" s="15">
        <f t="shared" si="0"/>
        <v>0</v>
      </c>
      <c r="K5" s="16" t="str">
        <f t="shared" ref="K5:K22" si="1">IF(J5&lt;0,"ATENÇÃO","OK")</f>
        <v>OK</v>
      </c>
      <c r="L5" s="127"/>
      <c r="M5" s="127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160"/>
      <c r="B6" s="163"/>
      <c r="C6" s="44">
        <v>3</v>
      </c>
      <c r="D6" s="45" t="s">
        <v>32</v>
      </c>
      <c r="E6" s="61" t="s">
        <v>17</v>
      </c>
      <c r="F6" s="66" t="s">
        <v>24</v>
      </c>
      <c r="G6" s="66" t="s">
        <v>25</v>
      </c>
      <c r="H6" s="53">
        <v>28.25</v>
      </c>
      <c r="I6" s="8">
        <v>75</v>
      </c>
      <c r="J6" s="15">
        <f t="shared" si="0"/>
        <v>75</v>
      </c>
      <c r="K6" s="16" t="str">
        <f t="shared" si="1"/>
        <v>OK</v>
      </c>
      <c r="L6" s="127"/>
      <c r="M6" s="127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160"/>
      <c r="B7" s="163"/>
      <c r="C7" s="44">
        <v>4</v>
      </c>
      <c r="D7" s="45" t="s">
        <v>33</v>
      </c>
      <c r="E7" s="61" t="s">
        <v>17</v>
      </c>
      <c r="F7" s="66" t="s">
        <v>24</v>
      </c>
      <c r="G7" s="66" t="s">
        <v>25</v>
      </c>
      <c r="H7" s="53">
        <v>40</v>
      </c>
      <c r="I7" s="8"/>
      <c r="J7" s="15">
        <f t="shared" si="0"/>
        <v>0</v>
      </c>
      <c r="K7" s="16" t="str">
        <f t="shared" si="1"/>
        <v>OK</v>
      </c>
      <c r="L7" s="127"/>
      <c r="M7" s="127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160"/>
      <c r="B8" s="163"/>
      <c r="C8" s="44">
        <v>5</v>
      </c>
      <c r="D8" s="45" t="s">
        <v>34</v>
      </c>
      <c r="E8" s="61" t="s">
        <v>17</v>
      </c>
      <c r="F8" s="66" t="s">
        <v>24</v>
      </c>
      <c r="G8" s="66" t="s">
        <v>25</v>
      </c>
      <c r="H8" s="53">
        <v>36.799999999999997</v>
      </c>
      <c r="I8" s="8">
        <v>350</v>
      </c>
      <c r="J8" s="15">
        <f t="shared" si="0"/>
        <v>200</v>
      </c>
      <c r="K8" s="16" t="str">
        <f t="shared" si="1"/>
        <v>OK</v>
      </c>
      <c r="L8" s="131">
        <v>150</v>
      </c>
      <c r="M8" s="129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160"/>
      <c r="B9" s="163"/>
      <c r="C9" s="44">
        <v>6</v>
      </c>
      <c r="D9" s="45" t="s">
        <v>35</v>
      </c>
      <c r="E9" s="61" t="s">
        <v>17</v>
      </c>
      <c r="F9" s="66" t="s">
        <v>24</v>
      </c>
      <c r="G9" s="66" t="s">
        <v>25</v>
      </c>
      <c r="H9" s="53">
        <v>35.5</v>
      </c>
      <c r="I9" s="8"/>
      <c r="J9" s="15">
        <f t="shared" si="0"/>
        <v>0</v>
      </c>
      <c r="K9" s="16" t="str">
        <f t="shared" si="1"/>
        <v>OK</v>
      </c>
      <c r="L9" s="132"/>
      <c r="M9" s="130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160"/>
      <c r="B10" s="163"/>
      <c r="C10" s="44">
        <v>7</v>
      </c>
      <c r="D10" s="45" t="s">
        <v>36</v>
      </c>
      <c r="E10" s="61" t="s">
        <v>17</v>
      </c>
      <c r="F10" s="66" t="s">
        <v>24</v>
      </c>
      <c r="G10" s="66" t="s">
        <v>25</v>
      </c>
      <c r="H10" s="53">
        <v>27.9</v>
      </c>
      <c r="I10" s="8">
        <v>75</v>
      </c>
      <c r="J10" s="15">
        <f t="shared" si="0"/>
        <v>75</v>
      </c>
      <c r="K10" s="16" t="str">
        <f t="shared" si="1"/>
        <v>OK</v>
      </c>
      <c r="L10" s="131"/>
      <c r="M10" s="129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160"/>
      <c r="B11" s="163"/>
      <c r="C11" s="44">
        <v>8</v>
      </c>
      <c r="D11" s="45" t="s">
        <v>37</v>
      </c>
      <c r="E11" s="61" t="s">
        <v>17</v>
      </c>
      <c r="F11" s="66" t="s">
        <v>24</v>
      </c>
      <c r="G11" s="66" t="s">
        <v>25</v>
      </c>
      <c r="H11" s="53">
        <v>40.549999999999997</v>
      </c>
      <c r="I11" s="8"/>
      <c r="J11" s="15">
        <f t="shared" si="0"/>
        <v>0</v>
      </c>
      <c r="K11" s="16" t="str">
        <f t="shared" si="1"/>
        <v>OK</v>
      </c>
      <c r="L11" s="132"/>
      <c r="M11" s="127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160"/>
      <c r="B12" s="163"/>
      <c r="C12" s="44">
        <v>9</v>
      </c>
      <c r="D12" s="48" t="s">
        <v>38</v>
      </c>
      <c r="E12" s="62" t="s">
        <v>17</v>
      </c>
      <c r="F12" s="66" t="s">
        <v>24</v>
      </c>
      <c r="G12" s="66" t="s">
        <v>25</v>
      </c>
      <c r="H12" s="53">
        <v>19.7</v>
      </c>
      <c r="I12" s="8">
        <v>300</v>
      </c>
      <c r="J12" s="15">
        <f t="shared" si="0"/>
        <v>300</v>
      </c>
      <c r="K12" s="16" t="str">
        <f t="shared" si="1"/>
        <v>OK</v>
      </c>
      <c r="L12" s="132"/>
      <c r="M12" s="127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160"/>
      <c r="B13" s="163"/>
      <c r="C13" s="44">
        <v>10</v>
      </c>
      <c r="D13" s="48" t="s">
        <v>39</v>
      </c>
      <c r="E13" s="62" t="s">
        <v>17</v>
      </c>
      <c r="F13" s="66" t="s">
        <v>24</v>
      </c>
      <c r="G13" s="66" t="s">
        <v>26</v>
      </c>
      <c r="H13" s="53">
        <v>28.2</v>
      </c>
      <c r="I13" s="8">
        <v>75</v>
      </c>
      <c r="J13" s="15">
        <f t="shared" si="0"/>
        <v>35</v>
      </c>
      <c r="K13" s="16" t="str">
        <f t="shared" si="1"/>
        <v>OK</v>
      </c>
      <c r="L13" s="132"/>
      <c r="M13" s="127">
        <v>40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160"/>
      <c r="B14" s="163"/>
      <c r="C14" s="44">
        <v>11</v>
      </c>
      <c r="D14" s="48" t="s">
        <v>40</v>
      </c>
      <c r="E14" s="62" t="s">
        <v>17</v>
      </c>
      <c r="F14" s="66" t="s">
        <v>24</v>
      </c>
      <c r="G14" s="66" t="s">
        <v>26</v>
      </c>
      <c r="H14" s="53">
        <v>30.95</v>
      </c>
      <c r="I14" s="8"/>
      <c r="J14" s="15">
        <f t="shared" si="0"/>
        <v>0</v>
      </c>
      <c r="K14" s="16" t="str">
        <f t="shared" si="1"/>
        <v>OK</v>
      </c>
      <c r="L14" s="132"/>
      <c r="M14" s="127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161"/>
      <c r="B15" s="164"/>
      <c r="C15" s="44">
        <v>12</v>
      </c>
      <c r="D15" s="48" t="s">
        <v>41</v>
      </c>
      <c r="E15" s="62" t="s">
        <v>17</v>
      </c>
      <c r="F15" s="66" t="s">
        <v>24</v>
      </c>
      <c r="G15" s="66" t="s">
        <v>26</v>
      </c>
      <c r="H15" s="53">
        <v>28</v>
      </c>
      <c r="I15" s="8">
        <v>75</v>
      </c>
      <c r="J15" s="15">
        <f t="shared" si="0"/>
        <v>75</v>
      </c>
      <c r="K15" s="16" t="str">
        <f t="shared" si="1"/>
        <v>OK</v>
      </c>
      <c r="L15" s="132"/>
      <c r="M15" s="127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65">
        <v>2</v>
      </c>
      <c r="B16" s="168" t="s">
        <v>54</v>
      </c>
      <c r="C16" s="37">
        <v>13</v>
      </c>
      <c r="D16" s="50" t="s">
        <v>42</v>
      </c>
      <c r="E16" s="65" t="s">
        <v>44</v>
      </c>
      <c r="F16" s="63" t="s">
        <v>24</v>
      </c>
      <c r="G16" s="63" t="s">
        <v>29</v>
      </c>
      <c r="H16" s="54">
        <v>2843</v>
      </c>
      <c r="I16" s="8"/>
      <c r="J16" s="15">
        <f t="shared" ref="J16:J22" si="2">I16-(SUM(L16:AB16))</f>
        <v>0</v>
      </c>
      <c r="K16" s="16" t="str">
        <f t="shared" si="1"/>
        <v>OK</v>
      </c>
      <c r="L16" s="132"/>
      <c r="M16" s="127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66"/>
      <c r="B17" s="169"/>
      <c r="C17" s="37">
        <v>14</v>
      </c>
      <c r="D17" s="50" t="s">
        <v>43</v>
      </c>
      <c r="E17" s="65" t="s">
        <v>44</v>
      </c>
      <c r="F17" s="63" t="s">
        <v>24</v>
      </c>
      <c r="G17" s="63" t="s">
        <v>29</v>
      </c>
      <c r="H17" s="54">
        <v>3889</v>
      </c>
      <c r="I17" s="8"/>
      <c r="J17" s="15">
        <f t="shared" si="2"/>
        <v>0</v>
      </c>
      <c r="K17" s="16" t="str">
        <f t="shared" si="1"/>
        <v>OK</v>
      </c>
      <c r="L17" s="132"/>
      <c r="M17" s="127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67"/>
      <c r="B18" s="170"/>
      <c r="C18" s="37">
        <v>15</v>
      </c>
      <c r="D18" s="50" t="s">
        <v>45</v>
      </c>
      <c r="E18" s="65" t="s">
        <v>44</v>
      </c>
      <c r="F18" s="63" t="s">
        <v>24</v>
      </c>
      <c r="G18" s="63" t="s">
        <v>29</v>
      </c>
      <c r="H18" s="54">
        <v>6535</v>
      </c>
      <c r="I18" s="8">
        <v>1</v>
      </c>
      <c r="J18" s="15">
        <f t="shared" si="2"/>
        <v>1</v>
      </c>
      <c r="K18" s="16" t="str">
        <f t="shared" si="1"/>
        <v>OK</v>
      </c>
      <c r="L18" s="132"/>
      <c r="M18" s="127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159">
        <v>3</v>
      </c>
      <c r="B19" s="171" t="s">
        <v>54</v>
      </c>
      <c r="C19" s="44">
        <v>16</v>
      </c>
      <c r="D19" s="52" t="s">
        <v>46</v>
      </c>
      <c r="E19" s="61" t="s">
        <v>20</v>
      </c>
      <c r="F19" s="66" t="s">
        <v>24</v>
      </c>
      <c r="G19" s="66" t="s">
        <v>27</v>
      </c>
      <c r="H19" s="53">
        <v>480</v>
      </c>
      <c r="I19" s="8">
        <v>5</v>
      </c>
      <c r="J19" s="15">
        <f t="shared" si="2"/>
        <v>5</v>
      </c>
      <c r="K19" s="16" t="str">
        <f t="shared" si="1"/>
        <v>OK</v>
      </c>
      <c r="L19" s="128"/>
      <c r="M19" s="128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160"/>
      <c r="B20" s="172"/>
      <c r="C20" s="44">
        <v>17</v>
      </c>
      <c r="D20" s="52" t="s">
        <v>47</v>
      </c>
      <c r="E20" s="61" t="s">
        <v>20</v>
      </c>
      <c r="F20" s="66" t="s">
        <v>24</v>
      </c>
      <c r="G20" s="66" t="s">
        <v>27</v>
      </c>
      <c r="H20" s="53">
        <v>482</v>
      </c>
      <c r="I20" s="8"/>
      <c r="J20" s="15">
        <f t="shared" si="2"/>
        <v>0</v>
      </c>
      <c r="K20" s="16" t="str">
        <f t="shared" si="1"/>
        <v>OK</v>
      </c>
      <c r="L20" s="132"/>
      <c r="M20" s="127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161"/>
      <c r="B21" s="173"/>
      <c r="C21" s="44">
        <v>18</v>
      </c>
      <c r="D21" s="52" t="s">
        <v>48</v>
      </c>
      <c r="E21" s="61" t="s">
        <v>20</v>
      </c>
      <c r="F21" s="66" t="s">
        <v>24</v>
      </c>
      <c r="G21" s="66" t="s">
        <v>27</v>
      </c>
      <c r="H21" s="53">
        <v>480</v>
      </c>
      <c r="I21" s="8"/>
      <c r="J21" s="15">
        <f t="shared" si="2"/>
        <v>0</v>
      </c>
      <c r="K21" s="16" t="str">
        <f t="shared" si="1"/>
        <v>OK</v>
      </c>
      <c r="L21" s="132"/>
      <c r="M21" s="127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68">
        <v>4</v>
      </c>
      <c r="B22" s="69" t="s">
        <v>54</v>
      </c>
      <c r="C22" s="37">
        <v>19</v>
      </c>
      <c r="D22" s="67" t="s">
        <v>49</v>
      </c>
      <c r="E22" s="59" t="s">
        <v>20</v>
      </c>
      <c r="F22" s="63" t="s">
        <v>24</v>
      </c>
      <c r="G22" s="63" t="s">
        <v>27</v>
      </c>
      <c r="H22" s="54">
        <v>798.72</v>
      </c>
      <c r="I22" s="8">
        <v>5</v>
      </c>
      <c r="J22" s="15">
        <f t="shared" si="2"/>
        <v>5</v>
      </c>
      <c r="K22" s="16" t="str">
        <f t="shared" si="1"/>
        <v>OK</v>
      </c>
      <c r="L22" s="132"/>
      <c r="M22" s="127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x14ac:dyDescent="0.25">
      <c r="L23" s="55">
        <f>SUMPRODUCT($H$4:$H$22,L4:L22)</f>
        <v>5520</v>
      </c>
      <c r="M23" s="55">
        <f>SUMPRODUCT($H$4:$H$22,M4:M22)</f>
        <v>1128</v>
      </c>
    </row>
  </sheetData>
  <mergeCells count="27">
    <mergeCell ref="AB1:AB2"/>
    <mergeCell ref="A2:K2"/>
    <mergeCell ref="I1:K1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R1:R2"/>
    <mergeCell ref="D1:H1"/>
    <mergeCell ref="B19:B21"/>
    <mergeCell ref="Y1:Y2"/>
    <mergeCell ref="AA1:AA2"/>
    <mergeCell ref="Z1:Z2"/>
    <mergeCell ref="S1:S2"/>
    <mergeCell ref="A1:C1"/>
    <mergeCell ref="A4:A15"/>
    <mergeCell ref="B4:B15"/>
    <mergeCell ref="A16:A18"/>
    <mergeCell ref="B16:B18"/>
    <mergeCell ref="A19:A21"/>
    <mergeCell ref="L1:L2"/>
    <mergeCell ref="M1:M2"/>
  </mergeCells>
  <conditionalFormatting sqref="R4:V17">
    <cfRule type="cellIs" dxfId="9" priority="29" operator="greaterThan">
      <formula>0</formula>
    </cfRule>
    <cfRule type="colorScale" priority="30">
      <colorScale>
        <cfvo type="num" val="1"/>
        <cfvo type="max"/>
        <color rgb="FFFFFF00"/>
        <color rgb="FFFFEF9C"/>
      </colorScale>
    </cfRule>
  </conditionalFormatting>
  <conditionalFormatting sqref="P14:Q17">
    <cfRule type="cellIs" dxfId="8" priority="14" operator="greaterThan">
      <formula>0</formula>
    </cfRule>
    <cfRule type="colorScale" priority="15">
      <colorScale>
        <cfvo type="num" val="1"/>
        <cfvo type="max"/>
        <color rgb="FFFFFF00"/>
        <color rgb="FFFFEF9C"/>
      </colorScale>
    </cfRule>
  </conditionalFormatting>
  <conditionalFormatting sqref="P4:Q13">
    <cfRule type="cellIs" dxfId="7" priority="12" operator="greaterThan">
      <formula>0</formula>
    </cfRule>
    <cfRule type="colorScale" priority="13">
      <colorScale>
        <cfvo type="num" val="1"/>
        <cfvo type="max"/>
        <color rgb="FFFFFF00"/>
        <color rgb="FFFFEF9C"/>
      </colorScale>
    </cfRule>
  </conditionalFormatting>
  <conditionalFormatting sqref="P4:Q13">
    <cfRule type="cellIs" dxfId="6" priority="11" operator="greaterThan">
      <formula>0</formula>
    </cfRule>
  </conditionalFormatting>
  <conditionalFormatting sqref="N14:O17">
    <cfRule type="cellIs" dxfId="5" priority="9" operator="greaterThan">
      <formula>0</formula>
    </cfRule>
    <cfRule type="colorScale" priority="10">
      <colorScale>
        <cfvo type="num" val="1"/>
        <cfvo type="max"/>
        <color rgb="FFFFFF00"/>
        <color rgb="FFFFEF9C"/>
      </colorScale>
    </cfRule>
  </conditionalFormatting>
  <conditionalFormatting sqref="N4:O13">
    <cfRule type="cellIs" dxfId="4" priority="7" operator="greaterThan">
      <formula>0</formula>
    </cfRule>
    <cfRule type="colorScale" priority="8">
      <colorScale>
        <cfvo type="num" val="1"/>
        <cfvo type="max"/>
        <color rgb="FFFFFF00"/>
        <color rgb="FFFFEF9C"/>
      </colorScale>
    </cfRule>
  </conditionalFormatting>
  <conditionalFormatting sqref="N4:O13">
    <cfRule type="cellIs" dxfId="3" priority="6" operator="greaterThan">
      <formula>0</formula>
    </cfRule>
  </conditionalFormatting>
  <conditionalFormatting sqref="L14:M17">
    <cfRule type="cellIs" dxfId="2" priority="4" operator="greaterThan">
      <formula>0</formula>
    </cfRule>
    <cfRule type="colorScale" priority="5">
      <colorScale>
        <cfvo type="num" val="1"/>
        <cfvo type="max"/>
        <color rgb="FFFFFF00"/>
        <color rgb="FFFFEF9C"/>
      </colorScale>
    </cfRule>
  </conditionalFormatting>
  <conditionalFormatting sqref="L4:M13">
    <cfRule type="cellIs" dxfId="1" priority="2" operator="greaterThan">
      <formula>0</formula>
    </cfRule>
    <cfRule type="colorScale" priority="3">
      <colorScale>
        <cfvo type="num" val="1"/>
        <cfvo type="max"/>
        <color rgb="FFFFFF00"/>
        <color rgb="FFFFEF9C"/>
      </colorScale>
    </cfRule>
  </conditionalFormatting>
  <conditionalFormatting sqref="L4:M13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6"/>
  <sheetViews>
    <sheetView tabSelected="1" topLeftCell="A19" zoomScale="80" zoomScaleNormal="80" workbookViewId="0">
      <selection activeCell="O46" sqref="O46"/>
    </sheetView>
  </sheetViews>
  <sheetFormatPr defaultColWidth="9.7109375" defaultRowHeight="15" x14ac:dyDescent="0.25"/>
  <cols>
    <col min="1" max="1" width="11.28515625" style="1" customWidth="1"/>
    <col min="2" max="2" width="34.28515625" style="1" customWidth="1"/>
    <col min="3" max="3" width="10.28515625" style="1" customWidth="1"/>
    <col min="4" max="4" width="55.140625" style="17" customWidth="1"/>
    <col min="5" max="5" width="13.140625" style="1" customWidth="1"/>
    <col min="6" max="6" width="16.42578125" style="1" customWidth="1"/>
    <col min="7" max="7" width="15.42578125" style="1" customWidth="1"/>
    <col min="8" max="8" width="13.7109375" style="6" customWidth="1"/>
    <col min="9" max="9" width="13.28515625" style="18" customWidth="1"/>
    <col min="10" max="10" width="12.5703125" style="4" customWidth="1"/>
    <col min="11" max="11" width="18.28515625" style="2" customWidth="1"/>
    <col min="12" max="12" width="20.7109375" style="2" customWidth="1"/>
    <col min="13" max="16384" width="9.7109375" style="2"/>
  </cols>
  <sheetData>
    <row r="1" spans="1:12" ht="65.25" customHeight="1" x14ac:dyDescent="0.25">
      <c r="A1" s="179" t="s">
        <v>51</v>
      </c>
      <c r="B1" s="179"/>
      <c r="C1" s="179"/>
      <c r="D1" s="179" t="s">
        <v>28</v>
      </c>
      <c r="E1" s="179"/>
      <c r="F1" s="179"/>
      <c r="G1" s="179"/>
      <c r="H1" s="179" t="s">
        <v>52</v>
      </c>
      <c r="I1" s="179"/>
      <c r="J1" s="179"/>
      <c r="K1" s="179"/>
      <c r="L1" s="179"/>
    </row>
    <row r="2" spans="1:12" ht="21.75" customHeight="1" x14ac:dyDescent="0.25">
      <c r="A2" s="179" t="s">
        <v>18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s="3" customFormat="1" ht="31.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11" t="s">
        <v>3</v>
      </c>
      <c r="H3" s="29" t="s">
        <v>5</v>
      </c>
      <c r="I3" s="13" t="s">
        <v>7</v>
      </c>
      <c r="J3" s="10" t="s">
        <v>8</v>
      </c>
      <c r="K3" s="30" t="s">
        <v>9</v>
      </c>
      <c r="L3" s="30" t="s">
        <v>10</v>
      </c>
    </row>
    <row r="4" spans="1:12" ht="30" customHeight="1" x14ac:dyDescent="0.25">
      <c r="A4" s="159">
        <v>1</v>
      </c>
      <c r="B4" s="162" t="s">
        <v>55</v>
      </c>
      <c r="C4" s="44">
        <f>CEO!C4</f>
        <v>1</v>
      </c>
      <c r="D4" s="45" t="s">
        <v>30</v>
      </c>
      <c r="E4" s="46" t="s">
        <v>17</v>
      </c>
      <c r="F4" s="47" t="s">
        <v>24</v>
      </c>
      <c r="G4" s="53">
        <v>29.85</v>
      </c>
      <c r="H4" s="31">
        <f>'REITORIA PROEX'!I4+PROPPG!I4+CEART!I4+CEAD!I4+FAED!I4+CEFID!I4+ESAG!I4+'CCT DAD'!I4+CEPLAN!I4+CEAVI!I4+CEO!I4+CAV!I4+CESFI!I4+'REITORIA SCII '!I4+CIPI!I4+CERES!I4+'CCT PPGEC'!I4+'CCT PPGEEL'!I4</f>
        <v>1102</v>
      </c>
      <c r="I4" s="32">
        <f>('REITORIA PROEX'!I4-'REITORIA PROEX'!J4)+(PROPPG!I4-PROPPG!J4)+(CEART!I4-CEART!J4)+(CEAD!I4-CEAD!J4)+(FAED!I4-FAED!J4)+(CEFID!I4-CEFID!J4)+(ESAG!I4-ESAG!J4)+('CCT DAD'!I4-'CCT DAD'!J4)+(CEPLAN!I4-CEPLAN!J4)+(CEAVI!I4-CEAVI!J4)+(CEO!I4-CEO!J4)+(CAV!I4-CAV!J4)+(CESFI!I4-CESFI!J4)+('REITORIA SCII '!I4-'REITORIA SCII '!J4)+(CIPI!I4-CIPI!J4)+(CERES!I4-CERES!J4)+('CCT PPGEC'!I4-'CCT PPGEC'!J4)+('CCT PPGEEL'!I4-'CCT PPGEEL'!J4)</f>
        <v>0</v>
      </c>
      <c r="J4" s="28">
        <f>H4-I4</f>
        <v>1102</v>
      </c>
      <c r="K4" s="9">
        <f>G4*H4</f>
        <v>32894.700000000004</v>
      </c>
      <c r="L4" s="9">
        <f>G4*I4</f>
        <v>0</v>
      </c>
    </row>
    <row r="5" spans="1:12" s="7" customFormat="1" ht="30" customHeight="1" x14ac:dyDescent="0.25">
      <c r="A5" s="160"/>
      <c r="B5" s="163"/>
      <c r="C5" s="44">
        <f>CEO!C5</f>
        <v>2</v>
      </c>
      <c r="D5" s="45" t="s">
        <v>31</v>
      </c>
      <c r="E5" s="46" t="s">
        <v>17</v>
      </c>
      <c r="F5" s="47" t="s">
        <v>24</v>
      </c>
      <c r="G5" s="53">
        <v>34.65</v>
      </c>
      <c r="H5" s="31">
        <f>'REITORIA PROEX'!I5+PROPPG!I5+CEART!I5+CEAD!I5+FAED!I5+CEFID!I5+ESAG!I5+'CCT DAD'!I5+CEPLAN!I5+CEAVI!I5+CEO!I5+CAV!I5+CESFI!I5+'REITORIA SCII '!I5+CIPI!I5+CERES!I5+'CCT PPGEC'!I5+'CCT PPGEEL'!I5</f>
        <v>217</v>
      </c>
      <c r="I5" s="32">
        <f>('REITORIA PROEX'!I5-'REITORIA PROEX'!J5)+(PROPPG!I5-PROPPG!J5)+(CEART!I5-CEART!J5)+(CEAD!I5-CEAD!J5)+(FAED!I5-FAED!J5)+(CEFID!I5-CEFID!J5)+(ESAG!I5-ESAG!J5)+('CCT DAD'!I5-'CCT DAD'!J5)+(CEPLAN!I5-CEPLAN!J5)+(CEAVI!I5-CEAVI!J5)+(CEO!I5-CEO!J5)+(CAV!I5-CAV!J5)+(CESFI!I5-CESFI!J5)+('REITORIA SCII '!I5-'REITORIA SCII '!J5)+(CIPI!I5-CIPI!J5)+(CERES!I5-CERES!J5)+('CCT PPGEC'!I5-'CCT PPGEC'!J5)+('CCT PPGEEL'!I5-'CCT PPGEEL'!J5)</f>
        <v>22</v>
      </c>
      <c r="J5" s="28">
        <f t="shared" ref="J5:J22" si="0">H5-I5</f>
        <v>195</v>
      </c>
      <c r="K5" s="9">
        <f t="shared" ref="K5:K22" si="1">G5*H5</f>
        <v>7519.0499999999993</v>
      </c>
      <c r="L5" s="9">
        <f t="shared" ref="L5:L22" si="2">G5*I5</f>
        <v>762.3</v>
      </c>
    </row>
    <row r="6" spans="1:12" s="7" customFormat="1" ht="30" customHeight="1" x14ac:dyDescent="0.25">
      <c r="A6" s="160"/>
      <c r="B6" s="163"/>
      <c r="C6" s="44">
        <f>CEO!C6</f>
        <v>3</v>
      </c>
      <c r="D6" s="45" t="s">
        <v>32</v>
      </c>
      <c r="E6" s="46" t="s">
        <v>17</v>
      </c>
      <c r="F6" s="47" t="s">
        <v>24</v>
      </c>
      <c r="G6" s="53">
        <v>28.25</v>
      </c>
      <c r="H6" s="31">
        <f>'REITORIA PROEX'!I6+PROPPG!I6+CEART!I6+CEAD!I6+FAED!I6+CEFID!I6+ESAG!I6+'CCT DAD'!I6+CEPLAN!I6+CEAVI!I6+CEO!I6+CAV!I6+CESFI!I6+'REITORIA SCII '!I6+CIPI!I6+CERES!I6+'CCT PPGEC'!I6+'CCT PPGEEL'!I6</f>
        <v>467</v>
      </c>
      <c r="I6" s="32">
        <f>('REITORIA PROEX'!I6-'REITORIA PROEX'!J6)+(PROPPG!I6-PROPPG!J6)+(CEART!I6-CEART!J6)+(CEAD!I6-CEAD!J6)+(FAED!I6-FAED!J6)+(CEFID!I6-CEFID!J6)+(ESAG!I6-ESAG!J6)+('CCT DAD'!I6-'CCT DAD'!J6)+(CEPLAN!I6-CEPLAN!J6)+(CEAVI!I6-CEAVI!J6)+(CEO!I6-CEO!J6)+(CAV!I6-CAV!J6)+(CESFI!I6-CESFI!J6)+('REITORIA SCII '!I6-'REITORIA SCII '!J6)+(CIPI!I6-CIPI!J6)+(CERES!I6-CERES!J6)+('CCT PPGEC'!I6-'CCT PPGEC'!J6)+('CCT PPGEEL'!I6-'CCT PPGEEL'!J6)</f>
        <v>0</v>
      </c>
      <c r="J6" s="28">
        <f t="shared" si="0"/>
        <v>467</v>
      </c>
      <c r="K6" s="9">
        <f t="shared" si="1"/>
        <v>13192.75</v>
      </c>
      <c r="L6" s="9">
        <f t="shared" si="2"/>
        <v>0</v>
      </c>
    </row>
    <row r="7" spans="1:12" s="7" customFormat="1" ht="30" customHeight="1" x14ac:dyDescent="0.25">
      <c r="A7" s="160"/>
      <c r="B7" s="163"/>
      <c r="C7" s="44">
        <f>CEO!C7</f>
        <v>4</v>
      </c>
      <c r="D7" s="45" t="s">
        <v>33</v>
      </c>
      <c r="E7" s="46" t="s">
        <v>17</v>
      </c>
      <c r="F7" s="47" t="s">
        <v>24</v>
      </c>
      <c r="G7" s="53">
        <v>40</v>
      </c>
      <c r="H7" s="31">
        <f>'REITORIA PROEX'!I7+PROPPG!I7+CEART!I7+CEAD!I7+FAED!I7+CEFID!I7+ESAG!I7+'CCT DAD'!I7+CEPLAN!I7+CEAVI!I7+CEO!I7+CAV!I7+CESFI!I7+'REITORIA SCII '!I7+CIPI!I7+CERES!I7+'CCT PPGEC'!I7+'CCT PPGEEL'!I7</f>
        <v>262</v>
      </c>
      <c r="I7" s="32">
        <f>('REITORIA PROEX'!I7-'REITORIA PROEX'!J7)+(PROPPG!I7-PROPPG!J7)+(CEART!I7-CEART!J7)+(CEAD!I7-CEAD!J7)+(FAED!I7-FAED!J7)+(CEFID!I7-CEFID!J7)+(ESAG!I7-ESAG!J7)+('CCT DAD'!I7-'CCT DAD'!J7)+(CEPLAN!I7-CEPLAN!J7)+(CEAVI!I7-CEAVI!J7)+(CEO!I7-CEO!J7)+(CAV!I7-CAV!J7)+(CESFI!I7-CESFI!J7)+('REITORIA SCII '!I7-'REITORIA SCII '!J7)+(CIPI!I7-CIPI!J7)+(CERES!I7-CERES!J7)+('CCT PPGEC'!I7-'CCT PPGEC'!J7)+('CCT PPGEEL'!I7-'CCT PPGEEL'!J7)</f>
        <v>0</v>
      </c>
      <c r="J7" s="28">
        <f t="shared" si="0"/>
        <v>262</v>
      </c>
      <c r="K7" s="9">
        <f t="shared" si="1"/>
        <v>10480</v>
      </c>
      <c r="L7" s="9">
        <f t="shared" si="2"/>
        <v>0</v>
      </c>
    </row>
    <row r="8" spans="1:12" s="7" customFormat="1" ht="30" customHeight="1" x14ac:dyDescent="0.25">
      <c r="A8" s="160"/>
      <c r="B8" s="163"/>
      <c r="C8" s="44">
        <f>CEO!C8</f>
        <v>5</v>
      </c>
      <c r="D8" s="45" t="s">
        <v>34</v>
      </c>
      <c r="E8" s="46" t="s">
        <v>17</v>
      </c>
      <c r="F8" s="47" t="s">
        <v>24</v>
      </c>
      <c r="G8" s="53">
        <v>36.799999999999997</v>
      </c>
      <c r="H8" s="31">
        <f>'REITORIA PROEX'!I8+PROPPG!I8+CEART!I8+CEAD!I8+FAED!I8+CEFID!I8+ESAG!I8+'CCT DAD'!I8+CEPLAN!I8+CEAVI!I8+CEO!I8+CAV!I8+CESFI!I8+'REITORIA SCII '!I8+CIPI!I8+CERES!I8+'CCT PPGEC'!I8+'CCT PPGEEL'!I8</f>
        <v>5425</v>
      </c>
      <c r="I8" s="32">
        <f>('REITORIA PROEX'!I8-'REITORIA PROEX'!J8)+(PROPPG!I8-PROPPG!J8)+(CEART!I8-CEART!J8)+(CEAD!I8-CEAD!J8)+(FAED!I8-FAED!J8)+(CEFID!I8-CEFID!J8)+(ESAG!I8-ESAG!J8)+('CCT DAD'!I8-'CCT DAD'!J8)+(CEPLAN!I8-CEPLAN!J8)+(CEAVI!I8-CEAVI!J8)+(CEO!I8-CEO!J8)+(CAV!I8-CAV!J8)+(CESFI!I8-CESFI!J8)+('REITORIA SCII '!I8-'REITORIA SCII '!J8)+(CIPI!I8-CIPI!J8)+(CERES!I8-CERES!J8)+('CCT PPGEC'!I8-'CCT PPGEC'!J8)+('CCT PPGEEL'!I8-'CCT PPGEEL'!J8)</f>
        <v>948.86</v>
      </c>
      <c r="J8" s="28">
        <f t="shared" si="0"/>
        <v>4476.1400000000003</v>
      </c>
      <c r="K8" s="9">
        <f t="shared" si="1"/>
        <v>199639.99999999997</v>
      </c>
      <c r="L8" s="9">
        <f t="shared" si="2"/>
        <v>34918.047999999995</v>
      </c>
    </row>
    <row r="9" spans="1:12" s="7" customFormat="1" ht="30" customHeight="1" x14ac:dyDescent="0.25">
      <c r="A9" s="160"/>
      <c r="B9" s="163"/>
      <c r="C9" s="44">
        <f>CEO!C9</f>
        <v>6</v>
      </c>
      <c r="D9" s="45" t="s">
        <v>35</v>
      </c>
      <c r="E9" s="46" t="s">
        <v>17</v>
      </c>
      <c r="F9" s="47" t="s">
        <v>24</v>
      </c>
      <c r="G9" s="53">
        <v>35.5</v>
      </c>
      <c r="H9" s="31">
        <f>'REITORIA PROEX'!I9+PROPPG!I9+CEART!I9+CEAD!I9+FAED!I9+CEFID!I9+ESAG!I9+'CCT DAD'!I9+CEPLAN!I9+CEAVI!I9+CEO!I9+CAV!I9+CESFI!I9+'REITORIA SCII '!I9+CIPI!I9+CERES!I9+'CCT PPGEC'!I9+'CCT PPGEEL'!I9</f>
        <v>177</v>
      </c>
      <c r="I9" s="32">
        <f>('REITORIA PROEX'!I9-'REITORIA PROEX'!J9)+(PROPPG!I9-PROPPG!J9)+(CEART!I9-CEART!J9)+(CEAD!I9-CEAD!J9)+(FAED!I9-FAED!J9)+(CEFID!I9-CEFID!J9)+(ESAG!I9-ESAG!J9)+('CCT DAD'!I9-'CCT DAD'!J9)+(CEPLAN!I9-CEPLAN!J9)+(CEAVI!I9-CEAVI!J9)+(CEO!I9-CEO!J9)+(CAV!I9-CAV!J9)+(CESFI!I9-CESFI!J9)+('REITORIA SCII '!I9-'REITORIA SCII '!J9)+(CIPI!I9-CIPI!J9)+(CERES!I9-CERES!J9)+('CCT PPGEC'!I9-'CCT PPGEC'!J9)+('CCT PPGEEL'!I9-'CCT PPGEEL'!J9)</f>
        <v>0</v>
      </c>
      <c r="J9" s="28">
        <f t="shared" si="0"/>
        <v>177</v>
      </c>
      <c r="K9" s="9">
        <f t="shared" si="1"/>
        <v>6283.5</v>
      </c>
      <c r="L9" s="9">
        <f t="shared" si="2"/>
        <v>0</v>
      </c>
    </row>
    <row r="10" spans="1:12" s="7" customFormat="1" ht="30" customHeight="1" x14ac:dyDescent="0.25">
      <c r="A10" s="160"/>
      <c r="B10" s="163"/>
      <c r="C10" s="44">
        <f>CEO!C10</f>
        <v>7</v>
      </c>
      <c r="D10" s="45" t="s">
        <v>36</v>
      </c>
      <c r="E10" s="46" t="s">
        <v>17</v>
      </c>
      <c r="F10" s="47" t="s">
        <v>24</v>
      </c>
      <c r="G10" s="53">
        <v>27.9</v>
      </c>
      <c r="H10" s="31">
        <f>'REITORIA PROEX'!I10+PROPPG!I10+CEART!I10+CEAD!I10+FAED!I10+CEFID!I10+ESAG!I10+'CCT DAD'!I10+CEPLAN!I10+CEAVI!I10+CEO!I10+CAV!I10+CESFI!I10+'REITORIA SCII '!I10+CIPI!I10+CERES!I10+'CCT PPGEC'!I10+'CCT PPGEEL'!I10</f>
        <v>722</v>
      </c>
      <c r="I10" s="32">
        <f>('REITORIA PROEX'!I10-'REITORIA PROEX'!J10)+(PROPPG!I10-PROPPG!J10)+(CEART!I10-CEART!J10)+(CEAD!I10-CEAD!J10)+(FAED!I10-FAED!J10)+(CEFID!I10-CEFID!J10)+(ESAG!I10-ESAG!J10)+('CCT DAD'!I10-'CCT DAD'!J10)+(CEPLAN!I10-CEPLAN!J10)+(CEAVI!I10-CEAVI!J10)+(CEO!I10-CEO!J10)+(CAV!I10-CAV!J10)+(CESFI!I10-CESFI!J10)+('REITORIA SCII '!I10-'REITORIA SCII '!J10)+(CIPI!I10-CIPI!J10)+(CERES!I10-CERES!J10)+('CCT PPGEC'!I10-'CCT PPGEC'!J10)+('CCT PPGEEL'!I10-'CCT PPGEEL'!J10)</f>
        <v>190.7</v>
      </c>
      <c r="J10" s="28">
        <f t="shared" si="0"/>
        <v>531.29999999999995</v>
      </c>
      <c r="K10" s="9">
        <f t="shared" si="1"/>
        <v>20143.8</v>
      </c>
      <c r="L10" s="9">
        <f t="shared" si="2"/>
        <v>5320.53</v>
      </c>
    </row>
    <row r="11" spans="1:12" ht="30" customHeight="1" x14ac:dyDescent="0.25">
      <c r="A11" s="160"/>
      <c r="B11" s="163"/>
      <c r="C11" s="44">
        <f>CEO!C11</f>
        <v>8</v>
      </c>
      <c r="D11" s="45" t="s">
        <v>37</v>
      </c>
      <c r="E11" s="46" t="s">
        <v>17</v>
      </c>
      <c r="F11" s="47" t="s">
        <v>24</v>
      </c>
      <c r="G11" s="53">
        <v>40.549999999999997</v>
      </c>
      <c r="H11" s="31">
        <f>'REITORIA PROEX'!I11+PROPPG!I11+CEART!I11+CEAD!I11+FAED!I11+CEFID!I11+ESAG!I11+'CCT DAD'!I11+CEPLAN!I11+CEAVI!I11+CEO!I11+CAV!I11+CESFI!I11+'REITORIA SCII '!I11+CIPI!I11+CERES!I11+'CCT PPGEC'!I11+'CCT PPGEEL'!I11</f>
        <v>227</v>
      </c>
      <c r="I11" s="32">
        <f>('REITORIA PROEX'!I11-'REITORIA PROEX'!J11)+(PROPPG!I11-PROPPG!J11)+(CEART!I11-CEART!J11)+(CEAD!I11-CEAD!J11)+(FAED!I11-FAED!J11)+(CEFID!I11-CEFID!J11)+(ESAG!I11-ESAG!J11)+('CCT DAD'!I11-'CCT DAD'!J11)+(CEPLAN!I11-CEPLAN!J11)+(CEAVI!I11-CEAVI!J11)+(CEO!I11-CEO!J11)+(CAV!I11-CAV!J11)+(CESFI!I11-CESFI!J11)+('REITORIA SCII '!I11-'REITORIA SCII '!J11)+(CIPI!I11-CIPI!J11)+(CERES!I11-CERES!J11)+('CCT PPGEC'!I11-'CCT PPGEC'!J11)+('CCT PPGEEL'!I11-'CCT PPGEEL'!J11)</f>
        <v>0</v>
      </c>
      <c r="J11" s="28">
        <f t="shared" si="0"/>
        <v>227</v>
      </c>
      <c r="K11" s="9">
        <f t="shared" si="1"/>
        <v>9204.8499999999985</v>
      </c>
      <c r="L11" s="9">
        <f t="shared" si="2"/>
        <v>0</v>
      </c>
    </row>
    <row r="12" spans="1:12" ht="30" customHeight="1" x14ac:dyDescent="0.25">
      <c r="A12" s="160"/>
      <c r="B12" s="163"/>
      <c r="C12" s="44">
        <f>CEO!C12</f>
        <v>9</v>
      </c>
      <c r="D12" s="48" t="s">
        <v>38</v>
      </c>
      <c r="E12" s="49" t="s">
        <v>17</v>
      </c>
      <c r="F12" s="47" t="s">
        <v>24</v>
      </c>
      <c r="G12" s="53">
        <v>19.7</v>
      </c>
      <c r="H12" s="31">
        <f>'REITORIA PROEX'!I12+PROPPG!I12+CEART!I12+CEAD!I12+FAED!I12+CEFID!I12+ESAG!I12+'CCT DAD'!I12+CEPLAN!I12+CEAVI!I12+CEO!I12+CAV!I12+CESFI!I12+'REITORIA SCII '!I12+CIPI!I12+CERES!I12+'CCT PPGEC'!I12+'CCT PPGEEL'!I12</f>
        <v>5169</v>
      </c>
      <c r="I12" s="32">
        <f>('REITORIA PROEX'!I12-'REITORIA PROEX'!J12)+(PROPPG!I12-PROPPG!J12)+(CEART!I12-CEART!J12)+(CEAD!I12-CEAD!J12)+(FAED!I12-FAED!J12)+(CEFID!I12-CEFID!J12)+(ESAG!I12-ESAG!J12)+('CCT DAD'!I12-'CCT DAD'!J12)+(CEPLAN!I12-CEPLAN!J12)+(CEAVI!I12-CEAVI!J12)+(CEO!I12-CEO!J12)+(CAV!I12-CAV!J12)+(CESFI!I12-CESFI!J12)+('REITORIA SCII '!I12-'REITORIA SCII '!J12)+(CIPI!I12-CIPI!J12)+(CERES!I12-CERES!J12)+('CCT PPGEC'!I12-'CCT PPGEC'!J12)+('CCT PPGEEL'!I12-'CCT PPGEEL'!J12)</f>
        <v>518.15</v>
      </c>
      <c r="J12" s="28">
        <f t="shared" si="0"/>
        <v>4650.8500000000004</v>
      </c>
      <c r="K12" s="9">
        <f t="shared" si="1"/>
        <v>101829.3</v>
      </c>
      <c r="L12" s="9">
        <f t="shared" si="2"/>
        <v>10207.554999999998</v>
      </c>
    </row>
    <row r="13" spans="1:12" ht="30" customHeight="1" x14ac:dyDescent="0.25">
      <c r="A13" s="160"/>
      <c r="B13" s="163"/>
      <c r="C13" s="44">
        <f>CEO!C13</f>
        <v>10</v>
      </c>
      <c r="D13" s="48" t="s">
        <v>39</v>
      </c>
      <c r="E13" s="49" t="s">
        <v>17</v>
      </c>
      <c r="F13" s="47" t="s">
        <v>24</v>
      </c>
      <c r="G13" s="53">
        <v>28.2</v>
      </c>
      <c r="H13" s="31">
        <f>'REITORIA PROEX'!I13+PROPPG!I13+CEART!I13+CEAD!I13+FAED!I13+CEFID!I13+ESAG!I13+'CCT DAD'!I13+CEPLAN!I13+CEAVI!I13+CEO!I13+CAV!I13+CESFI!I13+'REITORIA SCII '!I13+CIPI!I13+CERES!I13+'CCT PPGEC'!I13+'CCT PPGEEL'!I13</f>
        <v>1899</v>
      </c>
      <c r="I13" s="32">
        <f>('REITORIA PROEX'!I13-'REITORIA PROEX'!J13)+(PROPPG!I13-PROPPG!J13)+(CEART!I13-CEART!J13)+(CEAD!I13-CEAD!J13)+(FAED!I13-FAED!J13)+(CEFID!I13-CEFID!J13)+(ESAG!I13-ESAG!J13)+('CCT DAD'!I13-'CCT DAD'!J13)+(CEPLAN!I13-CEPLAN!J13)+(CEAVI!I13-CEAVI!J13)+(CEO!I13-CEO!J13)+(CAV!I13-CAV!J13)+(CESFI!I13-CESFI!J13)+('REITORIA SCII '!I13-'REITORIA SCII '!J13)+(CIPI!I13-CIPI!J13)+(CERES!I13-CERES!J13)+('CCT PPGEC'!I13-'CCT PPGEC'!J13)+('CCT PPGEEL'!I13-'CCT PPGEEL'!J13)</f>
        <v>279.86</v>
      </c>
      <c r="J13" s="28">
        <f t="shared" si="0"/>
        <v>1619.1399999999999</v>
      </c>
      <c r="K13" s="9">
        <f t="shared" si="1"/>
        <v>53551.799999999996</v>
      </c>
      <c r="L13" s="9">
        <f t="shared" si="2"/>
        <v>7892.0520000000006</v>
      </c>
    </row>
    <row r="14" spans="1:12" ht="30" customHeight="1" x14ac:dyDescent="0.25">
      <c r="A14" s="160"/>
      <c r="B14" s="163"/>
      <c r="C14" s="44">
        <v>11</v>
      </c>
      <c r="D14" s="48" t="s">
        <v>40</v>
      </c>
      <c r="E14" s="49" t="s">
        <v>17</v>
      </c>
      <c r="F14" s="47" t="s">
        <v>24</v>
      </c>
      <c r="G14" s="53">
        <v>30.95</v>
      </c>
      <c r="H14" s="31">
        <f>'REITORIA PROEX'!I14+PROPPG!I14+CEART!I14+CEAD!I14+FAED!I14+CEFID!I14+ESAG!I14+'CCT DAD'!I14+CEPLAN!I14+CEAVI!I14+CEO!I14+CAV!I14+CESFI!I14+'REITORIA SCII '!I14+CIPI!I14+CERES!I14+'CCT PPGEC'!I14+'CCT PPGEEL'!I14</f>
        <v>232</v>
      </c>
      <c r="I14" s="32">
        <f>('REITORIA PROEX'!I14-'REITORIA PROEX'!J14)+(PROPPG!I14-PROPPG!J14)+(CEART!I14-CEART!J14)+(CEAD!I14-CEAD!J14)+(FAED!I14-FAED!J14)+(CEFID!I14-CEFID!J14)+(ESAG!I14-ESAG!J14)+('CCT DAD'!I14-'CCT DAD'!J14)+(CEPLAN!I14-CEPLAN!J14)+(CEAVI!I14-CEAVI!J14)+(CEO!I14-CEO!J14)+(CAV!I14-CAV!J14)+(CESFI!I14-CESFI!J14)+('REITORIA SCII '!I14-'REITORIA SCII '!J14)+(CIPI!I14-CIPI!J14)+(CERES!I14-CERES!J14)+('CCT PPGEC'!I14-'CCT PPGEC'!J14)+('CCT PPGEEL'!I14-'CCT PPGEEL'!J14)</f>
        <v>0</v>
      </c>
      <c r="J14" s="28">
        <f t="shared" si="0"/>
        <v>232</v>
      </c>
      <c r="K14" s="9">
        <f t="shared" si="1"/>
        <v>7180.4</v>
      </c>
      <c r="L14" s="9">
        <f t="shared" si="2"/>
        <v>0</v>
      </c>
    </row>
    <row r="15" spans="1:12" ht="30" customHeight="1" x14ac:dyDescent="0.25">
      <c r="A15" s="161"/>
      <c r="B15" s="164"/>
      <c r="C15" s="44">
        <v>12</v>
      </c>
      <c r="D15" s="48" t="s">
        <v>41</v>
      </c>
      <c r="E15" s="49" t="s">
        <v>17</v>
      </c>
      <c r="F15" s="47" t="s">
        <v>24</v>
      </c>
      <c r="G15" s="53">
        <v>28</v>
      </c>
      <c r="H15" s="31">
        <f>'REITORIA PROEX'!I15+PROPPG!I15+CEART!I15+CEAD!I15+FAED!I15+CEFID!I15+ESAG!I15+'CCT DAD'!I15+CEPLAN!I15+CEAVI!I15+CEO!I15+CAV!I15+CESFI!I15+'REITORIA SCII '!I15+CIPI!I15+CERES!I15+'CCT PPGEC'!I15+'CCT PPGEEL'!I15</f>
        <v>907</v>
      </c>
      <c r="I15" s="32">
        <f>('REITORIA PROEX'!I15-'REITORIA PROEX'!J15)+(PROPPG!I15-PROPPG!J15)+(CEART!I15-CEART!J15)+(CEAD!I15-CEAD!J15)+(FAED!I15-FAED!J15)+(CEFID!I15-CEFID!J15)+(ESAG!I15-ESAG!J15)+('CCT DAD'!I15-'CCT DAD'!J15)+(CEPLAN!I15-CEPLAN!J15)+(CEAVI!I15-CEAVI!J15)+(CEO!I15-CEO!J15)+(CAV!I15-CAV!J15)+(CESFI!I15-CESFI!J15)+('REITORIA SCII '!I15-'REITORIA SCII '!J15)+(CIPI!I15-CIPI!J15)+(CERES!I15-CERES!J15)+('CCT PPGEC'!I15-'CCT PPGEC'!J15)+('CCT PPGEEL'!I15-'CCT PPGEEL'!J15)</f>
        <v>118.5</v>
      </c>
      <c r="J15" s="28">
        <f t="shared" si="0"/>
        <v>788.5</v>
      </c>
      <c r="K15" s="9">
        <f t="shared" si="1"/>
        <v>25396</v>
      </c>
      <c r="L15" s="9">
        <f t="shared" si="2"/>
        <v>3318</v>
      </c>
    </row>
    <row r="16" spans="1:12" ht="30" customHeight="1" x14ac:dyDescent="0.25">
      <c r="A16" s="165">
        <v>2</v>
      </c>
      <c r="B16" s="176" t="s">
        <v>54</v>
      </c>
      <c r="C16" s="37">
        <v>13</v>
      </c>
      <c r="D16" s="60" t="s">
        <v>42</v>
      </c>
      <c r="E16" s="70" t="s">
        <v>44</v>
      </c>
      <c r="F16" s="38" t="s">
        <v>24</v>
      </c>
      <c r="G16" s="54">
        <v>2843</v>
      </c>
      <c r="H16" s="31">
        <f>'REITORIA PROEX'!I16+PROPPG!I16+CEART!I16+CEAD!I16+FAED!I16+CEFID!I16+ESAG!I16+'CCT DAD'!I16+CEPLAN!I16+CEAVI!I16+CEO!I16+CAV!I16+CESFI!I16+'REITORIA SCII '!I16+CIPI!I16+CERES!I16+'CCT PPGEC'!I16+'CCT PPGEEL'!I16</f>
        <v>35</v>
      </c>
      <c r="I16" s="32">
        <f>('REITORIA PROEX'!I16-'REITORIA PROEX'!J16)+(PROPPG!I16-PROPPG!J16)+(CEART!I16-CEART!J16)+(CEAD!I16-CEAD!J16)+(FAED!I16-FAED!J16)+(CEFID!I16-CEFID!J16)+(ESAG!I16-ESAG!J16)+('CCT DAD'!I16-'CCT DAD'!J16)+(CEPLAN!I16-CEPLAN!J16)+(CEAVI!I16-CEAVI!J16)+(CEO!I16-CEO!J16)+(CAV!I16-CAV!J16)+(CESFI!I16-CESFI!J16)+('REITORIA SCII '!I16-'REITORIA SCII '!J16)+(CIPI!I16-CIPI!J16)+(CERES!I16-CERES!J16)+('CCT PPGEC'!I16-'CCT PPGEC'!J16)+('CCT PPGEEL'!I16-'CCT PPGEEL'!J16)</f>
        <v>2</v>
      </c>
      <c r="J16" s="28">
        <f t="shared" si="0"/>
        <v>33</v>
      </c>
      <c r="K16" s="9">
        <f t="shared" si="1"/>
        <v>99505</v>
      </c>
      <c r="L16" s="9">
        <f t="shared" si="2"/>
        <v>5686</v>
      </c>
    </row>
    <row r="17" spans="1:12" ht="30" customHeight="1" x14ac:dyDescent="0.25">
      <c r="A17" s="166"/>
      <c r="B17" s="177"/>
      <c r="C17" s="37">
        <v>14</v>
      </c>
      <c r="D17" s="60" t="s">
        <v>43</v>
      </c>
      <c r="E17" s="70" t="s">
        <v>44</v>
      </c>
      <c r="F17" s="38" t="s">
        <v>24</v>
      </c>
      <c r="G17" s="54">
        <v>3889</v>
      </c>
      <c r="H17" s="31">
        <f>'REITORIA PROEX'!I17+PROPPG!I17+CEART!I17+CEAD!I17+FAED!I17+CEFID!I17+ESAG!I17+'CCT DAD'!I17+CEPLAN!I17+CEAVI!I17+CEO!I17+CAV!I17+CESFI!I17+'REITORIA SCII '!I17+CIPI!I17+CERES!I17+'CCT PPGEC'!I17+'CCT PPGEEL'!I17</f>
        <v>21</v>
      </c>
      <c r="I17" s="32">
        <f>('REITORIA PROEX'!I17-'REITORIA PROEX'!J17)+(PROPPG!I17-PROPPG!J17)+(CEART!I17-CEART!J17)+(CEAD!I17-CEAD!J17)+(FAED!I17-FAED!J17)+(CEFID!I17-CEFID!J17)+(ESAG!I17-ESAG!J17)+('CCT DAD'!I17-'CCT DAD'!J17)+(CEPLAN!I17-CEPLAN!J17)+(CEAVI!I17-CEAVI!J17)+(CEO!I17-CEO!J17)+(CAV!I17-CAV!J17)+(CESFI!I17-CESFI!J17)+('REITORIA SCII '!I17-'REITORIA SCII '!J17)+(CIPI!I17-CIPI!J17)+(CERES!I17-CERES!J17)+('CCT PPGEC'!I17-'CCT PPGEC'!J17)+('CCT PPGEEL'!I17-'CCT PPGEEL'!J17)</f>
        <v>0</v>
      </c>
      <c r="J17" s="28">
        <f t="shared" si="0"/>
        <v>21</v>
      </c>
      <c r="K17" s="9">
        <f t="shared" si="1"/>
        <v>81669</v>
      </c>
      <c r="L17" s="9">
        <f t="shared" si="2"/>
        <v>0</v>
      </c>
    </row>
    <row r="18" spans="1:12" ht="30" customHeight="1" x14ac:dyDescent="0.25">
      <c r="A18" s="167"/>
      <c r="B18" s="178"/>
      <c r="C18" s="37">
        <v>15</v>
      </c>
      <c r="D18" s="60" t="s">
        <v>45</v>
      </c>
      <c r="E18" s="70" t="s">
        <v>44</v>
      </c>
      <c r="F18" s="38" t="s">
        <v>24</v>
      </c>
      <c r="G18" s="54">
        <v>6535</v>
      </c>
      <c r="H18" s="31">
        <f>'REITORIA PROEX'!I18+PROPPG!I18+CEART!I18+CEAD!I18+FAED!I18+CEFID!I18+ESAG!I18+'CCT DAD'!I18+CEPLAN!I18+CEAVI!I18+CEO!I18+CAV!I18+CESFI!I18+'REITORIA SCII '!I18+CIPI!I18+CERES!I18+'CCT PPGEC'!I18+'CCT PPGEEL'!I18</f>
        <v>22</v>
      </c>
      <c r="I18" s="32">
        <f>('REITORIA PROEX'!I18-'REITORIA PROEX'!J18)+(PROPPG!I18-PROPPG!J18)+(CEART!I18-CEART!J18)+(CEAD!I18-CEAD!J18)+(FAED!I18-FAED!J18)+(CEFID!I18-CEFID!J18)+(ESAG!I18-ESAG!J18)+('CCT DAD'!I18-'CCT DAD'!J18)+(CEPLAN!I18-CEPLAN!J18)+(CEAVI!I18-CEAVI!J18)+(CEO!I18-CEO!J18)+(CAV!I18-CAV!J18)+(CESFI!I18-CESFI!J18)+('REITORIA SCII '!I18-'REITORIA SCII '!J18)+(CIPI!I18-CIPI!J18)+(CERES!I18-CERES!J18)+('CCT PPGEC'!I18-'CCT PPGEC'!J18)+('CCT PPGEEL'!I18-'CCT PPGEEL'!J18)</f>
        <v>0</v>
      </c>
      <c r="J18" s="28">
        <f t="shared" si="0"/>
        <v>22</v>
      </c>
      <c r="K18" s="9">
        <f t="shared" si="1"/>
        <v>143770</v>
      </c>
      <c r="L18" s="9">
        <f t="shared" si="2"/>
        <v>0</v>
      </c>
    </row>
    <row r="19" spans="1:12" ht="30" customHeight="1" x14ac:dyDescent="0.25">
      <c r="A19" s="159">
        <v>3</v>
      </c>
      <c r="B19" s="162" t="s">
        <v>54</v>
      </c>
      <c r="C19" s="44">
        <v>16</v>
      </c>
      <c r="D19" s="64" t="s">
        <v>46</v>
      </c>
      <c r="E19" s="46" t="s">
        <v>20</v>
      </c>
      <c r="F19" s="47" t="s">
        <v>24</v>
      </c>
      <c r="G19" s="53">
        <v>480</v>
      </c>
      <c r="H19" s="31">
        <f>'REITORIA PROEX'!I19+PROPPG!I19+CEART!I19+CEAD!I19+FAED!I19+CEFID!I19+ESAG!I19+'CCT DAD'!I19+CEPLAN!I19+CEAVI!I19+CEO!I19+CAV!I19+CESFI!I19+'REITORIA SCII '!I19+CIPI!I19+CERES!I19+'CCT PPGEC'!I19+'CCT PPGEEL'!I19</f>
        <v>189</v>
      </c>
      <c r="I19" s="32">
        <f>('REITORIA PROEX'!I19-'REITORIA PROEX'!J19)+(PROPPG!I19-PROPPG!J19)+(CEART!I19-CEART!J19)+(CEAD!I19-CEAD!J19)+(FAED!I19-FAED!J19)+(CEFID!I19-CEFID!J19)+(ESAG!I19-ESAG!J19)+('CCT DAD'!I19-'CCT DAD'!J19)+(CEPLAN!I19-CEPLAN!J19)+(CEAVI!I19-CEAVI!J19)+(CEO!I19-CEO!J19)+(CAV!I19-CAV!J19)+(CESFI!I19-CESFI!J19)+('REITORIA SCII '!I19-'REITORIA SCII '!J19)+(CIPI!I19-CIPI!J19)+(CERES!I19-CERES!J19)+('CCT PPGEC'!I19-'CCT PPGEC'!J19)+('CCT PPGEEL'!I19-'CCT PPGEEL'!J19)</f>
        <v>0</v>
      </c>
      <c r="J19" s="28">
        <f t="shared" si="0"/>
        <v>189</v>
      </c>
      <c r="K19" s="9">
        <f t="shared" si="1"/>
        <v>90720</v>
      </c>
      <c r="L19" s="9">
        <f t="shared" si="2"/>
        <v>0</v>
      </c>
    </row>
    <row r="20" spans="1:12" ht="42" customHeight="1" x14ac:dyDescent="0.25">
      <c r="A20" s="160"/>
      <c r="B20" s="163"/>
      <c r="C20" s="44">
        <v>17</v>
      </c>
      <c r="D20" s="64" t="s">
        <v>47</v>
      </c>
      <c r="E20" s="46" t="s">
        <v>20</v>
      </c>
      <c r="F20" s="47" t="s">
        <v>24</v>
      </c>
      <c r="G20" s="53">
        <v>482</v>
      </c>
      <c r="H20" s="31">
        <f>'REITORIA PROEX'!I20+PROPPG!I20+CEART!I20+CEAD!I20+FAED!I20+CEFID!I20+ESAG!I20+'CCT DAD'!I20+CEPLAN!I20+CEAVI!I20+CEO!I20+CAV!I20+CESFI!I20+'REITORIA SCII '!I20+CIPI!I20+CERES!I20+'CCT PPGEC'!I20+'CCT PPGEEL'!I20</f>
        <v>32</v>
      </c>
      <c r="I20" s="32">
        <f>('REITORIA PROEX'!I20-'REITORIA PROEX'!J20)+(PROPPG!I20-PROPPG!J20)+(CEART!I20-CEART!J20)+(CEAD!I20-CEAD!J20)+(FAED!I20-FAED!J20)+(CEFID!I20-CEFID!J20)+(ESAG!I20-ESAG!J20)+('CCT DAD'!I20-'CCT DAD'!J20)+(CEPLAN!I20-CEPLAN!J20)+(CEAVI!I20-CEAVI!J20)+(CEO!I20-CEO!J20)+(CAV!I20-CAV!J20)+(CESFI!I20-CESFI!J20)+('REITORIA SCII '!I20-'REITORIA SCII '!J20)+(CIPI!I20-CIPI!J20)+(CERES!I20-CERES!J20)+('CCT PPGEC'!I20-'CCT PPGEC'!J20)+('CCT PPGEEL'!I20-'CCT PPGEEL'!J20)</f>
        <v>4</v>
      </c>
      <c r="J20" s="28">
        <f t="shared" si="0"/>
        <v>28</v>
      </c>
      <c r="K20" s="9">
        <f t="shared" si="1"/>
        <v>15424</v>
      </c>
      <c r="L20" s="9">
        <f t="shared" si="2"/>
        <v>1928</v>
      </c>
    </row>
    <row r="21" spans="1:12" ht="42.75" x14ac:dyDescent="0.25">
      <c r="A21" s="161"/>
      <c r="B21" s="164"/>
      <c r="C21" s="44">
        <v>18</v>
      </c>
      <c r="D21" s="64" t="s">
        <v>48</v>
      </c>
      <c r="E21" s="46" t="s">
        <v>20</v>
      </c>
      <c r="F21" s="47" t="s">
        <v>24</v>
      </c>
      <c r="G21" s="53">
        <v>480</v>
      </c>
      <c r="H21" s="31">
        <f>'REITORIA PROEX'!I21+PROPPG!I21+CEART!I21+CEAD!I21+FAED!I21+CEFID!I21+ESAG!I21+'CCT DAD'!I21+CEPLAN!I21+CEAVI!I21+CEO!I21+CAV!I21+CESFI!I21+'REITORIA SCII '!I21+CIPI!I21+CERES!I21+'CCT PPGEC'!I21+'CCT PPGEEL'!I21</f>
        <v>30</v>
      </c>
      <c r="I21" s="32">
        <f>('REITORIA PROEX'!I21-'REITORIA PROEX'!J21)+(PROPPG!I21-PROPPG!J21)+(CEART!I21-CEART!J21)+(CEAD!I21-CEAD!J21)+(FAED!I21-FAED!J21)+(CEFID!I21-CEFID!J21)+(ESAG!I21-ESAG!J21)+('CCT DAD'!I21-'CCT DAD'!J21)+(CEPLAN!I21-CEPLAN!J21)+(CEAVI!I21-CEAVI!J21)+(CEO!I21-CEO!J21)+(CAV!I21-CAV!J21)+(CESFI!I21-CESFI!J21)+('REITORIA SCII '!I21-'REITORIA SCII '!J21)+(CIPI!I21-CIPI!J21)+(CERES!I21-CERES!J21)+('CCT PPGEC'!I21-'CCT PPGEC'!J21)+('CCT PPGEEL'!I21-'CCT PPGEEL'!J21)</f>
        <v>4</v>
      </c>
      <c r="J21" s="28">
        <f t="shared" si="0"/>
        <v>26</v>
      </c>
      <c r="K21" s="9">
        <f t="shared" si="1"/>
        <v>14400</v>
      </c>
      <c r="L21" s="9">
        <f t="shared" si="2"/>
        <v>1920</v>
      </c>
    </row>
    <row r="22" spans="1:12" ht="139.5" x14ac:dyDescent="0.25">
      <c r="A22" s="56">
        <v>4</v>
      </c>
      <c r="B22" s="57" t="s">
        <v>54</v>
      </c>
      <c r="C22" s="37">
        <v>19</v>
      </c>
      <c r="D22" s="50" t="s">
        <v>49</v>
      </c>
      <c r="E22" s="51" t="s">
        <v>20</v>
      </c>
      <c r="F22" s="38" t="s">
        <v>24</v>
      </c>
      <c r="G22" s="54">
        <v>798.72</v>
      </c>
      <c r="H22" s="31">
        <f>'REITORIA PROEX'!I22+PROPPG!I22+CEART!I22+CEAD!I22+FAED!I22+CEFID!I22+ESAG!I22+'CCT DAD'!I22+CEPLAN!I22+CEAVI!I22+CEO!I22+CAV!I22+CESFI!I22+'REITORIA SCII '!I22+CIPI!I22+CERES!I22+'CCT PPGEC'!I22+'CCT PPGEEL'!I22</f>
        <v>313</v>
      </c>
      <c r="I22" s="32">
        <f>('REITORIA PROEX'!I22-'REITORIA PROEX'!J22)+(PROPPG!I22-PROPPG!J22)+(CEART!I22-CEART!J22)+(CEAD!I22-CEAD!J22)+(FAED!I22-FAED!J22)+(CEFID!I22-CEFID!J22)+(ESAG!I22-ESAG!J22)+('CCT DAD'!I22-'CCT DAD'!J22)+(CEPLAN!I22-CEPLAN!J22)+(CEAVI!I22-CEAVI!J22)+(CEO!I22-CEO!J22)+(CAV!I22-CAV!J22)+(CESFI!I22-CESFI!J22)+('REITORIA SCII '!I22-'REITORIA SCII '!J22)+(CIPI!I22-CIPI!J22)+(CERES!I22-CERES!J22)+('CCT PPGEC'!I22-'CCT PPGEC'!J22)+('CCT PPGEEL'!I22-'CCT PPGEEL'!J22)</f>
        <v>26</v>
      </c>
      <c r="J22" s="28">
        <f t="shared" si="0"/>
        <v>287</v>
      </c>
      <c r="K22" s="9">
        <f t="shared" si="1"/>
        <v>249999.36000000002</v>
      </c>
      <c r="L22" s="9">
        <f t="shared" si="2"/>
        <v>20766.72</v>
      </c>
    </row>
    <row r="23" spans="1:12" x14ac:dyDescent="0.25">
      <c r="H23" s="2"/>
      <c r="I23" s="2"/>
      <c r="J23" s="2"/>
      <c r="K23" s="39">
        <f>SUM(K4:K22)</f>
        <v>1182803.51</v>
      </c>
      <c r="L23" s="39">
        <f>SUM(L4:L22)</f>
        <v>92719.205000000002</v>
      </c>
    </row>
    <row r="24" spans="1:12" x14ac:dyDescent="0.25">
      <c r="H24" s="2"/>
      <c r="I24" s="2"/>
      <c r="J24" s="2"/>
    </row>
    <row r="25" spans="1:12" x14ac:dyDescent="0.25">
      <c r="H25" s="2"/>
      <c r="I25" s="2"/>
      <c r="J25" s="2"/>
    </row>
    <row r="26" spans="1:12" x14ac:dyDescent="0.25">
      <c r="H26" s="2"/>
      <c r="I26" s="2"/>
      <c r="J26" s="2"/>
    </row>
    <row r="27" spans="1:12" x14ac:dyDescent="0.25">
      <c r="D27" s="2"/>
      <c r="E27" s="2"/>
      <c r="F27" s="2"/>
      <c r="H27" s="2"/>
      <c r="I27" s="2"/>
      <c r="J27" s="2"/>
    </row>
    <row r="28" spans="1:12" x14ac:dyDescent="0.25">
      <c r="D28" s="2"/>
      <c r="E28" s="2"/>
      <c r="F28" s="2"/>
      <c r="H28" s="2"/>
      <c r="I28" s="2"/>
      <c r="J28" s="2"/>
    </row>
    <row r="29" spans="1:12" ht="15.75" x14ac:dyDescent="0.25">
      <c r="H29" s="183" t="str">
        <f>A1</f>
        <v>PROCESSO: PE 1081/2022</v>
      </c>
      <c r="I29" s="183"/>
      <c r="J29" s="183"/>
      <c r="K29" s="183"/>
      <c r="L29" s="183"/>
    </row>
    <row r="30" spans="1:12" ht="15.75" x14ac:dyDescent="0.25">
      <c r="B30" s="2"/>
      <c r="C30" s="2"/>
      <c r="D30" s="2"/>
      <c r="E30" s="2"/>
      <c r="F30" s="2"/>
      <c r="H30" s="183" t="str">
        <f>D1</f>
        <v>OBJETO: CONTRATAÇÃO DE EMPRESA PRESTADORA DE SERVIÇO DE REVISÃO, TRADUÇÃO DE TEXTOS E TRADUÇÃO SIMULTÂNEA PARA A UDESC</v>
      </c>
      <c r="I30" s="183"/>
      <c r="J30" s="183"/>
      <c r="K30" s="183"/>
      <c r="L30" s="183"/>
    </row>
    <row r="31" spans="1:12" ht="15.75" x14ac:dyDescent="0.25">
      <c r="H31" s="184" t="str">
        <f>H1</f>
        <v>VIGÊNCIA DA ATA: 07/10/2022 até 07/10/2023</v>
      </c>
      <c r="I31" s="185"/>
      <c r="J31" s="185"/>
      <c r="K31" s="185"/>
      <c r="L31" s="186"/>
    </row>
    <row r="32" spans="1:12" ht="15.75" x14ac:dyDescent="0.25">
      <c r="H32" s="22" t="s">
        <v>11</v>
      </c>
      <c r="I32" s="23"/>
      <c r="J32" s="23"/>
      <c r="K32" s="23"/>
      <c r="L32" s="19">
        <f>K23</f>
        <v>1182803.51</v>
      </c>
    </row>
    <row r="33" spans="8:12" ht="15.75" x14ac:dyDescent="0.25">
      <c r="H33" s="24" t="s">
        <v>12</v>
      </c>
      <c r="I33" s="25"/>
      <c r="J33" s="25"/>
      <c r="K33" s="25"/>
      <c r="L33" s="20">
        <f>L23</f>
        <v>92719.205000000002</v>
      </c>
    </row>
    <row r="34" spans="8:12" ht="15.75" x14ac:dyDescent="0.25">
      <c r="H34" s="24" t="s">
        <v>13</v>
      </c>
      <c r="I34" s="25"/>
      <c r="J34" s="25"/>
      <c r="K34" s="25"/>
      <c r="L34" s="21"/>
    </row>
    <row r="35" spans="8:12" ht="15.75" x14ac:dyDescent="0.25">
      <c r="H35" s="26" t="s">
        <v>14</v>
      </c>
      <c r="I35" s="27"/>
      <c r="J35" s="27"/>
      <c r="K35" s="27"/>
      <c r="L35" s="33">
        <f>L33/L32</f>
        <v>7.8389355642003458E-2</v>
      </c>
    </row>
    <row r="36" spans="8:12" ht="15.75" x14ac:dyDescent="0.25">
      <c r="H36" s="180" t="s">
        <v>98</v>
      </c>
      <c r="I36" s="181"/>
      <c r="J36" s="181"/>
      <c r="K36" s="181"/>
      <c r="L36" s="182"/>
    </row>
  </sheetData>
  <mergeCells count="14">
    <mergeCell ref="A19:A21"/>
    <mergeCell ref="B19:B21"/>
    <mergeCell ref="H36:L36"/>
    <mergeCell ref="H29:L29"/>
    <mergeCell ref="H30:L30"/>
    <mergeCell ref="H31:L31"/>
    <mergeCell ref="A16:A18"/>
    <mergeCell ref="B16:B18"/>
    <mergeCell ref="H1:L1"/>
    <mergeCell ref="A2:L2"/>
    <mergeCell ref="A1:C1"/>
    <mergeCell ref="D1:G1"/>
    <mergeCell ref="A4:A15"/>
    <mergeCell ref="B4:B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1E5B9-0194-4B08-BA2D-BED7E8954223}">
  <dimension ref="A1:AB23"/>
  <sheetViews>
    <sheetView zoomScale="80" zoomScaleNormal="80" workbookViewId="0">
      <selection activeCell="N6" sqref="N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175" t="s">
        <v>51</v>
      </c>
      <c r="B1" s="175"/>
      <c r="C1" s="175"/>
      <c r="D1" s="175" t="s">
        <v>28</v>
      </c>
      <c r="E1" s="175"/>
      <c r="F1" s="175"/>
      <c r="G1" s="175"/>
      <c r="H1" s="175"/>
      <c r="I1" s="175" t="s">
        <v>52</v>
      </c>
      <c r="J1" s="175"/>
      <c r="K1" s="175"/>
      <c r="L1" s="174" t="s">
        <v>50</v>
      </c>
      <c r="M1" s="174" t="s">
        <v>50</v>
      </c>
      <c r="N1" s="174" t="s">
        <v>50</v>
      </c>
      <c r="O1" s="174" t="s">
        <v>50</v>
      </c>
      <c r="P1" s="174" t="s">
        <v>50</v>
      </c>
      <c r="Q1" s="174" t="s">
        <v>50</v>
      </c>
      <c r="R1" s="174" t="s">
        <v>50</v>
      </c>
      <c r="S1" s="174" t="s">
        <v>50</v>
      </c>
      <c r="T1" s="174" t="s">
        <v>50</v>
      </c>
      <c r="U1" s="174" t="s">
        <v>50</v>
      </c>
      <c r="V1" s="174" t="s">
        <v>50</v>
      </c>
      <c r="W1" s="174" t="s">
        <v>50</v>
      </c>
      <c r="X1" s="174" t="s">
        <v>50</v>
      </c>
      <c r="Y1" s="174" t="s">
        <v>50</v>
      </c>
      <c r="Z1" s="174" t="s">
        <v>50</v>
      </c>
      <c r="AA1" s="174" t="s">
        <v>50</v>
      </c>
      <c r="AB1" s="174" t="s">
        <v>50</v>
      </c>
    </row>
    <row r="2" spans="1:28" ht="21.75" customHeight="1" x14ac:dyDescent="0.25">
      <c r="A2" s="175" t="s">
        <v>19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4" t="s">
        <v>2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159">
        <v>1</v>
      </c>
      <c r="B4" s="162" t="s">
        <v>53</v>
      </c>
      <c r="C4" s="44">
        <v>1</v>
      </c>
      <c r="D4" s="45" t="s">
        <v>30</v>
      </c>
      <c r="E4" s="61" t="s">
        <v>17</v>
      </c>
      <c r="F4" s="66" t="s">
        <v>24</v>
      </c>
      <c r="G4" s="66" t="s">
        <v>25</v>
      </c>
      <c r="H4" s="53">
        <v>29.85</v>
      </c>
      <c r="I4" s="8">
        <v>10</v>
      </c>
      <c r="J4" s="15">
        <f t="shared" ref="J4:J15" si="0">I4-(SUM(L4:AB4))</f>
        <v>10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160"/>
      <c r="B5" s="163"/>
      <c r="C5" s="44">
        <v>2</v>
      </c>
      <c r="D5" s="45" t="s">
        <v>31</v>
      </c>
      <c r="E5" s="61" t="s">
        <v>17</v>
      </c>
      <c r="F5" s="66" t="s">
        <v>24</v>
      </c>
      <c r="G5" s="66" t="s">
        <v>25</v>
      </c>
      <c r="H5" s="53">
        <v>34.65</v>
      </c>
      <c r="I5" s="8"/>
      <c r="J5" s="15">
        <f t="shared" si="0"/>
        <v>0</v>
      </c>
      <c r="K5" s="16" t="str">
        <f t="shared" ref="K5:K22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160"/>
      <c r="B6" s="163"/>
      <c r="C6" s="44">
        <v>3</v>
      </c>
      <c r="D6" s="45" t="s">
        <v>32</v>
      </c>
      <c r="E6" s="61" t="s">
        <v>17</v>
      </c>
      <c r="F6" s="66" t="s">
        <v>24</v>
      </c>
      <c r="G6" s="66" t="s">
        <v>25</v>
      </c>
      <c r="H6" s="53">
        <v>28.25</v>
      </c>
      <c r="I6" s="8"/>
      <c r="J6" s="15">
        <f t="shared" si="0"/>
        <v>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160"/>
      <c r="B7" s="163"/>
      <c r="C7" s="44">
        <v>4</v>
      </c>
      <c r="D7" s="45" t="s">
        <v>33</v>
      </c>
      <c r="E7" s="61" t="s">
        <v>17</v>
      </c>
      <c r="F7" s="66" t="s">
        <v>24</v>
      </c>
      <c r="G7" s="66" t="s">
        <v>25</v>
      </c>
      <c r="H7" s="53">
        <v>40</v>
      </c>
      <c r="I7" s="8">
        <v>50</v>
      </c>
      <c r="J7" s="15">
        <f t="shared" si="0"/>
        <v>50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160"/>
      <c r="B8" s="163"/>
      <c r="C8" s="44">
        <v>5</v>
      </c>
      <c r="D8" s="45" t="s">
        <v>34</v>
      </c>
      <c r="E8" s="61" t="s">
        <v>17</v>
      </c>
      <c r="F8" s="66" t="s">
        <v>24</v>
      </c>
      <c r="G8" s="66" t="s">
        <v>25</v>
      </c>
      <c r="H8" s="53">
        <v>36.799999999999997</v>
      </c>
      <c r="I8" s="8">
        <v>10</v>
      </c>
      <c r="J8" s="15">
        <f t="shared" si="0"/>
        <v>10</v>
      </c>
      <c r="K8" s="16" t="str">
        <f t="shared" si="1"/>
        <v>OK</v>
      </c>
      <c r="L8" s="73"/>
      <c r="M8" s="71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160"/>
      <c r="B9" s="163"/>
      <c r="C9" s="44">
        <v>6</v>
      </c>
      <c r="D9" s="45" t="s">
        <v>35</v>
      </c>
      <c r="E9" s="61" t="s">
        <v>17</v>
      </c>
      <c r="F9" s="66" t="s">
        <v>24</v>
      </c>
      <c r="G9" s="66" t="s">
        <v>25</v>
      </c>
      <c r="H9" s="53">
        <v>35.5</v>
      </c>
      <c r="I9" s="8"/>
      <c r="J9" s="15">
        <f t="shared" si="0"/>
        <v>0</v>
      </c>
      <c r="K9" s="16" t="str">
        <f t="shared" si="1"/>
        <v>OK</v>
      </c>
      <c r="L9" s="74"/>
      <c r="M9" s="72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160"/>
      <c r="B10" s="163"/>
      <c r="C10" s="44">
        <v>7</v>
      </c>
      <c r="D10" s="45" t="s">
        <v>36</v>
      </c>
      <c r="E10" s="61" t="s">
        <v>17</v>
      </c>
      <c r="F10" s="66" t="s">
        <v>24</v>
      </c>
      <c r="G10" s="66" t="s">
        <v>25</v>
      </c>
      <c r="H10" s="53">
        <v>27.9</v>
      </c>
      <c r="I10" s="8"/>
      <c r="J10" s="15">
        <f t="shared" si="0"/>
        <v>0</v>
      </c>
      <c r="K10" s="16" t="str">
        <f t="shared" si="1"/>
        <v>OK</v>
      </c>
      <c r="L10" s="73"/>
      <c r="M10" s="71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160"/>
      <c r="B11" s="163"/>
      <c r="C11" s="44">
        <v>8</v>
      </c>
      <c r="D11" s="45" t="s">
        <v>37</v>
      </c>
      <c r="E11" s="61" t="s">
        <v>17</v>
      </c>
      <c r="F11" s="66" t="s">
        <v>24</v>
      </c>
      <c r="G11" s="66" t="s">
        <v>25</v>
      </c>
      <c r="H11" s="53">
        <v>40.549999999999997</v>
      </c>
      <c r="I11" s="8">
        <v>50</v>
      </c>
      <c r="J11" s="15">
        <f t="shared" si="0"/>
        <v>50</v>
      </c>
      <c r="K11" s="16" t="str">
        <f t="shared" si="1"/>
        <v>OK</v>
      </c>
      <c r="L11" s="74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160"/>
      <c r="B12" s="163"/>
      <c r="C12" s="44">
        <v>9</v>
      </c>
      <c r="D12" s="48" t="s">
        <v>38</v>
      </c>
      <c r="E12" s="62" t="s">
        <v>17</v>
      </c>
      <c r="F12" s="66" t="s">
        <v>24</v>
      </c>
      <c r="G12" s="66" t="s">
        <v>25</v>
      </c>
      <c r="H12" s="53">
        <v>19.7</v>
      </c>
      <c r="I12" s="8"/>
      <c r="J12" s="15">
        <f t="shared" si="0"/>
        <v>0</v>
      </c>
      <c r="K12" s="16" t="str">
        <f t="shared" si="1"/>
        <v>OK</v>
      </c>
      <c r="L12" s="74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160"/>
      <c r="B13" s="163"/>
      <c r="C13" s="44">
        <v>10</v>
      </c>
      <c r="D13" s="48" t="s">
        <v>39</v>
      </c>
      <c r="E13" s="62" t="s">
        <v>17</v>
      </c>
      <c r="F13" s="66" t="s">
        <v>24</v>
      </c>
      <c r="G13" s="66" t="s">
        <v>26</v>
      </c>
      <c r="H13" s="53">
        <v>28.2</v>
      </c>
      <c r="I13" s="8"/>
      <c r="J13" s="15">
        <f t="shared" si="0"/>
        <v>0</v>
      </c>
      <c r="K13" s="16" t="str">
        <f t="shared" si="1"/>
        <v>OK</v>
      </c>
      <c r="L13" s="74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160"/>
      <c r="B14" s="163"/>
      <c r="C14" s="44">
        <v>11</v>
      </c>
      <c r="D14" s="48" t="s">
        <v>40</v>
      </c>
      <c r="E14" s="62" t="s">
        <v>17</v>
      </c>
      <c r="F14" s="66" t="s">
        <v>24</v>
      </c>
      <c r="G14" s="66" t="s">
        <v>26</v>
      </c>
      <c r="H14" s="53">
        <v>30.95</v>
      </c>
      <c r="I14" s="8"/>
      <c r="J14" s="15">
        <f t="shared" si="0"/>
        <v>0</v>
      </c>
      <c r="K14" s="16" t="str">
        <f t="shared" si="1"/>
        <v>OK</v>
      </c>
      <c r="L14" s="74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161"/>
      <c r="B15" s="164"/>
      <c r="C15" s="44">
        <v>12</v>
      </c>
      <c r="D15" s="48" t="s">
        <v>41</v>
      </c>
      <c r="E15" s="62" t="s">
        <v>17</v>
      </c>
      <c r="F15" s="66" t="s">
        <v>24</v>
      </c>
      <c r="G15" s="66" t="s">
        <v>26</v>
      </c>
      <c r="H15" s="53">
        <v>28</v>
      </c>
      <c r="I15" s="8"/>
      <c r="J15" s="15">
        <f t="shared" si="0"/>
        <v>0</v>
      </c>
      <c r="K15" s="16" t="str">
        <f t="shared" si="1"/>
        <v>OK</v>
      </c>
      <c r="L15" s="74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65">
        <v>2</v>
      </c>
      <c r="B16" s="168" t="s">
        <v>54</v>
      </c>
      <c r="C16" s="37">
        <v>13</v>
      </c>
      <c r="D16" s="50" t="s">
        <v>42</v>
      </c>
      <c r="E16" s="65" t="s">
        <v>44</v>
      </c>
      <c r="F16" s="63" t="s">
        <v>24</v>
      </c>
      <c r="G16" s="63" t="s">
        <v>29</v>
      </c>
      <c r="H16" s="54">
        <v>2843</v>
      </c>
      <c r="I16" s="8"/>
      <c r="J16" s="15">
        <f t="shared" ref="J16:J22" si="2">I16-(SUM(L16:AB16))</f>
        <v>0</v>
      </c>
      <c r="K16" s="16" t="str">
        <f t="shared" si="1"/>
        <v>OK</v>
      </c>
      <c r="L16" s="74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66"/>
      <c r="B17" s="169"/>
      <c r="C17" s="37">
        <v>14</v>
      </c>
      <c r="D17" s="50" t="s">
        <v>43</v>
      </c>
      <c r="E17" s="65" t="s">
        <v>44</v>
      </c>
      <c r="F17" s="63" t="s">
        <v>24</v>
      </c>
      <c r="G17" s="63" t="s">
        <v>29</v>
      </c>
      <c r="H17" s="54">
        <v>3889</v>
      </c>
      <c r="I17" s="8"/>
      <c r="J17" s="15">
        <f t="shared" si="2"/>
        <v>0</v>
      </c>
      <c r="K17" s="16" t="str">
        <f t="shared" si="1"/>
        <v>OK</v>
      </c>
      <c r="L17" s="74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67"/>
      <c r="B18" s="170"/>
      <c r="C18" s="37">
        <v>15</v>
      </c>
      <c r="D18" s="50" t="s">
        <v>45</v>
      </c>
      <c r="E18" s="65" t="s">
        <v>44</v>
      </c>
      <c r="F18" s="63" t="s">
        <v>24</v>
      </c>
      <c r="G18" s="63" t="s">
        <v>29</v>
      </c>
      <c r="H18" s="54">
        <v>6535</v>
      </c>
      <c r="I18" s="8"/>
      <c r="J18" s="15">
        <f t="shared" si="2"/>
        <v>0</v>
      </c>
      <c r="K18" s="16" t="str">
        <f t="shared" si="1"/>
        <v>OK</v>
      </c>
      <c r="L18" s="74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159">
        <v>3</v>
      </c>
      <c r="B19" s="171" t="s">
        <v>54</v>
      </c>
      <c r="C19" s="44">
        <v>16</v>
      </c>
      <c r="D19" s="52" t="s">
        <v>46</v>
      </c>
      <c r="E19" s="61" t="s">
        <v>20</v>
      </c>
      <c r="F19" s="66" t="s">
        <v>24</v>
      </c>
      <c r="G19" s="66" t="s">
        <v>27</v>
      </c>
      <c r="H19" s="53">
        <v>480</v>
      </c>
      <c r="I19" s="8"/>
      <c r="J19" s="15">
        <f t="shared" si="2"/>
        <v>0</v>
      </c>
      <c r="K19" s="16" t="str">
        <f t="shared" si="1"/>
        <v>OK</v>
      </c>
      <c r="L19" s="58"/>
      <c r="M19" s="58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160"/>
      <c r="B20" s="172"/>
      <c r="C20" s="44">
        <v>17</v>
      </c>
      <c r="D20" s="52" t="s">
        <v>47</v>
      </c>
      <c r="E20" s="61" t="s">
        <v>20</v>
      </c>
      <c r="F20" s="66" t="s">
        <v>24</v>
      </c>
      <c r="G20" s="66" t="s">
        <v>27</v>
      </c>
      <c r="H20" s="53">
        <v>482</v>
      </c>
      <c r="I20" s="8"/>
      <c r="J20" s="15">
        <f t="shared" si="2"/>
        <v>0</v>
      </c>
      <c r="K20" s="16" t="str">
        <f t="shared" si="1"/>
        <v>OK</v>
      </c>
      <c r="L20" s="74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161"/>
      <c r="B21" s="173"/>
      <c r="C21" s="44">
        <v>18</v>
      </c>
      <c r="D21" s="52" t="s">
        <v>48</v>
      </c>
      <c r="E21" s="61" t="s">
        <v>20</v>
      </c>
      <c r="F21" s="66" t="s">
        <v>24</v>
      </c>
      <c r="G21" s="66" t="s">
        <v>27</v>
      </c>
      <c r="H21" s="53">
        <v>480</v>
      </c>
      <c r="I21" s="8"/>
      <c r="J21" s="15">
        <f t="shared" si="2"/>
        <v>0</v>
      </c>
      <c r="K21" s="16" t="str">
        <f t="shared" si="1"/>
        <v>OK</v>
      </c>
      <c r="L21" s="74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68">
        <v>4</v>
      </c>
      <c r="B22" s="69" t="s">
        <v>54</v>
      </c>
      <c r="C22" s="37">
        <v>19</v>
      </c>
      <c r="D22" s="67" t="s">
        <v>49</v>
      </c>
      <c r="E22" s="59" t="s">
        <v>20</v>
      </c>
      <c r="F22" s="63" t="s">
        <v>24</v>
      </c>
      <c r="G22" s="63" t="s">
        <v>27</v>
      </c>
      <c r="H22" s="54">
        <v>798.72</v>
      </c>
      <c r="I22" s="8"/>
      <c r="J22" s="15">
        <f t="shared" si="2"/>
        <v>0</v>
      </c>
      <c r="K22" s="16" t="str">
        <f t="shared" si="1"/>
        <v>OK</v>
      </c>
      <c r="L22" s="74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x14ac:dyDescent="0.25">
      <c r="L23" s="55">
        <f>SUMPRODUCT($H$4:$H$22,L4:L22)</f>
        <v>0</v>
      </c>
      <c r="M23" s="55">
        <f>SUMPRODUCT($H$4:$H$22,M4:M22)</f>
        <v>0</v>
      </c>
    </row>
  </sheetData>
  <mergeCells count="27">
    <mergeCell ref="N1:N2"/>
    <mergeCell ref="A1:C1"/>
    <mergeCell ref="D1:H1"/>
    <mergeCell ref="I1:K1"/>
    <mergeCell ref="L1:L2"/>
    <mergeCell ref="M1:M2"/>
    <mergeCell ref="P1:P2"/>
    <mergeCell ref="Q1:Q2"/>
    <mergeCell ref="R1:R2"/>
    <mergeCell ref="S1:S2"/>
    <mergeCell ref="T1:T2"/>
    <mergeCell ref="A19:A21"/>
    <mergeCell ref="B19:B21"/>
    <mergeCell ref="AA1:AA2"/>
    <mergeCell ref="AB1:AB2"/>
    <mergeCell ref="A2:K2"/>
    <mergeCell ref="A4:A15"/>
    <mergeCell ref="B4:B15"/>
    <mergeCell ref="A16:A18"/>
    <mergeCell ref="B16:B18"/>
    <mergeCell ref="U1:U2"/>
    <mergeCell ref="V1:V2"/>
    <mergeCell ref="W1:W2"/>
    <mergeCell ref="X1:X2"/>
    <mergeCell ref="Y1:Y2"/>
    <mergeCell ref="Z1:Z2"/>
    <mergeCell ref="O1:O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"/>
  <sheetViews>
    <sheetView zoomScale="80" zoomScaleNormal="80" workbookViewId="0">
      <selection activeCell="P10" sqref="P10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175" t="s">
        <v>51</v>
      </c>
      <c r="B1" s="175"/>
      <c r="C1" s="175"/>
      <c r="D1" s="175" t="s">
        <v>28</v>
      </c>
      <c r="E1" s="175"/>
      <c r="F1" s="175"/>
      <c r="G1" s="175"/>
      <c r="H1" s="175"/>
      <c r="I1" s="175" t="s">
        <v>52</v>
      </c>
      <c r="J1" s="175"/>
      <c r="K1" s="175"/>
      <c r="L1" s="174" t="s">
        <v>50</v>
      </c>
      <c r="M1" s="174" t="s">
        <v>50</v>
      </c>
      <c r="N1" s="174" t="s">
        <v>50</v>
      </c>
      <c r="O1" s="174" t="s">
        <v>50</v>
      </c>
      <c r="P1" s="174" t="s">
        <v>50</v>
      </c>
      <c r="Q1" s="174" t="s">
        <v>50</v>
      </c>
      <c r="R1" s="174" t="s">
        <v>50</v>
      </c>
      <c r="S1" s="174" t="s">
        <v>50</v>
      </c>
      <c r="T1" s="174" t="s">
        <v>50</v>
      </c>
      <c r="U1" s="174" t="s">
        <v>50</v>
      </c>
      <c r="V1" s="174" t="s">
        <v>50</v>
      </c>
      <c r="W1" s="174" t="s">
        <v>50</v>
      </c>
      <c r="X1" s="174" t="s">
        <v>50</v>
      </c>
      <c r="Y1" s="174" t="s">
        <v>50</v>
      </c>
      <c r="Z1" s="174" t="s">
        <v>50</v>
      </c>
      <c r="AA1" s="174" t="s">
        <v>50</v>
      </c>
      <c r="AB1" s="174" t="s">
        <v>50</v>
      </c>
    </row>
    <row r="2" spans="1:28" ht="21.75" customHeight="1" x14ac:dyDescent="0.25">
      <c r="A2" s="175" t="s">
        <v>19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4" t="s">
        <v>2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159">
        <v>1</v>
      </c>
      <c r="B4" s="162" t="s">
        <v>53</v>
      </c>
      <c r="C4" s="44">
        <v>1</v>
      </c>
      <c r="D4" s="45" t="s">
        <v>30</v>
      </c>
      <c r="E4" s="61" t="s">
        <v>17</v>
      </c>
      <c r="F4" s="66" t="s">
        <v>24</v>
      </c>
      <c r="G4" s="66" t="s">
        <v>25</v>
      </c>
      <c r="H4" s="53">
        <v>29.85</v>
      </c>
      <c r="I4" s="8"/>
      <c r="J4" s="15">
        <f t="shared" ref="J4:J15" si="0">I4-(SUM(L4:AB4))</f>
        <v>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160"/>
      <c r="B5" s="163"/>
      <c r="C5" s="44">
        <v>2</v>
      </c>
      <c r="D5" s="45" t="s">
        <v>31</v>
      </c>
      <c r="E5" s="61" t="s">
        <v>17</v>
      </c>
      <c r="F5" s="66" t="s">
        <v>24</v>
      </c>
      <c r="G5" s="66" t="s">
        <v>25</v>
      </c>
      <c r="H5" s="53">
        <v>34.65</v>
      </c>
      <c r="I5" s="8"/>
      <c r="J5" s="15">
        <f t="shared" si="0"/>
        <v>0</v>
      </c>
      <c r="K5" s="16" t="str">
        <f t="shared" ref="K5:K22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160"/>
      <c r="B6" s="163"/>
      <c r="C6" s="44">
        <v>3</v>
      </c>
      <c r="D6" s="45" t="s">
        <v>32</v>
      </c>
      <c r="E6" s="61" t="s">
        <v>17</v>
      </c>
      <c r="F6" s="66" t="s">
        <v>24</v>
      </c>
      <c r="G6" s="66" t="s">
        <v>25</v>
      </c>
      <c r="H6" s="53">
        <v>28.25</v>
      </c>
      <c r="I6" s="8">
        <v>50</v>
      </c>
      <c r="J6" s="15">
        <f t="shared" si="0"/>
        <v>50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160"/>
      <c r="B7" s="163"/>
      <c r="C7" s="44">
        <v>4</v>
      </c>
      <c r="D7" s="45" t="s">
        <v>33</v>
      </c>
      <c r="E7" s="61" t="s">
        <v>17</v>
      </c>
      <c r="F7" s="66" t="s">
        <v>24</v>
      </c>
      <c r="G7" s="66" t="s">
        <v>25</v>
      </c>
      <c r="H7" s="53">
        <v>40</v>
      </c>
      <c r="I7" s="8"/>
      <c r="J7" s="15">
        <f t="shared" si="0"/>
        <v>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160"/>
      <c r="B8" s="163"/>
      <c r="C8" s="44">
        <v>5</v>
      </c>
      <c r="D8" s="45" t="s">
        <v>34</v>
      </c>
      <c r="E8" s="61" t="s">
        <v>17</v>
      </c>
      <c r="F8" s="66" t="s">
        <v>24</v>
      </c>
      <c r="G8" s="66" t="s">
        <v>25</v>
      </c>
      <c r="H8" s="53">
        <v>36.799999999999997</v>
      </c>
      <c r="I8" s="8">
        <v>50</v>
      </c>
      <c r="J8" s="15">
        <f t="shared" si="0"/>
        <v>50</v>
      </c>
      <c r="K8" s="16" t="str">
        <f t="shared" si="1"/>
        <v>OK</v>
      </c>
      <c r="L8" s="73"/>
      <c r="M8" s="71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160"/>
      <c r="B9" s="163"/>
      <c r="C9" s="44">
        <v>6</v>
      </c>
      <c r="D9" s="45" t="s">
        <v>35</v>
      </c>
      <c r="E9" s="61" t="s">
        <v>17</v>
      </c>
      <c r="F9" s="66" t="s">
        <v>24</v>
      </c>
      <c r="G9" s="66" t="s">
        <v>25</v>
      </c>
      <c r="H9" s="53">
        <v>35.5</v>
      </c>
      <c r="I9" s="8"/>
      <c r="J9" s="15">
        <f t="shared" si="0"/>
        <v>0</v>
      </c>
      <c r="K9" s="16" t="str">
        <f t="shared" si="1"/>
        <v>OK</v>
      </c>
      <c r="L9" s="74"/>
      <c r="M9" s="72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160"/>
      <c r="B10" s="163"/>
      <c r="C10" s="44">
        <v>7</v>
      </c>
      <c r="D10" s="45" t="s">
        <v>36</v>
      </c>
      <c r="E10" s="61" t="s">
        <v>17</v>
      </c>
      <c r="F10" s="66" t="s">
        <v>24</v>
      </c>
      <c r="G10" s="66" t="s">
        <v>25</v>
      </c>
      <c r="H10" s="53">
        <v>27.9</v>
      </c>
      <c r="I10" s="8">
        <v>50</v>
      </c>
      <c r="J10" s="15">
        <f t="shared" si="0"/>
        <v>50</v>
      </c>
      <c r="K10" s="16" t="str">
        <f t="shared" si="1"/>
        <v>OK</v>
      </c>
      <c r="L10" s="73"/>
      <c r="M10" s="71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160"/>
      <c r="B11" s="163"/>
      <c r="C11" s="44">
        <v>8</v>
      </c>
      <c r="D11" s="45" t="s">
        <v>37</v>
      </c>
      <c r="E11" s="61" t="s">
        <v>17</v>
      </c>
      <c r="F11" s="66" t="s">
        <v>24</v>
      </c>
      <c r="G11" s="66" t="s">
        <v>25</v>
      </c>
      <c r="H11" s="53">
        <v>40.549999999999997</v>
      </c>
      <c r="I11" s="8"/>
      <c r="J11" s="15">
        <f t="shared" si="0"/>
        <v>0</v>
      </c>
      <c r="K11" s="16" t="str">
        <f t="shared" si="1"/>
        <v>OK</v>
      </c>
      <c r="L11" s="74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160"/>
      <c r="B12" s="163"/>
      <c r="C12" s="44">
        <v>9</v>
      </c>
      <c r="D12" s="48" t="s">
        <v>38</v>
      </c>
      <c r="E12" s="62" t="s">
        <v>17</v>
      </c>
      <c r="F12" s="66" t="s">
        <v>24</v>
      </c>
      <c r="G12" s="66" t="s">
        <v>25</v>
      </c>
      <c r="H12" s="53">
        <v>19.7</v>
      </c>
      <c r="I12" s="8">
        <v>300</v>
      </c>
      <c r="J12" s="15">
        <f t="shared" si="0"/>
        <v>300</v>
      </c>
      <c r="K12" s="16" t="str">
        <f t="shared" si="1"/>
        <v>OK</v>
      </c>
      <c r="L12" s="74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160"/>
      <c r="B13" s="163"/>
      <c r="C13" s="44">
        <v>10</v>
      </c>
      <c r="D13" s="48" t="s">
        <v>39</v>
      </c>
      <c r="E13" s="62" t="s">
        <v>17</v>
      </c>
      <c r="F13" s="66" t="s">
        <v>24</v>
      </c>
      <c r="G13" s="66" t="s">
        <v>26</v>
      </c>
      <c r="H13" s="53">
        <v>28.2</v>
      </c>
      <c r="I13" s="8">
        <v>50</v>
      </c>
      <c r="J13" s="15">
        <f t="shared" si="0"/>
        <v>50</v>
      </c>
      <c r="K13" s="16" t="str">
        <f t="shared" si="1"/>
        <v>OK</v>
      </c>
      <c r="L13" s="74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160"/>
      <c r="B14" s="163"/>
      <c r="C14" s="44">
        <v>11</v>
      </c>
      <c r="D14" s="48" t="s">
        <v>40</v>
      </c>
      <c r="E14" s="62" t="s">
        <v>17</v>
      </c>
      <c r="F14" s="66" t="s">
        <v>24</v>
      </c>
      <c r="G14" s="66" t="s">
        <v>26</v>
      </c>
      <c r="H14" s="53">
        <v>30.95</v>
      </c>
      <c r="I14" s="8"/>
      <c r="J14" s="15">
        <f t="shared" si="0"/>
        <v>0</v>
      </c>
      <c r="K14" s="16" t="str">
        <f t="shared" si="1"/>
        <v>OK</v>
      </c>
      <c r="L14" s="74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161"/>
      <c r="B15" s="164"/>
      <c r="C15" s="44">
        <v>12</v>
      </c>
      <c r="D15" s="48" t="s">
        <v>41</v>
      </c>
      <c r="E15" s="62" t="s">
        <v>17</v>
      </c>
      <c r="F15" s="66" t="s">
        <v>24</v>
      </c>
      <c r="G15" s="66" t="s">
        <v>26</v>
      </c>
      <c r="H15" s="53">
        <v>28</v>
      </c>
      <c r="I15" s="8">
        <v>50</v>
      </c>
      <c r="J15" s="15">
        <f t="shared" si="0"/>
        <v>50</v>
      </c>
      <c r="K15" s="16" t="str">
        <f t="shared" si="1"/>
        <v>OK</v>
      </c>
      <c r="L15" s="74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65">
        <v>2</v>
      </c>
      <c r="B16" s="168" t="s">
        <v>54</v>
      </c>
      <c r="C16" s="37">
        <v>13</v>
      </c>
      <c r="D16" s="50" t="s">
        <v>42</v>
      </c>
      <c r="E16" s="65" t="s">
        <v>44</v>
      </c>
      <c r="F16" s="63" t="s">
        <v>24</v>
      </c>
      <c r="G16" s="63" t="s">
        <v>29</v>
      </c>
      <c r="H16" s="54">
        <v>2843</v>
      </c>
      <c r="I16" s="8"/>
      <c r="J16" s="15">
        <f t="shared" ref="J16:J22" si="2">I16-(SUM(L16:AB16))</f>
        <v>0</v>
      </c>
      <c r="K16" s="16" t="str">
        <f t="shared" si="1"/>
        <v>OK</v>
      </c>
      <c r="L16" s="74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66"/>
      <c r="B17" s="169"/>
      <c r="C17" s="37">
        <v>14</v>
      </c>
      <c r="D17" s="50" t="s">
        <v>43</v>
      </c>
      <c r="E17" s="65" t="s">
        <v>44</v>
      </c>
      <c r="F17" s="63" t="s">
        <v>24</v>
      </c>
      <c r="G17" s="63" t="s">
        <v>29</v>
      </c>
      <c r="H17" s="54">
        <v>3889</v>
      </c>
      <c r="I17" s="8"/>
      <c r="J17" s="15">
        <f t="shared" si="2"/>
        <v>0</v>
      </c>
      <c r="K17" s="16" t="str">
        <f t="shared" si="1"/>
        <v>OK</v>
      </c>
      <c r="L17" s="74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67"/>
      <c r="B18" s="170"/>
      <c r="C18" s="37">
        <v>15</v>
      </c>
      <c r="D18" s="50" t="s">
        <v>45</v>
      </c>
      <c r="E18" s="65" t="s">
        <v>44</v>
      </c>
      <c r="F18" s="63" t="s">
        <v>24</v>
      </c>
      <c r="G18" s="63" t="s">
        <v>29</v>
      </c>
      <c r="H18" s="54">
        <v>6535</v>
      </c>
      <c r="I18" s="8"/>
      <c r="J18" s="15">
        <f t="shared" si="2"/>
        <v>0</v>
      </c>
      <c r="K18" s="16" t="str">
        <f t="shared" si="1"/>
        <v>OK</v>
      </c>
      <c r="L18" s="74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159">
        <v>3</v>
      </c>
      <c r="B19" s="171" t="s">
        <v>54</v>
      </c>
      <c r="C19" s="44">
        <v>16</v>
      </c>
      <c r="D19" s="52" t="s">
        <v>46</v>
      </c>
      <c r="E19" s="61" t="s">
        <v>20</v>
      </c>
      <c r="F19" s="66" t="s">
        <v>24</v>
      </c>
      <c r="G19" s="66" t="s">
        <v>27</v>
      </c>
      <c r="H19" s="53">
        <v>480</v>
      </c>
      <c r="I19" s="8"/>
      <c r="J19" s="15">
        <f t="shared" si="2"/>
        <v>0</v>
      </c>
      <c r="K19" s="16" t="str">
        <f t="shared" si="1"/>
        <v>OK</v>
      </c>
      <c r="L19" s="58"/>
      <c r="M19" s="58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160"/>
      <c r="B20" s="172"/>
      <c r="C20" s="44">
        <v>17</v>
      </c>
      <c r="D20" s="52" t="s">
        <v>47</v>
      </c>
      <c r="E20" s="61" t="s">
        <v>20</v>
      </c>
      <c r="F20" s="66" t="s">
        <v>24</v>
      </c>
      <c r="G20" s="66" t="s">
        <v>27</v>
      </c>
      <c r="H20" s="53">
        <v>482</v>
      </c>
      <c r="I20" s="8"/>
      <c r="J20" s="15">
        <f t="shared" si="2"/>
        <v>0</v>
      </c>
      <c r="K20" s="16" t="str">
        <f t="shared" si="1"/>
        <v>OK</v>
      </c>
      <c r="L20" s="74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161"/>
      <c r="B21" s="173"/>
      <c r="C21" s="44">
        <v>18</v>
      </c>
      <c r="D21" s="52" t="s">
        <v>48</v>
      </c>
      <c r="E21" s="61" t="s">
        <v>20</v>
      </c>
      <c r="F21" s="66" t="s">
        <v>24</v>
      </c>
      <c r="G21" s="66" t="s">
        <v>27</v>
      </c>
      <c r="H21" s="53">
        <v>480</v>
      </c>
      <c r="I21" s="8"/>
      <c r="J21" s="15">
        <f t="shared" si="2"/>
        <v>0</v>
      </c>
      <c r="K21" s="16" t="str">
        <f t="shared" si="1"/>
        <v>OK</v>
      </c>
      <c r="L21" s="74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68">
        <v>4</v>
      </c>
      <c r="B22" s="69" t="s">
        <v>54</v>
      </c>
      <c r="C22" s="37">
        <v>19</v>
      </c>
      <c r="D22" s="67" t="s">
        <v>49</v>
      </c>
      <c r="E22" s="59" t="s">
        <v>20</v>
      </c>
      <c r="F22" s="63" t="s">
        <v>24</v>
      </c>
      <c r="G22" s="63" t="s">
        <v>27</v>
      </c>
      <c r="H22" s="54">
        <v>798.72</v>
      </c>
      <c r="I22" s="8"/>
      <c r="J22" s="15">
        <f t="shared" si="2"/>
        <v>0</v>
      </c>
      <c r="K22" s="16" t="str">
        <f t="shared" si="1"/>
        <v>OK</v>
      </c>
      <c r="L22" s="74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x14ac:dyDescent="0.25">
      <c r="L23" s="55">
        <f>SUMPRODUCT($H$4:$H$22,L4:L22)</f>
        <v>0</v>
      </c>
      <c r="M23" s="55">
        <f>SUMPRODUCT($H$4:$H$22,M4:M22)</f>
        <v>0</v>
      </c>
    </row>
  </sheetData>
  <mergeCells count="27">
    <mergeCell ref="A19:A21"/>
    <mergeCell ref="B19:B21"/>
    <mergeCell ref="X1:X2"/>
    <mergeCell ref="V1:V2"/>
    <mergeCell ref="W1:W2"/>
    <mergeCell ref="A2:K2"/>
    <mergeCell ref="O1:O2"/>
    <mergeCell ref="P1:P2"/>
    <mergeCell ref="Q1:Q2"/>
    <mergeCell ref="R1:R2"/>
    <mergeCell ref="S1:S2"/>
    <mergeCell ref="T1:T2"/>
    <mergeCell ref="I1:K1"/>
    <mergeCell ref="L1:L2"/>
    <mergeCell ref="A16:A18"/>
    <mergeCell ref="B16:B18"/>
    <mergeCell ref="Z1:Z2"/>
    <mergeCell ref="AA1:AA2"/>
    <mergeCell ref="AB1:AB2"/>
    <mergeCell ref="N1:N2"/>
    <mergeCell ref="A4:A15"/>
    <mergeCell ref="B4:B15"/>
    <mergeCell ref="D1:H1"/>
    <mergeCell ref="A1:C1"/>
    <mergeCell ref="U1:U2"/>
    <mergeCell ref="M1:M2"/>
    <mergeCell ref="Y1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3"/>
  <sheetViews>
    <sheetView topLeftCell="A13" zoomScale="80" zoomScaleNormal="80" workbookViewId="0">
      <selection activeCell="O16" sqref="O1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175" t="s">
        <v>51</v>
      </c>
      <c r="B1" s="175"/>
      <c r="C1" s="175"/>
      <c r="D1" s="175" t="s">
        <v>28</v>
      </c>
      <c r="E1" s="175"/>
      <c r="F1" s="175"/>
      <c r="G1" s="175"/>
      <c r="H1" s="175"/>
      <c r="I1" s="175" t="s">
        <v>52</v>
      </c>
      <c r="J1" s="175"/>
      <c r="K1" s="175"/>
      <c r="L1" s="174" t="s">
        <v>50</v>
      </c>
      <c r="M1" s="174" t="s">
        <v>50</v>
      </c>
      <c r="N1" s="174" t="s">
        <v>50</v>
      </c>
      <c r="O1" s="174" t="s">
        <v>50</v>
      </c>
      <c r="P1" s="174" t="s">
        <v>50</v>
      </c>
      <c r="Q1" s="174" t="s">
        <v>50</v>
      </c>
      <c r="R1" s="174" t="s">
        <v>50</v>
      </c>
      <c r="S1" s="174" t="s">
        <v>50</v>
      </c>
      <c r="T1" s="174" t="s">
        <v>50</v>
      </c>
      <c r="U1" s="174" t="s">
        <v>50</v>
      </c>
      <c r="V1" s="174" t="s">
        <v>50</v>
      </c>
      <c r="W1" s="174" t="s">
        <v>50</v>
      </c>
      <c r="X1" s="174" t="s">
        <v>50</v>
      </c>
      <c r="Y1" s="174" t="s">
        <v>50</v>
      </c>
      <c r="Z1" s="174" t="s">
        <v>50</v>
      </c>
      <c r="AA1" s="174" t="s">
        <v>50</v>
      </c>
      <c r="AB1" s="174" t="s">
        <v>50</v>
      </c>
    </row>
    <row r="2" spans="1:28" ht="21.75" customHeight="1" x14ac:dyDescent="0.25">
      <c r="A2" s="175" t="s">
        <v>19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4" t="s">
        <v>2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159">
        <v>1</v>
      </c>
      <c r="B4" s="162" t="s">
        <v>53</v>
      </c>
      <c r="C4" s="44">
        <v>1</v>
      </c>
      <c r="D4" s="45" t="s">
        <v>30</v>
      </c>
      <c r="E4" s="61" t="s">
        <v>17</v>
      </c>
      <c r="F4" s="66" t="s">
        <v>24</v>
      </c>
      <c r="G4" s="66" t="s">
        <v>25</v>
      </c>
      <c r="H4" s="53">
        <v>29.85</v>
      </c>
      <c r="I4" s="8"/>
      <c r="J4" s="15">
        <f t="shared" ref="J4:J15" si="0">I4-(SUM(L4:AB4))</f>
        <v>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160"/>
      <c r="B5" s="163"/>
      <c r="C5" s="44">
        <v>2</v>
      </c>
      <c r="D5" s="45" t="s">
        <v>31</v>
      </c>
      <c r="E5" s="61" t="s">
        <v>17</v>
      </c>
      <c r="F5" s="66" t="s">
        <v>24</v>
      </c>
      <c r="G5" s="66" t="s">
        <v>25</v>
      </c>
      <c r="H5" s="53">
        <v>34.65</v>
      </c>
      <c r="I5" s="8"/>
      <c r="J5" s="15">
        <f t="shared" si="0"/>
        <v>0</v>
      </c>
      <c r="K5" s="16" t="str">
        <f t="shared" ref="K5:K22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160"/>
      <c r="B6" s="163"/>
      <c r="C6" s="44">
        <v>3</v>
      </c>
      <c r="D6" s="45" t="s">
        <v>32</v>
      </c>
      <c r="E6" s="61" t="s">
        <v>17</v>
      </c>
      <c r="F6" s="66" t="s">
        <v>24</v>
      </c>
      <c r="G6" s="66" t="s">
        <v>25</v>
      </c>
      <c r="H6" s="53">
        <v>28.25</v>
      </c>
      <c r="I6" s="8"/>
      <c r="J6" s="15">
        <f t="shared" si="0"/>
        <v>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160"/>
      <c r="B7" s="163"/>
      <c r="C7" s="44">
        <v>4</v>
      </c>
      <c r="D7" s="45" t="s">
        <v>33</v>
      </c>
      <c r="E7" s="61" t="s">
        <v>17</v>
      </c>
      <c r="F7" s="66" t="s">
        <v>24</v>
      </c>
      <c r="G7" s="66" t="s">
        <v>25</v>
      </c>
      <c r="H7" s="53">
        <v>40</v>
      </c>
      <c r="I7" s="8"/>
      <c r="J7" s="15">
        <f t="shared" si="0"/>
        <v>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160"/>
      <c r="B8" s="163"/>
      <c r="C8" s="44">
        <v>5</v>
      </c>
      <c r="D8" s="45" t="s">
        <v>34</v>
      </c>
      <c r="E8" s="61" t="s">
        <v>17</v>
      </c>
      <c r="F8" s="66" t="s">
        <v>24</v>
      </c>
      <c r="G8" s="66" t="s">
        <v>25</v>
      </c>
      <c r="H8" s="53">
        <v>36.799999999999997</v>
      </c>
      <c r="I8" s="8">
        <v>100</v>
      </c>
      <c r="J8" s="15">
        <f t="shared" si="0"/>
        <v>100</v>
      </c>
      <c r="K8" s="16" t="str">
        <f t="shared" si="1"/>
        <v>OK</v>
      </c>
      <c r="L8" s="73"/>
      <c r="M8" s="71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160"/>
      <c r="B9" s="163"/>
      <c r="C9" s="44">
        <v>6</v>
      </c>
      <c r="D9" s="45" t="s">
        <v>35</v>
      </c>
      <c r="E9" s="61" t="s">
        <v>17</v>
      </c>
      <c r="F9" s="66" t="s">
        <v>24</v>
      </c>
      <c r="G9" s="66" t="s">
        <v>25</v>
      </c>
      <c r="H9" s="53">
        <v>35.5</v>
      </c>
      <c r="I9" s="8"/>
      <c r="J9" s="15">
        <f t="shared" si="0"/>
        <v>0</v>
      </c>
      <c r="K9" s="16" t="str">
        <f t="shared" si="1"/>
        <v>OK</v>
      </c>
      <c r="L9" s="74"/>
      <c r="M9" s="72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160"/>
      <c r="B10" s="163"/>
      <c r="C10" s="44">
        <v>7</v>
      </c>
      <c r="D10" s="45" t="s">
        <v>36</v>
      </c>
      <c r="E10" s="61" t="s">
        <v>17</v>
      </c>
      <c r="F10" s="66" t="s">
        <v>24</v>
      </c>
      <c r="G10" s="66" t="s">
        <v>25</v>
      </c>
      <c r="H10" s="53">
        <v>27.9</v>
      </c>
      <c r="I10" s="8"/>
      <c r="J10" s="15">
        <f t="shared" si="0"/>
        <v>0</v>
      </c>
      <c r="K10" s="16" t="str">
        <f t="shared" si="1"/>
        <v>OK</v>
      </c>
      <c r="L10" s="73"/>
      <c r="M10" s="71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160"/>
      <c r="B11" s="163"/>
      <c r="C11" s="44">
        <v>8</v>
      </c>
      <c r="D11" s="45" t="s">
        <v>37</v>
      </c>
      <c r="E11" s="61" t="s">
        <v>17</v>
      </c>
      <c r="F11" s="66" t="s">
        <v>24</v>
      </c>
      <c r="G11" s="66" t="s">
        <v>25</v>
      </c>
      <c r="H11" s="53">
        <v>40.549999999999997</v>
      </c>
      <c r="I11" s="8"/>
      <c r="J11" s="15">
        <f t="shared" si="0"/>
        <v>0</v>
      </c>
      <c r="K11" s="16" t="str">
        <f t="shared" si="1"/>
        <v>OK</v>
      </c>
      <c r="L11" s="74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160"/>
      <c r="B12" s="163"/>
      <c r="C12" s="44">
        <v>9</v>
      </c>
      <c r="D12" s="48" t="s">
        <v>38</v>
      </c>
      <c r="E12" s="62" t="s">
        <v>17</v>
      </c>
      <c r="F12" s="66" t="s">
        <v>24</v>
      </c>
      <c r="G12" s="66" t="s">
        <v>25</v>
      </c>
      <c r="H12" s="53">
        <v>19.7</v>
      </c>
      <c r="I12" s="8">
        <v>45</v>
      </c>
      <c r="J12" s="15">
        <f t="shared" si="0"/>
        <v>45</v>
      </c>
      <c r="K12" s="16" t="str">
        <f t="shared" si="1"/>
        <v>OK</v>
      </c>
      <c r="L12" s="74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160"/>
      <c r="B13" s="163"/>
      <c r="C13" s="44">
        <v>10</v>
      </c>
      <c r="D13" s="48" t="s">
        <v>39</v>
      </c>
      <c r="E13" s="62" t="s">
        <v>17</v>
      </c>
      <c r="F13" s="66" t="s">
        <v>24</v>
      </c>
      <c r="G13" s="66" t="s">
        <v>26</v>
      </c>
      <c r="H13" s="53">
        <v>28.2</v>
      </c>
      <c r="I13" s="8"/>
      <c r="J13" s="15">
        <f t="shared" si="0"/>
        <v>0</v>
      </c>
      <c r="K13" s="16" t="str">
        <f t="shared" si="1"/>
        <v>OK</v>
      </c>
      <c r="L13" s="74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160"/>
      <c r="B14" s="163"/>
      <c r="C14" s="44">
        <v>11</v>
      </c>
      <c r="D14" s="48" t="s">
        <v>40</v>
      </c>
      <c r="E14" s="62" t="s">
        <v>17</v>
      </c>
      <c r="F14" s="66" t="s">
        <v>24</v>
      </c>
      <c r="G14" s="66" t="s">
        <v>26</v>
      </c>
      <c r="H14" s="53">
        <v>30.95</v>
      </c>
      <c r="I14" s="8"/>
      <c r="J14" s="15">
        <f t="shared" si="0"/>
        <v>0</v>
      </c>
      <c r="K14" s="16" t="str">
        <f t="shared" si="1"/>
        <v>OK</v>
      </c>
      <c r="L14" s="74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161"/>
      <c r="B15" s="164"/>
      <c r="C15" s="44">
        <v>12</v>
      </c>
      <c r="D15" s="48" t="s">
        <v>41</v>
      </c>
      <c r="E15" s="62" t="s">
        <v>17</v>
      </c>
      <c r="F15" s="66" t="s">
        <v>24</v>
      </c>
      <c r="G15" s="66" t="s">
        <v>26</v>
      </c>
      <c r="H15" s="53">
        <v>28</v>
      </c>
      <c r="I15" s="8"/>
      <c r="J15" s="15">
        <f t="shared" si="0"/>
        <v>0</v>
      </c>
      <c r="K15" s="16" t="str">
        <f t="shared" si="1"/>
        <v>OK</v>
      </c>
      <c r="L15" s="74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65">
        <v>2</v>
      </c>
      <c r="B16" s="168" t="s">
        <v>54</v>
      </c>
      <c r="C16" s="37">
        <v>13</v>
      </c>
      <c r="D16" s="50" t="s">
        <v>42</v>
      </c>
      <c r="E16" s="65" t="s">
        <v>44</v>
      </c>
      <c r="F16" s="63" t="s">
        <v>24</v>
      </c>
      <c r="G16" s="63" t="s">
        <v>29</v>
      </c>
      <c r="H16" s="54">
        <v>2843</v>
      </c>
      <c r="I16" s="8">
        <f>10-1</f>
        <v>9</v>
      </c>
      <c r="J16" s="15">
        <f t="shared" ref="J16:J22" si="2">I16-(SUM(L16:AB16))</f>
        <v>9</v>
      </c>
      <c r="K16" s="16" t="str">
        <f t="shared" si="1"/>
        <v>OK</v>
      </c>
      <c r="L16" s="74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66"/>
      <c r="B17" s="169"/>
      <c r="C17" s="37">
        <v>14</v>
      </c>
      <c r="D17" s="50" t="s">
        <v>43</v>
      </c>
      <c r="E17" s="65" t="s">
        <v>44</v>
      </c>
      <c r="F17" s="63" t="s">
        <v>24</v>
      </c>
      <c r="G17" s="63" t="s">
        <v>29</v>
      </c>
      <c r="H17" s="54">
        <v>3889</v>
      </c>
      <c r="I17" s="8"/>
      <c r="J17" s="15">
        <f t="shared" si="2"/>
        <v>0</v>
      </c>
      <c r="K17" s="16" t="str">
        <f t="shared" si="1"/>
        <v>OK</v>
      </c>
      <c r="L17" s="74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67"/>
      <c r="B18" s="170"/>
      <c r="C18" s="37">
        <v>15</v>
      </c>
      <c r="D18" s="50" t="s">
        <v>45</v>
      </c>
      <c r="E18" s="65" t="s">
        <v>44</v>
      </c>
      <c r="F18" s="63" t="s">
        <v>24</v>
      </c>
      <c r="G18" s="63" t="s">
        <v>29</v>
      </c>
      <c r="H18" s="54">
        <v>6535</v>
      </c>
      <c r="I18" s="8"/>
      <c r="J18" s="15">
        <f t="shared" si="2"/>
        <v>0</v>
      </c>
      <c r="K18" s="16" t="str">
        <f t="shared" si="1"/>
        <v>OK</v>
      </c>
      <c r="L18" s="74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159">
        <v>3</v>
      </c>
      <c r="B19" s="171" t="s">
        <v>54</v>
      </c>
      <c r="C19" s="44">
        <v>16</v>
      </c>
      <c r="D19" s="52" t="s">
        <v>46</v>
      </c>
      <c r="E19" s="61" t="s">
        <v>20</v>
      </c>
      <c r="F19" s="66" t="s">
        <v>24</v>
      </c>
      <c r="G19" s="66" t="s">
        <v>27</v>
      </c>
      <c r="H19" s="53">
        <v>480</v>
      </c>
      <c r="I19" s="8">
        <v>35</v>
      </c>
      <c r="J19" s="15">
        <f t="shared" si="2"/>
        <v>35</v>
      </c>
      <c r="K19" s="16" t="str">
        <f t="shared" si="1"/>
        <v>OK</v>
      </c>
      <c r="L19" s="58"/>
      <c r="M19" s="58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160"/>
      <c r="B20" s="172"/>
      <c r="C20" s="44">
        <v>17</v>
      </c>
      <c r="D20" s="52" t="s">
        <v>47</v>
      </c>
      <c r="E20" s="61" t="s">
        <v>20</v>
      </c>
      <c r="F20" s="66" t="s">
        <v>24</v>
      </c>
      <c r="G20" s="66" t="s">
        <v>27</v>
      </c>
      <c r="H20" s="53">
        <v>482</v>
      </c>
      <c r="I20" s="8"/>
      <c r="J20" s="15">
        <f t="shared" si="2"/>
        <v>0</v>
      </c>
      <c r="K20" s="16" t="str">
        <f t="shared" si="1"/>
        <v>OK</v>
      </c>
      <c r="L20" s="74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161"/>
      <c r="B21" s="173"/>
      <c r="C21" s="44">
        <v>18</v>
      </c>
      <c r="D21" s="52" t="s">
        <v>48</v>
      </c>
      <c r="E21" s="61" t="s">
        <v>20</v>
      </c>
      <c r="F21" s="66" t="s">
        <v>24</v>
      </c>
      <c r="G21" s="66" t="s">
        <v>27</v>
      </c>
      <c r="H21" s="53">
        <v>480</v>
      </c>
      <c r="I21" s="8"/>
      <c r="J21" s="15">
        <f t="shared" si="2"/>
        <v>0</v>
      </c>
      <c r="K21" s="16" t="str">
        <f t="shared" si="1"/>
        <v>OK</v>
      </c>
      <c r="L21" s="74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68">
        <v>4</v>
      </c>
      <c r="B22" s="69" t="s">
        <v>54</v>
      </c>
      <c r="C22" s="37">
        <v>19</v>
      </c>
      <c r="D22" s="67" t="s">
        <v>49</v>
      </c>
      <c r="E22" s="59" t="s">
        <v>20</v>
      </c>
      <c r="F22" s="63" t="s">
        <v>24</v>
      </c>
      <c r="G22" s="63" t="s">
        <v>27</v>
      </c>
      <c r="H22" s="54">
        <v>798.72</v>
      </c>
      <c r="I22" s="8">
        <v>25</v>
      </c>
      <c r="J22" s="15">
        <f t="shared" si="2"/>
        <v>25</v>
      </c>
      <c r="K22" s="16" t="str">
        <f t="shared" si="1"/>
        <v>OK</v>
      </c>
      <c r="L22" s="74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x14ac:dyDescent="0.25">
      <c r="L23" s="55">
        <f>SUMPRODUCT($H$4:$H$22,L4:L22)</f>
        <v>0</v>
      </c>
      <c r="M23" s="55">
        <f>SUMPRODUCT($H$4:$H$22,M4:M22)</f>
        <v>0</v>
      </c>
    </row>
  </sheetData>
  <mergeCells count="27">
    <mergeCell ref="AB1:AB2"/>
    <mergeCell ref="A2:K2"/>
    <mergeCell ref="V1:V2"/>
    <mergeCell ref="O1:O2"/>
    <mergeCell ref="P1:P2"/>
    <mergeCell ref="A1:C1"/>
    <mergeCell ref="L1:L2"/>
    <mergeCell ref="M1:M2"/>
    <mergeCell ref="N1:N2"/>
    <mergeCell ref="U1:U2"/>
    <mergeCell ref="Z1:Z2"/>
    <mergeCell ref="AA1:AA2"/>
    <mergeCell ref="R1:R2"/>
    <mergeCell ref="S1:S2"/>
    <mergeCell ref="W1:W2"/>
    <mergeCell ref="T1:T2"/>
    <mergeCell ref="X1:X2"/>
    <mergeCell ref="Y1:Y2"/>
    <mergeCell ref="A16:A18"/>
    <mergeCell ref="B16:B18"/>
    <mergeCell ref="A19:A21"/>
    <mergeCell ref="B19:B21"/>
    <mergeCell ref="Q1:Q2"/>
    <mergeCell ref="D1:H1"/>
    <mergeCell ref="I1:K1"/>
    <mergeCell ref="A4:A15"/>
    <mergeCell ref="B4:B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23"/>
  <sheetViews>
    <sheetView zoomScale="80" zoomScaleNormal="80" workbookViewId="0">
      <selection activeCell="P7" sqref="P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175" t="s">
        <v>51</v>
      </c>
      <c r="B1" s="175"/>
      <c r="C1" s="175"/>
      <c r="D1" s="175" t="s">
        <v>28</v>
      </c>
      <c r="E1" s="175"/>
      <c r="F1" s="175"/>
      <c r="G1" s="175"/>
      <c r="H1" s="175"/>
      <c r="I1" s="175" t="s">
        <v>52</v>
      </c>
      <c r="J1" s="175"/>
      <c r="K1" s="175"/>
      <c r="L1" s="174" t="s">
        <v>58</v>
      </c>
      <c r="M1" s="174" t="s">
        <v>97</v>
      </c>
      <c r="N1" s="174" t="s">
        <v>50</v>
      </c>
      <c r="O1" s="174" t="s">
        <v>50</v>
      </c>
      <c r="P1" s="174" t="s">
        <v>50</v>
      </c>
      <c r="Q1" s="174" t="s">
        <v>50</v>
      </c>
      <c r="R1" s="174" t="s">
        <v>50</v>
      </c>
      <c r="S1" s="174" t="s">
        <v>50</v>
      </c>
      <c r="T1" s="174" t="s">
        <v>50</v>
      </c>
      <c r="U1" s="174" t="s">
        <v>50</v>
      </c>
      <c r="V1" s="174" t="s">
        <v>50</v>
      </c>
      <c r="W1" s="174" t="s">
        <v>50</v>
      </c>
      <c r="X1" s="174" t="s">
        <v>50</v>
      </c>
      <c r="Y1" s="174" t="s">
        <v>50</v>
      </c>
      <c r="Z1" s="174" t="s">
        <v>50</v>
      </c>
      <c r="AA1" s="174" t="s">
        <v>50</v>
      </c>
      <c r="AB1" s="174" t="s">
        <v>50</v>
      </c>
    </row>
    <row r="2" spans="1:28" ht="21.75" customHeight="1" x14ac:dyDescent="0.25">
      <c r="A2" s="175" t="s">
        <v>19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87">
        <v>45005</v>
      </c>
      <c r="M3" s="158">
        <v>45098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159">
        <v>1</v>
      </c>
      <c r="B4" s="162" t="s">
        <v>53</v>
      </c>
      <c r="C4" s="44">
        <v>1</v>
      </c>
      <c r="D4" s="45" t="s">
        <v>30</v>
      </c>
      <c r="E4" s="61" t="s">
        <v>17</v>
      </c>
      <c r="F4" s="66" t="s">
        <v>24</v>
      </c>
      <c r="G4" s="66" t="s">
        <v>25</v>
      </c>
      <c r="H4" s="53">
        <v>29.85</v>
      </c>
      <c r="I4" s="8">
        <v>60</v>
      </c>
      <c r="J4" s="15">
        <f t="shared" ref="J4:J15" si="0">I4-(SUM(L4:AB4))</f>
        <v>60</v>
      </c>
      <c r="K4" s="16" t="str">
        <f>IF(J4&lt;0,"ATENÇÃO","OK")</f>
        <v>OK</v>
      </c>
      <c r="L4" s="83"/>
      <c r="M4" s="154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160"/>
      <c r="B5" s="163"/>
      <c r="C5" s="44">
        <v>2</v>
      </c>
      <c r="D5" s="45" t="s">
        <v>31</v>
      </c>
      <c r="E5" s="61" t="s">
        <v>17</v>
      </c>
      <c r="F5" s="66" t="s">
        <v>24</v>
      </c>
      <c r="G5" s="66" t="s">
        <v>25</v>
      </c>
      <c r="H5" s="53">
        <v>34.65</v>
      </c>
      <c r="I5" s="8"/>
      <c r="J5" s="15">
        <f t="shared" si="0"/>
        <v>0</v>
      </c>
      <c r="K5" s="16" t="str">
        <f t="shared" ref="K5:K22" si="1">IF(J5&lt;0,"ATENÇÃO","OK")</f>
        <v>OK</v>
      </c>
      <c r="L5" s="83"/>
      <c r="M5" s="154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160"/>
      <c r="B6" s="163"/>
      <c r="C6" s="44">
        <v>3</v>
      </c>
      <c r="D6" s="45" t="s">
        <v>32</v>
      </c>
      <c r="E6" s="61" t="s">
        <v>17</v>
      </c>
      <c r="F6" s="66" t="s">
        <v>24</v>
      </c>
      <c r="G6" s="66" t="s">
        <v>25</v>
      </c>
      <c r="H6" s="53">
        <v>28.25</v>
      </c>
      <c r="I6" s="8"/>
      <c r="J6" s="15">
        <f t="shared" si="0"/>
        <v>0</v>
      </c>
      <c r="K6" s="16" t="str">
        <f t="shared" si="1"/>
        <v>OK</v>
      </c>
      <c r="L6" s="83"/>
      <c r="M6" s="154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160"/>
      <c r="B7" s="163"/>
      <c r="C7" s="44">
        <v>4</v>
      </c>
      <c r="D7" s="45" t="s">
        <v>33</v>
      </c>
      <c r="E7" s="61" t="s">
        <v>17</v>
      </c>
      <c r="F7" s="66" t="s">
        <v>24</v>
      </c>
      <c r="G7" s="66" t="s">
        <v>25</v>
      </c>
      <c r="H7" s="53">
        <v>40</v>
      </c>
      <c r="I7" s="8"/>
      <c r="J7" s="15">
        <f t="shared" si="0"/>
        <v>0</v>
      </c>
      <c r="K7" s="16" t="str">
        <f t="shared" si="1"/>
        <v>OK</v>
      </c>
      <c r="L7" s="83"/>
      <c r="M7" s="154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160"/>
      <c r="B8" s="163"/>
      <c r="C8" s="44">
        <v>5</v>
      </c>
      <c r="D8" s="45" t="s">
        <v>34</v>
      </c>
      <c r="E8" s="61" t="s">
        <v>17</v>
      </c>
      <c r="F8" s="66" t="s">
        <v>24</v>
      </c>
      <c r="G8" s="66" t="s">
        <v>25</v>
      </c>
      <c r="H8" s="53">
        <v>36.799999999999997</v>
      </c>
      <c r="I8" s="8"/>
      <c r="J8" s="15">
        <f t="shared" si="0"/>
        <v>0</v>
      </c>
      <c r="K8" s="16" t="str">
        <f t="shared" si="1"/>
        <v>OK</v>
      </c>
      <c r="L8" s="85"/>
      <c r="M8" s="156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160"/>
      <c r="B9" s="163"/>
      <c r="C9" s="44">
        <v>6</v>
      </c>
      <c r="D9" s="45" t="s">
        <v>35</v>
      </c>
      <c r="E9" s="61" t="s">
        <v>17</v>
      </c>
      <c r="F9" s="66" t="s">
        <v>24</v>
      </c>
      <c r="G9" s="66" t="s">
        <v>25</v>
      </c>
      <c r="H9" s="53">
        <v>35.5</v>
      </c>
      <c r="I9" s="8"/>
      <c r="J9" s="15">
        <f t="shared" si="0"/>
        <v>0</v>
      </c>
      <c r="K9" s="16" t="str">
        <f t="shared" si="1"/>
        <v>OK</v>
      </c>
      <c r="L9" s="86"/>
      <c r="M9" s="157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160"/>
      <c r="B10" s="163"/>
      <c r="C10" s="44">
        <v>7</v>
      </c>
      <c r="D10" s="45" t="s">
        <v>36</v>
      </c>
      <c r="E10" s="61" t="s">
        <v>17</v>
      </c>
      <c r="F10" s="66" t="s">
        <v>24</v>
      </c>
      <c r="G10" s="66" t="s">
        <v>25</v>
      </c>
      <c r="H10" s="53">
        <v>27.9</v>
      </c>
      <c r="I10" s="8"/>
      <c r="J10" s="15">
        <f t="shared" si="0"/>
        <v>0</v>
      </c>
      <c r="K10" s="16" t="str">
        <f t="shared" si="1"/>
        <v>OK</v>
      </c>
      <c r="L10" s="85"/>
      <c r="M10" s="156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160"/>
      <c r="B11" s="163"/>
      <c r="C11" s="44">
        <v>8</v>
      </c>
      <c r="D11" s="45" t="s">
        <v>37</v>
      </c>
      <c r="E11" s="61" t="s">
        <v>17</v>
      </c>
      <c r="F11" s="66" t="s">
        <v>24</v>
      </c>
      <c r="G11" s="66" t="s">
        <v>25</v>
      </c>
      <c r="H11" s="53">
        <v>40.549999999999997</v>
      </c>
      <c r="I11" s="8"/>
      <c r="J11" s="15">
        <f t="shared" si="0"/>
        <v>0</v>
      </c>
      <c r="K11" s="16" t="str">
        <f t="shared" si="1"/>
        <v>OK</v>
      </c>
      <c r="L11" s="86"/>
      <c r="M11" s="154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160"/>
      <c r="B12" s="163"/>
      <c r="C12" s="44">
        <v>9</v>
      </c>
      <c r="D12" s="48" t="s">
        <v>38</v>
      </c>
      <c r="E12" s="62" t="s">
        <v>17</v>
      </c>
      <c r="F12" s="66" t="s">
        <v>24</v>
      </c>
      <c r="G12" s="66" t="s">
        <v>25</v>
      </c>
      <c r="H12" s="53">
        <v>19.7</v>
      </c>
      <c r="I12" s="8"/>
      <c r="J12" s="15">
        <f t="shared" si="0"/>
        <v>0</v>
      </c>
      <c r="K12" s="16" t="str">
        <f t="shared" si="1"/>
        <v>OK</v>
      </c>
      <c r="L12" s="86"/>
      <c r="M12" s="154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160"/>
      <c r="B13" s="163"/>
      <c r="C13" s="44">
        <v>10</v>
      </c>
      <c r="D13" s="48" t="s">
        <v>39</v>
      </c>
      <c r="E13" s="62" t="s">
        <v>17</v>
      </c>
      <c r="F13" s="66" t="s">
        <v>24</v>
      </c>
      <c r="G13" s="66" t="s">
        <v>26</v>
      </c>
      <c r="H13" s="53">
        <v>28.2</v>
      </c>
      <c r="I13" s="8">
        <v>40</v>
      </c>
      <c r="J13" s="15">
        <f t="shared" si="0"/>
        <v>12</v>
      </c>
      <c r="K13" s="16" t="str">
        <f t="shared" si="1"/>
        <v>OK</v>
      </c>
      <c r="L13" s="86"/>
      <c r="M13" s="154">
        <v>28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160"/>
      <c r="B14" s="163"/>
      <c r="C14" s="44">
        <v>11</v>
      </c>
      <c r="D14" s="48" t="s">
        <v>40</v>
      </c>
      <c r="E14" s="62" t="s">
        <v>17</v>
      </c>
      <c r="F14" s="66" t="s">
        <v>24</v>
      </c>
      <c r="G14" s="66" t="s">
        <v>26</v>
      </c>
      <c r="H14" s="53">
        <v>30.95</v>
      </c>
      <c r="I14" s="8"/>
      <c r="J14" s="15">
        <f t="shared" si="0"/>
        <v>0</v>
      </c>
      <c r="K14" s="16" t="str">
        <f t="shared" si="1"/>
        <v>OK</v>
      </c>
      <c r="L14" s="86"/>
      <c r="M14" s="154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161"/>
      <c r="B15" s="164"/>
      <c r="C15" s="44">
        <v>12</v>
      </c>
      <c r="D15" s="48" t="s">
        <v>41</v>
      </c>
      <c r="E15" s="62" t="s">
        <v>17</v>
      </c>
      <c r="F15" s="66" t="s">
        <v>24</v>
      </c>
      <c r="G15" s="66" t="s">
        <v>26</v>
      </c>
      <c r="H15" s="53">
        <v>28</v>
      </c>
      <c r="I15" s="8"/>
      <c r="J15" s="15">
        <f t="shared" si="0"/>
        <v>0</v>
      </c>
      <c r="K15" s="16" t="str">
        <f t="shared" si="1"/>
        <v>OK</v>
      </c>
      <c r="L15" s="86"/>
      <c r="M15" s="154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65">
        <v>2</v>
      </c>
      <c r="B16" s="168" t="s">
        <v>54</v>
      </c>
      <c r="C16" s="37">
        <v>13</v>
      </c>
      <c r="D16" s="50" t="s">
        <v>42</v>
      </c>
      <c r="E16" s="65" t="s">
        <v>44</v>
      </c>
      <c r="F16" s="63" t="s">
        <v>24</v>
      </c>
      <c r="G16" s="63" t="s">
        <v>29</v>
      </c>
      <c r="H16" s="54">
        <v>2843</v>
      </c>
      <c r="I16" s="8">
        <f>2+1</f>
        <v>3</v>
      </c>
      <c r="J16" s="15">
        <f t="shared" ref="J16:J22" si="2">I16-(SUM(L16:AB16))</f>
        <v>1</v>
      </c>
      <c r="K16" s="16" t="str">
        <f t="shared" si="1"/>
        <v>OK</v>
      </c>
      <c r="L16" s="86">
        <v>2</v>
      </c>
      <c r="M16" s="154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66"/>
      <c r="B17" s="169"/>
      <c r="C17" s="37">
        <v>14</v>
      </c>
      <c r="D17" s="50" t="s">
        <v>43</v>
      </c>
      <c r="E17" s="65" t="s">
        <v>44</v>
      </c>
      <c r="F17" s="63" t="s">
        <v>24</v>
      </c>
      <c r="G17" s="63" t="s">
        <v>29</v>
      </c>
      <c r="H17" s="54">
        <v>3889</v>
      </c>
      <c r="I17" s="8"/>
      <c r="J17" s="15">
        <f t="shared" si="2"/>
        <v>0</v>
      </c>
      <c r="K17" s="16" t="str">
        <f t="shared" si="1"/>
        <v>OK</v>
      </c>
      <c r="L17" s="86"/>
      <c r="M17" s="154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67"/>
      <c r="B18" s="170"/>
      <c r="C18" s="37">
        <v>15</v>
      </c>
      <c r="D18" s="50" t="s">
        <v>45</v>
      </c>
      <c r="E18" s="65" t="s">
        <v>44</v>
      </c>
      <c r="F18" s="63" t="s">
        <v>24</v>
      </c>
      <c r="G18" s="63" t="s">
        <v>29</v>
      </c>
      <c r="H18" s="54">
        <v>6535</v>
      </c>
      <c r="I18" s="8"/>
      <c r="J18" s="15">
        <f t="shared" si="2"/>
        <v>0</v>
      </c>
      <c r="K18" s="16" t="str">
        <f t="shared" si="1"/>
        <v>OK</v>
      </c>
      <c r="L18" s="86"/>
      <c r="M18" s="154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159">
        <v>3</v>
      </c>
      <c r="B19" s="171" t="s">
        <v>54</v>
      </c>
      <c r="C19" s="44">
        <v>16</v>
      </c>
      <c r="D19" s="52" t="s">
        <v>46</v>
      </c>
      <c r="E19" s="61" t="s">
        <v>20</v>
      </c>
      <c r="F19" s="66" t="s">
        <v>24</v>
      </c>
      <c r="G19" s="66" t="s">
        <v>27</v>
      </c>
      <c r="H19" s="53">
        <v>480</v>
      </c>
      <c r="I19" s="8">
        <v>4</v>
      </c>
      <c r="J19" s="15">
        <f t="shared" si="2"/>
        <v>4</v>
      </c>
      <c r="K19" s="16" t="str">
        <f t="shared" si="1"/>
        <v>OK</v>
      </c>
      <c r="L19" s="84"/>
      <c r="M19" s="155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160"/>
      <c r="B20" s="172"/>
      <c r="C20" s="44">
        <v>17</v>
      </c>
      <c r="D20" s="52" t="s">
        <v>47</v>
      </c>
      <c r="E20" s="61" t="s">
        <v>20</v>
      </c>
      <c r="F20" s="66" t="s">
        <v>24</v>
      </c>
      <c r="G20" s="66" t="s">
        <v>27</v>
      </c>
      <c r="H20" s="53">
        <v>482</v>
      </c>
      <c r="I20" s="8">
        <f>0+4</f>
        <v>4</v>
      </c>
      <c r="J20" s="15">
        <f t="shared" si="2"/>
        <v>0</v>
      </c>
      <c r="K20" s="16" t="str">
        <f t="shared" si="1"/>
        <v>OK</v>
      </c>
      <c r="L20" s="86">
        <v>4</v>
      </c>
      <c r="M20" s="154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161"/>
      <c r="B21" s="173"/>
      <c r="C21" s="44">
        <v>18</v>
      </c>
      <c r="D21" s="52" t="s">
        <v>48</v>
      </c>
      <c r="E21" s="61" t="s">
        <v>20</v>
      </c>
      <c r="F21" s="66" t="s">
        <v>24</v>
      </c>
      <c r="G21" s="66" t="s">
        <v>27</v>
      </c>
      <c r="H21" s="53">
        <v>480</v>
      </c>
      <c r="I21" s="8"/>
      <c r="J21" s="15">
        <f t="shared" si="2"/>
        <v>0</v>
      </c>
      <c r="K21" s="16" t="str">
        <f t="shared" si="1"/>
        <v>OK</v>
      </c>
      <c r="L21" s="86"/>
      <c r="M21" s="154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68">
        <v>4</v>
      </c>
      <c r="B22" s="69" t="s">
        <v>54</v>
      </c>
      <c r="C22" s="37">
        <v>19</v>
      </c>
      <c r="D22" s="67" t="s">
        <v>49</v>
      </c>
      <c r="E22" s="59" t="s">
        <v>20</v>
      </c>
      <c r="F22" s="63" t="s">
        <v>24</v>
      </c>
      <c r="G22" s="63" t="s">
        <v>27</v>
      </c>
      <c r="H22" s="54">
        <v>798.72</v>
      </c>
      <c r="I22" s="8"/>
      <c r="J22" s="15">
        <f t="shared" si="2"/>
        <v>0</v>
      </c>
      <c r="K22" s="16" t="str">
        <f t="shared" si="1"/>
        <v>OK</v>
      </c>
      <c r="L22" s="86"/>
      <c r="M22" s="154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x14ac:dyDescent="0.25">
      <c r="L23" s="55">
        <f>SUMPRODUCT($H$4:$H$22,L4:L22)</f>
        <v>7614</v>
      </c>
      <c r="M23" s="55">
        <f>SUMPRODUCT($H$4:$H$22,M4:M22)</f>
        <v>789.6</v>
      </c>
    </row>
  </sheetData>
  <mergeCells count="27">
    <mergeCell ref="AB1:AB2"/>
    <mergeCell ref="A2:K2"/>
    <mergeCell ref="I1:K1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R1:R2"/>
    <mergeCell ref="D1:H1"/>
    <mergeCell ref="B19:B21"/>
    <mergeCell ref="Y1:Y2"/>
    <mergeCell ref="AA1:AA2"/>
    <mergeCell ref="Z1:Z2"/>
    <mergeCell ref="S1:S2"/>
    <mergeCell ref="A1:C1"/>
    <mergeCell ref="A4:A15"/>
    <mergeCell ref="B4:B15"/>
    <mergeCell ref="A16:A18"/>
    <mergeCell ref="B16:B18"/>
    <mergeCell ref="A19:A21"/>
    <mergeCell ref="L1:L2"/>
    <mergeCell ref="M1:M2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23"/>
  <sheetViews>
    <sheetView zoomScale="80" zoomScaleNormal="80" workbookViewId="0">
      <selection activeCell="S7" sqref="S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175" t="s">
        <v>51</v>
      </c>
      <c r="B1" s="175"/>
      <c r="C1" s="175"/>
      <c r="D1" s="175" t="s">
        <v>28</v>
      </c>
      <c r="E1" s="175"/>
      <c r="F1" s="175"/>
      <c r="G1" s="175"/>
      <c r="H1" s="175"/>
      <c r="I1" s="175" t="s">
        <v>52</v>
      </c>
      <c r="J1" s="175"/>
      <c r="K1" s="175"/>
      <c r="L1" s="174" t="s">
        <v>56</v>
      </c>
      <c r="M1" s="174" t="s">
        <v>57</v>
      </c>
      <c r="N1" s="174" t="s">
        <v>76</v>
      </c>
      <c r="O1" s="174" t="s">
        <v>77</v>
      </c>
      <c r="P1" s="174" t="s">
        <v>78</v>
      </c>
      <c r="Q1" s="174" t="s">
        <v>79</v>
      </c>
      <c r="R1" s="174" t="s">
        <v>50</v>
      </c>
      <c r="S1" s="174" t="s">
        <v>50</v>
      </c>
      <c r="T1" s="174" t="s">
        <v>50</v>
      </c>
      <c r="U1" s="174" t="s">
        <v>50</v>
      </c>
      <c r="V1" s="174" t="s">
        <v>50</v>
      </c>
      <c r="W1" s="174" t="s">
        <v>50</v>
      </c>
      <c r="X1" s="174" t="s">
        <v>50</v>
      </c>
      <c r="Y1" s="174" t="s">
        <v>50</v>
      </c>
      <c r="Z1" s="174" t="s">
        <v>50</v>
      </c>
      <c r="AA1" s="174" t="s">
        <v>50</v>
      </c>
      <c r="AB1" s="174" t="s">
        <v>50</v>
      </c>
    </row>
    <row r="2" spans="1:28" ht="21.75" customHeight="1" x14ac:dyDescent="0.25">
      <c r="A2" s="175" t="s">
        <v>19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81">
        <v>44882</v>
      </c>
      <c r="M3" s="81">
        <v>44995</v>
      </c>
      <c r="N3" s="136">
        <v>45051</v>
      </c>
      <c r="O3" s="136">
        <v>45120</v>
      </c>
      <c r="P3" s="136">
        <v>45155</v>
      </c>
      <c r="Q3" s="136">
        <v>45204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159">
        <v>1</v>
      </c>
      <c r="B4" s="162" t="s">
        <v>53</v>
      </c>
      <c r="C4" s="44">
        <v>1</v>
      </c>
      <c r="D4" s="45" t="s">
        <v>30</v>
      </c>
      <c r="E4" s="61" t="s">
        <v>17</v>
      </c>
      <c r="F4" s="66" t="s">
        <v>24</v>
      </c>
      <c r="G4" s="66" t="s">
        <v>25</v>
      </c>
      <c r="H4" s="53">
        <v>29.85</v>
      </c>
      <c r="I4" s="8">
        <v>120</v>
      </c>
      <c r="J4" s="15">
        <f t="shared" ref="J4:J15" si="0">I4-(SUM(L4:AB4))</f>
        <v>120</v>
      </c>
      <c r="K4" s="16" t="str">
        <f>IF(J4&lt;0,"ATENÇÃO","OK")</f>
        <v>OK</v>
      </c>
      <c r="L4" s="75"/>
      <c r="M4" s="75"/>
      <c r="N4" s="134"/>
      <c r="O4" s="134"/>
      <c r="P4" s="134"/>
      <c r="Q4" s="134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160"/>
      <c r="B5" s="163"/>
      <c r="C5" s="44">
        <v>2</v>
      </c>
      <c r="D5" s="45" t="s">
        <v>31</v>
      </c>
      <c r="E5" s="61" t="s">
        <v>17</v>
      </c>
      <c r="F5" s="66" t="s">
        <v>24</v>
      </c>
      <c r="G5" s="66" t="s">
        <v>25</v>
      </c>
      <c r="H5" s="53">
        <v>34.65</v>
      </c>
      <c r="I5" s="8">
        <v>40</v>
      </c>
      <c r="J5" s="15">
        <f t="shared" si="0"/>
        <v>18</v>
      </c>
      <c r="K5" s="16" t="str">
        <f t="shared" ref="K5:K22" si="1">IF(J5&lt;0,"ATENÇÃO","OK")</f>
        <v>OK</v>
      </c>
      <c r="L5" s="75"/>
      <c r="M5" s="75"/>
      <c r="N5" s="134"/>
      <c r="O5" s="134"/>
      <c r="P5" s="134"/>
      <c r="Q5" s="135">
        <v>22</v>
      </c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160"/>
      <c r="B6" s="163"/>
      <c r="C6" s="44">
        <v>3</v>
      </c>
      <c r="D6" s="45" t="s">
        <v>32</v>
      </c>
      <c r="E6" s="61" t="s">
        <v>17</v>
      </c>
      <c r="F6" s="66" t="s">
        <v>24</v>
      </c>
      <c r="G6" s="66" t="s">
        <v>25</v>
      </c>
      <c r="H6" s="53">
        <v>28.25</v>
      </c>
      <c r="I6" s="8">
        <v>45</v>
      </c>
      <c r="J6" s="15">
        <f t="shared" si="0"/>
        <v>45</v>
      </c>
      <c r="K6" s="16" t="str">
        <f t="shared" si="1"/>
        <v>OK</v>
      </c>
      <c r="L6" s="75"/>
      <c r="M6" s="75"/>
      <c r="N6" s="134"/>
      <c r="O6" s="134"/>
      <c r="P6" s="134"/>
      <c r="Q6" s="134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160"/>
      <c r="B7" s="163"/>
      <c r="C7" s="44">
        <v>4</v>
      </c>
      <c r="D7" s="45" t="s">
        <v>33</v>
      </c>
      <c r="E7" s="61" t="s">
        <v>17</v>
      </c>
      <c r="F7" s="66" t="s">
        <v>24</v>
      </c>
      <c r="G7" s="66" t="s">
        <v>25</v>
      </c>
      <c r="H7" s="53">
        <v>40</v>
      </c>
      <c r="I7" s="8">
        <v>35</v>
      </c>
      <c r="J7" s="15">
        <f t="shared" si="0"/>
        <v>35</v>
      </c>
      <c r="K7" s="16" t="str">
        <f t="shared" si="1"/>
        <v>OK</v>
      </c>
      <c r="L7" s="75"/>
      <c r="M7" s="82"/>
      <c r="N7" s="134"/>
      <c r="O7" s="134"/>
      <c r="P7" s="134"/>
      <c r="Q7" s="134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160"/>
      <c r="B8" s="163"/>
      <c r="C8" s="44">
        <v>5</v>
      </c>
      <c r="D8" s="45" t="s">
        <v>34</v>
      </c>
      <c r="E8" s="61" t="s">
        <v>17</v>
      </c>
      <c r="F8" s="66" t="s">
        <v>24</v>
      </c>
      <c r="G8" s="66" t="s">
        <v>25</v>
      </c>
      <c r="H8" s="53">
        <v>36.799999999999997</v>
      </c>
      <c r="I8" s="8">
        <v>150</v>
      </c>
      <c r="J8" s="15">
        <f t="shared" si="0"/>
        <v>69</v>
      </c>
      <c r="K8" s="16" t="str">
        <f t="shared" si="1"/>
        <v>OK</v>
      </c>
      <c r="L8" s="78"/>
      <c r="M8" s="80">
        <v>15</v>
      </c>
      <c r="N8" s="135">
        <v>20</v>
      </c>
      <c r="O8" s="134"/>
      <c r="P8" s="134"/>
      <c r="Q8" s="135">
        <v>46</v>
      </c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160"/>
      <c r="B9" s="163"/>
      <c r="C9" s="44">
        <v>6</v>
      </c>
      <c r="D9" s="45" t="s">
        <v>35</v>
      </c>
      <c r="E9" s="61" t="s">
        <v>17</v>
      </c>
      <c r="F9" s="66" t="s">
        <v>24</v>
      </c>
      <c r="G9" s="66" t="s">
        <v>25</v>
      </c>
      <c r="H9" s="53">
        <v>35.5</v>
      </c>
      <c r="I9" s="8">
        <v>30</v>
      </c>
      <c r="J9" s="15">
        <f t="shared" si="0"/>
        <v>30</v>
      </c>
      <c r="K9" s="16" t="str">
        <f t="shared" si="1"/>
        <v>OK</v>
      </c>
      <c r="L9" s="79"/>
      <c r="M9" s="75"/>
      <c r="N9" s="134"/>
      <c r="O9" s="137"/>
      <c r="P9" s="134"/>
      <c r="Q9" s="134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160"/>
      <c r="B10" s="163"/>
      <c r="C10" s="44">
        <v>7</v>
      </c>
      <c r="D10" s="45" t="s">
        <v>36</v>
      </c>
      <c r="E10" s="61" t="s">
        <v>17</v>
      </c>
      <c r="F10" s="66" t="s">
        <v>24</v>
      </c>
      <c r="G10" s="66" t="s">
        <v>25</v>
      </c>
      <c r="H10" s="53">
        <v>27.9</v>
      </c>
      <c r="I10" s="8">
        <v>40</v>
      </c>
      <c r="J10" s="15">
        <f t="shared" si="0"/>
        <v>0</v>
      </c>
      <c r="K10" s="16" t="str">
        <f t="shared" si="1"/>
        <v>OK</v>
      </c>
      <c r="L10" s="78"/>
      <c r="M10" s="77"/>
      <c r="N10" s="134"/>
      <c r="O10" s="135">
        <v>40</v>
      </c>
      <c r="P10" s="134"/>
      <c r="Q10" s="134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160"/>
      <c r="B11" s="163"/>
      <c r="C11" s="44">
        <v>8</v>
      </c>
      <c r="D11" s="45" t="s">
        <v>37</v>
      </c>
      <c r="E11" s="61" t="s">
        <v>17</v>
      </c>
      <c r="F11" s="66" t="s">
        <v>24</v>
      </c>
      <c r="G11" s="66" t="s">
        <v>25</v>
      </c>
      <c r="H11" s="53">
        <v>40.549999999999997</v>
      </c>
      <c r="I11" s="8">
        <v>30</v>
      </c>
      <c r="J11" s="15">
        <f t="shared" si="0"/>
        <v>30</v>
      </c>
      <c r="K11" s="16" t="str">
        <f t="shared" si="1"/>
        <v>OK</v>
      </c>
      <c r="L11" s="79"/>
      <c r="M11" s="75"/>
      <c r="N11" s="134"/>
      <c r="O11" s="134"/>
      <c r="P11" s="134"/>
      <c r="Q11" s="134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160"/>
      <c r="B12" s="163"/>
      <c r="C12" s="44">
        <v>9</v>
      </c>
      <c r="D12" s="48" t="s">
        <v>38</v>
      </c>
      <c r="E12" s="62" t="s">
        <v>17</v>
      </c>
      <c r="F12" s="66" t="s">
        <v>24</v>
      </c>
      <c r="G12" s="66" t="s">
        <v>25</v>
      </c>
      <c r="H12" s="53">
        <v>19.7</v>
      </c>
      <c r="I12" s="8">
        <v>1200</v>
      </c>
      <c r="J12" s="15">
        <f t="shared" si="0"/>
        <v>1200</v>
      </c>
      <c r="K12" s="16" t="str">
        <f t="shared" si="1"/>
        <v>OK</v>
      </c>
      <c r="L12" s="79"/>
      <c r="M12" s="75"/>
      <c r="N12" s="134"/>
      <c r="O12" s="134"/>
      <c r="P12" s="134"/>
      <c r="Q12" s="134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160"/>
      <c r="B13" s="163"/>
      <c r="C13" s="44">
        <v>10</v>
      </c>
      <c r="D13" s="48" t="s">
        <v>39</v>
      </c>
      <c r="E13" s="62" t="s">
        <v>17</v>
      </c>
      <c r="F13" s="66" t="s">
        <v>24</v>
      </c>
      <c r="G13" s="66" t="s">
        <v>26</v>
      </c>
      <c r="H13" s="53">
        <v>28.2</v>
      </c>
      <c r="I13" s="8">
        <v>150</v>
      </c>
      <c r="J13" s="15">
        <f t="shared" si="0"/>
        <v>135</v>
      </c>
      <c r="K13" s="16" t="str">
        <f t="shared" si="1"/>
        <v>OK</v>
      </c>
      <c r="L13" s="80">
        <v>15</v>
      </c>
      <c r="M13" s="75"/>
      <c r="N13" s="134"/>
      <c r="O13" s="134"/>
      <c r="P13" s="134"/>
      <c r="Q13" s="134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160"/>
      <c r="B14" s="163"/>
      <c r="C14" s="44">
        <v>11</v>
      </c>
      <c r="D14" s="48" t="s">
        <v>40</v>
      </c>
      <c r="E14" s="62" t="s">
        <v>17</v>
      </c>
      <c r="F14" s="66" t="s">
        <v>24</v>
      </c>
      <c r="G14" s="66" t="s">
        <v>26</v>
      </c>
      <c r="H14" s="53">
        <v>30.95</v>
      </c>
      <c r="I14" s="8">
        <v>40</v>
      </c>
      <c r="J14" s="15">
        <f t="shared" si="0"/>
        <v>40</v>
      </c>
      <c r="K14" s="16" t="str">
        <f t="shared" si="1"/>
        <v>OK</v>
      </c>
      <c r="L14" s="79"/>
      <c r="M14" s="75"/>
      <c r="N14" s="134"/>
      <c r="O14" s="134"/>
      <c r="P14" s="134"/>
      <c r="Q14" s="134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161"/>
      <c r="B15" s="164"/>
      <c r="C15" s="44">
        <v>12</v>
      </c>
      <c r="D15" s="48" t="s">
        <v>41</v>
      </c>
      <c r="E15" s="62" t="s">
        <v>17</v>
      </c>
      <c r="F15" s="66" t="s">
        <v>24</v>
      </c>
      <c r="G15" s="66" t="s">
        <v>26</v>
      </c>
      <c r="H15" s="53">
        <v>28</v>
      </c>
      <c r="I15" s="8">
        <v>50</v>
      </c>
      <c r="J15" s="15">
        <f t="shared" si="0"/>
        <v>50</v>
      </c>
      <c r="K15" s="16" t="str">
        <f t="shared" si="1"/>
        <v>OK</v>
      </c>
      <c r="L15" s="79"/>
      <c r="M15" s="75"/>
      <c r="N15" s="134"/>
      <c r="O15" s="134"/>
      <c r="P15" s="134"/>
      <c r="Q15" s="134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65">
        <v>2</v>
      </c>
      <c r="B16" s="168" t="s">
        <v>54</v>
      </c>
      <c r="C16" s="37">
        <v>13</v>
      </c>
      <c r="D16" s="50" t="s">
        <v>42</v>
      </c>
      <c r="E16" s="65" t="s">
        <v>44</v>
      </c>
      <c r="F16" s="63" t="s">
        <v>24</v>
      </c>
      <c r="G16" s="63" t="s">
        <v>29</v>
      </c>
      <c r="H16" s="54">
        <v>2843</v>
      </c>
      <c r="I16" s="8">
        <v>6</v>
      </c>
      <c r="J16" s="15">
        <f t="shared" ref="J16:J22" si="2">I16-(SUM(L16:AB16))</f>
        <v>6</v>
      </c>
      <c r="K16" s="16" t="str">
        <f t="shared" si="1"/>
        <v>OK</v>
      </c>
      <c r="L16" s="79"/>
      <c r="M16" s="75"/>
      <c r="N16" s="134"/>
      <c r="O16" s="134"/>
      <c r="P16" s="134"/>
      <c r="Q16" s="134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66"/>
      <c r="B17" s="169"/>
      <c r="C17" s="37">
        <v>14</v>
      </c>
      <c r="D17" s="50" t="s">
        <v>43</v>
      </c>
      <c r="E17" s="65" t="s">
        <v>44</v>
      </c>
      <c r="F17" s="63" t="s">
        <v>24</v>
      </c>
      <c r="G17" s="63" t="s">
        <v>29</v>
      </c>
      <c r="H17" s="54">
        <v>3889</v>
      </c>
      <c r="I17" s="8">
        <v>5</v>
      </c>
      <c r="J17" s="15">
        <f t="shared" si="2"/>
        <v>5</v>
      </c>
      <c r="K17" s="16" t="str">
        <f t="shared" si="1"/>
        <v>OK</v>
      </c>
      <c r="L17" s="79"/>
      <c r="M17" s="75"/>
      <c r="N17" s="134"/>
      <c r="O17" s="134"/>
      <c r="P17" s="134"/>
      <c r="Q17" s="134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67"/>
      <c r="B18" s="170"/>
      <c r="C18" s="37">
        <v>15</v>
      </c>
      <c r="D18" s="50" t="s">
        <v>45</v>
      </c>
      <c r="E18" s="65" t="s">
        <v>44</v>
      </c>
      <c r="F18" s="63" t="s">
        <v>24</v>
      </c>
      <c r="G18" s="63" t="s">
        <v>29</v>
      </c>
      <c r="H18" s="54">
        <v>6535</v>
      </c>
      <c r="I18" s="8">
        <v>3</v>
      </c>
      <c r="J18" s="15">
        <f t="shared" si="2"/>
        <v>3</v>
      </c>
      <c r="K18" s="16" t="str">
        <f t="shared" si="1"/>
        <v>OK</v>
      </c>
      <c r="L18" s="79"/>
      <c r="M18" s="75"/>
      <c r="N18" s="134"/>
      <c r="O18" s="134"/>
      <c r="P18" s="134"/>
      <c r="Q18" s="134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159">
        <v>3</v>
      </c>
      <c r="B19" s="171" t="s">
        <v>54</v>
      </c>
      <c r="C19" s="44">
        <v>16</v>
      </c>
      <c r="D19" s="52" t="s">
        <v>46</v>
      </c>
      <c r="E19" s="61" t="s">
        <v>20</v>
      </c>
      <c r="F19" s="66" t="s">
        <v>24</v>
      </c>
      <c r="G19" s="66" t="s">
        <v>27</v>
      </c>
      <c r="H19" s="53">
        <v>480</v>
      </c>
      <c r="I19" s="8">
        <v>15</v>
      </c>
      <c r="J19" s="15">
        <f t="shared" si="2"/>
        <v>15</v>
      </c>
      <c r="K19" s="16" t="str">
        <f t="shared" si="1"/>
        <v>OK</v>
      </c>
      <c r="L19" s="76"/>
      <c r="M19" s="76"/>
      <c r="N19" s="134"/>
      <c r="O19" s="134"/>
      <c r="P19" s="134"/>
      <c r="Q19" s="134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160"/>
      <c r="B20" s="172"/>
      <c r="C20" s="44">
        <v>17</v>
      </c>
      <c r="D20" s="52" t="s">
        <v>47</v>
      </c>
      <c r="E20" s="61" t="s">
        <v>20</v>
      </c>
      <c r="F20" s="66" t="s">
        <v>24</v>
      </c>
      <c r="G20" s="66" t="s">
        <v>27</v>
      </c>
      <c r="H20" s="53">
        <v>482</v>
      </c>
      <c r="I20" s="8">
        <v>10</v>
      </c>
      <c r="J20" s="15">
        <f t="shared" si="2"/>
        <v>10</v>
      </c>
      <c r="K20" s="16" t="str">
        <f t="shared" si="1"/>
        <v>OK</v>
      </c>
      <c r="L20" s="79"/>
      <c r="M20" s="75"/>
      <c r="N20" s="134"/>
      <c r="O20" s="134"/>
      <c r="P20" s="134"/>
      <c r="Q20" s="134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161"/>
      <c r="B21" s="173"/>
      <c r="C21" s="44">
        <v>18</v>
      </c>
      <c r="D21" s="52" t="s">
        <v>48</v>
      </c>
      <c r="E21" s="61" t="s">
        <v>20</v>
      </c>
      <c r="F21" s="66" t="s">
        <v>24</v>
      </c>
      <c r="G21" s="66" t="s">
        <v>27</v>
      </c>
      <c r="H21" s="53">
        <v>480</v>
      </c>
      <c r="I21" s="8">
        <v>8</v>
      </c>
      <c r="J21" s="15">
        <f t="shared" si="2"/>
        <v>4</v>
      </c>
      <c r="K21" s="16" t="str">
        <f t="shared" si="1"/>
        <v>OK</v>
      </c>
      <c r="L21" s="79"/>
      <c r="M21" s="75"/>
      <c r="N21" s="134"/>
      <c r="O21" s="134"/>
      <c r="P21" s="135">
        <v>4</v>
      </c>
      <c r="Q21" s="134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68">
        <v>4</v>
      </c>
      <c r="B22" s="69" t="s">
        <v>54</v>
      </c>
      <c r="C22" s="37">
        <v>19</v>
      </c>
      <c r="D22" s="67" t="s">
        <v>49</v>
      </c>
      <c r="E22" s="59" t="s">
        <v>20</v>
      </c>
      <c r="F22" s="63" t="s">
        <v>24</v>
      </c>
      <c r="G22" s="63" t="s">
        <v>27</v>
      </c>
      <c r="H22" s="54">
        <v>798.72</v>
      </c>
      <c r="I22" s="8">
        <v>30</v>
      </c>
      <c r="J22" s="15">
        <f t="shared" si="2"/>
        <v>30</v>
      </c>
      <c r="K22" s="16" t="str">
        <f t="shared" si="1"/>
        <v>OK</v>
      </c>
      <c r="L22" s="79"/>
      <c r="M22" s="75"/>
      <c r="N22" s="134"/>
      <c r="O22" s="134"/>
      <c r="P22" s="134"/>
      <c r="Q22" s="134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x14ac:dyDescent="0.25">
      <c r="L23" s="55">
        <f>SUMPRODUCT($H$4:$H$22,L4:L22)</f>
        <v>423</v>
      </c>
      <c r="M23" s="55">
        <f>SUMPRODUCT($H$4:$H$22,M4:M22)</f>
        <v>552</v>
      </c>
    </row>
  </sheetData>
  <mergeCells count="27">
    <mergeCell ref="A19:A21"/>
    <mergeCell ref="B19:B21"/>
    <mergeCell ref="V1:V2"/>
    <mergeCell ref="A2:K2"/>
    <mergeCell ref="I1:K1"/>
    <mergeCell ref="R1:R2"/>
    <mergeCell ref="D1:H1"/>
    <mergeCell ref="S1:S2"/>
    <mergeCell ref="U1:U2"/>
    <mergeCell ref="T1:T2"/>
    <mergeCell ref="Q1:Q2"/>
    <mergeCell ref="AB1:AB2"/>
    <mergeCell ref="A4:A15"/>
    <mergeCell ref="B4:B15"/>
    <mergeCell ref="A16:A18"/>
    <mergeCell ref="B16:B18"/>
    <mergeCell ref="W1:W2"/>
    <mergeCell ref="X1:X2"/>
    <mergeCell ref="Y1:Y2"/>
    <mergeCell ref="Z1:Z2"/>
    <mergeCell ref="AA1:AA2"/>
    <mergeCell ref="A1:C1"/>
    <mergeCell ref="L1:L2"/>
    <mergeCell ref="M1:M2"/>
    <mergeCell ref="N1:N2"/>
    <mergeCell ref="O1:O2"/>
    <mergeCell ref="P1:P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3"/>
  <sheetViews>
    <sheetView zoomScale="80" zoomScaleNormal="80" workbookViewId="0">
      <selection activeCell="Q7" sqref="Q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175" t="s">
        <v>51</v>
      </c>
      <c r="B1" s="175"/>
      <c r="C1" s="175"/>
      <c r="D1" s="175" t="s">
        <v>28</v>
      </c>
      <c r="E1" s="175"/>
      <c r="F1" s="175"/>
      <c r="G1" s="175"/>
      <c r="H1" s="175"/>
      <c r="I1" s="175" t="s">
        <v>52</v>
      </c>
      <c r="J1" s="175"/>
      <c r="K1" s="175"/>
      <c r="L1" s="174" t="s">
        <v>59</v>
      </c>
      <c r="M1" s="174" t="s">
        <v>60</v>
      </c>
      <c r="N1" s="174" t="s">
        <v>61</v>
      </c>
      <c r="O1" s="174" t="s">
        <v>50</v>
      </c>
      <c r="P1" s="174" t="s">
        <v>50</v>
      </c>
      <c r="Q1" s="174" t="s">
        <v>50</v>
      </c>
      <c r="R1" s="174" t="s">
        <v>50</v>
      </c>
      <c r="S1" s="174" t="s">
        <v>50</v>
      </c>
      <c r="T1" s="174" t="s">
        <v>50</v>
      </c>
      <c r="U1" s="174" t="s">
        <v>50</v>
      </c>
      <c r="V1" s="174" t="s">
        <v>50</v>
      </c>
      <c r="W1" s="174" t="s">
        <v>50</v>
      </c>
      <c r="X1" s="174" t="s">
        <v>50</v>
      </c>
      <c r="Y1" s="174" t="s">
        <v>50</v>
      </c>
      <c r="Z1" s="174" t="s">
        <v>50</v>
      </c>
      <c r="AA1" s="174" t="s">
        <v>50</v>
      </c>
      <c r="AB1" s="174" t="s">
        <v>50</v>
      </c>
    </row>
    <row r="2" spans="1:28" ht="21.75" customHeight="1" x14ac:dyDescent="0.25">
      <c r="A2" s="175" t="s">
        <v>19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94">
        <v>44872</v>
      </c>
      <c r="M3" s="94">
        <v>44872</v>
      </c>
      <c r="N3" s="94">
        <v>44882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159">
        <v>1</v>
      </c>
      <c r="B4" s="162" t="s">
        <v>53</v>
      </c>
      <c r="C4" s="44">
        <v>1</v>
      </c>
      <c r="D4" s="45" t="s">
        <v>30</v>
      </c>
      <c r="E4" s="61" t="s">
        <v>17</v>
      </c>
      <c r="F4" s="66" t="s">
        <v>24</v>
      </c>
      <c r="G4" s="66" t="s">
        <v>25</v>
      </c>
      <c r="H4" s="53">
        <v>29.85</v>
      </c>
      <c r="I4" s="8"/>
      <c r="J4" s="15">
        <f t="shared" ref="J4:J15" si="0">I4-(SUM(L4:AB4))</f>
        <v>0</v>
      </c>
      <c r="K4" s="16" t="str">
        <f>IF(J4&lt;0,"ATENÇÃO","OK")</f>
        <v>OK</v>
      </c>
      <c r="L4" s="88"/>
      <c r="M4" s="88"/>
      <c r="N4" s="88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160"/>
      <c r="B5" s="163"/>
      <c r="C5" s="44">
        <v>2</v>
      </c>
      <c r="D5" s="45" t="s">
        <v>31</v>
      </c>
      <c r="E5" s="61" t="s">
        <v>17</v>
      </c>
      <c r="F5" s="66" t="s">
        <v>24</v>
      </c>
      <c r="G5" s="66" t="s">
        <v>25</v>
      </c>
      <c r="H5" s="53">
        <v>34.65</v>
      </c>
      <c r="I5" s="8"/>
      <c r="J5" s="15">
        <f t="shared" si="0"/>
        <v>0</v>
      </c>
      <c r="K5" s="16" t="str">
        <f t="shared" ref="K5:K22" si="1">IF(J5&lt;0,"ATENÇÃO","OK")</f>
        <v>OK</v>
      </c>
      <c r="L5" s="88"/>
      <c r="M5" s="88"/>
      <c r="N5" s="88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160"/>
      <c r="B6" s="163"/>
      <c r="C6" s="44">
        <v>3</v>
      </c>
      <c r="D6" s="45" t="s">
        <v>32</v>
      </c>
      <c r="E6" s="61" t="s">
        <v>17</v>
      </c>
      <c r="F6" s="66" t="s">
        <v>24</v>
      </c>
      <c r="G6" s="66" t="s">
        <v>25</v>
      </c>
      <c r="H6" s="53">
        <v>28.25</v>
      </c>
      <c r="I6" s="8"/>
      <c r="J6" s="15">
        <f t="shared" si="0"/>
        <v>0</v>
      </c>
      <c r="K6" s="16" t="str">
        <f t="shared" si="1"/>
        <v>OK</v>
      </c>
      <c r="L6" s="88"/>
      <c r="M6" s="88"/>
      <c r="N6" s="88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160"/>
      <c r="B7" s="163"/>
      <c r="C7" s="44">
        <v>4</v>
      </c>
      <c r="D7" s="45" t="s">
        <v>33</v>
      </c>
      <c r="E7" s="61" t="s">
        <v>17</v>
      </c>
      <c r="F7" s="66" t="s">
        <v>24</v>
      </c>
      <c r="G7" s="66" t="s">
        <v>25</v>
      </c>
      <c r="H7" s="53">
        <v>40</v>
      </c>
      <c r="I7" s="8"/>
      <c r="J7" s="15">
        <f t="shared" si="0"/>
        <v>0</v>
      </c>
      <c r="K7" s="16" t="str">
        <f t="shared" si="1"/>
        <v>OK</v>
      </c>
      <c r="L7" s="88"/>
      <c r="M7" s="88"/>
      <c r="N7" s="88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160"/>
      <c r="B8" s="163"/>
      <c r="C8" s="44">
        <v>5</v>
      </c>
      <c r="D8" s="45" t="s">
        <v>34</v>
      </c>
      <c r="E8" s="61" t="s">
        <v>17</v>
      </c>
      <c r="F8" s="66" t="s">
        <v>24</v>
      </c>
      <c r="G8" s="66" t="s">
        <v>25</v>
      </c>
      <c r="H8" s="53">
        <v>36.799999999999997</v>
      </c>
      <c r="I8" s="8">
        <v>200</v>
      </c>
      <c r="J8" s="15">
        <f t="shared" si="0"/>
        <v>165</v>
      </c>
      <c r="K8" s="16" t="str">
        <f t="shared" si="1"/>
        <v>OK</v>
      </c>
      <c r="L8" s="95">
        <v>15</v>
      </c>
      <c r="M8" s="95">
        <v>17.5</v>
      </c>
      <c r="N8" s="95">
        <v>2.5</v>
      </c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160"/>
      <c r="B9" s="163"/>
      <c r="C9" s="44">
        <v>6</v>
      </c>
      <c r="D9" s="45" t="s">
        <v>35</v>
      </c>
      <c r="E9" s="61" t="s">
        <v>17</v>
      </c>
      <c r="F9" s="66" t="s">
        <v>24</v>
      </c>
      <c r="G9" s="66" t="s">
        <v>25</v>
      </c>
      <c r="H9" s="53">
        <v>35.5</v>
      </c>
      <c r="I9" s="8"/>
      <c r="J9" s="15">
        <f t="shared" si="0"/>
        <v>0</v>
      </c>
      <c r="K9" s="16" t="str">
        <f t="shared" si="1"/>
        <v>OK</v>
      </c>
      <c r="L9" s="93"/>
      <c r="M9" s="91"/>
      <c r="N9" s="88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160"/>
      <c r="B10" s="163"/>
      <c r="C10" s="44">
        <v>7</v>
      </c>
      <c r="D10" s="45" t="s">
        <v>36</v>
      </c>
      <c r="E10" s="61" t="s">
        <v>17</v>
      </c>
      <c r="F10" s="66" t="s">
        <v>24</v>
      </c>
      <c r="G10" s="66" t="s">
        <v>25</v>
      </c>
      <c r="H10" s="53">
        <v>27.9</v>
      </c>
      <c r="I10" s="8">
        <v>200</v>
      </c>
      <c r="J10" s="15">
        <f t="shared" si="0"/>
        <v>200</v>
      </c>
      <c r="K10" s="16" t="str">
        <f t="shared" si="1"/>
        <v>OK</v>
      </c>
      <c r="L10" s="92"/>
      <c r="M10" s="90"/>
      <c r="N10" s="88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160"/>
      <c r="B11" s="163"/>
      <c r="C11" s="44">
        <v>8</v>
      </c>
      <c r="D11" s="45" t="s">
        <v>37</v>
      </c>
      <c r="E11" s="61" t="s">
        <v>17</v>
      </c>
      <c r="F11" s="66" t="s">
        <v>24</v>
      </c>
      <c r="G11" s="66" t="s">
        <v>25</v>
      </c>
      <c r="H11" s="53">
        <v>40.549999999999997</v>
      </c>
      <c r="I11" s="8"/>
      <c r="J11" s="15">
        <f t="shared" si="0"/>
        <v>0</v>
      </c>
      <c r="K11" s="16" t="str">
        <f t="shared" si="1"/>
        <v>OK</v>
      </c>
      <c r="L11" s="93"/>
      <c r="M11" s="88"/>
      <c r="N11" s="88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160"/>
      <c r="B12" s="163"/>
      <c r="C12" s="44">
        <v>9</v>
      </c>
      <c r="D12" s="48" t="s">
        <v>38</v>
      </c>
      <c r="E12" s="62" t="s">
        <v>17</v>
      </c>
      <c r="F12" s="66" t="s">
        <v>24</v>
      </c>
      <c r="G12" s="66" t="s">
        <v>25</v>
      </c>
      <c r="H12" s="53">
        <v>19.7</v>
      </c>
      <c r="I12" s="8">
        <v>150</v>
      </c>
      <c r="J12" s="15">
        <f t="shared" si="0"/>
        <v>150</v>
      </c>
      <c r="K12" s="16" t="str">
        <f t="shared" si="1"/>
        <v>OK</v>
      </c>
      <c r="L12" s="93"/>
      <c r="M12" s="88"/>
      <c r="N12" s="88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160"/>
      <c r="B13" s="163"/>
      <c r="C13" s="44">
        <v>10</v>
      </c>
      <c r="D13" s="48" t="s">
        <v>39</v>
      </c>
      <c r="E13" s="62" t="s">
        <v>17</v>
      </c>
      <c r="F13" s="66" t="s">
        <v>24</v>
      </c>
      <c r="G13" s="66" t="s">
        <v>26</v>
      </c>
      <c r="H13" s="53">
        <v>28.2</v>
      </c>
      <c r="I13" s="8"/>
      <c r="J13" s="15">
        <f t="shared" si="0"/>
        <v>0</v>
      </c>
      <c r="K13" s="16" t="str">
        <f t="shared" si="1"/>
        <v>OK</v>
      </c>
      <c r="L13" s="93"/>
      <c r="M13" s="88"/>
      <c r="N13" s="88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160"/>
      <c r="B14" s="163"/>
      <c r="C14" s="44">
        <v>11</v>
      </c>
      <c r="D14" s="48" t="s">
        <v>40</v>
      </c>
      <c r="E14" s="62" t="s">
        <v>17</v>
      </c>
      <c r="F14" s="66" t="s">
        <v>24</v>
      </c>
      <c r="G14" s="66" t="s">
        <v>26</v>
      </c>
      <c r="H14" s="53">
        <v>30.95</v>
      </c>
      <c r="I14" s="8"/>
      <c r="J14" s="15">
        <f t="shared" si="0"/>
        <v>0</v>
      </c>
      <c r="K14" s="16" t="str">
        <f t="shared" si="1"/>
        <v>OK</v>
      </c>
      <c r="L14" s="93"/>
      <c r="M14" s="88"/>
      <c r="N14" s="88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161"/>
      <c r="B15" s="164"/>
      <c r="C15" s="44">
        <v>12</v>
      </c>
      <c r="D15" s="48" t="s">
        <v>41</v>
      </c>
      <c r="E15" s="62" t="s">
        <v>17</v>
      </c>
      <c r="F15" s="66" t="s">
        <v>24</v>
      </c>
      <c r="G15" s="66" t="s">
        <v>26</v>
      </c>
      <c r="H15" s="53">
        <v>28</v>
      </c>
      <c r="I15" s="8"/>
      <c r="J15" s="15">
        <f t="shared" si="0"/>
        <v>0</v>
      </c>
      <c r="K15" s="16" t="str">
        <f t="shared" si="1"/>
        <v>OK</v>
      </c>
      <c r="L15" s="93"/>
      <c r="M15" s="88"/>
      <c r="N15" s="88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65">
        <v>2</v>
      </c>
      <c r="B16" s="168" t="s">
        <v>54</v>
      </c>
      <c r="C16" s="37">
        <v>13</v>
      </c>
      <c r="D16" s="50" t="s">
        <v>42</v>
      </c>
      <c r="E16" s="65" t="s">
        <v>44</v>
      </c>
      <c r="F16" s="63" t="s">
        <v>24</v>
      </c>
      <c r="G16" s="63" t="s">
        <v>29</v>
      </c>
      <c r="H16" s="54">
        <v>2843</v>
      </c>
      <c r="I16" s="8"/>
      <c r="J16" s="15">
        <f t="shared" ref="J16:J22" si="2">I16-(SUM(L16:AB16))</f>
        <v>0</v>
      </c>
      <c r="K16" s="16" t="str">
        <f t="shared" si="1"/>
        <v>OK</v>
      </c>
      <c r="L16" s="93"/>
      <c r="M16" s="88"/>
      <c r="N16" s="88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66"/>
      <c r="B17" s="169"/>
      <c r="C17" s="37">
        <v>14</v>
      </c>
      <c r="D17" s="50" t="s">
        <v>43</v>
      </c>
      <c r="E17" s="65" t="s">
        <v>44</v>
      </c>
      <c r="F17" s="63" t="s">
        <v>24</v>
      </c>
      <c r="G17" s="63" t="s">
        <v>29</v>
      </c>
      <c r="H17" s="54">
        <v>3889</v>
      </c>
      <c r="I17" s="8"/>
      <c r="J17" s="15">
        <f t="shared" si="2"/>
        <v>0</v>
      </c>
      <c r="K17" s="16" t="str">
        <f t="shared" si="1"/>
        <v>OK</v>
      </c>
      <c r="L17" s="93"/>
      <c r="M17" s="88"/>
      <c r="N17" s="88"/>
      <c r="O17" s="40"/>
      <c r="P17" s="40"/>
      <c r="Q17" s="40"/>
      <c r="R17" s="40"/>
      <c r="S17" s="40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67"/>
      <c r="B18" s="170"/>
      <c r="C18" s="37">
        <v>15</v>
      </c>
      <c r="D18" s="50" t="s">
        <v>45</v>
      </c>
      <c r="E18" s="65" t="s">
        <v>44</v>
      </c>
      <c r="F18" s="63" t="s">
        <v>24</v>
      </c>
      <c r="G18" s="63" t="s">
        <v>29</v>
      </c>
      <c r="H18" s="54">
        <v>6535</v>
      </c>
      <c r="I18" s="8">
        <v>4</v>
      </c>
      <c r="J18" s="15">
        <f t="shared" si="2"/>
        <v>4</v>
      </c>
      <c r="K18" s="16" t="str">
        <f t="shared" si="1"/>
        <v>OK</v>
      </c>
      <c r="L18" s="93"/>
      <c r="M18" s="88"/>
      <c r="N18" s="88"/>
      <c r="O18" s="40"/>
      <c r="P18" s="40"/>
      <c r="Q18" s="40"/>
      <c r="R18" s="40"/>
      <c r="S18" s="40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159">
        <v>3</v>
      </c>
      <c r="B19" s="171" t="s">
        <v>54</v>
      </c>
      <c r="C19" s="44">
        <v>16</v>
      </c>
      <c r="D19" s="52" t="s">
        <v>46</v>
      </c>
      <c r="E19" s="61" t="s">
        <v>20</v>
      </c>
      <c r="F19" s="66" t="s">
        <v>24</v>
      </c>
      <c r="G19" s="66" t="s">
        <v>27</v>
      </c>
      <c r="H19" s="53">
        <v>480</v>
      </c>
      <c r="I19" s="8">
        <v>40</v>
      </c>
      <c r="J19" s="15">
        <f t="shared" si="2"/>
        <v>40</v>
      </c>
      <c r="K19" s="16" t="str">
        <f t="shared" si="1"/>
        <v>OK</v>
      </c>
      <c r="L19" s="89"/>
      <c r="M19" s="89"/>
      <c r="N19" s="88"/>
      <c r="O19" s="40"/>
      <c r="P19" s="40"/>
      <c r="Q19" s="40"/>
      <c r="R19" s="40"/>
      <c r="S19" s="40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160"/>
      <c r="B20" s="172"/>
      <c r="C20" s="44">
        <v>17</v>
      </c>
      <c r="D20" s="52" t="s">
        <v>47</v>
      </c>
      <c r="E20" s="61" t="s">
        <v>20</v>
      </c>
      <c r="F20" s="66" t="s">
        <v>24</v>
      </c>
      <c r="G20" s="66" t="s">
        <v>27</v>
      </c>
      <c r="H20" s="53">
        <v>482</v>
      </c>
      <c r="I20" s="8"/>
      <c r="J20" s="15">
        <f t="shared" si="2"/>
        <v>0</v>
      </c>
      <c r="K20" s="16" t="str">
        <f t="shared" si="1"/>
        <v>OK</v>
      </c>
      <c r="L20" s="93"/>
      <c r="M20" s="88"/>
      <c r="N20" s="88"/>
      <c r="O20" s="40"/>
      <c r="P20" s="40"/>
      <c r="Q20" s="40"/>
      <c r="R20" s="40"/>
      <c r="S20" s="40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161"/>
      <c r="B21" s="173"/>
      <c r="C21" s="44">
        <v>18</v>
      </c>
      <c r="D21" s="52" t="s">
        <v>48</v>
      </c>
      <c r="E21" s="61" t="s">
        <v>20</v>
      </c>
      <c r="F21" s="66" t="s">
        <v>24</v>
      </c>
      <c r="G21" s="66" t="s">
        <v>27</v>
      </c>
      <c r="H21" s="53">
        <v>480</v>
      </c>
      <c r="I21" s="8"/>
      <c r="J21" s="15">
        <f t="shared" si="2"/>
        <v>0</v>
      </c>
      <c r="K21" s="16" t="str">
        <f t="shared" si="1"/>
        <v>OK</v>
      </c>
      <c r="L21" s="93"/>
      <c r="M21" s="88"/>
      <c r="N21" s="88"/>
      <c r="O21" s="40"/>
      <c r="P21" s="40"/>
      <c r="Q21" s="40"/>
      <c r="R21" s="40"/>
      <c r="S21" s="40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68">
        <v>4</v>
      </c>
      <c r="B22" s="69" t="s">
        <v>54</v>
      </c>
      <c r="C22" s="37">
        <v>19</v>
      </c>
      <c r="D22" s="67" t="s">
        <v>49</v>
      </c>
      <c r="E22" s="59" t="s">
        <v>20</v>
      </c>
      <c r="F22" s="63" t="s">
        <v>24</v>
      </c>
      <c r="G22" s="63" t="s">
        <v>27</v>
      </c>
      <c r="H22" s="54">
        <v>798.72</v>
      </c>
      <c r="I22" s="8">
        <v>40</v>
      </c>
      <c r="J22" s="15">
        <f t="shared" si="2"/>
        <v>40</v>
      </c>
      <c r="K22" s="16" t="str">
        <f t="shared" si="1"/>
        <v>OK</v>
      </c>
      <c r="L22" s="93"/>
      <c r="M22" s="88"/>
      <c r="N22" s="88"/>
      <c r="O22" s="40"/>
      <c r="P22" s="40"/>
      <c r="Q22" s="40"/>
      <c r="R22" s="40"/>
      <c r="S22" s="40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x14ac:dyDescent="0.25">
      <c r="L23" s="55">
        <f>SUMPRODUCT($H$4:$H$22,L4:L22)</f>
        <v>552</v>
      </c>
      <c r="M23" s="55">
        <f>SUMPRODUCT($H$4:$H$22,M4:M22)</f>
        <v>644</v>
      </c>
    </row>
  </sheetData>
  <mergeCells count="27">
    <mergeCell ref="AB1:AB2"/>
    <mergeCell ref="A2:K2"/>
    <mergeCell ref="I1:K1"/>
    <mergeCell ref="U1:U2"/>
    <mergeCell ref="V1:V2"/>
    <mergeCell ref="O1:O2"/>
    <mergeCell ref="P1:P2"/>
    <mergeCell ref="Q1:Q2"/>
    <mergeCell ref="X1:X2"/>
    <mergeCell ref="T1:T2"/>
    <mergeCell ref="W1:W2"/>
    <mergeCell ref="R1:R2"/>
    <mergeCell ref="D1:H1"/>
    <mergeCell ref="B19:B21"/>
    <mergeCell ref="Y1:Y2"/>
    <mergeCell ref="AA1:AA2"/>
    <mergeCell ref="Z1:Z2"/>
    <mergeCell ref="S1:S2"/>
    <mergeCell ref="A1:C1"/>
    <mergeCell ref="A4:A15"/>
    <mergeCell ref="B4:B15"/>
    <mergeCell ref="A16:A18"/>
    <mergeCell ref="B16:B18"/>
    <mergeCell ref="A19:A21"/>
    <mergeCell ref="L1:L2"/>
    <mergeCell ref="M1:M2"/>
    <mergeCell ref="N1:N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3"/>
  <sheetViews>
    <sheetView zoomScale="80" zoomScaleNormal="80" workbookViewId="0">
      <selection activeCell="P6" sqref="P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175" t="s">
        <v>51</v>
      </c>
      <c r="B1" s="175"/>
      <c r="C1" s="175"/>
      <c r="D1" s="175" t="s">
        <v>28</v>
      </c>
      <c r="E1" s="175"/>
      <c r="F1" s="175"/>
      <c r="G1" s="175"/>
      <c r="H1" s="175"/>
      <c r="I1" s="175" t="s">
        <v>52</v>
      </c>
      <c r="J1" s="175"/>
      <c r="K1" s="175"/>
      <c r="L1" s="174" t="s">
        <v>66</v>
      </c>
      <c r="M1" s="174" t="s">
        <v>67</v>
      </c>
      <c r="N1" s="174" t="s">
        <v>68</v>
      </c>
      <c r="O1" s="174" t="s">
        <v>69</v>
      </c>
      <c r="P1" s="174" t="s">
        <v>89</v>
      </c>
      <c r="Q1" s="174" t="s">
        <v>90</v>
      </c>
      <c r="R1" s="174" t="s">
        <v>91</v>
      </c>
      <c r="S1" s="174" t="s">
        <v>92</v>
      </c>
      <c r="T1" s="174" t="s">
        <v>93</v>
      </c>
      <c r="U1" s="174" t="s">
        <v>94</v>
      </c>
      <c r="V1" s="174" t="s">
        <v>50</v>
      </c>
      <c r="W1" s="174" t="s">
        <v>50</v>
      </c>
      <c r="X1" s="174" t="s">
        <v>50</v>
      </c>
      <c r="Y1" s="174" t="s">
        <v>50</v>
      </c>
      <c r="Z1" s="174" t="s">
        <v>50</v>
      </c>
      <c r="AA1" s="174" t="s">
        <v>50</v>
      </c>
      <c r="AB1" s="174" t="s">
        <v>50</v>
      </c>
    </row>
    <row r="2" spans="1:28" ht="21.75" customHeight="1" x14ac:dyDescent="0.25">
      <c r="A2" s="175" t="s">
        <v>19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10">
        <v>44858</v>
      </c>
      <c r="M3" s="110">
        <v>44861</v>
      </c>
      <c r="N3" s="110">
        <v>44964</v>
      </c>
      <c r="O3" s="110">
        <v>44999</v>
      </c>
      <c r="P3" s="145">
        <v>44999</v>
      </c>
      <c r="Q3" s="145">
        <v>45040</v>
      </c>
      <c r="R3" s="145">
        <v>45041</v>
      </c>
      <c r="S3" s="145">
        <v>45049</v>
      </c>
      <c r="T3" s="145">
        <v>45148</v>
      </c>
      <c r="U3" s="145">
        <v>45156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159">
        <v>1</v>
      </c>
      <c r="B4" s="162" t="s">
        <v>53</v>
      </c>
      <c r="C4" s="44">
        <v>1</v>
      </c>
      <c r="D4" s="45" t="s">
        <v>30</v>
      </c>
      <c r="E4" s="61" t="s">
        <v>17</v>
      </c>
      <c r="F4" s="66" t="s">
        <v>24</v>
      </c>
      <c r="G4" s="66" t="s">
        <v>25</v>
      </c>
      <c r="H4" s="53">
        <v>29.85</v>
      </c>
      <c r="I4" s="8">
        <v>120</v>
      </c>
      <c r="J4" s="15">
        <f t="shared" ref="J4:J15" si="0">I4-(SUM(L4:AB4))</f>
        <v>120</v>
      </c>
      <c r="K4" s="16" t="str">
        <f>IF(J4&lt;0,"ATENÇÃO","OK")</f>
        <v>OK</v>
      </c>
      <c r="L4" s="105"/>
      <c r="M4" s="105"/>
      <c r="N4" s="105"/>
      <c r="O4" s="105"/>
      <c r="P4" s="144"/>
      <c r="Q4" s="144"/>
      <c r="R4" s="144"/>
      <c r="S4" s="144"/>
      <c r="T4" s="144"/>
      <c r="U4" s="144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160"/>
      <c r="B5" s="163"/>
      <c r="C5" s="44">
        <v>2</v>
      </c>
      <c r="D5" s="45" t="s">
        <v>31</v>
      </c>
      <c r="E5" s="61" t="s">
        <v>17</v>
      </c>
      <c r="F5" s="66" t="s">
        <v>24</v>
      </c>
      <c r="G5" s="66" t="s">
        <v>25</v>
      </c>
      <c r="H5" s="53">
        <v>34.65</v>
      </c>
      <c r="I5" s="8">
        <v>80</v>
      </c>
      <c r="J5" s="15">
        <f t="shared" si="0"/>
        <v>80</v>
      </c>
      <c r="K5" s="16" t="str">
        <f t="shared" ref="K5:K22" si="1">IF(J5&lt;0,"ATENÇÃO","OK")</f>
        <v>OK</v>
      </c>
      <c r="L5" s="105"/>
      <c r="M5" s="105"/>
      <c r="N5" s="105"/>
      <c r="O5" s="105"/>
      <c r="P5" s="144"/>
      <c r="Q5" s="144"/>
      <c r="R5" s="144"/>
      <c r="S5" s="144"/>
      <c r="T5" s="144"/>
      <c r="U5" s="144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160"/>
      <c r="B6" s="163"/>
      <c r="C6" s="44">
        <v>3</v>
      </c>
      <c r="D6" s="45" t="s">
        <v>32</v>
      </c>
      <c r="E6" s="61" t="s">
        <v>17</v>
      </c>
      <c r="F6" s="66" t="s">
        <v>24</v>
      </c>
      <c r="G6" s="66" t="s">
        <v>25</v>
      </c>
      <c r="H6" s="53">
        <v>28.25</v>
      </c>
      <c r="I6" s="8">
        <v>40</v>
      </c>
      <c r="J6" s="15">
        <f t="shared" si="0"/>
        <v>40</v>
      </c>
      <c r="K6" s="16" t="str">
        <f t="shared" si="1"/>
        <v>OK</v>
      </c>
      <c r="L6" s="105"/>
      <c r="M6" s="105"/>
      <c r="N6" s="105"/>
      <c r="O6" s="105"/>
      <c r="P6" s="144"/>
      <c r="Q6" s="144"/>
      <c r="R6" s="144"/>
      <c r="S6" s="144"/>
      <c r="T6" s="144"/>
      <c r="U6" s="144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160"/>
      <c r="B7" s="163"/>
      <c r="C7" s="44">
        <v>4</v>
      </c>
      <c r="D7" s="45" t="s">
        <v>33</v>
      </c>
      <c r="E7" s="61" t="s">
        <v>17</v>
      </c>
      <c r="F7" s="66" t="s">
        <v>24</v>
      </c>
      <c r="G7" s="66" t="s">
        <v>25</v>
      </c>
      <c r="H7" s="53">
        <v>40</v>
      </c>
      <c r="I7" s="8">
        <v>80</v>
      </c>
      <c r="J7" s="15">
        <f t="shared" si="0"/>
        <v>80</v>
      </c>
      <c r="K7" s="16" t="str">
        <f t="shared" si="1"/>
        <v>OK</v>
      </c>
      <c r="L7" s="105"/>
      <c r="M7" s="105"/>
      <c r="N7" s="105"/>
      <c r="O7" s="105"/>
      <c r="P7" s="144"/>
      <c r="Q7" s="144"/>
      <c r="R7" s="144"/>
      <c r="S7" s="144"/>
      <c r="T7" s="144"/>
      <c r="U7" s="144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160"/>
      <c r="B8" s="163"/>
      <c r="C8" s="44">
        <v>5</v>
      </c>
      <c r="D8" s="45" t="s">
        <v>34</v>
      </c>
      <c r="E8" s="61" t="s">
        <v>17</v>
      </c>
      <c r="F8" s="66" t="s">
        <v>24</v>
      </c>
      <c r="G8" s="66" t="s">
        <v>25</v>
      </c>
      <c r="H8" s="53">
        <v>36.799999999999997</v>
      </c>
      <c r="I8" s="8">
        <v>220</v>
      </c>
      <c r="J8" s="15">
        <f t="shared" si="0"/>
        <v>146.5</v>
      </c>
      <c r="K8" s="16" t="str">
        <f t="shared" si="1"/>
        <v>OK</v>
      </c>
      <c r="L8" s="111">
        <v>34</v>
      </c>
      <c r="M8" s="107"/>
      <c r="N8" s="105"/>
      <c r="O8" s="111">
        <v>1.5</v>
      </c>
      <c r="P8" s="146">
        <v>1.5</v>
      </c>
      <c r="Q8" s="146">
        <v>20</v>
      </c>
      <c r="R8" s="146">
        <v>7.5</v>
      </c>
      <c r="S8" s="146">
        <v>2.5</v>
      </c>
      <c r="T8" s="144"/>
      <c r="U8" s="146">
        <v>6.5</v>
      </c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160"/>
      <c r="B9" s="163"/>
      <c r="C9" s="44">
        <v>6</v>
      </c>
      <c r="D9" s="45" t="s">
        <v>35</v>
      </c>
      <c r="E9" s="61" t="s">
        <v>17</v>
      </c>
      <c r="F9" s="66" t="s">
        <v>24</v>
      </c>
      <c r="G9" s="66" t="s">
        <v>25</v>
      </c>
      <c r="H9" s="53">
        <v>35.5</v>
      </c>
      <c r="I9" s="8">
        <v>50</v>
      </c>
      <c r="J9" s="15">
        <f t="shared" si="0"/>
        <v>50</v>
      </c>
      <c r="K9" s="16" t="str">
        <f t="shared" si="1"/>
        <v>OK</v>
      </c>
      <c r="L9" s="109"/>
      <c r="M9" s="108"/>
      <c r="N9" s="105"/>
      <c r="O9" s="105"/>
      <c r="P9" s="144"/>
      <c r="Q9" s="144"/>
      <c r="R9" s="144"/>
      <c r="S9" s="144"/>
      <c r="T9" s="144"/>
      <c r="U9" s="144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160"/>
      <c r="B10" s="163"/>
      <c r="C10" s="44">
        <v>7</v>
      </c>
      <c r="D10" s="45" t="s">
        <v>36</v>
      </c>
      <c r="E10" s="61" t="s">
        <v>17</v>
      </c>
      <c r="F10" s="66" t="s">
        <v>24</v>
      </c>
      <c r="G10" s="66" t="s">
        <v>25</v>
      </c>
      <c r="H10" s="53">
        <v>27.9</v>
      </c>
      <c r="I10" s="8">
        <v>100</v>
      </c>
      <c r="J10" s="15">
        <f t="shared" si="0"/>
        <v>49</v>
      </c>
      <c r="K10" s="16" t="str">
        <f t="shared" si="1"/>
        <v>OK</v>
      </c>
      <c r="L10" s="111">
        <v>24</v>
      </c>
      <c r="M10" s="107"/>
      <c r="N10" s="111">
        <v>6</v>
      </c>
      <c r="O10" s="111">
        <v>1.5</v>
      </c>
      <c r="P10" s="146">
        <v>1.5</v>
      </c>
      <c r="Q10" s="146">
        <v>4.5</v>
      </c>
      <c r="R10" s="146">
        <v>7.5</v>
      </c>
      <c r="S10" s="146">
        <v>6</v>
      </c>
      <c r="T10" s="144"/>
      <c r="U10" s="144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160"/>
      <c r="B11" s="163"/>
      <c r="C11" s="44">
        <v>8</v>
      </c>
      <c r="D11" s="45" t="s">
        <v>37</v>
      </c>
      <c r="E11" s="61" t="s">
        <v>17</v>
      </c>
      <c r="F11" s="66" t="s">
        <v>24</v>
      </c>
      <c r="G11" s="66" t="s">
        <v>25</v>
      </c>
      <c r="H11" s="53">
        <v>40.549999999999997</v>
      </c>
      <c r="I11" s="8">
        <v>50</v>
      </c>
      <c r="J11" s="15">
        <f t="shared" si="0"/>
        <v>50</v>
      </c>
      <c r="K11" s="16" t="str">
        <f t="shared" si="1"/>
        <v>OK</v>
      </c>
      <c r="L11" s="109"/>
      <c r="M11" s="105"/>
      <c r="N11" s="105"/>
      <c r="O11" s="105"/>
      <c r="P11" s="144"/>
      <c r="Q11" s="144"/>
      <c r="R11" s="144"/>
      <c r="S11" s="144"/>
      <c r="T11" s="144"/>
      <c r="U11" s="144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160"/>
      <c r="B12" s="163"/>
      <c r="C12" s="44">
        <v>9</v>
      </c>
      <c r="D12" s="48" t="s">
        <v>38</v>
      </c>
      <c r="E12" s="62" t="s">
        <v>17</v>
      </c>
      <c r="F12" s="66" t="s">
        <v>24</v>
      </c>
      <c r="G12" s="66" t="s">
        <v>25</v>
      </c>
      <c r="H12" s="53">
        <v>19.7</v>
      </c>
      <c r="I12" s="8">
        <v>2000</v>
      </c>
      <c r="J12" s="15">
        <f t="shared" si="0"/>
        <v>2000</v>
      </c>
      <c r="K12" s="16" t="str">
        <f t="shared" si="1"/>
        <v>OK</v>
      </c>
      <c r="L12" s="109"/>
      <c r="M12" s="105"/>
      <c r="N12" s="105"/>
      <c r="O12" s="105"/>
      <c r="P12" s="144"/>
      <c r="Q12" s="144"/>
      <c r="R12" s="144"/>
      <c r="S12" s="144"/>
      <c r="T12" s="144"/>
      <c r="U12" s="144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160"/>
      <c r="B13" s="163"/>
      <c r="C13" s="44">
        <v>10</v>
      </c>
      <c r="D13" s="48" t="s">
        <v>39</v>
      </c>
      <c r="E13" s="62" t="s">
        <v>17</v>
      </c>
      <c r="F13" s="66" t="s">
        <v>24</v>
      </c>
      <c r="G13" s="66" t="s">
        <v>26</v>
      </c>
      <c r="H13" s="53">
        <v>28.2</v>
      </c>
      <c r="I13" s="8">
        <v>120</v>
      </c>
      <c r="J13" s="15">
        <f t="shared" si="0"/>
        <v>18.5</v>
      </c>
      <c r="K13" s="16" t="str">
        <f t="shared" si="1"/>
        <v>OK</v>
      </c>
      <c r="L13" s="109"/>
      <c r="M13" s="105"/>
      <c r="N13" s="105"/>
      <c r="O13" s="105"/>
      <c r="P13" s="144"/>
      <c r="Q13" s="146">
        <v>43</v>
      </c>
      <c r="R13" s="144"/>
      <c r="S13" s="144"/>
      <c r="T13" s="146">
        <v>58.5</v>
      </c>
      <c r="U13" s="144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160"/>
      <c r="B14" s="163"/>
      <c r="C14" s="44">
        <v>11</v>
      </c>
      <c r="D14" s="48" t="s">
        <v>40</v>
      </c>
      <c r="E14" s="62" t="s">
        <v>17</v>
      </c>
      <c r="F14" s="66" t="s">
        <v>24</v>
      </c>
      <c r="G14" s="66" t="s">
        <v>26</v>
      </c>
      <c r="H14" s="53">
        <v>30.95</v>
      </c>
      <c r="I14" s="8">
        <v>80</v>
      </c>
      <c r="J14" s="15">
        <f t="shared" si="0"/>
        <v>80</v>
      </c>
      <c r="K14" s="16" t="str">
        <f t="shared" si="1"/>
        <v>OK</v>
      </c>
      <c r="L14" s="109"/>
      <c r="M14" s="105"/>
      <c r="N14" s="105"/>
      <c r="O14" s="105"/>
      <c r="P14" s="144"/>
      <c r="Q14" s="144"/>
      <c r="R14" s="144"/>
      <c r="S14" s="144"/>
      <c r="T14" s="144"/>
      <c r="U14" s="144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161"/>
      <c r="B15" s="164"/>
      <c r="C15" s="44">
        <v>12</v>
      </c>
      <c r="D15" s="48" t="s">
        <v>41</v>
      </c>
      <c r="E15" s="62" t="s">
        <v>17</v>
      </c>
      <c r="F15" s="66" t="s">
        <v>24</v>
      </c>
      <c r="G15" s="66" t="s">
        <v>26</v>
      </c>
      <c r="H15" s="53">
        <v>28</v>
      </c>
      <c r="I15" s="8">
        <v>600</v>
      </c>
      <c r="J15" s="15">
        <f t="shared" si="0"/>
        <v>481.5</v>
      </c>
      <c r="K15" s="16" t="str">
        <f t="shared" si="1"/>
        <v>OK</v>
      </c>
      <c r="L15" s="111">
        <v>23</v>
      </c>
      <c r="M15" s="105"/>
      <c r="N15" s="105"/>
      <c r="O15" s="105"/>
      <c r="P15" s="144"/>
      <c r="Q15" s="146">
        <v>49</v>
      </c>
      <c r="R15" s="144"/>
      <c r="S15" s="146">
        <v>46.5</v>
      </c>
      <c r="T15" s="144"/>
      <c r="U15" s="144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65">
        <v>2</v>
      </c>
      <c r="B16" s="168" t="s">
        <v>54</v>
      </c>
      <c r="C16" s="37">
        <v>13</v>
      </c>
      <c r="D16" s="50" t="s">
        <v>42</v>
      </c>
      <c r="E16" s="65" t="s">
        <v>44</v>
      </c>
      <c r="F16" s="63" t="s">
        <v>24</v>
      </c>
      <c r="G16" s="63" t="s">
        <v>29</v>
      </c>
      <c r="H16" s="54">
        <v>2843</v>
      </c>
      <c r="I16" s="8">
        <v>2</v>
      </c>
      <c r="J16" s="15">
        <f t="shared" ref="J16:J22" si="2">I16-(SUM(L16:AB16))</f>
        <v>2</v>
      </c>
      <c r="K16" s="16" t="str">
        <f t="shared" si="1"/>
        <v>OK</v>
      </c>
      <c r="L16" s="109"/>
      <c r="M16" s="105"/>
      <c r="N16" s="105"/>
      <c r="O16" s="105"/>
      <c r="P16" s="144"/>
      <c r="Q16" s="144"/>
      <c r="R16" s="144"/>
      <c r="S16" s="144"/>
      <c r="T16" s="144"/>
      <c r="U16" s="144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66"/>
      <c r="B17" s="169"/>
      <c r="C17" s="37">
        <v>14</v>
      </c>
      <c r="D17" s="50" t="s">
        <v>43</v>
      </c>
      <c r="E17" s="65" t="s">
        <v>44</v>
      </c>
      <c r="F17" s="63" t="s">
        <v>24</v>
      </c>
      <c r="G17" s="63" t="s">
        <v>29</v>
      </c>
      <c r="H17" s="54">
        <v>3889</v>
      </c>
      <c r="I17" s="8">
        <v>2</v>
      </c>
      <c r="J17" s="15">
        <f t="shared" si="2"/>
        <v>2</v>
      </c>
      <c r="K17" s="16" t="str">
        <f t="shared" si="1"/>
        <v>OK</v>
      </c>
      <c r="L17" s="109"/>
      <c r="M17" s="105"/>
      <c r="N17" s="105"/>
      <c r="O17" s="105"/>
      <c r="P17" s="144"/>
      <c r="Q17" s="144"/>
      <c r="R17" s="144"/>
      <c r="S17" s="144"/>
      <c r="T17" s="144"/>
      <c r="U17" s="144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67"/>
      <c r="B18" s="170"/>
      <c r="C18" s="37">
        <v>15</v>
      </c>
      <c r="D18" s="50" t="s">
        <v>45</v>
      </c>
      <c r="E18" s="65" t="s">
        <v>44</v>
      </c>
      <c r="F18" s="63" t="s">
        <v>24</v>
      </c>
      <c r="G18" s="63" t="s">
        <v>29</v>
      </c>
      <c r="H18" s="54">
        <v>6535</v>
      </c>
      <c r="I18" s="8">
        <v>2</v>
      </c>
      <c r="J18" s="15">
        <f t="shared" si="2"/>
        <v>2</v>
      </c>
      <c r="K18" s="16" t="str">
        <f t="shared" si="1"/>
        <v>OK</v>
      </c>
      <c r="L18" s="109"/>
      <c r="M18" s="105"/>
      <c r="N18" s="105"/>
      <c r="O18" s="105"/>
      <c r="P18" s="144"/>
      <c r="Q18" s="144"/>
      <c r="R18" s="144"/>
      <c r="S18" s="144"/>
      <c r="T18" s="144"/>
      <c r="U18" s="144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159">
        <v>3</v>
      </c>
      <c r="B19" s="171" t="s">
        <v>54</v>
      </c>
      <c r="C19" s="44">
        <v>16</v>
      </c>
      <c r="D19" s="52" t="s">
        <v>46</v>
      </c>
      <c r="E19" s="61" t="s">
        <v>20</v>
      </c>
      <c r="F19" s="66" t="s">
        <v>24</v>
      </c>
      <c r="G19" s="66" t="s">
        <v>27</v>
      </c>
      <c r="H19" s="53">
        <v>480</v>
      </c>
      <c r="I19" s="8">
        <v>60</v>
      </c>
      <c r="J19" s="15">
        <f t="shared" si="2"/>
        <v>60</v>
      </c>
      <c r="K19" s="16" t="str">
        <f t="shared" si="1"/>
        <v>OK</v>
      </c>
      <c r="L19" s="106"/>
      <c r="M19" s="106"/>
      <c r="N19" s="105"/>
      <c r="O19" s="105"/>
      <c r="P19" s="144"/>
      <c r="Q19" s="144"/>
      <c r="R19" s="144"/>
      <c r="S19" s="144"/>
      <c r="T19" s="144"/>
      <c r="U19" s="144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160"/>
      <c r="B20" s="172"/>
      <c r="C20" s="44">
        <v>17</v>
      </c>
      <c r="D20" s="52" t="s">
        <v>47</v>
      </c>
      <c r="E20" s="61" t="s">
        <v>20</v>
      </c>
      <c r="F20" s="66" t="s">
        <v>24</v>
      </c>
      <c r="G20" s="66" t="s">
        <v>27</v>
      </c>
      <c r="H20" s="53">
        <v>482</v>
      </c>
      <c r="I20" s="8">
        <f>10-4</f>
        <v>6</v>
      </c>
      <c r="J20" s="15">
        <f t="shared" si="2"/>
        <v>6</v>
      </c>
      <c r="K20" s="16" t="str">
        <f t="shared" si="1"/>
        <v>OK</v>
      </c>
      <c r="L20" s="109"/>
      <c r="M20" s="105"/>
      <c r="N20" s="105"/>
      <c r="O20" s="105"/>
      <c r="P20" s="144"/>
      <c r="Q20" s="144"/>
      <c r="R20" s="144"/>
      <c r="S20" s="144"/>
      <c r="T20" s="144"/>
      <c r="U20" s="144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161"/>
      <c r="B21" s="173"/>
      <c r="C21" s="44">
        <v>18</v>
      </c>
      <c r="D21" s="52" t="s">
        <v>48</v>
      </c>
      <c r="E21" s="61" t="s">
        <v>20</v>
      </c>
      <c r="F21" s="66" t="s">
        <v>24</v>
      </c>
      <c r="G21" s="66" t="s">
        <v>27</v>
      </c>
      <c r="H21" s="53">
        <v>480</v>
      </c>
      <c r="I21" s="8">
        <v>10</v>
      </c>
      <c r="J21" s="15">
        <f t="shared" si="2"/>
        <v>10</v>
      </c>
      <c r="K21" s="16" t="str">
        <f t="shared" si="1"/>
        <v>OK</v>
      </c>
      <c r="L21" s="109"/>
      <c r="M21" s="105"/>
      <c r="N21" s="105"/>
      <c r="O21" s="105"/>
      <c r="P21" s="144"/>
      <c r="Q21" s="144"/>
      <c r="R21" s="144"/>
      <c r="S21" s="144"/>
      <c r="T21" s="144"/>
      <c r="U21" s="144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68">
        <v>4</v>
      </c>
      <c r="B22" s="69" t="s">
        <v>54</v>
      </c>
      <c r="C22" s="37">
        <v>19</v>
      </c>
      <c r="D22" s="67" t="s">
        <v>49</v>
      </c>
      <c r="E22" s="59" t="s">
        <v>20</v>
      </c>
      <c r="F22" s="63" t="s">
        <v>24</v>
      </c>
      <c r="G22" s="63" t="s">
        <v>27</v>
      </c>
      <c r="H22" s="54">
        <v>798.72</v>
      </c>
      <c r="I22" s="8">
        <f>80-2</f>
        <v>78</v>
      </c>
      <c r="J22" s="15">
        <f t="shared" si="2"/>
        <v>53</v>
      </c>
      <c r="K22" s="16" t="str">
        <f t="shared" si="1"/>
        <v>OK</v>
      </c>
      <c r="L22" s="109"/>
      <c r="M22" s="111">
        <v>25</v>
      </c>
      <c r="N22" s="105"/>
      <c r="O22" s="105"/>
      <c r="P22" s="144"/>
      <c r="Q22" s="144"/>
      <c r="R22" s="144"/>
      <c r="S22" s="144"/>
      <c r="T22" s="144"/>
      <c r="U22" s="144"/>
      <c r="V22" s="40"/>
      <c r="W22" s="40"/>
      <c r="X22" s="34"/>
      <c r="Y22" s="34"/>
      <c r="Z22" s="34"/>
      <c r="AA22" s="34"/>
      <c r="AB22" s="34"/>
    </row>
    <row r="23" spans="1:28" x14ac:dyDescent="0.25">
      <c r="L23" s="55">
        <f>SUMPRODUCT($H$4:$H$22,L4:L22)</f>
        <v>2564.7999999999997</v>
      </c>
      <c r="M23" s="55">
        <f>SUMPRODUCT($H$4:$H$22,M4:M22)</f>
        <v>19968</v>
      </c>
    </row>
  </sheetData>
  <mergeCells count="27">
    <mergeCell ref="AA1:AA2"/>
    <mergeCell ref="AB1:AB2"/>
    <mergeCell ref="A4:A15"/>
    <mergeCell ref="B4:B15"/>
    <mergeCell ref="Y1:Y2"/>
    <mergeCell ref="V1:V2"/>
    <mergeCell ref="W1:W2"/>
    <mergeCell ref="X1:X2"/>
    <mergeCell ref="A1:C1"/>
    <mergeCell ref="I1:K1"/>
    <mergeCell ref="D1:H1"/>
    <mergeCell ref="Z1:Z2"/>
    <mergeCell ref="A2:K2"/>
    <mergeCell ref="O1:O2"/>
    <mergeCell ref="L1:L2"/>
    <mergeCell ref="M1:M2"/>
    <mergeCell ref="N1:N2"/>
    <mergeCell ref="P1:P2"/>
    <mergeCell ref="A16:A18"/>
    <mergeCell ref="B16:B18"/>
    <mergeCell ref="A19:A21"/>
    <mergeCell ref="B19:B21"/>
    <mergeCell ref="T1:T2"/>
    <mergeCell ref="U1:U2"/>
    <mergeCell ref="R1:R2"/>
    <mergeCell ref="S1:S2"/>
    <mergeCell ref="Q1:Q2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3"/>
  <sheetViews>
    <sheetView zoomScale="80" zoomScaleNormal="80" workbookViewId="0">
      <selection activeCell="P6" sqref="P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175" t="s">
        <v>51</v>
      </c>
      <c r="B1" s="175"/>
      <c r="C1" s="175"/>
      <c r="D1" s="175" t="s">
        <v>28</v>
      </c>
      <c r="E1" s="175"/>
      <c r="F1" s="175"/>
      <c r="G1" s="175"/>
      <c r="H1" s="175"/>
      <c r="I1" s="175" t="s">
        <v>52</v>
      </c>
      <c r="J1" s="175"/>
      <c r="K1" s="175"/>
      <c r="L1" s="174" t="s">
        <v>62</v>
      </c>
      <c r="M1" s="174" t="s">
        <v>63</v>
      </c>
      <c r="N1" s="174" t="s">
        <v>64</v>
      </c>
      <c r="O1" s="174" t="s">
        <v>65</v>
      </c>
      <c r="P1" s="174" t="s">
        <v>85</v>
      </c>
      <c r="Q1" s="174" t="s">
        <v>86</v>
      </c>
      <c r="R1" s="174" t="s">
        <v>87</v>
      </c>
      <c r="S1" s="174" t="s">
        <v>88</v>
      </c>
      <c r="T1" s="174" t="s">
        <v>50</v>
      </c>
      <c r="U1" s="174" t="s">
        <v>50</v>
      </c>
      <c r="V1" s="174" t="s">
        <v>50</v>
      </c>
      <c r="W1" s="174" t="s">
        <v>50</v>
      </c>
      <c r="X1" s="174" t="s">
        <v>50</v>
      </c>
      <c r="Y1" s="174" t="s">
        <v>50</v>
      </c>
      <c r="Z1" s="174" t="s">
        <v>50</v>
      </c>
      <c r="AA1" s="174" t="s">
        <v>50</v>
      </c>
      <c r="AB1" s="174" t="s">
        <v>50</v>
      </c>
    </row>
    <row r="2" spans="1:28" ht="21.75" customHeight="1" x14ac:dyDescent="0.25">
      <c r="A2" s="175" t="s">
        <v>19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spans="1:28" s="3" customFormat="1" ht="47.25" x14ac:dyDescent="0.2">
      <c r="A3" s="41" t="s">
        <v>1</v>
      </c>
      <c r="B3" s="41" t="s">
        <v>21</v>
      </c>
      <c r="C3" s="42" t="s">
        <v>16</v>
      </c>
      <c r="D3" s="43" t="s">
        <v>15</v>
      </c>
      <c r="E3" s="42" t="s">
        <v>6</v>
      </c>
      <c r="F3" s="42" t="s">
        <v>22</v>
      </c>
      <c r="G3" s="42" t="s">
        <v>23</v>
      </c>
      <c r="H3" s="11" t="s">
        <v>3</v>
      </c>
      <c r="I3" s="12" t="s">
        <v>5</v>
      </c>
      <c r="J3" s="13" t="s">
        <v>0</v>
      </c>
      <c r="K3" s="10" t="s">
        <v>4</v>
      </c>
      <c r="L3" s="103">
        <v>44858</v>
      </c>
      <c r="M3" s="103">
        <v>44985</v>
      </c>
      <c r="N3" s="103">
        <v>44993</v>
      </c>
      <c r="O3" s="103">
        <v>44994</v>
      </c>
      <c r="P3" s="143">
        <v>45069</v>
      </c>
      <c r="Q3" s="143">
        <v>45071</v>
      </c>
      <c r="R3" s="143">
        <v>45099</v>
      </c>
      <c r="S3" s="143">
        <v>45166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159">
        <v>1</v>
      </c>
      <c r="B4" s="162" t="s">
        <v>53</v>
      </c>
      <c r="C4" s="44">
        <v>1</v>
      </c>
      <c r="D4" s="45" t="s">
        <v>30</v>
      </c>
      <c r="E4" s="61" t="s">
        <v>17</v>
      </c>
      <c r="F4" s="66" t="s">
        <v>24</v>
      </c>
      <c r="G4" s="66" t="s">
        <v>25</v>
      </c>
      <c r="H4" s="53">
        <v>29.85</v>
      </c>
      <c r="I4" s="8">
        <v>60</v>
      </c>
      <c r="J4" s="15">
        <f t="shared" ref="J4:J15" si="0">I4-(SUM(L4:AB4))</f>
        <v>60</v>
      </c>
      <c r="K4" s="16" t="str">
        <f>IF(J4&lt;0,"ATENÇÃO","OK")</f>
        <v>OK</v>
      </c>
      <c r="L4" s="96"/>
      <c r="M4" s="96"/>
      <c r="N4" s="96"/>
      <c r="O4" s="96"/>
      <c r="P4" s="141"/>
      <c r="Q4" s="141"/>
      <c r="R4" s="141"/>
      <c r="S4" s="141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160"/>
      <c r="B5" s="163"/>
      <c r="C5" s="44">
        <v>2</v>
      </c>
      <c r="D5" s="45" t="s">
        <v>31</v>
      </c>
      <c r="E5" s="61" t="s">
        <v>17</v>
      </c>
      <c r="F5" s="66" t="s">
        <v>24</v>
      </c>
      <c r="G5" s="66" t="s">
        <v>25</v>
      </c>
      <c r="H5" s="53">
        <v>34.65</v>
      </c>
      <c r="I5" s="8">
        <v>25</v>
      </c>
      <c r="J5" s="15">
        <f t="shared" si="0"/>
        <v>25</v>
      </c>
      <c r="K5" s="16" t="str">
        <f t="shared" ref="K5:K22" si="1">IF(J5&lt;0,"ATENÇÃO","OK")</f>
        <v>OK</v>
      </c>
      <c r="L5" s="96"/>
      <c r="M5" s="96"/>
      <c r="N5" s="96"/>
      <c r="O5" s="96"/>
      <c r="P5" s="141"/>
      <c r="Q5" s="141"/>
      <c r="R5" s="141"/>
      <c r="S5" s="141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160"/>
      <c r="B6" s="163"/>
      <c r="C6" s="44">
        <v>3</v>
      </c>
      <c r="D6" s="45" t="s">
        <v>32</v>
      </c>
      <c r="E6" s="61" t="s">
        <v>17</v>
      </c>
      <c r="F6" s="66" t="s">
        <v>24</v>
      </c>
      <c r="G6" s="66" t="s">
        <v>25</v>
      </c>
      <c r="H6" s="53">
        <v>28.25</v>
      </c>
      <c r="I6" s="8">
        <v>25</v>
      </c>
      <c r="J6" s="15">
        <f t="shared" si="0"/>
        <v>25</v>
      </c>
      <c r="K6" s="16" t="str">
        <f t="shared" si="1"/>
        <v>OK</v>
      </c>
      <c r="L6" s="96"/>
      <c r="M6" s="96"/>
      <c r="N6" s="96"/>
      <c r="O6" s="96"/>
      <c r="P6" s="141"/>
      <c r="Q6" s="141"/>
      <c r="R6" s="141"/>
      <c r="S6" s="141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160"/>
      <c r="B7" s="163"/>
      <c r="C7" s="44">
        <v>4</v>
      </c>
      <c r="D7" s="45" t="s">
        <v>33</v>
      </c>
      <c r="E7" s="61" t="s">
        <v>17</v>
      </c>
      <c r="F7" s="66" t="s">
        <v>24</v>
      </c>
      <c r="G7" s="66" t="s">
        <v>25</v>
      </c>
      <c r="H7" s="53">
        <v>40</v>
      </c>
      <c r="I7" s="8">
        <v>25</v>
      </c>
      <c r="J7" s="15">
        <f t="shared" si="0"/>
        <v>25</v>
      </c>
      <c r="K7" s="16" t="str">
        <f t="shared" si="1"/>
        <v>OK</v>
      </c>
      <c r="L7" s="96"/>
      <c r="M7" s="96"/>
      <c r="N7" s="96"/>
      <c r="O7" s="96"/>
      <c r="P7" s="141"/>
      <c r="Q7" s="141"/>
      <c r="R7" s="141"/>
      <c r="S7" s="141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160"/>
      <c r="B8" s="163"/>
      <c r="C8" s="44">
        <v>5</v>
      </c>
      <c r="D8" s="45" t="s">
        <v>34</v>
      </c>
      <c r="E8" s="61" t="s">
        <v>17</v>
      </c>
      <c r="F8" s="66" t="s">
        <v>24</v>
      </c>
      <c r="G8" s="66" t="s">
        <v>25</v>
      </c>
      <c r="H8" s="53">
        <v>36.799999999999997</v>
      </c>
      <c r="I8" s="8">
        <v>250</v>
      </c>
      <c r="J8" s="15">
        <f t="shared" si="0"/>
        <v>166.84</v>
      </c>
      <c r="K8" s="16" t="str">
        <f t="shared" si="1"/>
        <v>OK</v>
      </c>
      <c r="L8" s="100"/>
      <c r="M8" s="104">
        <v>22.47</v>
      </c>
      <c r="N8" s="96"/>
      <c r="O8" s="96"/>
      <c r="P8" s="142">
        <v>13.59</v>
      </c>
      <c r="Q8" s="142">
        <v>10.3</v>
      </c>
      <c r="R8" s="142">
        <v>36.799999999999997</v>
      </c>
      <c r="S8" s="141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160"/>
      <c r="B9" s="163"/>
      <c r="C9" s="44">
        <v>6</v>
      </c>
      <c r="D9" s="45" t="s">
        <v>35</v>
      </c>
      <c r="E9" s="61" t="s">
        <v>17</v>
      </c>
      <c r="F9" s="66" t="s">
        <v>24</v>
      </c>
      <c r="G9" s="66" t="s">
        <v>25</v>
      </c>
      <c r="H9" s="53">
        <v>35.5</v>
      </c>
      <c r="I9" s="8">
        <v>25</v>
      </c>
      <c r="J9" s="15">
        <f t="shared" si="0"/>
        <v>25</v>
      </c>
      <c r="K9" s="16" t="str">
        <f t="shared" si="1"/>
        <v>OK</v>
      </c>
      <c r="L9" s="101"/>
      <c r="M9" s="99"/>
      <c r="N9" s="96"/>
      <c r="O9" s="96"/>
      <c r="P9" s="141"/>
      <c r="Q9" s="141"/>
      <c r="R9" s="141"/>
      <c r="S9" s="141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160"/>
      <c r="B10" s="163"/>
      <c r="C10" s="44">
        <v>7</v>
      </c>
      <c r="D10" s="45" t="s">
        <v>36</v>
      </c>
      <c r="E10" s="61" t="s">
        <v>17</v>
      </c>
      <c r="F10" s="66" t="s">
        <v>24</v>
      </c>
      <c r="G10" s="66" t="s">
        <v>25</v>
      </c>
      <c r="H10" s="53">
        <v>27.9</v>
      </c>
      <c r="I10" s="8">
        <v>25</v>
      </c>
      <c r="J10" s="15">
        <f t="shared" si="0"/>
        <v>25</v>
      </c>
      <c r="K10" s="16" t="str">
        <f t="shared" si="1"/>
        <v>OK</v>
      </c>
      <c r="L10" s="100"/>
      <c r="M10" s="98"/>
      <c r="N10" s="96"/>
      <c r="O10" s="96"/>
      <c r="P10" s="141"/>
      <c r="Q10" s="141"/>
      <c r="R10" s="141"/>
      <c r="S10" s="141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160"/>
      <c r="B11" s="163"/>
      <c r="C11" s="44">
        <v>8</v>
      </c>
      <c r="D11" s="45" t="s">
        <v>37</v>
      </c>
      <c r="E11" s="61" t="s">
        <v>17</v>
      </c>
      <c r="F11" s="66" t="s">
        <v>24</v>
      </c>
      <c r="G11" s="66" t="s">
        <v>25</v>
      </c>
      <c r="H11" s="53">
        <v>40.549999999999997</v>
      </c>
      <c r="I11" s="8">
        <v>25</v>
      </c>
      <c r="J11" s="15">
        <f t="shared" si="0"/>
        <v>25</v>
      </c>
      <c r="K11" s="16" t="str">
        <f t="shared" si="1"/>
        <v>OK</v>
      </c>
      <c r="L11" s="101"/>
      <c r="M11" s="96"/>
      <c r="N11" s="96"/>
      <c r="O11" s="96"/>
      <c r="P11" s="141"/>
      <c r="Q11" s="141"/>
      <c r="R11" s="141"/>
      <c r="S11" s="141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160"/>
      <c r="B12" s="163"/>
      <c r="C12" s="44">
        <v>9</v>
      </c>
      <c r="D12" s="48" t="s">
        <v>38</v>
      </c>
      <c r="E12" s="62" t="s">
        <v>17</v>
      </c>
      <c r="F12" s="66" t="s">
        <v>24</v>
      </c>
      <c r="G12" s="66" t="s">
        <v>25</v>
      </c>
      <c r="H12" s="53">
        <v>19.7</v>
      </c>
      <c r="I12" s="8">
        <v>50</v>
      </c>
      <c r="J12" s="15">
        <f t="shared" si="0"/>
        <v>38.549999999999997</v>
      </c>
      <c r="K12" s="16" t="str">
        <f t="shared" si="1"/>
        <v>OK</v>
      </c>
      <c r="L12" s="101"/>
      <c r="M12" s="96"/>
      <c r="N12" s="96"/>
      <c r="O12" s="96"/>
      <c r="P12" s="141"/>
      <c r="Q12" s="141"/>
      <c r="R12" s="141"/>
      <c r="S12" s="142">
        <v>11.45</v>
      </c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160"/>
      <c r="B13" s="163"/>
      <c r="C13" s="44">
        <v>10</v>
      </c>
      <c r="D13" s="48" t="s">
        <v>39</v>
      </c>
      <c r="E13" s="62" t="s">
        <v>17</v>
      </c>
      <c r="F13" s="66" t="s">
        <v>24</v>
      </c>
      <c r="G13" s="66" t="s">
        <v>26</v>
      </c>
      <c r="H13" s="53">
        <v>28.2</v>
      </c>
      <c r="I13" s="8">
        <v>200</v>
      </c>
      <c r="J13" s="15">
        <f t="shared" si="0"/>
        <v>171.14</v>
      </c>
      <c r="K13" s="16" t="str">
        <f t="shared" si="1"/>
        <v>OK</v>
      </c>
      <c r="L13" s="101"/>
      <c r="M13" s="96"/>
      <c r="N13" s="102">
        <v>12.63</v>
      </c>
      <c r="O13" s="102">
        <v>16.23</v>
      </c>
      <c r="P13" s="141"/>
      <c r="Q13" s="141"/>
      <c r="R13" s="141"/>
      <c r="S13" s="141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160"/>
      <c r="B14" s="163"/>
      <c r="C14" s="44">
        <v>11</v>
      </c>
      <c r="D14" s="48" t="s">
        <v>40</v>
      </c>
      <c r="E14" s="62" t="s">
        <v>17</v>
      </c>
      <c r="F14" s="66" t="s">
        <v>24</v>
      </c>
      <c r="G14" s="66" t="s">
        <v>26</v>
      </c>
      <c r="H14" s="53">
        <v>30.95</v>
      </c>
      <c r="I14" s="8">
        <v>50</v>
      </c>
      <c r="J14" s="15">
        <f t="shared" si="0"/>
        <v>50</v>
      </c>
      <c r="K14" s="16" t="str">
        <f t="shared" si="1"/>
        <v>OK</v>
      </c>
      <c r="L14" s="101"/>
      <c r="M14" s="96"/>
      <c r="N14" s="96"/>
      <c r="O14" s="96"/>
      <c r="P14" s="141"/>
      <c r="Q14" s="141"/>
      <c r="R14" s="141"/>
      <c r="S14" s="141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2.5" x14ac:dyDescent="0.25">
      <c r="A15" s="161"/>
      <c r="B15" s="164"/>
      <c r="C15" s="44">
        <v>12</v>
      </c>
      <c r="D15" s="48" t="s">
        <v>41</v>
      </c>
      <c r="E15" s="62" t="s">
        <v>17</v>
      </c>
      <c r="F15" s="66" t="s">
        <v>24</v>
      </c>
      <c r="G15" s="66" t="s">
        <v>26</v>
      </c>
      <c r="H15" s="53">
        <v>28</v>
      </c>
      <c r="I15" s="8">
        <v>50</v>
      </c>
      <c r="J15" s="15">
        <f t="shared" si="0"/>
        <v>50</v>
      </c>
      <c r="K15" s="16" t="str">
        <f t="shared" si="1"/>
        <v>OK</v>
      </c>
      <c r="L15" s="101"/>
      <c r="M15" s="96"/>
      <c r="N15" s="96"/>
      <c r="O15" s="96"/>
      <c r="P15" s="141"/>
      <c r="Q15" s="141"/>
      <c r="R15" s="141"/>
      <c r="S15" s="141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ht="171" x14ac:dyDescent="0.25">
      <c r="A16" s="165">
        <v>2</v>
      </c>
      <c r="B16" s="168" t="s">
        <v>54</v>
      </c>
      <c r="C16" s="37">
        <v>13</v>
      </c>
      <c r="D16" s="50" t="s">
        <v>42</v>
      </c>
      <c r="E16" s="65" t="s">
        <v>44</v>
      </c>
      <c r="F16" s="63" t="s">
        <v>24</v>
      </c>
      <c r="G16" s="63" t="s">
        <v>29</v>
      </c>
      <c r="H16" s="54">
        <v>2843</v>
      </c>
      <c r="I16" s="8"/>
      <c r="J16" s="15">
        <f t="shared" ref="J16:J22" si="2">I16-(SUM(L16:AB16))</f>
        <v>0</v>
      </c>
      <c r="K16" s="16" t="str">
        <f t="shared" si="1"/>
        <v>OK</v>
      </c>
      <c r="L16" s="101"/>
      <c r="M16" s="96"/>
      <c r="N16" s="96"/>
      <c r="O16" s="96"/>
      <c r="P16" s="141"/>
      <c r="Q16" s="141"/>
      <c r="R16" s="141"/>
      <c r="S16" s="141"/>
      <c r="T16" s="40"/>
      <c r="U16" s="40"/>
      <c r="V16" s="40"/>
      <c r="W16" s="40"/>
      <c r="X16" s="34"/>
      <c r="Y16" s="34"/>
      <c r="Z16" s="34"/>
      <c r="AA16" s="34"/>
      <c r="AB16" s="34"/>
    </row>
    <row r="17" spans="1:28" ht="171" x14ac:dyDescent="0.25">
      <c r="A17" s="166"/>
      <c r="B17" s="169"/>
      <c r="C17" s="37">
        <v>14</v>
      </c>
      <c r="D17" s="50" t="s">
        <v>43</v>
      </c>
      <c r="E17" s="65" t="s">
        <v>44</v>
      </c>
      <c r="F17" s="63" t="s">
        <v>24</v>
      </c>
      <c r="G17" s="63" t="s">
        <v>29</v>
      </c>
      <c r="H17" s="54">
        <v>3889</v>
      </c>
      <c r="I17" s="8"/>
      <c r="J17" s="15">
        <f t="shared" si="2"/>
        <v>0</v>
      </c>
      <c r="K17" s="16" t="str">
        <f t="shared" si="1"/>
        <v>OK</v>
      </c>
      <c r="L17" s="101"/>
      <c r="M17" s="96"/>
      <c r="N17" s="96"/>
      <c r="O17" s="96"/>
      <c r="P17" s="141"/>
      <c r="Q17" s="141"/>
      <c r="R17" s="141"/>
      <c r="S17" s="141"/>
      <c r="T17" s="40"/>
      <c r="U17" s="40"/>
      <c r="V17" s="40"/>
      <c r="W17" s="40"/>
      <c r="X17" s="34"/>
      <c r="Y17" s="34"/>
      <c r="Z17" s="34"/>
      <c r="AA17" s="34"/>
      <c r="AB17" s="34"/>
    </row>
    <row r="18" spans="1:28" ht="171" x14ac:dyDescent="0.25">
      <c r="A18" s="167"/>
      <c r="B18" s="170"/>
      <c r="C18" s="37">
        <v>15</v>
      </c>
      <c r="D18" s="50" t="s">
        <v>45</v>
      </c>
      <c r="E18" s="65" t="s">
        <v>44</v>
      </c>
      <c r="F18" s="63" t="s">
        <v>24</v>
      </c>
      <c r="G18" s="63" t="s">
        <v>29</v>
      </c>
      <c r="H18" s="54">
        <v>6535</v>
      </c>
      <c r="I18" s="8"/>
      <c r="J18" s="15">
        <f t="shared" si="2"/>
        <v>0</v>
      </c>
      <c r="K18" s="16" t="str">
        <f t="shared" si="1"/>
        <v>OK</v>
      </c>
      <c r="L18" s="101"/>
      <c r="M18" s="96"/>
      <c r="N18" s="96"/>
      <c r="O18" s="96"/>
      <c r="P18" s="141"/>
      <c r="Q18" s="141"/>
      <c r="R18" s="141"/>
      <c r="S18" s="141"/>
      <c r="T18" s="40"/>
      <c r="U18" s="40"/>
      <c r="V18" s="40"/>
      <c r="W18" s="40"/>
      <c r="X18" s="34"/>
      <c r="Y18" s="34"/>
      <c r="Z18" s="34"/>
      <c r="AA18" s="34"/>
      <c r="AB18" s="34"/>
    </row>
    <row r="19" spans="1:28" ht="102.75" customHeight="1" x14ac:dyDescent="0.25">
      <c r="A19" s="159">
        <v>3</v>
      </c>
      <c r="B19" s="171" t="s">
        <v>54</v>
      </c>
      <c r="C19" s="44">
        <v>16</v>
      </c>
      <c r="D19" s="52" t="s">
        <v>46</v>
      </c>
      <c r="E19" s="61" t="s">
        <v>20</v>
      </c>
      <c r="F19" s="66" t="s">
        <v>24</v>
      </c>
      <c r="G19" s="66" t="s">
        <v>27</v>
      </c>
      <c r="H19" s="53">
        <v>480</v>
      </c>
      <c r="I19" s="8"/>
      <c r="J19" s="15">
        <f t="shared" si="2"/>
        <v>0</v>
      </c>
      <c r="K19" s="16" t="str">
        <f t="shared" si="1"/>
        <v>OK</v>
      </c>
      <c r="L19" s="97"/>
      <c r="M19" s="97"/>
      <c r="N19" s="96"/>
      <c r="O19" s="96"/>
      <c r="P19" s="141"/>
      <c r="Q19" s="141"/>
      <c r="R19" s="141"/>
      <c r="S19" s="141"/>
      <c r="T19" s="40"/>
      <c r="U19" s="40"/>
      <c r="V19" s="40"/>
      <c r="W19" s="40"/>
      <c r="X19" s="34"/>
      <c r="Y19" s="34"/>
      <c r="Z19" s="34"/>
      <c r="AA19" s="34"/>
      <c r="AB19" s="34"/>
    </row>
    <row r="20" spans="1:28" ht="57" x14ac:dyDescent="0.25">
      <c r="A20" s="160"/>
      <c r="B20" s="172"/>
      <c r="C20" s="44">
        <v>17</v>
      </c>
      <c r="D20" s="52" t="s">
        <v>47</v>
      </c>
      <c r="E20" s="61" t="s">
        <v>20</v>
      </c>
      <c r="F20" s="66" t="s">
        <v>24</v>
      </c>
      <c r="G20" s="66" t="s">
        <v>27</v>
      </c>
      <c r="H20" s="53">
        <v>482</v>
      </c>
      <c r="I20" s="8"/>
      <c r="J20" s="15">
        <f t="shared" si="2"/>
        <v>0</v>
      </c>
      <c r="K20" s="16" t="str">
        <f t="shared" si="1"/>
        <v>OK</v>
      </c>
      <c r="L20" s="101"/>
      <c r="M20" s="96"/>
      <c r="N20" s="96"/>
      <c r="O20" s="96"/>
      <c r="P20" s="141"/>
      <c r="Q20" s="141"/>
      <c r="R20" s="141"/>
      <c r="S20" s="141"/>
      <c r="T20" s="40"/>
      <c r="U20" s="40"/>
      <c r="V20" s="40"/>
      <c r="W20" s="40"/>
      <c r="X20" s="34"/>
      <c r="Y20" s="34"/>
      <c r="Z20" s="34"/>
      <c r="AA20" s="34"/>
      <c r="AB20" s="34"/>
    </row>
    <row r="21" spans="1:28" ht="57" x14ac:dyDescent="0.25">
      <c r="A21" s="161"/>
      <c r="B21" s="173"/>
      <c r="C21" s="44">
        <v>18</v>
      </c>
      <c r="D21" s="52" t="s">
        <v>48</v>
      </c>
      <c r="E21" s="61" t="s">
        <v>20</v>
      </c>
      <c r="F21" s="66" t="s">
        <v>24</v>
      </c>
      <c r="G21" s="66" t="s">
        <v>27</v>
      </c>
      <c r="H21" s="53">
        <v>480</v>
      </c>
      <c r="I21" s="8"/>
      <c r="J21" s="15">
        <f t="shared" si="2"/>
        <v>0</v>
      </c>
      <c r="K21" s="16" t="str">
        <f t="shared" si="1"/>
        <v>OK</v>
      </c>
      <c r="L21" s="101"/>
      <c r="M21" s="96"/>
      <c r="N21" s="96"/>
      <c r="O21" s="96"/>
      <c r="P21" s="141"/>
      <c r="Q21" s="141"/>
      <c r="R21" s="141"/>
      <c r="S21" s="141"/>
      <c r="T21" s="40"/>
      <c r="U21" s="40"/>
      <c r="V21" s="40"/>
      <c r="W21" s="40"/>
      <c r="X21" s="34"/>
      <c r="Y21" s="34"/>
      <c r="Z21" s="34"/>
      <c r="AA21" s="34"/>
      <c r="AB21" s="34"/>
    </row>
    <row r="22" spans="1:28" ht="75" x14ac:dyDescent="0.25">
      <c r="A22" s="68">
        <v>4</v>
      </c>
      <c r="B22" s="69" t="s">
        <v>54</v>
      </c>
      <c r="C22" s="37">
        <v>19</v>
      </c>
      <c r="D22" s="67" t="s">
        <v>49</v>
      </c>
      <c r="E22" s="59" t="s">
        <v>20</v>
      </c>
      <c r="F22" s="63" t="s">
        <v>24</v>
      </c>
      <c r="G22" s="63" t="s">
        <v>27</v>
      </c>
      <c r="H22" s="54">
        <v>798.72</v>
      </c>
      <c r="I22" s="8">
        <f>0+2</f>
        <v>2</v>
      </c>
      <c r="J22" s="15">
        <f t="shared" si="2"/>
        <v>1</v>
      </c>
      <c r="K22" s="16" t="str">
        <f t="shared" si="1"/>
        <v>OK</v>
      </c>
      <c r="L22" s="102">
        <v>1</v>
      </c>
      <c r="M22" s="96"/>
      <c r="N22" s="96"/>
      <c r="O22" s="96"/>
      <c r="P22" s="141"/>
      <c r="Q22" s="141"/>
      <c r="R22" s="141"/>
      <c r="S22" s="141"/>
      <c r="T22" s="40"/>
      <c r="U22" s="40"/>
      <c r="V22" s="40"/>
      <c r="W22" s="40"/>
      <c r="X22" s="34"/>
      <c r="Y22" s="34"/>
      <c r="Z22" s="34"/>
      <c r="AA22" s="34"/>
      <c r="AB22" s="34"/>
    </row>
    <row r="23" spans="1:28" x14ac:dyDescent="0.25">
      <c r="L23" s="55">
        <f>SUMPRODUCT($H$4:$H$22,L4:L22)</f>
        <v>798.72</v>
      </c>
      <c r="M23" s="55">
        <f>SUMPRODUCT($H$4:$H$22,M4:M22)</f>
        <v>826.89599999999984</v>
      </c>
    </row>
  </sheetData>
  <mergeCells count="27">
    <mergeCell ref="AA1:AA2"/>
    <mergeCell ref="AB1:AB2"/>
    <mergeCell ref="A1:C1"/>
    <mergeCell ref="D1:H1"/>
    <mergeCell ref="I1:K1"/>
    <mergeCell ref="A2:K2"/>
    <mergeCell ref="L1:L2"/>
    <mergeCell ref="M1:M2"/>
    <mergeCell ref="N1:N2"/>
    <mergeCell ref="O1:O2"/>
    <mergeCell ref="Q1:Q2"/>
    <mergeCell ref="R1:R2"/>
    <mergeCell ref="S1:S2"/>
    <mergeCell ref="A19:A21"/>
    <mergeCell ref="B19:B21"/>
    <mergeCell ref="Z1:Z2"/>
    <mergeCell ref="Y1:Y2"/>
    <mergeCell ref="T1:T2"/>
    <mergeCell ref="U1:U2"/>
    <mergeCell ref="X1:X2"/>
    <mergeCell ref="W1:W2"/>
    <mergeCell ref="A4:A15"/>
    <mergeCell ref="V1:V2"/>
    <mergeCell ref="B4:B15"/>
    <mergeCell ref="A16:A18"/>
    <mergeCell ref="B16:B18"/>
    <mergeCell ref="P1:P2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REITORIA SCII </vt:lpstr>
      <vt:lpstr>CIPI</vt:lpstr>
      <vt:lpstr>REITORIA PROEX</vt:lpstr>
      <vt:lpstr>PROPPG</vt:lpstr>
      <vt:lpstr>ESAG</vt:lpstr>
      <vt:lpstr>CEART</vt:lpstr>
      <vt:lpstr>CEAD</vt:lpstr>
      <vt:lpstr>FAED</vt:lpstr>
      <vt:lpstr>CEFID</vt:lpstr>
      <vt:lpstr>CESFI</vt:lpstr>
      <vt:lpstr>CERES</vt:lpstr>
      <vt:lpstr>CAV</vt:lpstr>
      <vt:lpstr>CEPLAN</vt:lpstr>
      <vt:lpstr>CEAVI</vt:lpstr>
      <vt:lpstr>CCT DAD</vt:lpstr>
      <vt:lpstr>CCT PPGEC</vt:lpstr>
      <vt:lpstr>CCT PPGEEL</vt:lpstr>
      <vt:lpstr>CEO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2023-11-17T19:08:14Z</dcterms:modified>
</cp:coreProperties>
</file>