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167.2022 SRP SGPE 40122.2022 - Projetores - VIG 07.11.2023\"/>
    </mc:Choice>
  </mc:AlternateContent>
  <xr:revisionPtr revIDLastSave="0" documentId="13_ncr:1_{0519B9DA-871F-4257-B930-3C3C749A29F5}" xr6:coauthVersionLast="36" xr6:coauthVersionMax="36" xr10:uidLastSave="{00000000-0000-0000-0000-000000000000}"/>
  <bookViews>
    <workbookView xWindow="0" yWindow="0" windowWidth="21600" windowHeight="9135" tabRatio="857" activeTab="10" xr2:uid="{00000000-000D-0000-FFFF-FFFF00000000}"/>
  </bookViews>
  <sheets>
    <sheet name="Reitoria" sheetId="75" r:id="rId1"/>
    <sheet name="CEART" sheetId="106" r:id="rId2"/>
    <sheet name="FAED" sheetId="107" r:id="rId3"/>
    <sheet name="CCT" sheetId="115" r:id="rId4"/>
    <sheet name="CAV" sheetId="108" r:id="rId5"/>
    <sheet name="CERES" sheetId="110" r:id="rId6"/>
    <sheet name="CEPLAN" sheetId="116" r:id="rId7"/>
    <sheet name="CESFI" sheetId="105" r:id="rId8"/>
    <sheet name="CEAVI" sheetId="109" r:id="rId9"/>
    <sheet name="CEO" sheetId="111" r:id="rId10"/>
    <sheet name="GESTOR" sheetId="91" r:id="rId11"/>
  </sheets>
  <definedNames>
    <definedName name="diasuteis" localSheetId="6">#REF!</definedName>
    <definedName name="diasuteis" localSheetId="10">#REF!</definedName>
    <definedName name="diasuteis" localSheetId="0">#REF!</definedName>
    <definedName name="diasuteis">#REF!</definedName>
    <definedName name="Ferias" localSheetId="6">#REF!</definedName>
    <definedName name="Ferias" localSheetId="10">#REF!</definedName>
    <definedName name="Ferias">#REF!</definedName>
    <definedName name="RD" localSheetId="6">OFFSET(#REF!,(MATCH(SMALL(#REF!,ROW()-10),#REF!,0)-1),0)</definedName>
    <definedName name="RD" localSheetId="10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J8" i="116" l="1"/>
  <c r="J8" i="105"/>
  <c r="J6" i="115" l="1"/>
  <c r="J6" i="106"/>
  <c r="J8" i="115" l="1"/>
  <c r="G5" i="91" l="1"/>
  <c r="J5" i="91" s="1"/>
  <c r="G6" i="91"/>
  <c r="J6" i="91" s="1"/>
  <c r="G7" i="91"/>
  <c r="J7" i="91" s="1"/>
  <c r="G8" i="91"/>
  <c r="J8" i="91" s="1"/>
  <c r="K11" i="111"/>
  <c r="W9" i="111"/>
  <c r="V9" i="111"/>
  <c r="U9" i="111"/>
  <c r="T9" i="111"/>
  <c r="S9" i="111"/>
  <c r="R9" i="111"/>
  <c r="Q9" i="111"/>
  <c r="P9" i="111"/>
  <c r="O9" i="111"/>
  <c r="N9" i="111"/>
  <c r="M9" i="111"/>
  <c r="L8" i="111"/>
  <c r="K8" i="111"/>
  <c r="K7" i="111"/>
  <c r="L7" i="111" s="1"/>
  <c r="K6" i="111"/>
  <c r="L6" i="111" s="1"/>
  <c r="K5" i="111"/>
  <c r="L5" i="111" s="1"/>
  <c r="K4" i="111"/>
  <c r="L4" i="111" s="1"/>
  <c r="W9" i="109"/>
  <c r="V9" i="109"/>
  <c r="U9" i="109"/>
  <c r="T9" i="109"/>
  <c r="S9" i="109"/>
  <c r="R9" i="109"/>
  <c r="Q9" i="109"/>
  <c r="P9" i="109"/>
  <c r="O9" i="109"/>
  <c r="N9" i="109"/>
  <c r="K8" i="109"/>
  <c r="L8" i="109" s="1"/>
  <c r="K7" i="109"/>
  <c r="L7" i="109" s="1"/>
  <c r="K6" i="109"/>
  <c r="L6" i="109" s="1"/>
  <c r="K5" i="109"/>
  <c r="L5" i="109" s="1"/>
  <c r="K4" i="109"/>
  <c r="L4" i="109" s="1"/>
  <c r="W9" i="105"/>
  <c r="V9" i="105"/>
  <c r="U9" i="105"/>
  <c r="T9" i="105"/>
  <c r="S9" i="105"/>
  <c r="R9" i="105"/>
  <c r="Q9" i="105"/>
  <c r="P9" i="105"/>
  <c r="O9" i="105"/>
  <c r="N9" i="105"/>
  <c r="M9" i="105"/>
  <c r="K8" i="105"/>
  <c r="K11" i="105" s="1"/>
  <c r="K7" i="105"/>
  <c r="L7" i="105" s="1"/>
  <c r="K6" i="105"/>
  <c r="L6" i="105" s="1"/>
  <c r="K5" i="105"/>
  <c r="L5" i="105" s="1"/>
  <c r="K4" i="105"/>
  <c r="L4" i="105" s="1"/>
  <c r="W9" i="116"/>
  <c r="V9" i="116"/>
  <c r="U9" i="116"/>
  <c r="T9" i="116"/>
  <c r="S9" i="116"/>
  <c r="R9" i="116"/>
  <c r="Q9" i="116"/>
  <c r="P9" i="116"/>
  <c r="O9" i="116"/>
  <c r="N9" i="116"/>
  <c r="M9" i="116"/>
  <c r="K8" i="116"/>
  <c r="L8" i="116" s="1"/>
  <c r="K7" i="116"/>
  <c r="L7" i="116" s="1"/>
  <c r="K6" i="116"/>
  <c r="L6" i="116" s="1"/>
  <c r="K5" i="116"/>
  <c r="L5" i="116" s="1"/>
  <c r="K4" i="116"/>
  <c r="L4" i="116" s="1"/>
  <c r="W9" i="110"/>
  <c r="V9" i="110"/>
  <c r="U9" i="110"/>
  <c r="T9" i="110"/>
  <c r="S9" i="110"/>
  <c r="R9" i="110"/>
  <c r="Q9" i="110"/>
  <c r="P9" i="110"/>
  <c r="O9" i="110"/>
  <c r="N9" i="110"/>
  <c r="M9" i="110"/>
  <c r="K8" i="110"/>
  <c r="L8" i="110" s="1"/>
  <c r="K7" i="110"/>
  <c r="L7" i="110" s="1"/>
  <c r="K6" i="110"/>
  <c r="L6" i="110" s="1"/>
  <c r="K5" i="110"/>
  <c r="L5" i="110" s="1"/>
  <c r="K4" i="110"/>
  <c r="L4" i="110" s="1"/>
  <c r="W9" i="108"/>
  <c r="V9" i="108"/>
  <c r="U9" i="108"/>
  <c r="T9" i="108"/>
  <c r="S9" i="108"/>
  <c r="R9" i="108"/>
  <c r="Q9" i="108"/>
  <c r="P9" i="108"/>
  <c r="O9" i="108"/>
  <c r="N9" i="108"/>
  <c r="M9" i="108"/>
  <c r="K8" i="108"/>
  <c r="K11" i="108" s="1"/>
  <c r="K7" i="108"/>
  <c r="L7" i="108" s="1"/>
  <c r="K6" i="108"/>
  <c r="L6" i="108" s="1"/>
  <c r="K5" i="108"/>
  <c r="L5" i="108" s="1"/>
  <c r="K4" i="108"/>
  <c r="L4" i="108" s="1"/>
  <c r="W9" i="115"/>
  <c r="V9" i="115"/>
  <c r="U9" i="115"/>
  <c r="T9" i="115"/>
  <c r="S9" i="115"/>
  <c r="R9" i="115"/>
  <c r="Q9" i="115"/>
  <c r="P9" i="115"/>
  <c r="O9" i="115"/>
  <c r="N9" i="115"/>
  <c r="M9" i="115"/>
  <c r="K8" i="115"/>
  <c r="K11" i="115" s="1"/>
  <c r="K7" i="115"/>
  <c r="L7" i="115" s="1"/>
  <c r="K6" i="115"/>
  <c r="L6" i="115" s="1"/>
  <c r="K5" i="115"/>
  <c r="L5" i="115" s="1"/>
  <c r="K4" i="115"/>
  <c r="L4" i="115" s="1"/>
  <c r="W9" i="107"/>
  <c r="V9" i="107"/>
  <c r="U9" i="107"/>
  <c r="T9" i="107"/>
  <c r="S9" i="107"/>
  <c r="R9" i="107"/>
  <c r="Q9" i="107"/>
  <c r="P9" i="107"/>
  <c r="O9" i="107"/>
  <c r="N9" i="107"/>
  <c r="M9" i="107"/>
  <c r="K8" i="107"/>
  <c r="K11" i="107" s="1"/>
  <c r="K7" i="107"/>
  <c r="L7" i="107" s="1"/>
  <c r="K6" i="107"/>
  <c r="L6" i="107" s="1"/>
  <c r="K5" i="107"/>
  <c r="L5" i="107" s="1"/>
  <c r="K4" i="107"/>
  <c r="L4" i="107" s="1"/>
  <c r="W9" i="106"/>
  <c r="V9" i="106"/>
  <c r="U9" i="106"/>
  <c r="T9" i="106"/>
  <c r="S9" i="106"/>
  <c r="R9" i="106"/>
  <c r="Q9" i="106"/>
  <c r="P9" i="106"/>
  <c r="O9" i="106"/>
  <c r="N9" i="106"/>
  <c r="M9" i="106"/>
  <c r="K8" i="106"/>
  <c r="K11" i="106" s="1"/>
  <c r="K7" i="106"/>
  <c r="L7" i="106" s="1"/>
  <c r="K6" i="106"/>
  <c r="K5" i="106"/>
  <c r="L5" i="106" s="1"/>
  <c r="K4" i="106"/>
  <c r="L4" i="106" s="1"/>
  <c r="K5" i="75"/>
  <c r="K6" i="75"/>
  <c r="K11" i="109" l="1"/>
  <c r="K11" i="110"/>
  <c r="K11" i="116"/>
  <c r="H5" i="91"/>
  <c r="K5" i="91" s="1"/>
  <c r="H6" i="91"/>
  <c r="K6" i="91" s="1"/>
  <c r="L6" i="75"/>
  <c r="L5" i="75"/>
  <c r="L8" i="105"/>
  <c r="L8" i="108"/>
  <c r="L8" i="115"/>
  <c r="L8" i="107"/>
  <c r="L6" i="106"/>
  <c r="L8" i="106"/>
  <c r="I6" i="91" l="1"/>
  <c r="I5" i="91"/>
  <c r="G4" i="91"/>
  <c r="J4" i="91" s="1"/>
  <c r="K4" i="75"/>
  <c r="L4" i="75" s="1"/>
  <c r="K7" i="75"/>
  <c r="H7" i="91" s="1"/>
  <c r="G13" i="91"/>
  <c r="I7" i="91" l="1"/>
  <c r="K7" i="91"/>
  <c r="J9" i="91"/>
  <c r="H4" i="91"/>
  <c r="L7" i="75"/>
  <c r="K8" i="75"/>
  <c r="L8" i="75" l="1"/>
  <c r="H8" i="91"/>
  <c r="K4" i="91"/>
  <c r="I4" i="91"/>
  <c r="W9" i="75"/>
  <c r="V9" i="75"/>
  <c r="U9" i="75"/>
  <c r="T9" i="75"/>
  <c r="S9" i="75"/>
  <c r="R9" i="75"/>
  <c r="Q9" i="75"/>
  <c r="P9" i="75"/>
  <c r="O9" i="75"/>
  <c r="N9" i="75"/>
  <c r="M9" i="75"/>
  <c r="K8" i="91" l="1"/>
  <c r="K9" i="91" s="1"/>
  <c r="I8" i="91"/>
  <c r="G14" i="91"/>
  <c r="G12" i="91"/>
  <c r="K11" i="75" l="1"/>
  <c r="K15" i="91" l="1"/>
  <c r="K16" i="91" l="1"/>
  <c r="K18" i="9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6" authorId="0" shapeId="0" xr:uid="{F7E6860A-B2A1-4B94-A7DB-002FC3E2EA74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-6 unidades cedidas ao CCT 14/06/2023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6" authorId="0" shapeId="0" xr:uid="{1C7D3320-DFAA-4F8B-B2F4-B2FE67F00B8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+6 unidades cedidas pelo CEART 14/06/2023</t>
        </r>
      </text>
    </comment>
    <comment ref="J8" authorId="0" shapeId="0" xr:uid="{BBC921DE-844F-48EA-B047-DA493DAEB31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cedidos pelo CESFI 05/05/2023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8" authorId="0" shapeId="0" xr:uid="{047E8ADB-D78C-4EF3-98A0-2CB2AAFFF6A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+5 cedidas pelo CESFI
06/09/2023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8" authorId="0" shapeId="0" xr:uid="{57D7D88E-A9F5-4048-B4F5-BCCE1CB8DBB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cedidos ao CCT 05/05/2023
-5 cedidos ao CEPLAN 06/09/2023</t>
        </r>
      </text>
    </comment>
  </commentList>
</comments>
</file>

<file path=xl/sharedStrings.xml><?xml version="1.0" encoding="utf-8"?>
<sst xmlns="http://schemas.openxmlformats.org/spreadsheetml/2006/main" count="966" uniqueCount="80">
  <si>
    <t>Saldo / Automático</t>
  </si>
  <si>
    <t>Preço UNITÁRIO (R$)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</si>
  <si>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</si>
  <si>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</si>
  <si>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</si>
  <si>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</si>
  <si>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</si>
  <si>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</si>
  <si>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</si>
  <si>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</si>
  <si>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</si>
  <si>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</si>
  <si>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</si>
  <si>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</si>
  <si>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</si>
  <si>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 xml:space="preserve">CENTRO PARTICIPANTE: </t>
  </si>
  <si>
    <t>/   /</t>
  </si>
  <si>
    <t>Especificação</t>
  </si>
  <si>
    <t>Grupo-Classe</t>
  </si>
  <si>
    <t>Código NUC</t>
  </si>
  <si>
    <t>Detalhamento</t>
  </si>
  <si>
    <t>Empresa Vencedora</t>
  </si>
  <si>
    <t>MICROTECNICA INFORMATICA LTDA</t>
  </si>
  <si>
    <t>Marca/Modelo</t>
  </si>
  <si>
    <t>24-03</t>
  </si>
  <si>
    <t>01277-7-019</t>
  </si>
  <si>
    <t>449052.33</t>
  </si>
  <si>
    <t>peça</t>
  </si>
  <si>
    <t>OBJETO: AQUISIÇÃO DE PROJETORES/EQUIPAMENTOS MULTIMÍDIA E LÂMPADAS PARA PROJETOR PARA A UDESC</t>
  </si>
  <si>
    <t>VIGÊNCIA DA ATA: 07/11/2022 até 07/11/2023</t>
  </si>
  <si>
    <t xml:space="preserve"> AF nº  xx/2022 Qtde. DT</t>
  </si>
  <si>
    <t>MWV WEB SITE COMÉRCIO DE PRODUTOS ELETROELETRÔNICOS LTDA ME</t>
  </si>
  <si>
    <t xml:space="preserve"> CEK INFORMATICA EIRELI ME</t>
  </si>
  <si>
    <t>ELECTROINOX COMERCIO DE EQUIPAMENTOS DE ELETRONICOS EIRELI</t>
  </si>
  <si>
    <r>
      <t xml:space="preserve">Projetor Multimídia Básico - </t>
    </r>
    <r>
      <rPr>
        <i/>
        <sz val="10"/>
        <rFont val="Arial"/>
        <family val="2"/>
      </rPr>
      <t>descrição anexa</t>
    </r>
  </si>
  <si>
    <r>
      <t>Projetor Multimídia Avançado</t>
    </r>
    <r>
      <rPr>
        <i/>
        <sz val="10"/>
        <rFont val="Arial"/>
        <family val="2"/>
      </rPr>
      <t xml:space="preserve"> - descrição anexa</t>
    </r>
  </si>
  <si>
    <r>
      <t>Projetor Full HD (CEART)</t>
    </r>
    <r>
      <rPr>
        <i/>
        <sz val="10"/>
        <rFont val="Arial"/>
        <family val="2"/>
      </rPr>
      <t xml:space="preserve"> - descrição anexa</t>
    </r>
  </si>
  <si>
    <r>
      <t>Tela de Projeção (CERES)</t>
    </r>
    <r>
      <rPr>
        <i/>
        <sz val="10"/>
        <rFont val="Arial"/>
        <family val="2"/>
      </rPr>
      <t xml:space="preserve"> - descrição anexa</t>
    </r>
  </si>
  <si>
    <r>
      <t>Tela de Projeção (Reitoria / BC)</t>
    </r>
    <r>
      <rPr>
        <i/>
        <sz val="10"/>
        <rFont val="Arial"/>
        <family val="2"/>
      </rPr>
      <t xml:space="preserve"> - descrição anexa</t>
    </r>
  </si>
  <si>
    <t xml:space="preserve">24 07 </t>
  </si>
  <si>
    <t>03060 0 014</t>
  </si>
  <si>
    <t xml:space="preserve">339030.29 </t>
  </si>
  <si>
    <r>
      <t>EPSON/</t>
    </r>
    <r>
      <rPr>
        <sz val="10"/>
        <rFont val="Arial"/>
        <family val="2"/>
      </rPr>
      <t xml:space="preserve">POWERLITE E20 XGA 3400 LUMENS - V11H981020 </t>
    </r>
  </si>
  <si>
    <r>
      <t>EPSON/</t>
    </r>
    <r>
      <rPr>
        <sz val="10"/>
        <rFont val="Arial"/>
        <family val="2"/>
      </rPr>
      <t xml:space="preserve">PowerLite W49 </t>
    </r>
  </si>
  <si>
    <r>
      <t>INFOCUS/</t>
    </r>
    <r>
      <rPr>
        <sz val="10"/>
        <rFont val="Arial"/>
        <family val="2"/>
      </rPr>
      <t xml:space="preserve">IN1029 </t>
    </r>
  </si>
  <si>
    <r>
      <t>TES/</t>
    </r>
    <r>
      <rPr>
        <sz val="10"/>
        <rFont val="Arial"/>
        <family val="2"/>
      </rPr>
      <t xml:space="preserve">TTM200SA </t>
    </r>
  </si>
  <si>
    <r>
      <t>TES/</t>
    </r>
    <r>
      <rPr>
        <sz val="10"/>
        <rFont val="Arial"/>
        <family val="2"/>
      </rPr>
      <t xml:space="preserve">TEM106HA </t>
    </r>
  </si>
  <si>
    <t>PROCESSO: PE 1167/2022</t>
  </si>
  <si>
    <t>OBS: Adesão a ATA item 02 - quantidade 06 unidades -  CORPO DE BOMBEIROS MILITAR DE GOIAS - SGPe 14991/2023</t>
  </si>
  <si>
    <t>OBS: Adesão a ATA item 02 - quantidade 10 unidades -  DETRAN CE - SGPe 19339/2023</t>
  </si>
  <si>
    <t xml:space="preserve"> AF nº 423/2023 Qtde. DT</t>
  </si>
  <si>
    <t xml:space="preserve"> AF nº  0571/2023 Qtde. DT</t>
  </si>
  <si>
    <t xml:space="preserve"> AF nº  0572/2023 Qtde. DT</t>
  </si>
  <si>
    <t xml:space="preserve"> AF nº  0672/2023 Qtde. DT</t>
  </si>
  <si>
    <t xml:space="preserve"> AF nº  496/2023 Qtde. DT</t>
  </si>
  <si>
    <t xml:space="preserve"> </t>
  </si>
  <si>
    <t xml:space="preserve"> AF nº  2417/2022 Qtde. DT</t>
  </si>
  <si>
    <t xml:space="preserve"> AF nº  2556/2022 Qtde. DT</t>
  </si>
  <si>
    <t xml:space="preserve"> AF nº  2558/2022 Qtde. DT</t>
  </si>
  <si>
    <t xml:space="preserve"> AF nº  0713/2023 Qtde. DT</t>
  </si>
  <si>
    <t xml:space="preserve"> AF nº 2368/2022 Qtde. DT</t>
  </si>
  <si>
    <t>OBS: Adesão a ATA item 02 - quantidade 20 unidades -  CORPO DE BOMBEIROS MILITAR DE GOIAS - SGPe 14991/2023</t>
  </si>
  <si>
    <t>OBS: Adesão a ATA item 02 - quantidade 08 unidades -  Escola de Saúde Pública do Estado de Minas Gerais - ESPMG - SGPe 30015/2023</t>
  </si>
  <si>
    <r>
      <t>OBS: CANCELAMENTO da Adesão a ATA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pela Fundação Cearense de Apoio Cientifico e Tecnologico -FUNCAP - SGPe 6426/2023</t>
    </r>
  </si>
  <si>
    <t xml:space="preserve"> AF nº  1124/2023 </t>
  </si>
  <si>
    <t xml:space="preserve"> AF nº  xx/2022 DENF - Clarissa</t>
  </si>
  <si>
    <t xml:space="preserve"> AF nº  0939/2023 Qtde. DT</t>
  </si>
  <si>
    <t xml:space="preserve"> AF nº  0945/2023 Qtde. DT</t>
  </si>
  <si>
    <t xml:space="preserve"> AF nº  0946/2023 Qtde. DT</t>
  </si>
  <si>
    <t xml:space="preserve"> AF nº  1173/2023 Qtde. DT</t>
  </si>
  <si>
    <t xml:space="preserve"> AF nº  1174/2023 Qtde. DT</t>
  </si>
  <si>
    <t xml:space="preserve"> AF nº  1167/2023 Qtde. DT</t>
  </si>
  <si>
    <t xml:space="preserve"> AF nº  2321/2022 Qtde. DT</t>
  </si>
  <si>
    <t xml:space="preserve"> AF nº  1733/2022 Qtde. DT</t>
  </si>
  <si>
    <t xml:space="preserve"> AF nº  2032/2023 Qtde. DT</t>
  </si>
  <si>
    <t xml:space="preserve"> AF nº  2135/2023 Qtde. DT</t>
  </si>
  <si>
    <t xml:space="preserve"> AF nº  1694/2023 Qtde. DT</t>
  </si>
  <si>
    <t>Atualizado em 12/12/2023</t>
  </si>
  <si>
    <t xml:space="preserve"> AF nº 1233/2023 Qtde. DT</t>
  </si>
  <si>
    <t xml:space="preserve"> AF nº  2144/2023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</si>
</sst>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u/>
      <sz val="11"/>
      <name val="Calibri"/>
      <family val="2"/>
      <scheme val="minor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1" fillId="0" borderId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1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1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1" fillId="0" borderId="0" applyFill="0" applyBorder="0" applyAlignment="0" applyProtection="0"/>
    <xf numFmtId="172" fontId="1" fillId="0" borderId="0" applyFill="0" applyBorder="0" applyAlignment="0" applyProtection="0"/>
  </cellStyleXfs>
  <cellXfs count="116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3" xfId="1" applyNumberFormat="1" applyFont="1" applyFill="1" applyBorder="1" applyAlignment="1" applyProtection="1">
      <alignment horizontal="right"/>
      <protection locked="0"/>
    </xf>
    <xf numFmtId="9" fontId="6" fillId="8" borderId="4" xfId="12" applyFont="1" applyFill="1" applyBorder="1" applyAlignment="1" applyProtection="1">
      <alignment horizontal="right"/>
      <protection locked="0"/>
    </xf>
    <xf numFmtId="2" fontId="6" fillId="8" borderId="3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9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11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5" fontId="3" fillId="7" borderId="1" xfId="3" applyFont="1" applyFill="1" applyBorder="1" applyAlignment="1" applyProtection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</xf>
    <xf numFmtId="166" fontId="3" fillId="7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0" borderId="0" xfId="8" applyFont="1" applyAlignment="1" applyProtection="1">
      <alignment wrapText="1"/>
      <protection locked="0"/>
    </xf>
    <xf numFmtId="0" fontId="8" fillId="11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41" fontId="9" fillId="11" borderId="1" xfId="0" applyNumberFormat="1" applyFont="1" applyFill="1" applyBorder="1" applyAlignment="1">
      <alignment horizontal="center" vertical="center"/>
    </xf>
    <xf numFmtId="0" fontId="8" fillId="13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41" fontId="9" fillId="13" borderId="1" xfId="0" applyNumberFormat="1" applyFont="1" applyFill="1" applyBorder="1" applyAlignment="1">
      <alignment horizontal="center" vertical="center"/>
    </xf>
    <xf numFmtId="41" fontId="6" fillId="6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7" borderId="1" xfId="8" applyFont="1" applyFill="1" applyBorder="1" applyAlignment="1">
      <alignment vertical="center" wrapText="1"/>
    </xf>
    <xf numFmtId="44" fontId="6" fillId="7" borderId="1" xfId="1" applyNumberFormat="1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13" borderId="1" xfId="1" applyFont="1" applyFill="1" applyBorder="1" applyAlignment="1">
      <alignment horizontal="center" vertical="center" wrapText="1"/>
    </xf>
    <xf numFmtId="0" fontId="13" fillId="13" borderId="13" xfId="1" applyFont="1" applyFill="1" applyBorder="1" applyAlignment="1">
      <alignment horizontal="center" vertical="center" wrapText="1"/>
    </xf>
    <xf numFmtId="0" fontId="13" fillId="11" borderId="1" xfId="1" applyFont="1" applyFill="1" applyBorder="1" applyAlignment="1">
      <alignment horizontal="center" vertical="center" wrapText="1"/>
    </xf>
    <xf numFmtId="0" fontId="13" fillId="11" borderId="13" xfId="1" applyFont="1" applyFill="1" applyBorder="1" applyAlignment="1">
      <alignment horizontal="center" vertical="center" wrapText="1"/>
    </xf>
    <xf numFmtId="0" fontId="1" fillId="13" borderId="1" xfId="1" applyFont="1" applyFill="1" applyBorder="1" applyAlignment="1">
      <alignment horizontal="center" vertical="center"/>
    </xf>
    <xf numFmtId="49" fontId="1" fillId="13" borderId="7" xfId="1" applyNumberFormat="1" applyFont="1" applyFill="1" applyBorder="1" applyAlignment="1">
      <alignment horizontal="center" vertical="center"/>
    </xf>
    <xf numFmtId="49" fontId="1" fillId="0" borderId="7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11" borderId="15" xfId="1" applyFont="1" applyFill="1" applyBorder="1" applyAlignment="1">
      <alignment horizontal="center" vertical="center"/>
    </xf>
    <xf numFmtId="0" fontId="1" fillId="11" borderId="13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49" fontId="1" fillId="11" borderId="7" xfId="1" applyNumberFormat="1" applyFont="1" applyFill="1" applyBorder="1" applyAlignment="1">
      <alignment horizontal="center" vertical="center"/>
    </xf>
    <xf numFmtId="0" fontId="1" fillId="11" borderId="1" xfId="1" applyFont="1" applyFill="1" applyBorder="1" applyAlignment="1">
      <alignment horizontal="center" vertical="center"/>
    </xf>
    <xf numFmtId="169" fontId="13" fillId="11" borderId="1" xfId="1" applyNumberFormat="1" applyFont="1" applyFill="1" applyBorder="1" applyAlignment="1">
      <alignment horizontal="center" vertical="center"/>
    </xf>
    <xf numFmtId="169" fontId="13" fillId="0" borderId="1" xfId="1" applyNumberFormat="1" applyFont="1" applyFill="1" applyBorder="1" applyAlignment="1">
      <alignment horizontal="center" vertical="center"/>
    </xf>
    <xf numFmtId="0" fontId="13" fillId="11" borderId="14" xfId="1" applyFont="1" applyFill="1" applyBorder="1" applyAlignment="1">
      <alignment horizontal="center" vertical="center" wrapText="1"/>
    </xf>
    <xf numFmtId="0" fontId="13" fillId="13" borderId="14" xfId="1" applyFont="1" applyFill="1" applyBorder="1" applyAlignment="1">
      <alignment horizontal="center" vertical="center" wrapText="1"/>
    </xf>
    <xf numFmtId="41" fontId="1" fillId="13" borderId="13" xfId="1" applyNumberFormat="1" applyFont="1" applyFill="1" applyBorder="1" applyAlignment="1">
      <alignment horizontal="center" vertical="center"/>
    </xf>
    <xf numFmtId="41" fontId="1" fillId="11" borderId="14" xfId="1" applyNumberFormat="1" applyFont="1" applyFill="1" applyBorder="1" applyAlignment="1">
      <alignment horizontal="center" vertical="center"/>
    </xf>
    <xf numFmtId="41" fontId="1" fillId="13" borderId="1" xfId="0" applyNumberFormat="1" applyFont="1" applyFill="1" applyBorder="1" applyAlignment="1">
      <alignment horizontal="center" vertical="center"/>
    </xf>
    <xf numFmtId="41" fontId="1" fillId="11" borderId="1" xfId="0" applyNumberFormat="1" applyFont="1" applyFill="1" applyBorder="1" applyAlignment="1">
      <alignment horizontal="center" vertical="center"/>
    </xf>
    <xf numFmtId="44" fontId="4" fillId="0" borderId="0" xfId="1" applyNumberFormat="1" applyFont="1" applyAlignment="1">
      <alignment wrapText="1"/>
    </xf>
    <xf numFmtId="0" fontId="4" fillId="13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1" fontId="4" fillId="0" borderId="0" xfId="1" applyNumberFormat="1" applyFont="1" applyFill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6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4" fontId="3" fillId="0" borderId="0" xfId="62" applyFont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0" applyNumberFormat="1" applyFont="1" applyFill="1" applyBorder="1" applyAlignment="1">
      <alignment horizontal="left" vertical="center" wrapText="1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7" xfId="1" applyFont="1" applyFill="1" applyBorder="1" applyAlignment="1" applyProtection="1">
      <alignment horizontal="left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8" borderId="1" xfId="1" applyFont="1" applyFill="1" applyBorder="1" applyAlignment="1">
      <alignment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</cellXfs>
  <cellStyles count="84">
    <cellStyle name="Moeda 2" xfId="5" xr:uid="{00000000-0005-0000-0000-000000000000}"/>
    <cellStyle name="Moeda 2 2" xfId="9" xr:uid="{00000000-0005-0000-0000-000001000000}"/>
    <cellStyle name="Moeda 2 3" xfId="18" xr:uid="{00000000-0005-0000-0000-000040000000}"/>
    <cellStyle name="Moeda 2 3 2" xfId="34" xr:uid="{00000000-0005-0000-0000-000040000000}"/>
    <cellStyle name="Moeda 2 3 3" xfId="23" xr:uid="{00000000-0005-0000-0000-000040000000}"/>
    <cellStyle name="Moeda 2 3 4" xfId="46" xr:uid="{00000000-0005-0000-0000-000040000000}"/>
    <cellStyle name="Moeda 2 3 5" xfId="58" xr:uid="{00000000-0005-0000-0000-000040000000}"/>
    <cellStyle name="Moeda 2 3 6" xfId="70" xr:uid="{00000000-0005-0000-0000-000040000000}"/>
    <cellStyle name="Moeda 2 3 7" xfId="82" xr:uid="{00000000-0005-0000-0000-000040000000}"/>
    <cellStyle name="Moeda 2 4" xfId="22" xr:uid="{00000000-0005-0000-0000-000044000000}"/>
    <cellStyle name="Moeda 2 4 2" xfId="35" xr:uid="{00000000-0005-0000-0000-000044000000}"/>
    <cellStyle name="Moeda 2 4 3" xfId="47" xr:uid="{00000000-0005-0000-0000-000044000000}"/>
    <cellStyle name="Moeda 2 4 4" xfId="59" xr:uid="{00000000-0005-0000-0000-000044000000}"/>
    <cellStyle name="Moeda 2 4 5" xfId="71" xr:uid="{00000000-0005-0000-0000-000044000000}"/>
    <cellStyle name="Moeda 2 4 6" xfId="83" xr:uid="{00000000-0005-0000-0000-000044000000}"/>
    <cellStyle name="Moeda 3" xfId="8" xr:uid="{00000000-0005-0000-0000-000002000000}"/>
    <cellStyle name="Moeda 3 2" xfId="15" xr:uid="{00000000-0005-0000-0000-000002000000}"/>
    <cellStyle name="Moeda 3 2 2" xfId="31" xr:uid="{00000000-0005-0000-0000-000002000000}"/>
    <cellStyle name="Moeda 3 2 3" xfId="43" xr:uid="{00000000-0005-0000-0000-000002000000}"/>
    <cellStyle name="Moeda 3 2 4" xfId="55" xr:uid="{00000000-0005-0000-0000-000002000000}"/>
    <cellStyle name="Moeda 3 2 5" xfId="67" xr:uid="{00000000-0005-0000-0000-000002000000}"/>
    <cellStyle name="Moeda 3 2 6" xfId="79" xr:uid="{00000000-0005-0000-0000-000002000000}"/>
    <cellStyle name="Moeda 3 3" xfId="26" xr:uid="{00000000-0005-0000-0000-000002000000}"/>
    <cellStyle name="Moeda 3 4" xfId="38" xr:uid="{00000000-0005-0000-0000-000002000000}"/>
    <cellStyle name="Moeda 3 5" xfId="50" xr:uid="{00000000-0005-0000-0000-000002000000}"/>
    <cellStyle name="Moeda 3 6" xfId="62" xr:uid="{00000000-0005-0000-0000-000002000000}"/>
    <cellStyle name="Moeda 3 7" xfId="74" xr:uid="{00000000-0005-0000-0000-000002000000}"/>
    <cellStyle name="Normal" xfId="0" builtinId="0"/>
    <cellStyle name="Normal 2" xfId="1" xr:uid="{00000000-0005-0000-0000-000004000000}"/>
    <cellStyle name="Normal 2 2" xfId="19" xr:uid="{00000000-0005-0000-0000-000041000000}"/>
    <cellStyle name="Normal 3 2" xfId="20" xr:uid="{00000000-0005-0000-0000-000042000000}"/>
    <cellStyle name="Normal 4" xfId="21" xr:uid="{00000000-0005-0000-0000-000043000000}"/>
    <cellStyle name="Porcentagem 2" xfId="12" xr:uid="{00000000-0005-0000-0000-000005000000}"/>
    <cellStyle name="Separador de milhares 2" xfId="2" xr:uid="{00000000-0005-0000-0000-000006000000}"/>
    <cellStyle name="Separador de milhares 2 2" xfId="7" xr:uid="{00000000-0005-0000-0000-000007000000}"/>
    <cellStyle name="Separador de milhares 2 2 2" xfId="11" xr:uid="{00000000-0005-0000-0000-000008000000}"/>
    <cellStyle name="Separador de milhares 2 2 2 2" xfId="17" xr:uid="{00000000-0005-0000-0000-000008000000}"/>
    <cellStyle name="Separador de milhares 2 2 2 2 2" xfId="33" xr:uid="{00000000-0005-0000-0000-000008000000}"/>
    <cellStyle name="Separador de milhares 2 2 2 2 3" xfId="45" xr:uid="{00000000-0005-0000-0000-000008000000}"/>
    <cellStyle name="Separador de milhares 2 2 2 2 4" xfId="57" xr:uid="{00000000-0005-0000-0000-000008000000}"/>
    <cellStyle name="Separador de milhares 2 2 2 2 5" xfId="69" xr:uid="{00000000-0005-0000-0000-000008000000}"/>
    <cellStyle name="Separador de milhares 2 2 2 2 6" xfId="81" xr:uid="{00000000-0005-0000-0000-000008000000}"/>
    <cellStyle name="Separador de milhares 2 2 2 3" xfId="28" xr:uid="{00000000-0005-0000-0000-000008000000}"/>
    <cellStyle name="Separador de milhares 2 2 2 4" xfId="40" xr:uid="{00000000-0005-0000-0000-000008000000}"/>
    <cellStyle name="Separador de milhares 2 2 2 5" xfId="52" xr:uid="{00000000-0005-0000-0000-000008000000}"/>
    <cellStyle name="Separador de milhares 2 2 2 6" xfId="64" xr:uid="{00000000-0005-0000-0000-000008000000}"/>
    <cellStyle name="Separador de milhares 2 2 2 7" xfId="76" xr:uid="{00000000-0005-0000-0000-000008000000}"/>
    <cellStyle name="Separador de milhares 2 2 3" xfId="14" xr:uid="{00000000-0005-0000-0000-000007000000}"/>
    <cellStyle name="Separador de milhares 2 2 3 2" xfId="30" xr:uid="{00000000-0005-0000-0000-000007000000}"/>
    <cellStyle name="Separador de milhares 2 2 3 3" xfId="42" xr:uid="{00000000-0005-0000-0000-000007000000}"/>
    <cellStyle name="Separador de milhares 2 2 3 4" xfId="54" xr:uid="{00000000-0005-0000-0000-000007000000}"/>
    <cellStyle name="Separador de milhares 2 2 3 5" xfId="66" xr:uid="{00000000-0005-0000-0000-000007000000}"/>
    <cellStyle name="Separador de milhares 2 2 3 6" xfId="78" xr:uid="{00000000-0005-0000-0000-000007000000}"/>
    <cellStyle name="Separador de milhares 2 2 4" xfId="25" xr:uid="{00000000-0005-0000-0000-000007000000}"/>
    <cellStyle name="Separador de milhares 2 2 5" xfId="37" xr:uid="{00000000-0005-0000-0000-000007000000}"/>
    <cellStyle name="Separador de milhares 2 2 6" xfId="49" xr:uid="{00000000-0005-0000-0000-000007000000}"/>
    <cellStyle name="Separador de milhares 2 2 7" xfId="61" xr:uid="{00000000-0005-0000-0000-000007000000}"/>
    <cellStyle name="Separador de milhares 2 2 8" xfId="73" xr:uid="{00000000-0005-0000-0000-000007000000}"/>
    <cellStyle name="Separador de milhares 2 3" xfId="6" xr:uid="{00000000-0005-0000-0000-000009000000}"/>
    <cellStyle name="Separador de milhares 2 3 2" xfId="10" xr:uid="{00000000-0005-0000-0000-00000A000000}"/>
    <cellStyle name="Separador de milhares 2 3 2 2" xfId="16" xr:uid="{00000000-0005-0000-0000-00000A000000}"/>
    <cellStyle name="Separador de milhares 2 3 2 2 2" xfId="32" xr:uid="{00000000-0005-0000-0000-00000A000000}"/>
    <cellStyle name="Separador de milhares 2 3 2 2 3" xfId="44" xr:uid="{00000000-0005-0000-0000-00000A000000}"/>
    <cellStyle name="Separador de milhares 2 3 2 2 4" xfId="56" xr:uid="{00000000-0005-0000-0000-00000A000000}"/>
    <cellStyle name="Separador de milhares 2 3 2 2 5" xfId="68" xr:uid="{00000000-0005-0000-0000-00000A000000}"/>
    <cellStyle name="Separador de milhares 2 3 2 2 6" xfId="80" xr:uid="{00000000-0005-0000-0000-00000A000000}"/>
    <cellStyle name="Separador de milhares 2 3 2 3" xfId="27" xr:uid="{00000000-0005-0000-0000-00000A000000}"/>
    <cellStyle name="Separador de milhares 2 3 2 4" xfId="39" xr:uid="{00000000-0005-0000-0000-00000A000000}"/>
    <cellStyle name="Separador de milhares 2 3 2 5" xfId="51" xr:uid="{00000000-0005-0000-0000-00000A000000}"/>
    <cellStyle name="Separador de milhares 2 3 2 6" xfId="63" xr:uid="{00000000-0005-0000-0000-00000A000000}"/>
    <cellStyle name="Separador de milhares 2 3 2 7" xfId="75" xr:uid="{00000000-0005-0000-0000-00000A000000}"/>
    <cellStyle name="Separador de milhares 2 3 3" xfId="13" xr:uid="{00000000-0005-0000-0000-000009000000}"/>
    <cellStyle name="Separador de milhares 2 3 3 2" xfId="29" xr:uid="{00000000-0005-0000-0000-000009000000}"/>
    <cellStyle name="Separador de milhares 2 3 3 3" xfId="41" xr:uid="{00000000-0005-0000-0000-000009000000}"/>
    <cellStyle name="Separador de milhares 2 3 3 4" xfId="53" xr:uid="{00000000-0005-0000-0000-000009000000}"/>
    <cellStyle name="Separador de milhares 2 3 3 5" xfId="65" xr:uid="{00000000-0005-0000-0000-000009000000}"/>
    <cellStyle name="Separador de milhares 2 3 3 6" xfId="77" xr:uid="{00000000-0005-0000-0000-000009000000}"/>
    <cellStyle name="Separador de milhares 2 3 4" xfId="24" xr:uid="{00000000-0005-0000-0000-000009000000}"/>
    <cellStyle name="Separador de milhares 2 3 5" xfId="36" xr:uid="{00000000-0005-0000-0000-000009000000}"/>
    <cellStyle name="Separador de milhares 2 3 6" xfId="48" xr:uid="{00000000-0005-0000-0000-000009000000}"/>
    <cellStyle name="Separador de milhares 2 3 7" xfId="60" xr:uid="{00000000-0005-0000-0000-000009000000}"/>
    <cellStyle name="Separador de milhares 2 3 8" xfId="72" xr:uid="{00000000-0005-0000-0000-000009000000}"/>
    <cellStyle name="Separador de milhares 3" xfId="3" xr:uid="{00000000-0005-0000-0000-00000B000000}"/>
    <cellStyle name="Título 5" xfId="4" xr:uid="{00000000-0005-0000-0000-00000C000000}"/>
  </cellStyles>
  <dxfs count="0"/>
  <tableStyles count="1" defaultTableStyle="TableStyleMedium9" defaultPivotStyle="PivotStyleLight16">
    <tableStyle name="Invisible" pivot="0" table="0" count="0" xr9:uid="{39A00508-D0E1-422F-816C-76F09BB0C19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H13"/>
  <sheetViews>
    <sheetView zoomScale="80" zoomScaleNormal="80" workbookViewId="0">
      <selection activeCell="N21" sqref="N21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107" t="s">
        <v>47</v>
      </c>
      <c r="B1" s="107"/>
      <c r="C1" s="107" t="s">
        <v>28</v>
      </c>
      <c r="D1" s="107"/>
      <c r="E1" s="107"/>
      <c r="F1" s="107"/>
      <c r="G1" s="107"/>
      <c r="H1" s="107"/>
      <c r="I1" s="107"/>
      <c r="J1" s="107" t="s">
        <v>29</v>
      </c>
      <c r="K1" s="107"/>
      <c r="L1" s="107"/>
      <c r="M1" s="106" t="s">
        <v>50</v>
      </c>
      <c r="N1" s="106" t="s">
        <v>30</v>
      </c>
      <c r="O1" s="106" t="s">
        <v>30</v>
      </c>
      <c r="P1" s="106" t="s">
        <v>30</v>
      </c>
      <c r="Q1" s="106" t="s">
        <v>30</v>
      </c>
      <c r="R1" s="106" t="s">
        <v>30</v>
      </c>
      <c r="S1" s="106" t="s">
        <v>30</v>
      </c>
      <c r="T1" s="106" t="s">
        <v>30</v>
      </c>
      <c r="U1" s="106" t="s">
        <v>30</v>
      </c>
      <c r="V1" s="106" t="s">
        <v>30</v>
      </c>
      <c r="W1" s="106" t="s">
        <v>30</v>
      </c>
      <c r="X1" s="106" t="s">
        <v>30</v>
      </c>
      <c r="Y1" s="106" t="s">
        <v>30</v>
      </c>
      <c r="Z1" s="106" t="s">
        <v>30</v>
      </c>
      <c r="AA1" s="106" t="s">
        <v>30</v>
      </c>
      <c r="AB1" s="106" t="s">
        <v>30</v>
      </c>
      <c r="AC1" s="106" t="s">
        <v>30</v>
      </c>
      <c r="AD1" s="106" t="s">
        <v>30</v>
      </c>
      <c r="AE1" s="106" t="s">
        <v>30</v>
      </c>
      <c r="AF1" s="106" t="s">
        <v>30</v>
      </c>
      <c r="AG1" s="106" t="s">
        <v>30</v>
      </c>
      <c r="AH1" s="106" t="s">
        <v>30</v>
      </c>
    </row>
    <row r="2" spans="1:34" ht="21.75" customHeight="1" x14ac:dyDescent="0.2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48">
        <v>45001</v>
      </c>
      <c r="N3" s="47"/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/>
      <c r="K4" s="23">
        <f t="shared" ref="K4:K7" si="0">J4-(SUM(M4:Y4))</f>
        <v>0</v>
      </c>
      <c r="L4" s="24" t="str">
        <f t="shared" ref="L4:L8" si="1">IF(K4&lt;0,"ATENÇÃO","OK")</f>
        <v>OK</v>
      </c>
      <c r="M4" s="49"/>
      <c r="N4" s="49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8</v>
      </c>
      <c r="K5" s="23">
        <f t="shared" si="0"/>
        <v>4</v>
      </c>
      <c r="L5" s="24" t="str">
        <f t="shared" si="1"/>
        <v>OK</v>
      </c>
      <c r="M5" s="76">
        <v>4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/>
      <c r="K6" s="23">
        <f t="shared" si="0"/>
        <v>0</v>
      </c>
      <c r="L6" s="24" t="str">
        <f t="shared" si="1"/>
        <v>OK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/>
      <c r="K7" s="23">
        <f t="shared" si="0"/>
        <v>0</v>
      </c>
      <c r="L7" s="24" t="str">
        <f t="shared" si="1"/>
        <v>OK</v>
      </c>
      <c r="M7" s="49"/>
      <c r="N7" s="49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>
        <v>1</v>
      </c>
      <c r="K8" s="23">
        <f>J8-(SUM(M8:Y8))</f>
        <v>1</v>
      </c>
      <c r="L8" s="24" t="str">
        <f t="shared" si="1"/>
        <v>OK</v>
      </c>
      <c r="M8" s="49"/>
      <c r="N8" s="49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C11" s="74"/>
      <c r="K11" s="3">
        <f>COUNTIF(K8:K8,"&lt;0")</f>
        <v>0</v>
      </c>
    </row>
    <row r="12" spans="1:34" x14ac:dyDescent="0.25">
      <c r="C12" s="73"/>
    </row>
    <row r="13" spans="1:34" x14ac:dyDescent="0.25">
      <c r="C13" s="74"/>
    </row>
  </sheetData>
  <mergeCells count="26">
    <mergeCell ref="J1:L1"/>
    <mergeCell ref="C1:I1"/>
    <mergeCell ref="A2:L2"/>
    <mergeCell ref="O1:O2"/>
    <mergeCell ref="A1:B1"/>
    <mergeCell ref="N1:N2"/>
    <mergeCell ref="M1:M2"/>
    <mergeCell ref="W1:W2"/>
    <mergeCell ref="AH1:AH2"/>
    <mergeCell ref="AB1:AB2"/>
    <mergeCell ref="AC1:AC2"/>
    <mergeCell ref="AD1:AD2"/>
    <mergeCell ref="AE1:AE2"/>
    <mergeCell ref="AF1:AF2"/>
    <mergeCell ref="AG1:AG2"/>
    <mergeCell ref="AA1:AA2"/>
    <mergeCell ref="Y1:Y2"/>
    <mergeCell ref="Z1:Z2"/>
    <mergeCell ref="X1:X2"/>
    <mergeCell ref="T1:T2"/>
    <mergeCell ref="U1:U2"/>
    <mergeCell ref="V1:V2"/>
    <mergeCell ref="P1:P2"/>
    <mergeCell ref="Q1:Q2"/>
    <mergeCell ref="R1:R2"/>
    <mergeCell ref="S1:S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1"/>
  <sheetViews>
    <sheetView zoomScale="80" zoomScaleNormal="80" workbookViewId="0">
      <selection activeCell="H16" sqref="H16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107" t="s">
        <v>47</v>
      </c>
      <c r="B1" s="107"/>
      <c r="C1" s="107" t="s">
        <v>28</v>
      </c>
      <c r="D1" s="107"/>
      <c r="E1" s="107"/>
      <c r="F1" s="107"/>
      <c r="G1" s="107"/>
      <c r="H1" s="107"/>
      <c r="I1" s="107"/>
      <c r="J1" s="107" t="s">
        <v>29</v>
      </c>
      <c r="K1" s="107"/>
      <c r="L1" s="107"/>
      <c r="M1" s="106" t="s">
        <v>64</v>
      </c>
      <c r="N1" s="106" t="s">
        <v>65</v>
      </c>
      <c r="O1" s="106" t="s">
        <v>30</v>
      </c>
      <c r="P1" s="106" t="s">
        <v>30</v>
      </c>
      <c r="Q1" s="106" t="s">
        <v>30</v>
      </c>
      <c r="R1" s="106" t="s">
        <v>30</v>
      </c>
      <c r="S1" s="106" t="s">
        <v>30</v>
      </c>
      <c r="T1" s="106" t="s">
        <v>30</v>
      </c>
      <c r="U1" s="106" t="s">
        <v>30</v>
      </c>
      <c r="V1" s="106" t="s">
        <v>30</v>
      </c>
      <c r="W1" s="106" t="s">
        <v>30</v>
      </c>
      <c r="X1" s="106" t="s">
        <v>30</v>
      </c>
      <c r="Y1" s="106" t="s">
        <v>30</v>
      </c>
      <c r="Z1" s="106" t="s">
        <v>30</v>
      </c>
      <c r="AA1" s="106" t="s">
        <v>30</v>
      </c>
      <c r="AB1" s="106" t="s">
        <v>30</v>
      </c>
      <c r="AC1" s="106" t="s">
        <v>30</v>
      </c>
      <c r="AD1" s="106" t="s">
        <v>30</v>
      </c>
      <c r="AE1" s="106" t="s">
        <v>30</v>
      </c>
      <c r="AF1" s="106" t="s">
        <v>30</v>
      </c>
      <c r="AG1" s="106" t="s">
        <v>30</v>
      </c>
      <c r="AH1" s="106" t="s">
        <v>30</v>
      </c>
    </row>
    <row r="2" spans="1:34" ht="21.75" customHeight="1" x14ac:dyDescent="0.2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88">
        <v>45075</v>
      </c>
      <c r="N3" s="88">
        <v>45096</v>
      </c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39"/>
      <c r="K4" s="23">
        <f t="shared" ref="K4:K7" si="0">J4-(SUM(M4:Y4))</f>
        <v>0</v>
      </c>
      <c r="L4" s="24" t="str">
        <f t="shared" ref="L4:L8" si="1">IF(K4&lt;0,"ATENÇÃO","OK")</f>
        <v>OK</v>
      </c>
      <c r="M4" s="89"/>
      <c r="N4" s="8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71">
        <v>25</v>
      </c>
      <c r="K5" s="23">
        <f t="shared" si="0"/>
        <v>13</v>
      </c>
      <c r="L5" s="24" t="str">
        <f t="shared" si="1"/>
        <v>OK</v>
      </c>
      <c r="M5" s="89">
        <v>11</v>
      </c>
      <c r="N5" s="89">
        <v>1</v>
      </c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39"/>
      <c r="K6" s="23">
        <f t="shared" si="0"/>
        <v>0</v>
      </c>
      <c r="L6" s="24" t="str">
        <f t="shared" si="1"/>
        <v>OK</v>
      </c>
      <c r="M6" s="89"/>
      <c r="N6" s="8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36"/>
      <c r="K7" s="23">
        <f t="shared" si="0"/>
        <v>0</v>
      </c>
      <c r="L7" s="24" t="str">
        <f t="shared" si="1"/>
        <v>OK</v>
      </c>
      <c r="M7" s="89"/>
      <c r="N7" s="8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39"/>
      <c r="K8" s="23">
        <f>J8-(SUM(M8:Y8))</f>
        <v>0</v>
      </c>
      <c r="L8" s="24" t="str">
        <f t="shared" si="1"/>
        <v>OK</v>
      </c>
      <c r="M8" s="89"/>
      <c r="N8" s="8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P1:P2"/>
    <mergeCell ref="Q1:Q2"/>
    <mergeCell ref="A1:B1"/>
    <mergeCell ref="C1:I1"/>
    <mergeCell ref="J1:L1"/>
    <mergeCell ref="A2:L2"/>
    <mergeCell ref="O1:O2"/>
    <mergeCell ref="N1:N2"/>
    <mergeCell ref="M1:M2"/>
    <mergeCell ref="U1:U2"/>
    <mergeCell ref="V1:V2"/>
    <mergeCell ref="S1:S2"/>
    <mergeCell ref="T1:T2"/>
    <mergeCell ref="R1:R2"/>
    <mergeCell ref="W1:W2"/>
    <mergeCell ref="X1:X2"/>
    <mergeCell ref="Y1:Y2"/>
    <mergeCell ref="Z1:Z2"/>
    <mergeCell ref="AA1:AA2"/>
    <mergeCell ref="AG1:AG2"/>
    <mergeCell ref="AH1:AH2"/>
    <mergeCell ref="AB1:AB2"/>
    <mergeCell ref="AC1:AC2"/>
    <mergeCell ref="AD1:AD2"/>
    <mergeCell ref="AE1:AE2"/>
    <mergeCell ref="AF1:A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9"/>
  <sheetViews>
    <sheetView tabSelected="1" topLeftCell="A8" zoomScale="80" zoomScaleNormal="80" workbookViewId="0">
      <selection activeCell="K33" sqref="K33"/>
    </sheetView>
  </sheetViews>
  <sheetFormatPr defaultColWidth="9.7109375" defaultRowHeight="15" x14ac:dyDescent="0.25"/>
  <cols>
    <col min="1" max="1" width="14.5703125" style="1" customWidth="1"/>
    <col min="2" max="2" width="30.28515625" style="2" customWidth="1"/>
    <col min="3" max="3" width="53.85546875" style="2" bestFit="1" customWidth="1"/>
    <col min="4" max="4" width="15.7109375" style="2" customWidth="1"/>
    <col min="5" max="5" width="18.42578125" style="2" customWidth="1"/>
    <col min="6" max="6" width="14.5703125" style="5" customWidth="1"/>
    <col min="7" max="7" width="13.5703125" style="6" customWidth="1"/>
    <col min="8" max="8" width="13.28515625" style="3" customWidth="1"/>
    <col min="9" max="9" width="15" style="7" bestFit="1" customWidth="1"/>
    <col min="10" max="10" width="16.5703125" style="4" bestFit="1" customWidth="1"/>
    <col min="11" max="11" width="19.140625" style="4" customWidth="1"/>
    <col min="12" max="16384" width="9.7109375" style="4"/>
  </cols>
  <sheetData>
    <row r="1" spans="1:11" ht="32.25" customHeight="1" x14ac:dyDescent="0.25">
      <c r="A1" s="111" t="s">
        <v>47</v>
      </c>
      <c r="B1" s="111"/>
      <c r="C1" s="111" t="s">
        <v>28</v>
      </c>
      <c r="D1" s="111"/>
      <c r="E1" s="111"/>
      <c r="F1" s="111"/>
      <c r="G1" s="111" t="s">
        <v>29</v>
      </c>
      <c r="H1" s="111"/>
      <c r="I1" s="111"/>
      <c r="J1" s="111"/>
      <c r="K1" s="111"/>
    </row>
    <row r="2" spans="1:11" ht="29.25" customHeight="1" x14ac:dyDescent="0.25">
      <c r="A2" s="111" t="s">
        <v>14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s="5" customFormat="1" ht="60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9" t="s">
        <v>1</v>
      </c>
      <c r="G3" s="20" t="s">
        <v>6</v>
      </c>
      <c r="H3" s="21" t="s">
        <v>13</v>
      </c>
      <c r="I3" s="19" t="s">
        <v>5</v>
      </c>
      <c r="J3" s="25" t="s">
        <v>7</v>
      </c>
      <c r="K3" s="25" t="s">
        <v>8</v>
      </c>
    </row>
    <row r="4" spans="1:11" s="5" customFormat="1" ht="60" hidden="1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65">
        <v>5467.57</v>
      </c>
      <c r="G4" s="40">
        <f>Reitoria!J4+CESFI!J4+CAV!J4+CEART!J4+FAED!J4+CEAVI!J4+CEO!J4+CERES!J4+CCT!J4+CEPLAN!J4</f>
        <v>14</v>
      </c>
      <c r="H4" s="41">
        <f>(Reitoria!J4-Reitoria!K4)+(CESFI!J4-CESFI!K4)+(CAV!J4-CAV!K4)+(CEART!J4-CEART!K4)+(FAED!J4-FAED!K4)+(CEAVI!J4-CEAVI!K4)+(CEO!J4-CEO!K4)+(CERES!J4-CERES!K4)+(CCT!J4-CCT!K4)+(CEPLAN!J4-CEPLAN!K4)</f>
        <v>10</v>
      </c>
      <c r="I4" s="42">
        <f t="shared" ref="I4:I8" si="0">G4-H4</f>
        <v>4</v>
      </c>
      <c r="J4" s="43">
        <f t="shared" ref="J4:J8" si="1">F4*G4</f>
        <v>76545.98</v>
      </c>
      <c r="K4" s="44">
        <f t="shared" ref="K4:K8" si="2">H4*F4</f>
        <v>54675.7</v>
      </c>
    </row>
    <row r="5" spans="1:11" s="5" customFormat="1" ht="60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4">
        <v>6099</v>
      </c>
      <c r="G5" s="40">
        <f>Reitoria!J5+CESFI!J5+CAV!J5+CEART!J5+FAED!J5+CEAVI!J5+CEO!J5+CERES!J5+CCT!J5+CEPLAN!J5</f>
        <v>138</v>
      </c>
      <c r="H5" s="41">
        <f>(Reitoria!J5-Reitoria!K5)+(CESFI!J5-CESFI!K5)+(CAV!J5-CAV!K5)+(CEART!J5-CEART!K5)+(FAED!J5-FAED!K5)+(CEAVI!J5-CEAVI!K5)+(CEO!J5-CEO!K5)+(CERES!J5-CERES!K5)+(CCT!J5-CCT!K5)+(CEPLAN!J5-CEPLAN!K5)</f>
        <v>98</v>
      </c>
      <c r="I5" s="42">
        <f t="shared" si="0"/>
        <v>40</v>
      </c>
      <c r="J5" s="43">
        <f t="shared" si="1"/>
        <v>841662</v>
      </c>
      <c r="K5" s="44">
        <f t="shared" si="2"/>
        <v>597702</v>
      </c>
    </row>
    <row r="6" spans="1:11" s="5" customFormat="1" ht="60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65">
        <v>7500</v>
      </c>
      <c r="G6" s="40">
        <f>Reitoria!J6+CESFI!J6+CAV!J6+CEART!J6+FAED!J6+CEAVI!J6+CEO!J6+CERES!J6+CCT!J6+CEPLAN!J6</f>
        <v>30</v>
      </c>
      <c r="H6" s="41">
        <f>(Reitoria!J6-Reitoria!K6)+(CESFI!J6-CESFI!K6)+(CAV!J6-CAV!K6)+(CEART!J6-CEART!K6)+(FAED!J6-FAED!K6)+(CEAVI!J6-CEAVI!K6)+(CEO!J6-CEO!K6)+(CERES!J6-CERES!K6)+(CCT!J6-CCT!K6)+(CEPLAN!J6-CEPLAN!K6)</f>
        <v>28</v>
      </c>
      <c r="I6" s="42">
        <f t="shared" si="0"/>
        <v>2</v>
      </c>
      <c r="J6" s="43">
        <f t="shared" si="1"/>
        <v>225000</v>
      </c>
      <c r="K6" s="44">
        <f t="shared" si="2"/>
        <v>210000</v>
      </c>
    </row>
    <row r="7" spans="1:11" s="5" customFormat="1" ht="60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64">
        <v>780.2</v>
      </c>
      <c r="G7" s="40">
        <f>Reitoria!J7+CESFI!J7+CAV!J7+CEART!J7+FAED!J7+CEAVI!J7+CEO!J7+CERES!J7+CCT!J7+CEPLAN!J7</f>
        <v>26</v>
      </c>
      <c r="H7" s="41">
        <f>(Reitoria!J7-Reitoria!K7)+(CESFI!J7-CESFI!K7)+(CAV!J7-CAV!K7)+(CEART!J7-CEART!K7)+(FAED!J7-FAED!K7)+(CEAVI!J7-CEAVI!K7)+(CEO!J7-CEO!K7)+(CERES!J7-CERES!K7)+(CCT!J7-CCT!K7)+(CEPLAN!J7-CEPLAN!K7)</f>
        <v>16</v>
      </c>
      <c r="I7" s="42">
        <f t="shared" si="0"/>
        <v>10</v>
      </c>
      <c r="J7" s="43">
        <f t="shared" si="1"/>
        <v>20285.2</v>
      </c>
      <c r="K7" s="44">
        <f t="shared" si="2"/>
        <v>12483.2</v>
      </c>
    </row>
    <row r="8" spans="1:11" ht="100.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5">
        <v>1228.5</v>
      </c>
      <c r="G8" s="40">
        <f>Reitoria!J8+CESFI!J8+CAV!J8+CEART!J8+FAED!J8+CEAVI!J8+CEO!J8+CERES!J8+CCT!J8+CEPLAN!J8</f>
        <v>11</v>
      </c>
      <c r="H8" s="41">
        <f>(Reitoria!J8-Reitoria!K8)+(CESFI!J8-CESFI!K8)+(CAV!J8-CAV!K8)+(CEART!J8-CEART!K8)+(FAED!J8-FAED!K8)+(CEAVI!J8-CEAVI!K8)+(CEO!J8-CEO!K8)+(CERES!J8-CERES!K8)+(CCT!J8-CCT!K8)+(CEPLAN!J8-CEPLAN!K8)</f>
        <v>7</v>
      </c>
      <c r="I8" s="42">
        <f t="shared" si="0"/>
        <v>4</v>
      </c>
      <c r="J8" s="43">
        <f t="shared" si="1"/>
        <v>13513.5</v>
      </c>
      <c r="K8" s="44">
        <f t="shared" si="2"/>
        <v>8599.5</v>
      </c>
    </row>
    <row r="9" spans="1:11" ht="30.75" customHeight="1" x14ac:dyDescent="0.25">
      <c r="J9" s="72">
        <f>SUM(J4:J8)</f>
        <v>1177006.68</v>
      </c>
      <c r="K9" s="26">
        <f>SUM(K4:K8)</f>
        <v>883460.39999999991</v>
      </c>
    </row>
    <row r="10" spans="1:11" ht="45" x14ac:dyDescent="0.25">
      <c r="C10" s="75" t="s">
        <v>63</v>
      </c>
      <c r="E10" s="87"/>
    </row>
    <row r="11" spans="1:11" x14ac:dyDescent="0.25">
      <c r="E11" s="87"/>
    </row>
    <row r="12" spans="1:11" ht="45" x14ac:dyDescent="0.25">
      <c r="C12" s="75" t="s">
        <v>48</v>
      </c>
      <c r="G12" s="112" t="str">
        <f>A1</f>
        <v>PROCESSO: PE 1167/2022</v>
      </c>
      <c r="H12" s="112"/>
      <c r="I12" s="112"/>
      <c r="J12" s="112"/>
      <c r="K12" s="112"/>
    </row>
    <row r="13" spans="1:11" ht="15.75" x14ac:dyDescent="0.25">
      <c r="G13" s="112" t="str">
        <f>C1</f>
        <v>OBJETO: AQUISIÇÃO DE PROJETORES/EQUIPAMENTOS MULTIMÍDIA E LÂMPADAS PARA PROJETOR PARA A UDESC</v>
      </c>
      <c r="H13" s="112"/>
      <c r="I13" s="112"/>
      <c r="J13" s="112"/>
      <c r="K13" s="112"/>
    </row>
    <row r="14" spans="1:11" ht="30" x14ac:dyDescent="0.25">
      <c r="C14" s="75" t="s">
        <v>49</v>
      </c>
      <c r="G14" s="112" t="str">
        <f>G1</f>
        <v>VIGÊNCIA DA ATA: 07/11/2022 até 07/11/2023</v>
      </c>
      <c r="H14" s="112"/>
      <c r="I14" s="112"/>
      <c r="J14" s="112"/>
      <c r="K14" s="112"/>
    </row>
    <row r="15" spans="1:11" ht="15.75" x14ac:dyDescent="0.25">
      <c r="G15" s="13" t="s">
        <v>9</v>
      </c>
      <c r="H15" s="14"/>
      <c r="I15" s="14"/>
      <c r="J15" s="14"/>
      <c r="K15" s="9">
        <f>J9</f>
        <v>1177006.68</v>
      </c>
    </row>
    <row r="16" spans="1:11" ht="45" x14ac:dyDescent="0.25">
      <c r="C16" s="75" t="s">
        <v>61</v>
      </c>
      <c r="G16" s="15" t="s">
        <v>10</v>
      </c>
      <c r="H16" s="16"/>
      <c r="I16" s="16"/>
      <c r="J16" s="16"/>
      <c r="K16" s="10">
        <f>K9</f>
        <v>883460.39999999991</v>
      </c>
    </row>
    <row r="17" spans="3:11" ht="15.75" x14ac:dyDescent="0.25">
      <c r="G17" s="15" t="s">
        <v>11</v>
      </c>
      <c r="H17" s="16"/>
      <c r="I17" s="16"/>
      <c r="J17" s="16"/>
      <c r="K17" s="12"/>
    </row>
    <row r="18" spans="3:11" ht="45" x14ac:dyDescent="0.25">
      <c r="C18" s="75" t="s">
        <v>62</v>
      </c>
      <c r="G18" s="17" t="s">
        <v>12</v>
      </c>
      <c r="H18" s="18"/>
      <c r="I18" s="18"/>
      <c r="J18" s="18"/>
      <c r="K18" s="11">
        <f>K16/K15</f>
        <v>0.7505993084083431</v>
      </c>
    </row>
    <row r="19" spans="3:11" ht="15.75" x14ac:dyDescent="0.25">
      <c r="G19" s="108" t="s">
        <v>77</v>
      </c>
      <c r="H19" s="109"/>
      <c r="I19" s="109"/>
      <c r="J19" s="109"/>
      <c r="K19" s="110"/>
    </row>
  </sheetData>
  <mergeCells count="8">
    <mergeCell ref="G19:K19"/>
    <mergeCell ref="G1:K1"/>
    <mergeCell ref="A2:K2"/>
    <mergeCell ref="G12:K12"/>
    <mergeCell ref="A1:B1"/>
    <mergeCell ref="C1:F1"/>
    <mergeCell ref="G13:K13"/>
    <mergeCell ref="G14:K1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1"/>
  <sheetViews>
    <sheetView zoomScale="80" zoomScaleNormal="80" workbookViewId="0">
      <selection activeCell="P17" sqref="P17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107" t="s">
        <v>47</v>
      </c>
      <c r="B1" s="107"/>
      <c r="C1" s="107" t="s">
        <v>28</v>
      </c>
      <c r="D1" s="107"/>
      <c r="E1" s="107"/>
      <c r="F1" s="107"/>
      <c r="G1" s="107"/>
      <c r="H1" s="107"/>
      <c r="I1" s="107"/>
      <c r="J1" s="107" t="s">
        <v>29</v>
      </c>
      <c r="K1" s="107"/>
      <c r="L1" s="107"/>
      <c r="M1" s="106" t="s">
        <v>71</v>
      </c>
      <c r="N1" s="106" t="s">
        <v>72</v>
      </c>
      <c r="O1" s="106" t="s">
        <v>30</v>
      </c>
      <c r="P1" s="106" t="s">
        <v>30</v>
      </c>
      <c r="Q1" s="106" t="s">
        <v>30</v>
      </c>
      <c r="R1" s="106" t="s">
        <v>30</v>
      </c>
      <c r="S1" s="106" t="s">
        <v>30</v>
      </c>
      <c r="T1" s="106" t="s">
        <v>30</v>
      </c>
      <c r="U1" s="106" t="s">
        <v>30</v>
      </c>
      <c r="V1" s="106" t="s">
        <v>30</v>
      </c>
      <c r="W1" s="106" t="s">
        <v>30</v>
      </c>
      <c r="X1" s="106" t="s">
        <v>30</v>
      </c>
      <c r="Y1" s="106" t="s">
        <v>30</v>
      </c>
      <c r="Z1" s="106" t="s">
        <v>30</v>
      </c>
      <c r="AA1" s="106" t="s">
        <v>30</v>
      </c>
      <c r="AB1" s="106" t="s">
        <v>30</v>
      </c>
      <c r="AC1" s="106" t="s">
        <v>30</v>
      </c>
      <c r="AD1" s="106" t="s">
        <v>30</v>
      </c>
      <c r="AE1" s="106" t="s">
        <v>30</v>
      </c>
      <c r="AF1" s="106" t="s">
        <v>30</v>
      </c>
      <c r="AG1" s="106" t="s">
        <v>30</v>
      </c>
      <c r="AH1" s="106" t="s">
        <v>30</v>
      </c>
    </row>
    <row r="2" spans="1:34" ht="21.75" customHeight="1" x14ac:dyDescent="0.2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94">
        <v>45135</v>
      </c>
      <c r="N3" s="94">
        <v>45201</v>
      </c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>
        <v>3</v>
      </c>
      <c r="K4" s="23">
        <f t="shared" ref="K4:K7" si="0">J4-(SUM(M4:Y4))</f>
        <v>3</v>
      </c>
      <c r="L4" s="24" t="str">
        <f t="shared" ref="L4:L8" si="1">IF(K4&lt;0,"ATENÇÃO","OK")</f>
        <v>OK</v>
      </c>
      <c r="M4" s="95"/>
      <c r="N4" s="95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3</v>
      </c>
      <c r="K5" s="23">
        <f t="shared" si="0"/>
        <v>3</v>
      </c>
      <c r="L5" s="24" t="str">
        <f t="shared" si="1"/>
        <v>OK</v>
      </c>
      <c r="M5" s="95"/>
      <c r="N5" s="95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>
        <f>30-6</f>
        <v>24</v>
      </c>
      <c r="K6" s="23">
        <f t="shared" si="0"/>
        <v>2</v>
      </c>
      <c r="L6" s="24" t="str">
        <f t="shared" si="1"/>
        <v>OK</v>
      </c>
      <c r="M6" s="95">
        <v>2</v>
      </c>
      <c r="N6" s="95">
        <v>20</v>
      </c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/>
      <c r="K7" s="23">
        <f t="shared" si="0"/>
        <v>0</v>
      </c>
      <c r="L7" s="24" t="str">
        <f t="shared" si="1"/>
        <v>OK</v>
      </c>
      <c r="M7" s="95"/>
      <c r="N7" s="95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/>
      <c r="K8" s="23">
        <f>J8-(SUM(M8:Y8))</f>
        <v>0</v>
      </c>
      <c r="L8" s="24" t="str">
        <f t="shared" si="1"/>
        <v>OK</v>
      </c>
      <c r="M8" s="95"/>
      <c r="N8" s="95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  <mergeCell ref="O1:O2"/>
    <mergeCell ref="P1:P2"/>
    <mergeCell ref="Q1:Q2"/>
    <mergeCell ref="R1:R2"/>
    <mergeCell ref="S1:S2"/>
    <mergeCell ref="N1:N2"/>
    <mergeCell ref="A1:B1"/>
    <mergeCell ref="C1:I1"/>
    <mergeCell ref="J1:L1"/>
    <mergeCell ref="A2:L2"/>
    <mergeCell ref="M1:M2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1"/>
  <sheetViews>
    <sheetView zoomScale="80" zoomScaleNormal="80" workbookViewId="0">
      <selection activeCell="J13" sqref="J13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107" t="s">
        <v>47</v>
      </c>
      <c r="B1" s="107"/>
      <c r="C1" s="107" t="s">
        <v>28</v>
      </c>
      <c r="D1" s="107"/>
      <c r="E1" s="107"/>
      <c r="F1" s="107"/>
      <c r="G1" s="107"/>
      <c r="H1" s="107"/>
      <c r="I1" s="107"/>
      <c r="J1" s="107" t="s">
        <v>29</v>
      </c>
      <c r="K1" s="107"/>
      <c r="L1" s="107"/>
      <c r="M1" s="106" t="s">
        <v>30</v>
      </c>
      <c r="N1" s="106" t="s">
        <v>30</v>
      </c>
      <c r="O1" s="106" t="s">
        <v>30</v>
      </c>
      <c r="P1" s="106" t="s">
        <v>30</v>
      </c>
      <c r="Q1" s="106" t="s">
        <v>30</v>
      </c>
      <c r="R1" s="106" t="s">
        <v>30</v>
      </c>
      <c r="S1" s="106" t="s">
        <v>30</v>
      </c>
      <c r="T1" s="106" t="s">
        <v>30</v>
      </c>
      <c r="U1" s="106" t="s">
        <v>30</v>
      </c>
      <c r="V1" s="106" t="s">
        <v>30</v>
      </c>
      <c r="W1" s="106" t="s">
        <v>30</v>
      </c>
      <c r="X1" s="106" t="s">
        <v>30</v>
      </c>
      <c r="Y1" s="106" t="s">
        <v>30</v>
      </c>
      <c r="Z1" s="106" t="s">
        <v>30</v>
      </c>
      <c r="AA1" s="106" t="s">
        <v>30</v>
      </c>
      <c r="AB1" s="106" t="s">
        <v>30</v>
      </c>
      <c r="AC1" s="106" t="s">
        <v>30</v>
      </c>
      <c r="AD1" s="106" t="s">
        <v>30</v>
      </c>
      <c r="AE1" s="106" t="s">
        <v>30</v>
      </c>
      <c r="AF1" s="106" t="s">
        <v>30</v>
      </c>
      <c r="AG1" s="106" t="s">
        <v>30</v>
      </c>
      <c r="AH1" s="106" t="s">
        <v>30</v>
      </c>
    </row>
    <row r="2" spans="1:34" ht="21.75" customHeight="1" x14ac:dyDescent="0.2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48"/>
      <c r="N3" s="48"/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>
        <v>1</v>
      </c>
      <c r="K4" s="23">
        <f t="shared" ref="K4:K7" si="0">J4-(SUM(M4:Y4))</f>
        <v>1</v>
      </c>
      <c r="L4" s="24" t="str">
        <f t="shared" ref="L4:L8" si="1">IF(K4&lt;0,"ATENÇÃO","OK")</f>
        <v>OK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6</v>
      </c>
      <c r="K5" s="23">
        <f t="shared" si="0"/>
        <v>6</v>
      </c>
      <c r="L5" s="24" t="str">
        <f t="shared" si="1"/>
        <v>OK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/>
      <c r="K6" s="23">
        <f t="shared" si="0"/>
        <v>0</v>
      </c>
      <c r="L6" s="24" t="str">
        <f t="shared" si="1"/>
        <v>OK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/>
      <c r="K7" s="23">
        <f t="shared" si="0"/>
        <v>0</v>
      </c>
      <c r="L7" s="24" t="str">
        <f t="shared" si="1"/>
        <v>OK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/>
      <c r="K8" s="23">
        <f>J8-(SUM(M8:Y8))</f>
        <v>0</v>
      </c>
      <c r="L8" s="24" t="str">
        <f t="shared" si="1"/>
        <v>OK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P1:P2"/>
    <mergeCell ref="Q1:Q2"/>
    <mergeCell ref="R1:R2"/>
    <mergeCell ref="O1:O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1"/>
  <sheetViews>
    <sheetView topLeftCell="F1" zoomScale="80" zoomScaleNormal="80" workbookViewId="0">
      <selection activeCell="N15" sqref="N15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107" t="s">
        <v>47</v>
      </c>
      <c r="B1" s="107"/>
      <c r="C1" s="107" t="s">
        <v>28</v>
      </c>
      <c r="D1" s="107"/>
      <c r="E1" s="107"/>
      <c r="F1" s="107"/>
      <c r="G1" s="107"/>
      <c r="H1" s="107"/>
      <c r="I1" s="107"/>
      <c r="J1" s="107" t="s">
        <v>29</v>
      </c>
      <c r="K1" s="107"/>
      <c r="L1" s="107"/>
      <c r="M1" s="106" t="s">
        <v>51</v>
      </c>
      <c r="N1" s="106" t="s">
        <v>52</v>
      </c>
      <c r="O1" s="106" t="s">
        <v>53</v>
      </c>
      <c r="P1" s="106" t="s">
        <v>66</v>
      </c>
      <c r="Q1" s="106" t="s">
        <v>67</v>
      </c>
      <c r="R1" s="106" t="s">
        <v>68</v>
      </c>
      <c r="S1" s="106" t="s">
        <v>69</v>
      </c>
      <c r="T1" s="106" t="s">
        <v>70</v>
      </c>
      <c r="U1" s="106" t="s">
        <v>30</v>
      </c>
      <c r="V1" s="106" t="s">
        <v>30</v>
      </c>
      <c r="W1" s="106" t="s">
        <v>30</v>
      </c>
      <c r="X1" s="106" t="s">
        <v>30</v>
      </c>
      <c r="Y1" s="106" t="s">
        <v>30</v>
      </c>
      <c r="Z1" s="106" t="s">
        <v>30</v>
      </c>
      <c r="AA1" s="106" t="s">
        <v>30</v>
      </c>
      <c r="AB1" s="106" t="s">
        <v>30</v>
      </c>
      <c r="AC1" s="106" t="s">
        <v>30</v>
      </c>
      <c r="AD1" s="106" t="s">
        <v>30</v>
      </c>
      <c r="AE1" s="106" t="s">
        <v>30</v>
      </c>
      <c r="AF1" s="106" t="s">
        <v>30</v>
      </c>
      <c r="AG1" s="106" t="s">
        <v>30</v>
      </c>
      <c r="AH1" s="106" t="s">
        <v>30</v>
      </c>
    </row>
    <row r="2" spans="1:34" ht="21.75" customHeight="1" x14ac:dyDescent="0.2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77">
        <v>45021</v>
      </c>
      <c r="N3" s="77">
        <v>45021</v>
      </c>
      <c r="O3" s="77">
        <v>45040</v>
      </c>
      <c r="P3" s="90">
        <v>45063</v>
      </c>
      <c r="Q3" s="90">
        <v>45064</v>
      </c>
      <c r="R3" s="90">
        <v>45064</v>
      </c>
      <c r="S3" s="92">
        <v>45091</v>
      </c>
      <c r="T3" s="92">
        <v>45091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>
        <v>10</v>
      </c>
      <c r="K4" s="23">
        <f t="shared" ref="K4:K7" si="0">J4-(SUM(M4:Y4))</f>
        <v>0</v>
      </c>
      <c r="L4" s="24" t="str">
        <f t="shared" ref="L4:L8" si="1">IF(K4&lt;0,"ATENÇÃO","OK")</f>
        <v>OK</v>
      </c>
      <c r="M4" s="78">
        <v>7</v>
      </c>
      <c r="N4" s="78"/>
      <c r="O4" s="78">
        <v>1</v>
      </c>
      <c r="P4" s="91"/>
      <c r="Q4" s="91">
        <v>2</v>
      </c>
      <c r="R4" s="91"/>
      <c r="S4" s="93"/>
      <c r="T4" s="93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20</v>
      </c>
      <c r="K5" s="23">
        <f t="shared" si="0"/>
        <v>0</v>
      </c>
      <c r="L5" s="24" t="str">
        <f t="shared" si="1"/>
        <v>OK</v>
      </c>
      <c r="M5" s="78"/>
      <c r="N5" s="78">
        <v>5</v>
      </c>
      <c r="O5" s="78"/>
      <c r="P5" s="91"/>
      <c r="Q5" s="91"/>
      <c r="R5" s="91">
        <v>1</v>
      </c>
      <c r="S5" s="93">
        <v>14</v>
      </c>
      <c r="T5" s="93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>
        <f>0+6</f>
        <v>6</v>
      </c>
      <c r="K6" s="23">
        <f t="shared" si="0"/>
        <v>0</v>
      </c>
      <c r="L6" s="24" t="str">
        <f t="shared" si="1"/>
        <v>OK</v>
      </c>
      <c r="M6" s="78"/>
      <c r="N6" s="78"/>
      <c r="O6" s="78"/>
      <c r="P6" s="91"/>
      <c r="Q6" s="91"/>
      <c r="R6" s="91"/>
      <c r="S6" s="93"/>
      <c r="T6" s="93">
        <v>6</v>
      </c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/>
      <c r="K7" s="23">
        <f t="shared" si="0"/>
        <v>0</v>
      </c>
      <c r="L7" s="24" t="str">
        <f t="shared" si="1"/>
        <v>OK</v>
      </c>
      <c r="M7" s="78"/>
      <c r="N7" s="78"/>
      <c r="O7" s="78"/>
      <c r="P7" s="91"/>
      <c r="Q7" s="91"/>
      <c r="R7" s="91"/>
      <c r="S7" s="93"/>
      <c r="T7" s="93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>
        <f>0+2</f>
        <v>2</v>
      </c>
      <c r="K8" s="23">
        <f>J8-(SUM(M8:Y8))</f>
        <v>0</v>
      </c>
      <c r="L8" s="24" t="str">
        <f t="shared" si="1"/>
        <v>OK</v>
      </c>
      <c r="M8" s="78"/>
      <c r="N8" s="78"/>
      <c r="O8" s="78"/>
      <c r="P8" s="91">
        <v>2</v>
      </c>
      <c r="Q8" s="91"/>
      <c r="R8" s="91"/>
      <c r="S8" s="93"/>
      <c r="T8" s="93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>
        <f>SUMPRODUCT(I8:I8,P8:P8)</f>
        <v>2457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1:B1"/>
    <mergeCell ref="C1:I1"/>
    <mergeCell ref="J1:L1"/>
    <mergeCell ref="A2:L2"/>
    <mergeCell ref="M1:M2"/>
    <mergeCell ref="N1:N2"/>
    <mergeCell ref="O1:O2"/>
    <mergeCell ref="P1:P2"/>
    <mergeCell ref="Q1:Q2"/>
    <mergeCell ref="R1:R2"/>
    <mergeCell ref="V1:V2"/>
    <mergeCell ref="W1:W2"/>
    <mergeCell ref="U1:U2"/>
    <mergeCell ref="T1:T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1"/>
  <sheetViews>
    <sheetView zoomScale="80" zoomScaleNormal="80" workbookViewId="0">
      <selection activeCell="L20" sqref="L20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107" t="s">
        <v>47</v>
      </c>
      <c r="B1" s="107"/>
      <c r="C1" s="107" t="s">
        <v>28</v>
      </c>
      <c r="D1" s="107"/>
      <c r="E1" s="107"/>
      <c r="F1" s="107"/>
      <c r="G1" s="107"/>
      <c r="H1" s="107"/>
      <c r="I1" s="107"/>
      <c r="J1" s="107" t="s">
        <v>29</v>
      </c>
      <c r="K1" s="107"/>
      <c r="L1" s="107"/>
      <c r="M1" s="106" t="s">
        <v>54</v>
      </c>
      <c r="N1" s="106" t="s">
        <v>78</v>
      </c>
      <c r="O1" s="106" t="s">
        <v>79</v>
      </c>
      <c r="P1" s="106" t="s">
        <v>30</v>
      </c>
      <c r="Q1" s="106" t="s">
        <v>30</v>
      </c>
      <c r="R1" s="106" t="s">
        <v>30</v>
      </c>
      <c r="S1" s="106" t="s">
        <v>30</v>
      </c>
      <c r="T1" s="106" t="s">
        <v>30</v>
      </c>
      <c r="U1" s="106" t="s">
        <v>30</v>
      </c>
      <c r="V1" s="106" t="s">
        <v>30</v>
      </c>
      <c r="W1" s="106" t="s">
        <v>30</v>
      </c>
      <c r="X1" s="106" t="s">
        <v>30</v>
      </c>
      <c r="Y1" s="106" t="s">
        <v>30</v>
      </c>
      <c r="Z1" s="106" t="s">
        <v>30</v>
      </c>
      <c r="AA1" s="106" t="s">
        <v>30</v>
      </c>
      <c r="AB1" s="106" t="s">
        <v>30</v>
      </c>
      <c r="AC1" s="106" t="s">
        <v>30</v>
      </c>
      <c r="AD1" s="106" t="s">
        <v>30</v>
      </c>
      <c r="AE1" s="106" t="s">
        <v>30</v>
      </c>
      <c r="AF1" s="106" t="s">
        <v>30</v>
      </c>
      <c r="AG1" s="106" t="s">
        <v>30</v>
      </c>
      <c r="AH1" s="106" t="s">
        <v>30</v>
      </c>
    </row>
    <row r="2" spans="1:34" ht="21.75" customHeight="1" x14ac:dyDescent="0.2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79">
        <v>45014</v>
      </c>
      <c r="N3" s="113">
        <v>45110</v>
      </c>
      <c r="O3" s="113">
        <v>45189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70"/>
      <c r="K4" s="23">
        <f t="shared" ref="K4:K7" si="0">J4-(SUM(M4:Y4))</f>
        <v>0</v>
      </c>
      <c r="L4" s="24" t="str">
        <f t="shared" ref="L4:L8" si="1">IF(K4&lt;0,"ATENÇÃO","OK")</f>
        <v>OK</v>
      </c>
      <c r="M4" s="80"/>
      <c r="N4" s="114"/>
      <c r="O4" s="114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71">
        <v>20</v>
      </c>
      <c r="K5" s="23">
        <f t="shared" si="0"/>
        <v>1</v>
      </c>
      <c r="L5" s="24" t="str">
        <f t="shared" si="1"/>
        <v>OK</v>
      </c>
      <c r="M5" s="81">
        <v>2</v>
      </c>
      <c r="N5" s="115">
        <v>1</v>
      </c>
      <c r="O5" s="115">
        <v>16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70"/>
      <c r="K6" s="23">
        <f t="shared" si="0"/>
        <v>0</v>
      </c>
      <c r="L6" s="24" t="str">
        <f t="shared" si="1"/>
        <v>OK</v>
      </c>
      <c r="M6" s="80" t="s">
        <v>55</v>
      </c>
      <c r="N6" s="114"/>
      <c r="O6" s="114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71"/>
      <c r="K7" s="23">
        <f t="shared" si="0"/>
        <v>0</v>
      </c>
      <c r="L7" s="24" t="str">
        <f t="shared" si="1"/>
        <v>OK</v>
      </c>
      <c r="M7" s="80"/>
      <c r="N7" s="114"/>
      <c r="O7" s="114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70"/>
      <c r="K8" s="23">
        <f>J8-(SUM(M8:Y8))</f>
        <v>0</v>
      </c>
      <c r="L8" s="24" t="str">
        <f t="shared" si="1"/>
        <v>OK</v>
      </c>
      <c r="M8" s="80"/>
      <c r="N8" s="114"/>
      <c r="O8" s="114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1:B1"/>
    <mergeCell ref="C1:I1"/>
    <mergeCell ref="J1:L1"/>
    <mergeCell ref="A2:L2"/>
    <mergeCell ref="M1:M2"/>
    <mergeCell ref="P1:P2"/>
    <mergeCell ref="Q1:Q2"/>
    <mergeCell ref="R1:R2"/>
    <mergeCell ref="N1:N2"/>
    <mergeCell ref="O1:O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1"/>
  <sheetViews>
    <sheetView zoomScale="80" zoomScaleNormal="80" workbookViewId="0">
      <selection activeCell="Q15" sqref="Q15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107" t="s">
        <v>47</v>
      </c>
      <c r="B1" s="107"/>
      <c r="C1" s="107" t="s">
        <v>28</v>
      </c>
      <c r="D1" s="107"/>
      <c r="E1" s="107"/>
      <c r="F1" s="107"/>
      <c r="G1" s="107"/>
      <c r="H1" s="107"/>
      <c r="I1" s="107"/>
      <c r="J1" s="107" t="s">
        <v>29</v>
      </c>
      <c r="K1" s="107"/>
      <c r="L1" s="107"/>
      <c r="M1" s="106" t="s">
        <v>56</v>
      </c>
      <c r="N1" s="106" t="s">
        <v>57</v>
      </c>
      <c r="O1" s="106" t="s">
        <v>58</v>
      </c>
      <c r="P1" s="106" t="s">
        <v>59</v>
      </c>
      <c r="Q1" s="106" t="s">
        <v>73</v>
      </c>
      <c r="R1" s="106" t="s">
        <v>30</v>
      </c>
      <c r="S1" s="106" t="s">
        <v>30</v>
      </c>
      <c r="T1" s="106" t="s">
        <v>30</v>
      </c>
      <c r="U1" s="106" t="s">
        <v>30</v>
      </c>
      <c r="V1" s="106" t="s">
        <v>30</v>
      </c>
      <c r="W1" s="106" t="s">
        <v>30</v>
      </c>
      <c r="X1" s="106" t="s">
        <v>30</v>
      </c>
      <c r="Y1" s="106" t="s">
        <v>30</v>
      </c>
      <c r="Z1" s="106" t="s">
        <v>30</v>
      </c>
      <c r="AA1" s="106" t="s">
        <v>30</v>
      </c>
      <c r="AB1" s="106" t="s">
        <v>30</v>
      </c>
      <c r="AC1" s="106" t="s">
        <v>30</v>
      </c>
      <c r="AD1" s="106" t="s">
        <v>30</v>
      </c>
      <c r="AE1" s="106" t="s">
        <v>30</v>
      </c>
      <c r="AF1" s="106" t="s">
        <v>30</v>
      </c>
      <c r="AG1" s="106" t="s">
        <v>30</v>
      </c>
      <c r="AH1" s="106" t="s">
        <v>30</v>
      </c>
    </row>
    <row r="2" spans="1:34" ht="21.75" customHeight="1" x14ac:dyDescent="0.2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82">
        <v>44882</v>
      </c>
      <c r="N3" s="82">
        <v>44886</v>
      </c>
      <c r="O3" s="82">
        <v>44886</v>
      </c>
      <c r="P3" s="82">
        <v>45043</v>
      </c>
      <c r="Q3" s="96">
        <v>45147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/>
      <c r="K4" s="23">
        <f t="shared" ref="K4:K7" si="0">J4-(SUM(M4:Y4))</f>
        <v>0</v>
      </c>
      <c r="L4" s="24" t="str">
        <f t="shared" ref="L4:L8" si="1">IF(K4&lt;0,"ATENÇÃO","OK")</f>
        <v>OK</v>
      </c>
      <c r="M4" s="83"/>
      <c r="N4" s="83"/>
      <c r="O4" s="83"/>
      <c r="P4" s="83"/>
      <c r="Q4" s="97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10</v>
      </c>
      <c r="K5" s="23">
        <f t="shared" si="0"/>
        <v>0</v>
      </c>
      <c r="L5" s="24" t="str">
        <f t="shared" si="1"/>
        <v>OK</v>
      </c>
      <c r="M5" s="84">
        <v>1</v>
      </c>
      <c r="N5" s="84">
        <v>5</v>
      </c>
      <c r="O5" s="83"/>
      <c r="P5" s="84">
        <v>3</v>
      </c>
      <c r="Q5" s="98">
        <v>1</v>
      </c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/>
      <c r="K6" s="23">
        <f t="shared" si="0"/>
        <v>0</v>
      </c>
      <c r="L6" s="24" t="str">
        <f t="shared" si="1"/>
        <v>OK</v>
      </c>
      <c r="M6" s="83"/>
      <c r="N6" s="83"/>
      <c r="O6" s="83"/>
      <c r="P6" s="83"/>
      <c r="Q6" s="97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>
        <v>16</v>
      </c>
      <c r="K7" s="23">
        <f t="shared" si="0"/>
        <v>0</v>
      </c>
      <c r="L7" s="24" t="str">
        <f t="shared" si="1"/>
        <v>OK</v>
      </c>
      <c r="M7" s="83"/>
      <c r="N7" s="83"/>
      <c r="O7" s="84">
        <v>16</v>
      </c>
      <c r="P7" s="83"/>
      <c r="Q7" s="97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/>
      <c r="K8" s="23">
        <f>J8-(SUM(M8:Y8))</f>
        <v>0</v>
      </c>
      <c r="L8" s="24" t="str">
        <f t="shared" si="1"/>
        <v>OK</v>
      </c>
      <c r="M8" s="83"/>
      <c r="N8" s="83"/>
      <c r="O8" s="83"/>
      <c r="P8" s="83"/>
      <c r="Q8" s="97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1:B1"/>
    <mergeCell ref="C1:I1"/>
    <mergeCell ref="J1:L1"/>
    <mergeCell ref="A2:L2"/>
    <mergeCell ref="M1:M2"/>
    <mergeCell ref="R1:R2"/>
    <mergeCell ref="O1:O2"/>
    <mergeCell ref="P1:P2"/>
    <mergeCell ref="N1:N2"/>
    <mergeCell ref="Q1:Q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3A01-9B1F-4D22-BD25-E6E1751CC322}">
  <dimension ref="A1:AH11"/>
  <sheetViews>
    <sheetView zoomScale="80" zoomScaleNormal="80" workbookViewId="0">
      <selection activeCell="J18" sqref="J18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107" t="s">
        <v>47</v>
      </c>
      <c r="B1" s="107"/>
      <c r="C1" s="107" t="s">
        <v>28</v>
      </c>
      <c r="D1" s="107"/>
      <c r="E1" s="107"/>
      <c r="F1" s="107"/>
      <c r="G1" s="107"/>
      <c r="H1" s="107"/>
      <c r="I1" s="107"/>
      <c r="J1" s="107" t="s">
        <v>29</v>
      </c>
      <c r="K1" s="107"/>
      <c r="L1" s="107"/>
      <c r="M1" s="106" t="s">
        <v>74</v>
      </c>
      <c r="N1" s="106" t="s">
        <v>75</v>
      </c>
      <c r="O1" s="106" t="s">
        <v>30</v>
      </c>
      <c r="P1" s="106" t="s">
        <v>30</v>
      </c>
      <c r="Q1" s="106" t="s">
        <v>30</v>
      </c>
      <c r="R1" s="106" t="s">
        <v>30</v>
      </c>
      <c r="S1" s="106" t="s">
        <v>30</v>
      </c>
      <c r="T1" s="106" t="s">
        <v>30</v>
      </c>
      <c r="U1" s="106" t="s">
        <v>30</v>
      </c>
      <c r="V1" s="106" t="s">
        <v>30</v>
      </c>
      <c r="W1" s="106" t="s">
        <v>30</v>
      </c>
      <c r="X1" s="106" t="s">
        <v>30</v>
      </c>
      <c r="Y1" s="106" t="s">
        <v>30</v>
      </c>
      <c r="Z1" s="106" t="s">
        <v>30</v>
      </c>
      <c r="AA1" s="106" t="s">
        <v>30</v>
      </c>
      <c r="AB1" s="106" t="s">
        <v>30</v>
      </c>
      <c r="AC1" s="106" t="s">
        <v>30</v>
      </c>
      <c r="AD1" s="106" t="s">
        <v>30</v>
      </c>
      <c r="AE1" s="106" t="s">
        <v>30</v>
      </c>
      <c r="AF1" s="106" t="s">
        <v>30</v>
      </c>
      <c r="AG1" s="106" t="s">
        <v>30</v>
      </c>
      <c r="AH1" s="106" t="s">
        <v>30</v>
      </c>
    </row>
    <row r="2" spans="1:34" ht="21.75" customHeight="1" x14ac:dyDescent="0.2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100"/>
      <c r="N3" s="100"/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/>
      <c r="K4" s="23">
        <f t="shared" ref="K4:K7" si="0">J4-(SUM(M4:Y4))</f>
        <v>0</v>
      </c>
      <c r="L4" s="24" t="str">
        <f t="shared" ref="L4:L8" si="1">IF(K4&lt;0,"ATENÇÃO","OK")</f>
        <v>OK</v>
      </c>
      <c r="M4" s="99"/>
      <c r="N4" s="9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6</v>
      </c>
      <c r="K5" s="23">
        <f t="shared" si="0"/>
        <v>0</v>
      </c>
      <c r="L5" s="24" t="str">
        <f t="shared" si="1"/>
        <v>OK</v>
      </c>
      <c r="M5" s="101">
        <v>6</v>
      </c>
      <c r="N5" s="9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/>
      <c r="K6" s="23">
        <f t="shared" si="0"/>
        <v>0</v>
      </c>
      <c r="L6" s="24" t="str">
        <f t="shared" si="1"/>
        <v>OK</v>
      </c>
      <c r="M6" s="99"/>
      <c r="N6" s="9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/>
      <c r="K7" s="23">
        <f t="shared" si="0"/>
        <v>0</v>
      </c>
      <c r="L7" s="24" t="str">
        <f t="shared" si="1"/>
        <v>OK</v>
      </c>
      <c r="M7" s="99"/>
      <c r="N7" s="9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>
        <f>0+5</f>
        <v>5</v>
      </c>
      <c r="K8" s="23">
        <f>J8-(SUM(M8:Y8))</f>
        <v>0</v>
      </c>
      <c r="L8" s="24" t="str">
        <f t="shared" si="1"/>
        <v>OK</v>
      </c>
      <c r="M8" s="99"/>
      <c r="N8" s="101">
        <v>5</v>
      </c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>
        <f>SUMPRODUCT(I8:I8,N8:N8)</f>
        <v>6142.5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H1:AH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1:B1"/>
    <mergeCell ref="C1:I1"/>
    <mergeCell ref="J1:L1"/>
    <mergeCell ref="A2:L2"/>
    <mergeCell ref="M1:M2"/>
    <mergeCell ref="N1:N2"/>
    <mergeCell ref="S1:S2"/>
    <mergeCell ref="T1:T2"/>
    <mergeCell ref="U1:U2"/>
    <mergeCell ref="V1:V2"/>
    <mergeCell ref="O1:O2"/>
    <mergeCell ref="P1:P2"/>
    <mergeCell ref="Q1:Q2"/>
    <mergeCell ref="R1:R2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"/>
  <sheetViews>
    <sheetView zoomScale="80" zoomScaleNormal="80" workbookViewId="0">
      <selection activeCell="L12" sqref="L12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107" t="s">
        <v>47</v>
      </c>
      <c r="B1" s="107"/>
      <c r="C1" s="107" t="s">
        <v>28</v>
      </c>
      <c r="D1" s="107"/>
      <c r="E1" s="107"/>
      <c r="F1" s="107"/>
      <c r="G1" s="107"/>
      <c r="H1" s="107"/>
      <c r="I1" s="107"/>
      <c r="J1" s="107" t="s">
        <v>29</v>
      </c>
      <c r="K1" s="107"/>
      <c r="L1" s="107"/>
      <c r="M1" s="106" t="s">
        <v>60</v>
      </c>
      <c r="N1" s="106" t="s">
        <v>30</v>
      </c>
      <c r="O1" s="106" t="s">
        <v>30</v>
      </c>
      <c r="P1" s="106" t="s">
        <v>30</v>
      </c>
      <c r="Q1" s="106" t="s">
        <v>30</v>
      </c>
      <c r="R1" s="106" t="s">
        <v>30</v>
      </c>
      <c r="S1" s="106" t="s">
        <v>30</v>
      </c>
      <c r="T1" s="106" t="s">
        <v>30</v>
      </c>
      <c r="U1" s="106" t="s">
        <v>30</v>
      </c>
      <c r="V1" s="106" t="s">
        <v>30</v>
      </c>
      <c r="W1" s="106" t="s">
        <v>30</v>
      </c>
      <c r="X1" s="106" t="s">
        <v>30</v>
      </c>
      <c r="Y1" s="106" t="s">
        <v>30</v>
      </c>
      <c r="Z1" s="106" t="s">
        <v>30</v>
      </c>
      <c r="AA1" s="106" t="s">
        <v>30</v>
      </c>
      <c r="AB1" s="106" t="s">
        <v>30</v>
      </c>
      <c r="AC1" s="106" t="s">
        <v>30</v>
      </c>
      <c r="AD1" s="106" t="s">
        <v>30</v>
      </c>
      <c r="AE1" s="106" t="s">
        <v>30</v>
      </c>
      <c r="AF1" s="106" t="s">
        <v>30</v>
      </c>
      <c r="AG1" s="106" t="s">
        <v>30</v>
      </c>
      <c r="AH1" s="106" t="s">
        <v>30</v>
      </c>
    </row>
    <row r="2" spans="1:34" ht="21.75" customHeight="1" x14ac:dyDescent="0.2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86">
        <v>44881</v>
      </c>
      <c r="N3" s="48"/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/>
      <c r="K4" s="23">
        <f t="shared" ref="K4:K7" si="0">J4-(SUM(M4:Y4))</f>
        <v>0</v>
      </c>
      <c r="L4" s="24" t="str">
        <f t="shared" ref="L4:L8" si="1">IF(K4&lt;0,"ATENÇÃO","OK")</f>
        <v>OK</v>
      </c>
      <c r="M4" s="85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10</v>
      </c>
      <c r="K5" s="23">
        <f t="shared" si="0"/>
        <v>5</v>
      </c>
      <c r="L5" s="24" t="str">
        <f t="shared" si="1"/>
        <v>OK</v>
      </c>
      <c r="M5" s="85">
        <v>5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/>
      <c r="K6" s="23">
        <f t="shared" si="0"/>
        <v>0</v>
      </c>
      <c r="L6" s="24" t="str">
        <f t="shared" si="1"/>
        <v>OK</v>
      </c>
      <c r="M6" s="85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>
        <v>10</v>
      </c>
      <c r="K7" s="23">
        <f t="shared" si="0"/>
        <v>10</v>
      </c>
      <c r="L7" s="24" t="str">
        <f t="shared" si="1"/>
        <v>OK</v>
      </c>
      <c r="M7" s="85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>
        <f>10-2-5</f>
        <v>3</v>
      </c>
      <c r="K8" s="23">
        <f>J8-(SUM(M8:Y8))</f>
        <v>3</v>
      </c>
      <c r="L8" s="24" t="str">
        <f t="shared" si="1"/>
        <v>OK</v>
      </c>
      <c r="M8" s="85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1:B1"/>
    <mergeCell ref="C1:I1"/>
    <mergeCell ref="J1:L1"/>
    <mergeCell ref="A2:L2"/>
    <mergeCell ref="M1:M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1"/>
  <sheetViews>
    <sheetView zoomScale="80" zoomScaleNormal="80" workbookViewId="0">
      <selection activeCell="K16" sqref="K16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107" t="s">
        <v>47</v>
      </c>
      <c r="B1" s="107"/>
      <c r="C1" s="107" t="s">
        <v>28</v>
      </c>
      <c r="D1" s="107"/>
      <c r="E1" s="107"/>
      <c r="F1" s="107"/>
      <c r="G1" s="107"/>
      <c r="H1" s="107"/>
      <c r="I1" s="107"/>
      <c r="J1" s="107" t="s">
        <v>29</v>
      </c>
      <c r="K1" s="107"/>
      <c r="L1" s="107"/>
      <c r="M1" s="106" t="s">
        <v>76</v>
      </c>
      <c r="N1" s="106" t="s">
        <v>30</v>
      </c>
      <c r="O1" s="106" t="s">
        <v>30</v>
      </c>
      <c r="P1" s="106" t="s">
        <v>30</v>
      </c>
      <c r="Q1" s="106" t="s">
        <v>30</v>
      </c>
      <c r="R1" s="106" t="s">
        <v>30</v>
      </c>
      <c r="S1" s="106" t="s">
        <v>30</v>
      </c>
      <c r="T1" s="106" t="s">
        <v>30</v>
      </c>
      <c r="U1" s="106" t="s">
        <v>30</v>
      </c>
      <c r="V1" s="106" t="s">
        <v>30</v>
      </c>
      <c r="W1" s="106" t="s">
        <v>30</v>
      </c>
      <c r="X1" s="106" t="s">
        <v>30</v>
      </c>
      <c r="Y1" s="106" t="s">
        <v>30</v>
      </c>
      <c r="Z1" s="106" t="s">
        <v>30</v>
      </c>
      <c r="AA1" s="106" t="s">
        <v>30</v>
      </c>
      <c r="AB1" s="106" t="s">
        <v>30</v>
      </c>
      <c r="AC1" s="106" t="s">
        <v>30</v>
      </c>
      <c r="AD1" s="106" t="s">
        <v>30</v>
      </c>
      <c r="AE1" s="106" t="s">
        <v>30</v>
      </c>
      <c r="AF1" s="106" t="s">
        <v>30</v>
      </c>
      <c r="AG1" s="106" t="s">
        <v>30</v>
      </c>
      <c r="AH1" s="106" t="s">
        <v>30</v>
      </c>
    </row>
    <row r="2" spans="1:34" ht="21.75" customHeight="1" x14ac:dyDescent="0.2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104">
        <v>45141</v>
      </c>
      <c r="N3" s="48"/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39"/>
      <c r="K4" s="23">
        <f t="shared" ref="K4:K7" si="0">J4-(SUM(M4:Y4))</f>
        <v>0</v>
      </c>
      <c r="L4" s="24" t="str">
        <f t="shared" ref="L4:L8" si="1">IF(K4&lt;0,"ATENÇÃO","OK")</f>
        <v>OK</v>
      </c>
      <c r="M4" s="105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71">
        <v>30</v>
      </c>
      <c r="K5" s="23">
        <f t="shared" si="0"/>
        <v>8</v>
      </c>
      <c r="L5" s="24" t="str">
        <f t="shared" si="1"/>
        <v>OK</v>
      </c>
      <c r="M5" s="105">
        <v>22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39"/>
      <c r="K6" s="23">
        <f t="shared" si="0"/>
        <v>0</v>
      </c>
      <c r="L6" s="24" t="str">
        <f t="shared" si="1"/>
        <v>OK</v>
      </c>
      <c r="M6" s="105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36"/>
      <c r="K7" s="23">
        <f t="shared" si="0"/>
        <v>0</v>
      </c>
      <c r="L7" s="24" t="str">
        <f t="shared" si="1"/>
        <v>OK</v>
      </c>
      <c r="M7" s="105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39"/>
      <c r="K8" s="23">
        <f>J8-(SUM(M8:Y8))</f>
        <v>0</v>
      </c>
      <c r="L8" s="24" t="str">
        <f t="shared" si="1"/>
        <v>OK</v>
      </c>
      <c r="M8" s="105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103">
        <v>134178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  <c r="M11" s="102"/>
    </row>
  </sheetData>
  <mergeCells count="26">
    <mergeCell ref="A1:B1"/>
    <mergeCell ref="C1:I1"/>
    <mergeCell ref="J1:L1"/>
    <mergeCell ref="A2:L2"/>
    <mergeCell ref="M1:M2"/>
    <mergeCell ref="V1:V2"/>
    <mergeCell ref="S1:S2"/>
    <mergeCell ref="T1:T2"/>
    <mergeCell ref="AG1:AG2"/>
    <mergeCell ref="AH1:AH2"/>
    <mergeCell ref="AF1:AF2"/>
    <mergeCell ref="W1:W2"/>
    <mergeCell ref="X1:X2"/>
    <mergeCell ref="AC1:AC2"/>
    <mergeCell ref="AD1:AD2"/>
    <mergeCell ref="AE1:AE2"/>
    <mergeCell ref="U1:U2"/>
    <mergeCell ref="Y1:Y2"/>
    <mergeCell ref="Z1:Z2"/>
    <mergeCell ref="AA1:AA2"/>
    <mergeCell ref="AB1:AB2"/>
    <mergeCell ref="R1:R2"/>
    <mergeCell ref="N1:N2"/>
    <mergeCell ref="O1:O2"/>
    <mergeCell ref="P1:P2"/>
    <mergeCell ref="Q1:Q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CEART</vt:lpstr>
      <vt:lpstr>FAED</vt:lpstr>
      <vt:lpstr>CCT</vt:lpstr>
      <vt:lpstr>CAV</vt:lpstr>
      <vt:lpstr>CERES</vt:lpstr>
      <vt:lpstr>CEPLAN</vt:lpstr>
      <vt:lpstr>CESFI</vt:lpstr>
      <vt:lpstr>CEAVI</vt:lpstr>
      <vt:lpstr>CEO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2023-12-12T17:54:21Z</dcterms:modified>
</cp:coreProperties>
</file>