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PE 1222.2024 SRP SGPE 19653.2024 - Ferramentas - RELANÇAMENTO - VIG. 30.09.2025\"/>
    </mc:Choice>
  </mc:AlternateContent>
  <xr:revisionPtr revIDLastSave="0" documentId="13_ncr:1_{AB4E7EAA-7AFC-4AC5-BE45-38EBEEDBD5DF}" xr6:coauthVersionLast="47" xr6:coauthVersionMax="47" xr10:uidLastSave="{00000000-0000-0000-0000-000000000000}"/>
  <bookViews>
    <workbookView xWindow="-110" yWindow="-110" windowWidth="19420" windowHeight="10420" tabRatio="661" activeTab="8" xr2:uid="{00000000-000D-0000-FFFF-FFFF00000000}"/>
  </bookViews>
  <sheets>
    <sheet name="REITORIA" sheetId="113" r:id="rId1"/>
    <sheet name="CEART" sheetId="140" r:id="rId2"/>
    <sheet name="ESAG" sheetId="141" r:id="rId3"/>
    <sheet name="CEAD" sheetId="142" r:id="rId4"/>
    <sheet name="FAED" sheetId="143" r:id="rId5"/>
    <sheet name="CEFID" sheetId="144" r:id="rId6"/>
    <sheet name="CERES" sheetId="145" r:id="rId7"/>
    <sheet name="CESFI" sheetId="146" r:id="rId8"/>
    <sheet name="GESTOR" sheetId="128" r:id="rId9"/>
    <sheet name="(CARONA)" sheetId="139" r:id="rId10"/>
  </sheets>
  <definedNames>
    <definedName name="_xlnm._FilterDatabase" localSheetId="9" hidden="1">'(CARONA)'!$A$3:$W$30</definedName>
    <definedName name="_xlnm._FilterDatabase" localSheetId="3" hidden="1">CEAD!$A$3:$AH$32</definedName>
    <definedName name="_xlnm._FilterDatabase" localSheetId="1" hidden="1">CEART!$A$3:$AH$32</definedName>
    <definedName name="_xlnm._FilterDatabase" localSheetId="5" hidden="1">CEFID!$A$3:$AH$32</definedName>
    <definedName name="_xlnm._FilterDatabase" localSheetId="6" hidden="1">CERES!$A$3:$AH$32</definedName>
    <definedName name="_xlnm._FilterDatabase" localSheetId="7" hidden="1">CESFI!$A$3:$AH$32</definedName>
    <definedName name="_xlnm._FilterDatabase" localSheetId="2" hidden="1">ESAG!$A$3:$AH$32</definedName>
    <definedName name="_xlnm._FilterDatabase" localSheetId="4" hidden="1">FAED!$A$3:$AH$32</definedName>
    <definedName name="_xlnm._FilterDatabase" localSheetId="0" hidden="1">REITORIA!$A$3:$AH$32</definedName>
    <definedName name="CEPLAN" localSheetId="8">#REF!</definedName>
    <definedName name="CEPLAN">#REF!</definedName>
    <definedName name="diasuteis" localSheetId="8">#REF!</definedName>
    <definedName name="diasuteis">#REF!</definedName>
    <definedName name="Ferias" localSheetId="8">#REF!</definedName>
    <definedName name="Ferias">#REF!</definedName>
    <definedName name="RD" localSheetId="8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146" l="1"/>
  <c r="I30" i="146" l="1"/>
  <c r="I12" i="145"/>
  <c r="V30" i="145"/>
  <c r="U30" i="145"/>
  <c r="T30" i="145"/>
  <c r="S30" i="145"/>
  <c r="S30" i="144" l="1"/>
  <c r="V30" i="144"/>
  <c r="U30" i="144"/>
  <c r="T30" i="144"/>
  <c r="I30" i="144" l="1"/>
  <c r="I15" i="143"/>
  <c r="I14" i="143" l="1"/>
  <c r="I12" i="143"/>
  <c r="I10" i="143"/>
  <c r="U30" i="143"/>
  <c r="T30" i="143"/>
  <c r="S30" i="143"/>
  <c r="I30" i="142" l="1"/>
  <c r="U30" i="140"/>
  <c r="T30" i="140"/>
  <c r="S30" i="140"/>
  <c r="I30" i="140"/>
  <c r="I15" i="141" l="1"/>
  <c r="I14" i="141"/>
  <c r="I30" i="141" s="1"/>
  <c r="S30" i="141"/>
  <c r="I30" i="113" l="1"/>
  <c r="I10" i="145"/>
  <c r="L12" i="145"/>
  <c r="J12" i="145" s="1"/>
  <c r="L5" i="128"/>
  <c r="P5" i="128" s="1"/>
  <c r="L6" i="128"/>
  <c r="P6" i="128" s="1"/>
  <c r="L7" i="128"/>
  <c r="P7" i="128" s="1"/>
  <c r="L8" i="128"/>
  <c r="P8" i="128" s="1"/>
  <c r="L9" i="128"/>
  <c r="P9" i="128" s="1"/>
  <c r="L10" i="128"/>
  <c r="P10" i="128" s="1"/>
  <c r="L11" i="128"/>
  <c r="P11" i="128" s="1"/>
  <c r="L12" i="128"/>
  <c r="P12" i="128" s="1"/>
  <c r="L13" i="128"/>
  <c r="P13" i="128" s="1"/>
  <c r="L14" i="128"/>
  <c r="P14" i="128" s="1"/>
  <c r="L15" i="128"/>
  <c r="P15" i="128" s="1"/>
  <c r="L16" i="128"/>
  <c r="P16" i="128" s="1"/>
  <c r="L17" i="128"/>
  <c r="P17" i="128" s="1"/>
  <c r="L18" i="128"/>
  <c r="P18" i="128" s="1"/>
  <c r="L19" i="128"/>
  <c r="P19" i="128" s="1"/>
  <c r="L20" i="128"/>
  <c r="P20" i="128" s="1"/>
  <c r="L21" i="128"/>
  <c r="P21" i="128" s="1"/>
  <c r="L22" i="128"/>
  <c r="P22" i="128" s="1"/>
  <c r="L23" i="128"/>
  <c r="P23" i="128" s="1"/>
  <c r="L24" i="128"/>
  <c r="P24" i="128" s="1"/>
  <c r="L25" i="128"/>
  <c r="P25" i="128" s="1"/>
  <c r="L26" i="128"/>
  <c r="P26" i="128" s="1"/>
  <c r="L27" i="128"/>
  <c r="P27" i="128" s="1"/>
  <c r="L28" i="128"/>
  <c r="P28" i="128" s="1"/>
  <c r="L29" i="128"/>
  <c r="P29" i="128" s="1"/>
  <c r="L4" i="128"/>
  <c r="P4" i="128" s="1"/>
  <c r="I31" i="146"/>
  <c r="I31" i="144"/>
  <c r="I31" i="142"/>
  <c r="I31" i="140"/>
  <c r="I31" i="113"/>
  <c r="Q29" i="146"/>
  <c r="M29" i="146"/>
  <c r="K29" i="146"/>
  <c r="J29" i="146"/>
  <c r="Q28" i="146"/>
  <c r="M28" i="146"/>
  <c r="K28" i="146"/>
  <c r="J28" i="146"/>
  <c r="Q27" i="146"/>
  <c r="M27" i="146"/>
  <c r="K27" i="146"/>
  <c r="J27" i="146"/>
  <c r="Q26" i="146"/>
  <c r="M26" i="146"/>
  <c r="K26" i="146"/>
  <c r="J26" i="146"/>
  <c r="Q25" i="146"/>
  <c r="M25" i="146"/>
  <c r="K25" i="146"/>
  <c r="J25" i="146"/>
  <c r="Q24" i="146"/>
  <c r="M24" i="146"/>
  <c r="K24" i="146"/>
  <c r="J24" i="146"/>
  <c r="Q23" i="146"/>
  <c r="M23" i="146"/>
  <c r="K23" i="146"/>
  <c r="J23" i="146"/>
  <c r="Q22" i="146"/>
  <c r="M22" i="146"/>
  <c r="K22" i="146"/>
  <c r="J22" i="146"/>
  <c r="Q21" i="146"/>
  <c r="M21" i="146"/>
  <c r="K21" i="146"/>
  <c r="J21" i="146"/>
  <c r="Q20" i="146"/>
  <c r="M20" i="146"/>
  <c r="K20" i="146"/>
  <c r="J20" i="146"/>
  <c r="Q19" i="146"/>
  <c r="M19" i="146"/>
  <c r="K19" i="146"/>
  <c r="J19" i="146"/>
  <c r="Q18" i="146"/>
  <c r="M18" i="146"/>
  <c r="K18" i="146"/>
  <c r="J18" i="146"/>
  <c r="Q17" i="146"/>
  <c r="M17" i="146"/>
  <c r="K17" i="146"/>
  <c r="J17" i="146"/>
  <c r="Q16" i="146"/>
  <c r="M16" i="146"/>
  <c r="K16" i="146"/>
  <c r="J16" i="146"/>
  <c r="Q15" i="146"/>
  <c r="M15" i="146"/>
  <c r="K15" i="146"/>
  <c r="J15" i="146"/>
  <c r="Q14" i="146"/>
  <c r="M14" i="146"/>
  <c r="K14" i="146"/>
  <c r="J14" i="146"/>
  <c r="Q13" i="146"/>
  <c r="M13" i="146"/>
  <c r="K13" i="146"/>
  <c r="J13" i="146"/>
  <c r="Q12" i="146"/>
  <c r="M12" i="146"/>
  <c r="K12" i="146"/>
  <c r="J12" i="146"/>
  <c r="Q11" i="146"/>
  <c r="M11" i="146"/>
  <c r="K11" i="146"/>
  <c r="J11" i="146"/>
  <c r="Q10" i="146"/>
  <c r="M10" i="146"/>
  <c r="K10" i="146"/>
  <c r="J10" i="146"/>
  <c r="Q9" i="146"/>
  <c r="M9" i="146"/>
  <c r="K9" i="146"/>
  <c r="J9" i="146"/>
  <c r="Q8" i="146"/>
  <c r="M8" i="146"/>
  <c r="K8" i="146"/>
  <c r="J8" i="146"/>
  <c r="Q7" i="146"/>
  <c r="M7" i="146"/>
  <c r="K7" i="146"/>
  <c r="J7" i="146"/>
  <c r="Q6" i="146"/>
  <c r="M6" i="146"/>
  <c r="K6" i="146"/>
  <c r="J6" i="146"/>
  <c r="Q5" i="146"/>
  <c r="M5" i="146"/>
  <c r="K5" i="146"/>
  <c r="K31" i="146" s="1"/>
  <c r="J5" i="146"/>
  <c r="J31" i="146" s="1"/>
  <c r="Q4" i="146"/>
  <c r="M4" i="146"/>
  <c r="K4" i="146"/>
  <c r="J4" i="146"/>
  <c r="Q29" i="145"/>
  <c r="M29" i="145"/>
  <c r="K29" i="145"/>
  <c r="J29" i="145"/>
  <c r="Q28" i="145"/>
  <c r="M28" i="145"/>
  <c r="K28" i="145"/>
  <c r="J28" i="145"/>
  <c r="Q27" i="145"/>
  <c r="M27" i="145"/>
  <c r="K27" i="145"/>
  <c r="J27" i="145"/>
  <c r="Q26" i="145"/>
  <c r="M26" i="145"/>
  <c r="K26" i="145"/>
  <c r="J26" i="145"/>
  <c r="Q25" i="145"/>
  <c r="M25" i="145"/>
  <c r="K25" i="145"/>
  <c r="J25" i="145"/>
  <c r="Q24" i="145"/>
  <c r="M24" i="145"/>
  <c r="K24" i="145"/>
  <c r="J24" i="145"/>
  <c r="Q23" i="145"/>
  <c r="M23" i="145"/>
  <c r="K23" i="145"/>
  <c r="J23" i="145"/>
  <c r="Q22" i="145"/>
  <c r="M22" i="145"/>
  <c r="K22" i="145"/>
  <c r="J22" i="145"/>
  <c r="Q21" i="145"/>
  <c r="M21" i="145"/>
  <c r="K21" i="145"/>
  <c r="J21" i="145"/>
  <c r="Q20" i="145"/>
  <c r="M20" i="145"/>
  <c r="K20" i="145"/>
  <c r="J20" i="145"/>
  <c r="Q19" i="145"/>
  <c r="M19" i="145"/>
  <c r="K19" i="145"/>
  <c r="J19" i="145"/>
  <c r="Q18" i="145"/>
  <c r="M18" i="145"/>
  <c r="K18" i="145"/>
  <c r="J18" i="145"/>
  <c r="Q17" i="145"/>
  <c r="M17" i="145"/>
  <c r="K17" i="145"/>
  <c r="J17" i="145"/>
  <c r="Q16" i="145"/>
  <c r="M16" i="145"/>
  <c r="K16" i="145"/>
  <c r="J16" i="145"/>
  <c r="Q15" i="145"/>
  <c r="M15" i="145"/>
  <c r="K15" i="145"/>
  <c r="J15" i="145"/>
  <c r="Q14" i="145"/>
  <c r="M14" i="145"/>
  <c r="K14" i="145"/>
  <c r="J14" i="145"/>
  <c r="Q13" i="145"/>
  <c r="M13" i="145"/>
  <c r="K13" i="145"/>
  <c r="J13" i="145"/>
  <c r="K12" i="145"/>
  <c r="Q11" i="145"/>
  <c r="M11" i="145"/>
  <c r="K11" i="145"/>
  <c r="J11" i="145"/>
  <c r="Q10" i="145"/>
  <c r="M10" i="145"/>
  <c r="K10" i="145"/>
  <c r="J10" i="145"/>
  <c r="Q9" i="145"/>
  <c r="M9" i="145"/>
  <c r="K9" i="145"/>
  <c r="J9" i="145"/>
  <c r="Q8" i="145"/>
  <c r="M8" i="145"/>
  <c r="K8" i="145"/>
  <c r="J8" i="145"/>
  <c r="Q7" i="145"/>
  <c r="M7" i="145"/>
  <c r="K7" i="145"/>
  <c r="J7" i="145"/>
  <c r="Q6" i="145"/>
  <c r="M6" i="145"/>
  <c r="K6" i="145"/>
  <c r="J6" i="145"/>
  <c r="Q5" i="145"/>
  <c r="M5" i="145"/>
  <c r="K5" i="145"/>
  <c r="J5" i="145"/>
  <c r="Q4" i="145"/>
  <c r="M4" i="145"/>
  <c r="K4" i="145"/>
  <c r="J4" i="145"/>
  <c r="Q29" i="144"/>
  <c r="M29" i="144"/>
  <c r="K29" i="144"/>
  <c r="J29" i="144"/>
  <c r="Q28" i="144"/>
  <c r="M28" i="144"/>
  <c r="K28" i="144"/>
  <c r="J28" i="144"/>
  <c r="Q27" i="144"/>
  <c r="M27" i="144"/>
  <c r="K27" i="144"/>
  <c r="J27" i="144"/>
  <c r="Q26" i="144"/>
  <c r="M26" i="144"/>
  <c r="K26" i="144"/>
  <c r="J26" i="144"/>
  <c r="Q25" i="144"/>
  <c r="M25" i="144"/>
  <c r="K25" i="144"/>
  <c r="J25" i="144"/>
  <c r="Q24" i="144"/>
  <c r="M24" i="144"/>
  <c r="K24" i="144"/>
  <c r="J24" i="144"/>
  <c r="Q23" i="144"/>
  <c r="M23" i="144"/>
  <c r="K23" i="144"/>
  <c r="J23" i="144"/>
  <c r="Q22" i="144"/>
  <c r="M22" i="144"/>
  <c r="K22" i="144"/>
  <c r="J22" i="144"/>
  <c r="Q21" i="144"/>
  <c r="M21" i="144"/>
  <c r="K21" i="144"/>
  <c r="J21" i="144"/>
  <c r="Q20" i="144"/>
  <c r="M20" i="144"/>
  <c r="K20" i="144"/>
  <c r="J20" i="144"/>
  <c r="Q19" i="144"/>
  <c r="M19" i="144"/>
  <c r="K19" i="144"/>
  <c r="J19" i="144"/>
  <c r="Q18" i="144"/>
  <c r="M18" i="144"/>
  <c r="K18" i="144"/>
  <c r="J18" i="144"/>
  <c r="Q17" i="144"/>
  <c r="M17" i="144"/>
  <c r="K17" i="144"/>
  <c r="J17" i="144"/>
  <c r="Q16" i="144"/>
  <c r="M16" i="144"/>
  <c r="K16" i="144"/>
  <c r="J16" i="144"/>
  <c r="Q15" i="144"/>
  <c r="M15" i="144"/>
  <c r="K15" i="144"/>
  <c r="J15" i="144"/>
  <c r="Q14" i="144"/>
  <c r="M14" i="144"/>
  <c r="K14" i="144"/>
  <c r="J14" i="144"/>
  <c r="Q13" i="144"/>
  <c r="M13" i="144"/>
  <c r="K13" i="144"/>
  <c r="J13" i="144"/>
  <c r="Q12" i="144"/>
  <c r="M12" i="144"/>
  <c r="K12" i="144"/>
  <c r="J12" i="144"/>
  <c r="Q11" i="144"/>
  <c r="M11" i="144"/>
  <c r="K11" i="144"/>
  <c r="J11" i="144"/>
  <c r="Q10" i="144"/>
  <c r="M10" i="144"/>
  <c r="K10" i="144"/>
  <c r="J10" i="144"/>
  <c r="Q9" i="144"/>
  <c r="M9" i="144"/>
  <c r="K9" i="144"/>
  <c r="J9" i="144"/>
  <c r="Q8" i="144"/>
  <c r="M8" i="144"/>
  <c r="K8" i="144"/>
  <c r="J8" i="144"/>
  <c r="Q7" i="144"/>
  <c r="M7" i="144"/>
  <c r="K7" i="144"/>
  <c r="J7" i="144"/>
  <c r="Q6" i="144"/>
  <c r="M6" i="144"/>
  <c r="K6" i="144"/>
  <c r="J6" i="144"/>
  <c r="Q5" i="144"/>
  <c r="M5" i="144"/>
  <c r="K5" i="144"/>
  <c r="J5" i="144"/>
  <c r="Q4" i="144"/>
  <c r="M4" i="144"/>
  <c r="K4" i="144"/>
  <c r="K31" i="144" s="1"/>
  <c r="J4" i="144"/>
  <c r="Q29" i="143"/>
  <c r="M29" i="143"/>
  <c r="K29" i="143"/>
  <c r="J29" i="143"/>
  <c r="Q28" i="143"/>
  <c r="M28" i="143"/>
  <c r="K28" i="143"/>
  <c r="J28" i="143"/>
  <c r="Q27" i="143"/>
  <c r="M27" i="143"/>
  <c r="K27" i="143"/>
  <c r="J27" i="143"/>
  <c r="Q26" i="143"/>
  <c r="M26" i="143"/>
  <c r="K26" i="143"/>
  <c r="J26" i="143"/>
  <c r="Q25" i="143"/>
  <c r="M25" i="143"/>
  <c r="K25" i="143"/>
  <c r="J25" i="143"/>
  <c r="Q24" i="143"/>
  <c r="M24" i="143"/>
  <c r="K24" i="143"/>
  <c r="J24" i="143"/>
  <c r="Q23" i="143"/>
  <c r="M23" i="143"/>
  <c r="K23" i="143"/>
  <c r="J23" i="143"/>
  <c r="Q22" i="143"/>
  <c r="M22" i="143"/>
  <c r="K22" i="143"/>
  <c r="J22" i="143"/>
  <c r="Q21" i="143"/>
  <c r="M21" i="143"/>
  <c r="K21" i="143"/>
  <c r="J21" i="143"/>
  <c r="Q20" i="143"/>
  <c r="M20" i="143"/>
  <c r="K20" i="143"/>
  <c r="J20" i="143"/>
  <c r="Q19" i="143"/>
  <c r="M19" i="143"/>
  <c r="K19" i="143"/>
  <c r="J19" i="143"/>
  <c r="Q18" i="143"/>
  <c r="M18" i="143"/>
  <c r="K18" i="143"/>
  <c r="J18" i="143"/>
  <c r="Q17" i="143"/>
  <c r="M17" i="143"/>
  <c r="K17" i="143"/>
  <c r="J17" i="143"/>
  <c r="Q16" i="143"/>
  <c r="M16" i="143"/>
  <c r="K16" i="143"/>
  <c r="J16" i="143"/>
  <c r="K15" i="143"/>
  <c r="Q14" i="143"/>
  <c r="K14" i="143"/>
  <c r="Q13" i="143"/>
  <c r="M13" i="143"/>
  <c r="K13" i="143"/>
  <c r="J13" i="143"/>
  <c r="Q12" i="143"/>
  <c r="K12" i="143"/>
  <c r="Q11" i="143"/>
  <c r="M11" i="143"/>
  <c r="K11" i="143"/>
  <c r="J11" i="143"/>
  <c r="Q10" i="143"/>
  <c r="K10" i="143"/>
  <c r="Q9" i="143"/>
  <c r="M9" i="143"/>
  <c r="K9" i="143"/>
  <c r="J9" i="143"/>
  <c r="Q8" i="143"/>
  <c r="M8" i="143"/>
  <c r="K8" i="143"/>
  <c r="J8" i="143"/>
  <c r="Q7" i="143"/>
  <c r="M7" i="143"/>
  <c r="K7" i="143"/>
  <c r="J7" i="143"/>
  <c r="Q6" i="143"/>
  <c r="M6" i="143"/>
  <c r="K6" i="143"/>
  <c r="J6" i="143"/>
  <c r="Q5" i="143"/>
  <c r="M5" i="143"/>
  <c r="K5" i="143"/>
  <c r="J5" i="143"/>
  <c r="Q4" i="143"/>
  <c r="M4" i="143"/>
  <c r="K4" i="143"/>
  <c r="J4" i="143"/>
  <c r="Q29" i="142"/>
  <c r="M29" i="142"/>
  <c r="K29" i="142"/>
  <c r="J29" i="142"/>
  <c r="Q28" i="142"/>
  <c r="M28" i="142"/>
  <c r="K28" i="142"/>
  <c r="J28" i="142"/>
  <c r="Q27" i="142"/>
  <c r="M27" i="142"/>
  <c r="K27" i="142"/>
  <c r="J27" i="142"/>
  <c r="Q26" i="142"/>
  <c r="M26" i="142"/>
  <c r="K26" i="142"/>
  <c r="J26" i="142"/>
  <c r="Q25" i="142"/>
  <c r="M25" i="142"/>
  <c r="K25" i="142"/>
  <c r="J25" i="142"/>
  <c r="Q24" i="142"/>
  <c r="M24" i="142"/>
  <c r="K24" i="142"/>
  <c r="J24" i="142"/>
  <c r="Q23" i="142"/>
  <c r="M23" i="142"/>
  <c r="K23" i="142"/>
  <c r="J23" i="142"/>
  <c r="Q22" i="142"/>
  <c r="M22" i="142"/>
  <c r="K22" i="142"/>
  <c r="J22" i="142"/>
  <c r="Q21" i="142"/>
  <c r="M21" i="142"/>
  <c r="K21" i="142"/>
  <c r="J21" i="142"/>
  <c r="Q20" i="142"/>
  <c r="M20" i="142"/>
  <c r="K20" i="142"/>
  <c r="J20" i="142"/>
  <c r="Q19" i="142"/>
  <c r="M19" i="142"/>
  <c r="K19" i="142"/>
  <c r="J19" i="142"/>
  <c r="Q18" i="142"/>
  <c r="M18" i="142"/>
  <c r="K18" i="142"/>
  <c r="J18" i="142"/>
  <c r="Q17" i="142"/>
  <c r="M17" i="142"/>
  <c r="K17" i="142"/>
  <c r="J17" i="142"/>
  <c r="Q16" i="142"/>
  <c r="M16" i="142"/>
  <c r="K16" i="142"/>
  <c r="J16" i="142"/>
  <c r="Q15" i="142"/>
  <c r="M15" i="142"/>
  <c r="K15" i="142"/>
  <c r="J15" i="142"/>
  <c r="Q14" i="142"/>
  <c r="M14" i="142"/>
  <c r="K14" i="142"/>
  <c r="J14" i="142"/>
  <c r="Q13" i="142"/>
  <c r="M13" i="142"/>
  <c r="K13" i="142"/>
  <c r="J13" i="142"/>
  <c r="Q12" i="142"/>
  <c r="M12" i="142"/>
  <c r="K12" i="142"/>
  <c r="J12" i="142"/>
  <c r="Q11" i="142"/>
  <c r="M11" i="142"/>
  <c r="K11" i="142"/>
  <c r="J11" i="142"/>
  <c r="Q10" i="142"/>
  <c r="M10" i="142"/>
  <c r="K10" i="142"/>
  <c r="J10" i="142"/>
  <c r="Q9" i="142"/>
  <c r="M9" i="142"/>
  <c r="K9" i="142"/>
  <c r="J9" i="142"/>
  <c r="Q8" i="142"/>
  <c r="M8" i="142"/>
  <c r="K8" i="142"/>
  <c r="J8" i="142"/>
  <c r="Q7" i="142"/>
  <c r="M7" i="142"/>
  <c r="K7" i="142"/>
  <c r="J7" i="142"/>
  <c r="Q6" i="142"/>
  <c r="M6" i="142"/>
  <c r="K6" i="142"/>
  <c r="J6" i="142"/>
  <c r="Q5" i="142"/>
  <c r="M5" i="142"/>
  <c r="K5" i="142"/>
  <c r="J5" i="142"/>
  <c r="Q4" i="142"/>
  <c r="M4" i="142"/>
  <c r="K4" i="142"/>
  <c r="K31" i="142" s="1"/>
  <c r="J4" i="142"/>
  <c r="J31" i="142" s="1"/>
  <c r="Q29" i="141"/>
  <c r="M29" i="141"/>
  <c r="K29" i="141"/>
  <c r="J29" i="141"/>
  <c r="Q28" i="141"/>
  <c r="M28" i="141"/>
  <c r="K28" i="141"/>
  <c r="J28" i="141"/>
  <c r="Q27" i="141"/>
  <c r="M27" i="141"/>
  <c r="K27" i="141"/>
  <c r="J27" i="141"/>
  <c r="Q26" i="141"/>
  <c r="M26" i="141"/>
  <c r="K26" i="141"/>
  <c r="J26" i="141"/>
  <c r="Q25" i="141"/>
  <c r="M25" i="141"/>
  <c r="K25" i="141"/>
  <c r="J25" i="141"/>
  <c r="Q24" i="141"/>
  <c r="M24" i="141"/>
  <c r="K24" i="141"/>
  <c r="J24" i="141"/>
  <c r="Q23" i="141"/>
  <c r="M23" i="141"/>
  <c r="K23" i="141"/>
  <c r="J23" i="141"/>
  <c r="Q22" i="141"/>
  <c r="M22" i="141"/>
  <c r="K22" i="141"/>
  <c r="J22" i="141"/>
  <c r="Q21" i="141"/>
  <c r="M21" i="141"/>
  <c r="K21" i="141"/>
  <c r="J21" i="141"/>
  <c r="Q20" i="141"/>
  <c r="M20" i="141"/>
  <c r="K20" i="141"/>
  <c r="J20" i="141"/>
  <c r="Q19" i="141"/>
  <c r="M19" i="141"/>
  <c r="K19" i="141"/>
  <c r="J19" i="141"/>
  <c r="Q18" i="141"/>
  <c r="M18" i="141"/>
  <c r="K18" i="141"/>
  <c r="J18" i="141"/>
  <c r="Q17" i="141"/>
  <c r="M17" i="141"/>
  <c r="K17" i="141"/>
  <c r="J17" i="141"/>
  <c r="Q16" i="141"/>
  <c r="M16" i="141"/>
  <c r="K16" i="141"/>
  <c r="J16" i="141"/>
  <c r="K15" i="141"/>
  <c r="K14" i="141"/>
  <c r="Q13" i="141"/>
  <c r="M13" i="141"/>
  <c r="K13" i="141"/>
  <c r="J13" i="141"/>
  <c r="Q12" i="141"/>
  <c r="M12" i="141"/>
  <c r="K12" i="141"/>
  <c r="J12" i="141"/>
  <c r="Q11" i="141"/>
  <c r="M11" i="141"/>
  <c r="K11" i="141"/>
  <c r="J11" i="141"/>
  <c r="Q10" i="141"/>
  <c r="M10" i="141"/>
  <c r="K10" i="141"/>
  <c r="J10" i="141"/>
  <c r="Q9" i="141"/>
  <c r="M9" i="141"/>
  <c r="K9" i="141"/>
  <c r="J9" i="141"/>
  <c r="Q8" i="141"/>
  <c r="M8" i="141"/>
  <c r="K8" i="141"/>
  <c r="J8" i="141"/>
  <c r="Q7" i="141"/>
  <c r="M7" i="141"/>
  <c r="K7" i="141"/>
  <c r="J7" i="141"/>
  <c r="Q6" i="141"/>
  <c r="M6" i="141"/>
  <c r="K6" i="141"/>
  <c r="J6" i="141"/>
  <c r="Q5" i="141"/>
  <c r="M5" i="141"/>
  <c r="K5" i="141"/>
  <c r="J5" i="141"/>
  <c r="Q4" i="141"/>
  <c r="M4" i="141"/>
  <c r="K4" i="141"/>
  <c r="J4" i="141"/>
  <c r="Q29" i="140"/>
  <c r="M29" i="140"/>
  <c r="K29" i="140"/>
  <c r="J29" i="140"/>
  <c r="Q28" i="140"/>
  <c r="M28" i="140"/>
  <c r="K28" i="140"/>
  <c r="J28" i="140"/>
  <c r="Q27" i="140"/>
  <c r="M27" i="140"/>
  <c r="K27" i="140"/>
  <c r="J27" i="140"/>
  <c r="Q26" i="140"/>
  <c r="M26" i="140"/>
  <c r="K26" i="140"/>
  <c r="J26" i="140"/>
  <c r="Q25" i="140"/>
  <c r="M25" i="140"/>
  <c r="K25" i="140"/>
  <c r="J25" i="140"/>
  <c r="Q24" i="140"/>
  <c r="M24" i="140"/>
  <c r="K24" i="140"/>
  <c r="J24" i="140"/>
  <c r="Q23" i="140"/>
  <c r="M23" i="140"/>
  <c r="K23" i="140"/>
  <c r="J23" i="140"/>
  <c r="Q22" i="140"/>
  <c r="M22" i="140"/>
  <c r="K22" i="140"/>
  <c r="J22" i="140"/>
  <c r="Q21" i="140"/>
  <c r="M21" i="140"/>
  <c r="K21" i="140"/>
  <c r="J21" i="140"/>
  <c r="Q20" i="140"/>
  <c r="M20" i="140"/>
  <c r="K20" i="140"/>
  <c r="J20" i="140"/>
  <c r="Q19" i="140"/>
  <c r="M19" i="140"/>
  <c r="K19" i="140"/>
  <c r="J19" i="140"/>
  <c r="Q18" i="140"/>
  <c r="M18" i="140"/>
  <c r="K18" i="140"/>
  <c r="J18" i="140"/>
  <c r="Q17" i="140"/>
  <c r="M17" i="140"/>
  <c r="K17" i="140"/>
  <c r="J17" i="140"/>
  <c r="Q16" i="140"/>
  <c r="M16" i="140"/>
  <c r="K16" i="140"/>
  <c r="J16" i="140"/>
  <c r="Q15" i="140"/>
  <c r="M15" i="140"/>
  <c r="K15" i="140"/>
  <c r="J15" i="140"/>
  <c r="Q14" i="140"/>
  <c r="M14" i="140"/>
  <c r="K14" i="140"/>
  <c r="J14" i="140"/>
  <c r="Q13" i="140"/>
  <c r="M13" i="140"/>
  <c r="K13" i="140"/>
  <c r="J13" i="140"/>
  <c r="Q12" i="140"/>
  <c r="M12" i="140"/>
  <c r="K12" i="140"/>
  <c r="J12" i="140"/>
  <c r="Q11" i="140"/>
  <c r="M11" i="140"/>
  <c r="K11" i="140"/>
  <c r="J11" i="140"/>
  <c r="Q10" i="140"/>
  <c r="M10" i="140"/>
  <c r="K10" i="140"/>
  <c r="J10" i="140"/>
  <c r="Q9" i="140"/>
  <c r="M9" i="140"/>
  <c r="K9" i="140"/>
  <c r="J9" i="140"/>
  <c r="Q8" i="140"/>
  <c r="M8" i="140"/>
  <c r="K8" i="140"/>
  <c r="J8" i="140"/>
  <c r="Q7" i="140"/>
  <c r="M7" i="140"/>
  <c r="K7" i="140"/>
  <c r="J7" i="140"/>
  <c r="Q6" i="140"/>
  <c r="M6" i="140"/>
  <c r="K6" i="140"/>
  <c r="J6" i="140"/>
  <c r="Q5" i="140"/>
  <c r="M5" i="140"/>
  <c r="K5" i="140"/>
  <c r="J5" i="140"/>
  <c r="J31" i="140" s="1"/>
  <c r="Q4" i="140"/>
  <c r="M4" i="140"/>
  <c r="K4" i="140"/>
  <c r="J4" i="140"/>
  <c r="J5" i="113"/>
  <c r="K5" i="113"/>
  <c r="M5" i="113"/>
  <c r="Q5" i="113"/>
  <c r="J6" i="113"/>
  <c r="K6" i="113"/>
  <c r="M6" i="113"/>
  <c r="Q6" i="113"/>
  <c r="J7" i="113"/>
  <c r="K7" i="113"/>
  <c r="M7" i="113"/>
  <c r="Q7" i="113"/>
  <c r="J8" i="113"/>
  <c r="K8" i="113"/>
  <c r="M8" i="113"/>
  <c r="Q8" i="113"/>
  <c r="J9" i="113"/>
  <c r="K9" i="113"/>
  <c r="M9" i="113"/>
  <c r="Q9" i="113"/>
  <c r="J10" i="113"/>
  <c r="K10" i="113"/>
  <c r="M10" i="113"/>
  <c r="Q10" i="113"/>
  <c r="J11" i="113"/>
  <c r="K11" i="113"/>
  <c r="M11" i="113"/>
  <c r="Q11" i="113"/>
  <c r="J12" i="113"/>
  <c r="K12" i="113"/>
  <c r="M12" i="113"/>
  <c r="Q12" i="113"/>
  <c r="J13" i="113"/>
  <c r="K13" i="113"/>
  <c r="M13" i="113"/>
  <c r="Q13" i="113"/>
  <c r="J14" i="113"/>
  <c r="K14" i="113"/>
  <c r="M14" i="113"/>
  <c r="Q14" i="113"/>
  <c r="J15" i="113"/>
  <c r="K15" i="113"/>
  <c r="M15" i="113"/>
  <c r="Q15" i="113"/>
  <c r="J16" i="113"/>
  <c r="K16" i="113"/>
  <c r="M16" i="113"/>
  <c r="Q16" i="113"/>
  <c r="J17" i="113"/>
  <c r="K17" i="113"/>
  <c r="M17" i="113"/>
  <c r="Q17" i="113"/>
  <c r="J18" i="113"/>
  <c r="K18" i="113"/>
  <c r="M18" i="113"/>
  <c r="Q18" i="113"/>
  <c r="J19" i="113"/>
  <c r="K19" i="113"/>
  <c r="M19" i="113"/>
  <c r="Q19" i="113"/>
  <c r="J20" i="113"/>
  <c r="K20" i="113"/>
  <c r="M20" i="113"/>
  <c r="Q20" i="113"/>
  <c r="J21" i="113"/>
  <c r="K21" i="113"/>
  <c r="M21" i="113"/>
  <c r="Q21" i="113"/>
  <c r="J22" i="113"/>
  <c r="K22" i="113"/>
  <c r="M22" i="113"/>
  <c r="Q22" i="113"/>
  <c r="J23" i="113"/>
  <c r="K23" i="113"/>
  <c r="M23" i="113"/>
  <c r="Q23" i="113"/>
  <c r="J24" i="113"/>
  <c r="K24" i="113"/>
  <c r="M24" i="113"/>
  <c r="Q24" i="113"/>
  <c r="J25" i="113"/>
  <c r="K25" i="113"/>
  <c r="M25" i="113"/>
  <c r="Q25" i="113"/>
  <c r="J26" i="113"/>
  <c r="K26" i="113"/>
  <c r="M26" i="113"/>
  <c r="Q26" i="113"/>
  <c r="J27" i="113"/>
  <c r="K27" i="113"/>
  <c r="M27" i="113"/>
  <c r="Q27" i="113"/>
  <c r="J28" i="113"/>
  <c r="K28" i="113"/>
  <c r="M28" i="113"/>
  <c r="Q28" i="113"/>
  <c r="J29" i="113"/>
  <c r="K29" i="113"/>
  <c r="M29" i="113"/>
  <c r="Q29" i="113"/>
  <c r="Q4" i="113"/>
  <c r="M4" i="113"/>
  <c r="K4" i="113"/>
  <c r="J4" i="113"/>
  <c r="J31" i="113" s="1"/>
  <c r="M14" i="143"/>
  <c r="J15" i="141"/>
  <c r="Q14" i="141"/>
  <c r="M12" i="143"/>
  <c r="I31" i="143"/>
  <c r="I31" i="145"/>
  <c r="I4" i="139"/>
  <c r="I30" i="139"/>
  <c r="I5" i="139"/>
  <c r="I6" i="139"/>
  <c r="I7" i="139"/>
  <c r="I8" i="139"/>
  <c r="I9" i="139"/>
  <c r="I10" i="139"/>
  <c r="I11" i="139"/>
  <c r="I12" i="139"/>
  <c r="I13" i="139"/>
  <c r="I14" i="139"/>
  <c r="I15" i="139"/>
  <c r="I16" i="139"/>
  <c r="I17" i="139"/>
  <c r="I18" i="139"/>
  <c r="I19" i="139"/>
  <c r="I20" i="139"/>
  <c r="I21" i="139"/>
  <c r="I22" i="139"/>
  <c r="I23" i="139"/>
  <c r="I24" i="139"/>
  <c r="I25" i="139"/>
  <c r="I26" i="139"/>
  <c r="I27" i="139"/>
  <c r="I28" i="139"/>
  <c r="I29" i="139"/>
  <c r="Q30" i="146" l="1"/>
  <c r="I30" i="145"/>
  <c r="K4" i="128"/>
  <c r="J31" i="145"/>
  <c r="K31" i="145"/>
  <c r="M12" i="145"/>
  <c r="Q12" i="145"/>
  <c r="R12" i="145" s="1"/>
  <c r="J31" i="144"/>
  <c r="Q30" i="144"/>
  <c r="J15" i="143"/>
  <c r="I30" i="143"/>
  <c r="K28" i="128"/>
  <c r="K26" i="128"/>
  <c r="K24" i="128"/>
  <c r="K22" i="128"/>
  <c r="K20" i="128"/>
  <c r="K18" i="128"/>
  <c r="K16" i="128"/>
  <c r="K31" i="143"/>
  <c r="J4" i="128"/>
  <c r="J10" i="143"/>
  <c r="J12" i="143"/>
  <c r="I12" i="128" s="1"/>
  <c r="J14" i="143"/>
  <c r="I14" i="128" s="1"/>
  <c r="M15" i="143"/>
  <c r="Q15" i="143"/>
  <c r="Q30" i="143" s="1"/>
  <c r="M10" i="143"/>
  <c r="K10" i="128" s="1"/>
  <c r="K29" i="128"/>
  <c r="K27" i="128"/>
  <c r="K25" i="128"/>
  <c r="K23" i="128"/>
  <c r="K21" i="128"/>
  <c r="K19" i="128"/>
  <c r="K17" i="128"/>
  <c r="K13" i="128"/>
  <c r="K11" i="128"/>
  <c r="K9" i="128"/>
  <c r="K7" i="128"/>
  <c r="K5" i="128"/>
  <c r="I22" i="128"/>
  <c r="I16" i="128"/>
  <c r="I8" i="128"/>
  <c r="Q30" i="142"/>
  <c r="I24" i="128"/>
  <c r="I18" i="128"/>
  <c r="I28" i="128"/>
  <c r="I20" i="128"/>
  <c r="I6" i="128"/>
  <c r="J28" i="128"/>
  <c r="J26" i="128"/>
  <c r="J24" i="128"/>
  <c r="J20" i="128"/>
  <c r="J16" i="128"/>
  <c r="J10" i="128"/>
  <c r="J8" i="128"/>
  <c r="Q30" i="140"/>
  <c r="K31" i="140"/>
  <c r="J22" i="128"/>
  <c r="J18" i="128"/>
  <c r="J14" i="128"/>
  <c r="J12" i="128"/>
  <c r="J6" i="128"/>
  <c r="J13" i="128"/>
  <c r="I27" i="128"/>
  <c r="I23" i="128"/>
  <c r="I19" i="128"/>
  <c r="I17" i="128"/>
  <c r="I9" i="128"/>
  <c r="I5" i="128"/>
  <c r="J17" i="128"/>
  <c r="J21" i="128"/>
  <c r="J25" i="128"/>
  <c r="I29" i="128"/>
  <c r="I25" i="128"/>
  <c r="I21" i="128"/>
  <c r="I13" i="128"/>
  <c r="I11" i="128"/>
  <c r="I7" i="128"/>
  <c r="I4" i="128"/>
  <c r="K12" i="128"/>
  <c r="K8" i="128"/>
  <c r="J29" i="128"/>
  <c r="J15" i="128"/>
  <c r="M15" i="141"/>
  <c r="J27" i="128"/>
  <c r="J19" i="128"/>
  <c r="Q15" i="141"/>
  <c r="Q30" i="141" s="1"/>
  <c r="J23" i="128"/>
  <c r="I15" i="128"/>
  <c r="J14" i="141"/>
  <c r="K6" i="128"/>
  <c r="K31" i="141"/>
  <c r="M14" i="141"/>
  <c r="K14" i="128" s="1"/>
  <c r="I31" i="141"/>
  <c r="J11" i="128"/>
  <c r="J9" i="128"/>
  <c r="J7" i="128"/>
  <c r="J5" i="128"/>
  <c r="J31" i="141"/>
  <c r="I10" i="128"/>
  <c r="P30" i="128"/>
  <c r="K31" i="113"/>
  <c r="I26" i="128"/>
  <c r="H30" i="139"/>
  <c r="H5" i="139"/>
  <c r="H6" i="139"/>
  <c r="H7" i="139"/>
  <c r="H8" i="139"/>
  <c r="H9" i="139"/>
  <c r="H10" i="139"/>
  <c r="H11" i="139"/>
  <c r="H12" i="139"/>
  <c r="H13" i="139"/>
  <c r="H14" i="139"/>
  <c r="H15" i="139"/>
  <c r="H16" i="139"/>
  <c r="H17" i="139"/>
  <c r="H18" i="139"/>
  <c r="H19" i="139"/>
  <c r="H20" i="139"/>
  <c r="H21" i="139"/>
  <c r="H22" i="139"/>
  <c r="H23" i="139"/>
  <c r="H24" i="139"/>
  <c r="H25" i="139"/>
  <c r="H26" i="139"/>
  <c r="H27" i="139"/>
  <c r="H28" i="139"/>
  <c r="H29" i="139"/>
  <c r="H4" i="139"/>
  <c r="G30" i="139"/>
  <c r="H5" i="128"/>
  <c r="H6" i="128"/>
  <c r="H7" i="128"/>
  <c r="H8" i="128"/>
  <c r="H9" i="128"/>
  <c r="H10" i="128"/>
  <c r="H11" i="128"/>
  <c r="H12" i="128"/>
  <c r="H13" i="128"/>
  <c r="H14" i="128"/>
  <c r="H15" i="128"/>
  <c r="H16" i="128"/>
  <c r="H17" i="128"/>
  <c r="H18" i="128"/>
  <c r="H19" i="128"/>
  <c r="H20" i="128"/>
  <c r="M20" i="128" s="1"/>
  <c r="H21" i="128"/>
  <c r="H22" i="128"/>
  <c r="H23" i="128"/>
  <c r="H24" i="128"/>
  <c r="H25" i="128"/>
  <c r="H26" i="128"/>
  <c r="H27" i="128"/>
  <c r="H28" i="128"/>
  <c r="H29" i="128"/>
  <c r="H4" i="128"/>
  <c r="M4" i="128" s="1"/>
  <c r="AH30" i="146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R29" i="146"/>
  <c r="R28" i="146"/>
  <c r="R27" i="146"/>
  <c r="R26" i="146"/>
  <c r="R25" i="146"/>
  <c r="R24" i="146"/>
  <c r="R23" i="146"/>
  <c r="R22" i="146"/>
  <c r="R21" i="146"/>
  <c r="R20" i="146"/>
  <c r="R19" i="146"/>
  <c r="R18" i="146"/>
  <c r="R17" i="146"/>
  <c r="R16" i="146"/>
  <c r="R15" i="146"/>
  <c r="R14" i="146"/>
  <c r="R13" i="146"/>
  <c r="R12" i="146"/>
  <c r="R11" i="146"/>
  <c r="R10" i="146"/>
  <c r="R9" i="146"/>
  <c r="R8" i="146"/>
  <c r="R7" i="146"/>
  <c r="R6" i="146"/>
  <c r="R5" i="146"/>
  <c r="AH30" i="145"/>
  <c r="AG30" i="145"/>
  <c r="AF30" i="145"/>
  <c r="AE30" i="145"/>
  <c r="AD30" i="145"/>
  <c r="AC30" i="145"/>
  <c r="AB30" i="145"/>
  <c r="AA30" i="145"/>
  <c r="Z30" i="145"/>
  <c r="Y30" i="145"/>
  <c r="X30" i="145"/>
  <c r="W30" i="145"/>
  <c r="R29" i="145"/>
  <c r="R28" i="145"/>
  <c r="R27" i="145"/>
  <c r="R26" i="145"/>
  <c r="R25" i="145"/>
  <c r="R24" i="145"/>
  <c r="R23" i="145"/>
  <c r="R22" i="145"/>
  <c r="R21" i="145"/>
  <c r="R20" i="145"/>
  <c r="R19" i="145"/>
  <c r="R18" i="145"/>
  <c r="R17" i="145"/>
  <c r="R16" i="145"/>
  <c r="R15" i="145"/>
  <c r="R14" i="145"/>
  <c r="R13" i="145"/>
  <c r="R11" i="145"/>
  <c r="R10" i="145"/>
  <c r="R9" i="145"/>
  <c r="R8" i="145"/>
  <c r="R7" i="145"/>
  <c r="R6" i="145"/>
  <c r="R5" i="145"/>
  <c r="AH30" i="144"/>
  <c r="AG30" i="144"/>
  <c r="AF30" i="144"/>
  <c r="AE30" i="144"/>
  <c r="AD30" i="144"/>
  <c r="AC30" i="144"/>
  <c r="AB30" i="144"/>
  <c r="AA30" i="144"/>
  <c r="Z30" i="144"/>
  <c r="Y30" i="144"/>
  <c r="X30" i="144"/>
  <c r="W30" i="144"/>
  <c r="R29" i="144"/>
  <c r="R28" i="144"/>
  <c r="R27" i="144"/>
  <c r="R26" i="144"/>
  <c r="R25" i="144"/>
  <c r="R24" i="144"/>
  <c r="R23" i="144"/>
  <c r="R22" i="144"/>
  <c r="R21" i="144"/>
  <c r="R20" i="144"/>
  <c r="R19" i="144"/>
  <c r="R18" i="144"/>
  <c r="R17" i="144"/>
  <c r="R16" i="144"/>
  <c r="R15" i="144"/>
  <c r="R14" i="144"/>
  <c r="R13" i="144"/>
  <c r="R12" i="144"/>
  <c r="R11" i="144"/>
  <c r="R10" i="144"/>
  <c r="R9" i="144"/>
  <c r="R8" i="144"/>
  <c r="R7" i="144"/>
  <c r="R6" i="144"/>
  <c r="R5" i="144"/>
  <c r="AH30" i="143"/>
  <c r="AG30" i="143"/>
  <c r="AF30" i="143"/>
  <c r="AE30" i="143"/>
  <c r="AD30" i="143"/>
  <c r="AC30" i="143"/>
  <c r="AB30" i="143"/>
  <c r="AA30" i="143"/>
  <c r="Z30" i="143"/>
  <c r="Y30" i="143"/>
  <c r="X30" i="143"/>
  <c r="W30" i="143"/>
  <c r="V30" i="143"/>
  <c r="R29" i="143"/>
  <c r="R28" i="143"/>
  <c r="R27" i="143"/>
  <c r="R26" i="143"/>
  <c r="R25" i="143"/>
  <c r="R24" i="143"/>
  <c r="R23" i="143"/>
  <c r="R22" i="143"/>
  <c r="R21" i="143"/>
  <c r="R20" i="143"/>
  <c r="R19" i="143"/>
  <c r="R18" i="143"/>
  <c r="R17" i="143"/>
  <c r="R16" i="143"/>
  <c r="R14" i="143"/>
  <c r="R13" i="143"/>
  <c r="R12" i="143"/>
  <c r="R11" i="143"/>
  <c r="R10" i="143"/>
  <c r="R9" i="143"/>
  <c r="R8" i="143"/>
  <c r="R7" i="143"/>
  <c r="R5" i="143"/>
  <c r="R4" i="143"/>
  <c r="AH30" i="142"/>
  <c r="AG30" i="142"/>
  <c r="AF30" i="142"/>
  <c r="AE30" i="142"/>
  <c r="AD30" i="142"/>
  <c r="AC30" i="142"/>
  <c r="AB30" i="142"/>
  <c r="AA30" i="142"/>
  <c r="Z30" i="142"/>
  <c r="Y30" i="142"/>
  <c r="X30" i="142"/>
  <c r="W30" i="142"/>
  <c r="V30" i="142"/>
  <c r="U30" i="142"/>
  <c r="T30" i="142"/>
  <c r="S30" i="142"/>
  <c r="R29" i="142"/>
  <c r="R28" i="142"/>
  <c r="R27" i="142"/>
  <c r="R26" i="142"/>
  <c r="R25" i="142"/>
  <c r="R24" i="142"/>
  <c r="R23" i="142"/>
  <c r="R22" i="142"/>
  <c r="R21" i="142"/>
  <c r="R20" i="142"/>
  <c r="R19" i="142"/>
  <c r="R18" i="142"/>
  <c r="R17" i="142"/>
  <c r="R16" i="142"/>
  <c r="R15" i="142"/>
  <c r="R14" i="142"/>
  <c r="R13" i="142"/>
  <c r="R12" i="142"/>
  <c r="R11" i="142"/>
  <c r="R10" i="142"/>
  <c r="R9" i="142"/>
  <c r="R8" i="142"/>
  <c r="R7" i="142"/>
  <c r="R6" i="142"/>
  <c r="R5" i="142"/>
  <c r="AH30" i="141"/>
  <c r="AG30" i="141"/>
  <c r="AF30" i="141"/>
  <c r="AE30" i="141"/>
  <c r="AD30" i="141"/>
  <c r="AC30" i="141"/>
  <c r="AB30" i="141"/>
  <c r="AA30" i="141"/>
  <c r="Z30" i="141"/>
  <c r="Y30" i="141"/>
  <c r="X30" i="141"/>
  <c r="W30" i="141"/>
  <c r="V30" i="141"/>
  <c r="U30" i="141"/>
  <c r="T30" i="141"/>
  <c r="R29" i="141"/>
  <c r="R28" i="141"/>
  <c r="R27" i="141"/>
  <c r="R26" i="141"/>
  <c r="R25" i="141"/>
  <c r="R24" i="141"/>
  <c r="R23" i="141"/>
  <c r="R22" i="141"/>
  <c r="R21" i="141"/>
  <c r="R20" i="141"/>
  <c r="R19" i="141"/>
  <c r="R18" i="141"/>
  <c r="R17" i="141"/>
  <c r="R16" i="141"/>
  <c r="R14" i="141"/>
  <c r="R13" i="141"/>
  <c r="R12" i="141"/>
  <c r="R11" i="141"/>
  <c r="R10" i="141"/>
  <c r="R9" i="141"/>
  <c r="R8" i="141"/>
  <c r="R7" i="141"/>
  <c r="R6" i="141"/>
  <c r="R4" i="141"/>
  <c r="AH30" i="140"/>
  <c r="AG30" i="140"/>
  <c r="AF30" i="140"/>
  <c r="AE30" i="140"/>
  <c r="AD30" i="140"/>
  <c r="AC30" i="140"/>
  <c r="AB30" i="140"/>
  <c r="AA30" i="140"/>
  <c r="Z30" i="140"/>
  <c r="Y30" i="140"/>
  <c r="X30" i="140"/>
  <c r="W30" i="140"/>
  <c r="V30" i="140"/>
  <c r="R29" i="140"/>
  <c r="R28" i="140"/>
  <c r="R27" i="140"/>
  <c r="R26" i="140"/>
  <c r="R25" i="140"/>
  <c r="R24" i="140"/>
  <c r="R23" i="140"/>
  <c r="R22" i="140"/>
  <c r="R21" i="140"/>
  <c r="R20" i="140"/>
  <c r="R19" i="140"/>
  <c r="R18" i="140"/>
  <c r="R17" i="140"/>
  <c r="R16" i="140"/>
  <c r="R15" i="140"/>
  <c r="R14" i="140"/>
  <c r="R13" i="140"/>
  <c r="R12" i="140"/>
  <c r="R11" i="140"/>
  <c r="R10" i="140"/>
  <c r="R9" i="140"/>
  <c r="R8" i="140"/>
  <c r="R7" i="140"/>
  <c r="R6" i="140"/>
  <c r="R5" i="140"/>
  <c r="Q30" i="145" l="1"/>
  <c r="M12" i="128"/>
  <c r="K15" i="128"/>
  <c r="M21" i="128"/>
  <c r="M13" i="128"/>
  <c r="R15" i="143"/>
  <c r="M28" i="128"/>
  <c r="M27" i="128"/>
  <c r="M22" i="128"/>
  <c r="J31" i="143"/>
  <c r="M18" i="128"/>
  <c r="M24" i="128"/>
  <c r="M16" i="128"/>
  <c r="M14" i="128"/>
  <c r="M6" i="128"/>
  <c r="M26" i="128"/>
  <c r="M10" i="128"/>
  <c r="M25" i="128"/>
  <c r="M8" i="128"/>
  <c r="M7" i="128"/>
  <c r="M15" i="128"/>
  <c r="M29" i="128"/>
  <c r="M17" i="128"/>
  <c r="M19" i="128"/>
  <c r="R15" i="141"/>
  <c r="M11" i="128"/>
  <c r="M9" i="128"/>
  <c r="M23" i="128"/>
  <c r="M5" i="128"/>
  <c r="H30" i="128"/>
  <c r="R4" i="146"/>
  <c r="R4" i="145"/>
  <c r="R4" i="144"/>
  <c r="R6" i="143"/>
  <c r="R4" i="142"/>
  <c r="R5" i="141"/>
  <c r="R4" i="140"/>
  <c r="J30" i="128" l="1"/>
  <c r="Q30" i="113"/>
  <c r="T30" i="113" l="1"/>
  <c r="U30" i="113"/>
  <c r="V30" i="113"/>
  <c r="W30" i="113"/>
  <c r="X30" i="113"/>
  <c r="Y30" i="113"/>
  <c r="Z30" i="113"/>
  <c r="AA30" i="113"/>
  <c r="AB30" i="113"/>
  <c r="AC30" i="113"/>
  <c r="AD30" i="113"/>
  <c r="AE30" i="113"/>
  <c r="AF30" i="113"/>
  <c r="AG30" i="113"/>
  <c r="AH30" i="113"/>
  <c r="S30" i="113"/>
  <c r="D34" i="139"/>
  <c r="D35" i="139"/>
  <c r="D33" i="139" l="1"/>
  <c r="L30" i="139"/>
  <c r="M30" i="139"/>
  <c r="N30" i="139"/>
  <c r="O30" i="139"/>
  <c r="P30" i="139"/>
  <c r="Q30" i="139"/>
  <c r="R30" i="139"/>
  <c r="S30" i="139"/>
  <c r="T30" i="139"/>
  <c r="U30" i="139"/>
  <c r="V30" i="139"/>
  <c r="W30" i="139"/>
  <c r="F37" i="139" l="1"/>
  <c r="J30" i="139"/>
  <c r="K14" i="139"/>
  <c r="K17" i="139" l="1"/>
  <c r="K23" i="139"/>
  <c r="K4" i="139"/>
  <c r="K6" i="139"/>
  <c r="K12" i="139"/>
  <c r="K24" i="139"/>
  <c r="K7" i="139"/>
  <c r="K13" i="139"/>
  <c r="K19" i="139"/>
  <c r="K25" i="139"/>
  <c r="K22" i="139"/>
  <c r="K8" i="139"/>
  <c r="K20" i="139"/>
  <c r="K26" i="139"/>
  <c r="K29" i="139"/>
  <c r="K28" i="139"/>
  <c r="K9" i="139"/>
  <c r="K15" i="139"/>
  <c r="K10" i="139"/>
  <c r="K11" i="139"/>
  <c r="K5" i="139"/>
  <c r="K16" i="139"/>
  <c r="K18" i="139"/>
  <c r="K21" i="139"/>
  <c r="K27" i="139"/>
  <c r="K30" i="139" l="1"/>
  <c r="F36" i="139" s="1"/>
  <c r="F39" i="139" s="1"/>
  <c r="H34" i="128" l="1"/>
  <c r="O29" i="128" l="1"/>
  <c r="R4" i="113" l="1"/>
  <c r="R29" i="113"/>
  <c r="R15" i="113" l="1"/>
  <c r="R24" i="113"/>
  <c r="R12" i="113"/>
  <c r="R6" i="113"/>
  <c r="R19" i="113"/>
  <c r="R23" i="113"/>
  <c r="R17" i="113"/>
  <c r="R11" i="113"/>
  <c r="R22" i="113"/>
  <c r="R10" i="113"/>
  <c r="R25" i="113"/>
  <c r="R13" i="113"/>
  <c r="R27" i="113"/>
  <c r="R21" i="113"/>
  <c r="R9" i="113"/>
  <c r="R7" i="113"/>
  <c r="R28" i="113"/>
  <c r="R26" i="113"/>
  <c r="R20" i="113"/>
  <c r="R14" i="113"/>
  <c r="R8" i="113"/>
  <c r="R18" i="113"/>
  <c r="R16" i="113"/>
  <c r="R5" i="113"/>
  <c r="H33" i="128"/>
  <c r="Q29" i="128" l="1"/>
  <c r="O16" i="128"/>
  <c r="O17" i="128"/>
  <c r="O18" i="128"/>
  <c r="O19" i="128"/>
  <c r="O20" i="128"/>
  <c r="O22" i="128"/>
  <c r="O23" i="128"/>
  <c r="O24" i="128"/>
  <c r="O25" i="128"/>
  <c r="O26" i="128"/>
  <c r="O27" i="128"/>
  <c r="O28" i="128"/>
  <c r="Q26" i="128" l="1"/>
  <c r="Q25" i="128"/>
  <c r="Q17" i="128"/>
  <c r="Q28" i="128"/>
  <c r="Q27" i="128"/>
  <c r="Q21" i="128"/>
  <c r="Q20" i="128"/>
  <c r="Q18" i="128"/>
  <c r="Q23" i="128"/>
  <c r="Q16" i="128"/>
  <c r="Q24" i="128"/>
  <c r="Q19" i="128"/>
  <c r="Q22" i="128"/>
  <c r="O21" i="128"/>
  <c r="N30" i="128" l="1"/>
  <c r="H32" i="128" l="1"/>
  <c r="O12" i="128"/>
  <c r="O13" i="128"/>
  <c r="O14" i="128"/>
  <c r="O15" i="128"/>
  <c r="O7" i="128" l="1"/>
  <c r="O6" i="128"/>
  <c r="O11" i="128"/>
  <c r="O5" i="128"/>
  <c r="O10" i="128"/>
  <c r="O9" i="128"/>
  <c r="O8" i="128"/>
  <c r="Q4" i="128"/>
  <c r="O4" i="128" l="1"/>
  <c r="O30" i="128" l="1"/>
  <c r="Q35" i="128" s="1"/>
  <c r="Q8" i="128"/>
  <c r="Q9" i="128"/>
  <c r="Q6" i="128"/>
  <c r="Q11" i="128"/>
  <c r="Q14" i="128"/>
  <c r="Q15" i="128"/>
  <c r="Q12" i="128"/>
  <c r="Q10" i="128"/>
  <c r="Q13" i="128"/>
  <c r="Q5" i="128"/>
  <c r="Q7" i="128"/>
  <c r="M30" i="128"/>
  <c r="Q30" i="128" l="1"/>
  <c r="Q36" i="128" s="1"/>
  <c r="Q38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</authors>
  <commentList>
    <comment ref="I2" authorId="0" shapeId="0" xr:uid="{D74BE3F8-FCB6-459B-8ECE-C29D705C5D89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  <comment ref="L12" authorId="1" shapeId="0" xr:uid="{FE8980FA-361C-44AA-871F-78AEDBC3275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17/03/2025: RECEBIDO DO CERES: 01.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2" authorId="0" shapeId="0" xr:uid="{EBC9999E-0DA8-4BD4-B5FB-233D2DA757C9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</authors>
  <commentList>
    <comment ref="I2" authorId="0" shapeId="0" xr:uid="{D12D003A-614E-4862-9CAE-30A735051D1F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  <comment ref="L14" authorId="1" shapeId="0" xr:uid="{4F8CBE73-AF66-4CD0-AA88-577BE44DDFF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CEDIDO PARA FAED: 03.</t>
        </r>
      </text>
    </comment>
    <comment ref="L15" authorId="1" shapeId="0" xr:uid="{794F3DE6-D7CF-4D74-8306-EDE98A801813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CEDIDO PARA FAED: 03.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2" authorId="0" shapeId="0" xr:uid="{1243E8AB-6065-4567-B671-9DA49BA289E7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</authors>
  <commentList>
    <comment ref="I2" authorId="0" shapeId="0" xr:uid="{D45B332C-8153-478E-965D-A03B52317FFF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  <comment ref="L10" authorId="1" shapeId="0" xr:uid="{AC5C3BDF-A958-4399-91A6-0CA04B99E779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RECEBIDO DO CERES: 1000.</t>
        </r>
      </text>
    </comment>
    <comment ref="L12" authorId="1" shapeId="0" xr:uid="{79062D0A-06F7-479D-99DE-DA2C60302E79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RECEBIDO DO CERES: 02.</t>
        </r>
      </text>
    </comment>
    <comment ref="L14" authorId="1" shapeId="0" xr:uid="{33DEA4A4-8D75-40FB-A230-4B98131B4EE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RECEBIDO DA ESAG: 03.</t>
        </r>
      </text>
    </comment>
    <comment ref="L15" authorId="1" shapeId="0" xr:uid="{C53B3BD3-811F-4944-AFAC-66411B4B9673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RECEBIDO DA ESAG: 03.</t>
        </r>
      </text>
    </comment>
    <comment ref="L26" authorId="1" shapeId="0" xr:uid="{9185C303-88AC-4786-9089-793C74BA4403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RECEBIDO DO CESFI: 02.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2" authorId="0" shapeId="0" xr:uid="{877D98DE-D1FF-4992-A374-0E6F98C368A6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</authors>
  <commentList>
    <comment ref="I2" authorId="0" shapeId="0" xr:uid="{C634DC11-D648-4FD0-9864-66BEB66BA5C2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  <comment ref="L10" authorId="1" shapeId="0" xr:uid="{D7882123-F792-4529-9A0F-B14939AD0ED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CEDIDO PARA FAED: 1000.</t>
        </r>
      </text>
    </comment>
    <comment ref="L12" authorId="1" shapeId="0" xr:uid="{7391B543-1002-4D85-BD7A-A316051E412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21/10/2024: CEDIDO PARA FAED: 02.
17/03/2025: CEDIDO PARA REITORIA: 01.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</authors>
  <commentList>
    <comment ref="I2" authorId="0" shapeId="0" xr:uid="{47B151F0-5980-49BA-8EEF-B7C4C00302DD}">
      <text>
        <r>
          <rPr>
            <b/>
            <sz val="9"/>
            <color indexed="81"/>
            <rFont val="Segoe UI"/>
            <family val="2"/>
          </rPr>
          <t xml:space="preserve">LETÍCIA - SEGECON/FPOLIS: </t>
        </r>
        <r>
          <rPr>
            <sz val="9"/>
            <color indexed="81"/>
            <rFont val="Segoe UI"/>
            <family val="2"/>
          </rPr>
          <t>CONFORME ITEM 6.2.2. DO TERMO DE REFERÊNCIA.</t>
        </r>
      </text>
    </comment>
    <comment ref="L26" authorId="1" shapeId="0" xr:uid="{7DB96960-5D80-4BB5-8504-E9DD962D7F2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06/02/2025: CEDIDO À FAED: 02.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G3" authorId="0" shapeId="0" xr:uid="{B80BADCC-E938-453A-9985-703222D7E791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<sst xmlns="http://schemas.openxmlformats.org/spreadsheetml/2006/main" count="1554" uniqueCount="143">
  <si>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</si>
  <si>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</si>
  <si>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</si>
  <si>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</si>
  <si>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</si>
  <si>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</si>
  <si>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</si>
  <si>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</si>
  <si>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</si>
  <si>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</si>
  <si>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Peça</t>
  </si>
  <si>
    <t>339030.24</t>
  </si>
  <si>
    <t>339030.42</t>
  </si>
  <si>
    <t>339030.25</t>
  </si>
  <si>
    <t>Valor Total da Ata</t>
  </si>
  <si>
    <t>Empresa</t>
  </si>
  <si>
    <t>Detalhamento</t>
  </si>
  <si>
    <t xml:space="preserve">Valor Unitário </t>
  </si>
  <si>
    <t xml:space="preserve">Total Registrado </t>
  </si>
  <si>
    <t>Marca/Modelo</t>
  </si>
  <si>
    <t>AF nº xxxx/2024 Quantidade</t>
  </si>
  <si>
    <t>Quantidade Registrada</t>
  </si>
  <si>
    <t>Item</t>
  </si>
  <si>
    <t>Valor Unitário</t>
  </si>
  <si>
    <t>Lote</t>
  </si>
  <si>
    <t>Metro</t>
  </si>
  <si>
    <t>Kit</t>
  </si>
  <si>
    <t>peça</t>
  </si>
  <si>
    <t>Descrição (conforme especificação em edital)</t>
  </si>
  <si>
    <t>CONTROLE DO GESTOR:</t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</si>
  <si>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</si>
  <si>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>SGPe (ÓRGÃO) XXX/2024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</si>
  <si>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</si>
  <si>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</si>
  <si>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</si>
  <si>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t>% Cedido para Carona</t>
  </si>
  <si>
    <t xml:space="preserve">Valor Cedido </t>
  </si>
  <si>
    <t>PE 1222/2024 SRP - (SGPE DE ORIGEM: 19653/2024)</t>
  </si>
  <si>
    <t>OBJETO: AQUISIÇÃO DE FERRAMENTAS E MATERIAIS DE CONSTRUÇÃO PARA A UDESC - RELANÇAMENTO</t>
  </si>
  <si>
    <r>
      <rPr>
        <b/>
        <sz val="12"/>
        <rFont val="Calibri"/>
        <family val="2"/>
        <scheme val="minor"/>
      </rPr>
      <t>PE 1222/2024 SRP</t>
    </r>
    <r>
      <rPr>
        <sz val="12"/>
        <rFont val="Calibri"/>
        <family val="2"/>
        <scheme val="minor"/>
      </rPr>
      <t xml:space="preserve"> - (SGPE DE ORIGEM: 19653/2024)</t>
    </r>
  </si>
  <si>
    <r>
      <rPr>
        <b/>
        <sz val="12"/>
        <rFont val="Calibri"/>
        <family val="2"/>
        <scheme val="minor"/>
      </rPr>
      <t>OBJETO:</t>
    </r>
    <r>
      <rPr>
        <sz val="12"/>
        <rFont val="Calibri"/>
        <family val="2"/>
        <scheme val="minor"/>
      </rPr>
      <t xml:space="preserve"> AQUISIÇÃO DE FERRAMENTAS E MATERIAIS DE CONSTRUÇÃO PARA A UDESC - RELANÇAMENTO</t>
    </r>
  </si>
  <si>
    <r>
      <t xml:space="preserve">VIGÊNCIA DA ATA: 30/09/2024 </t>
    </r>
    <r>
      <rPr>
        <b/>
        <sz val="12"/>
        <rFont val="Calibri"/>
        <family val="2"/>
        <scheme val="minor"/>
      </rPr>
      <t>até 30/09/2025</t>
    </r>
  </si>
  <si>
    <r>
      <t xml:space="preserve">CENTRO PARTICIPANTE: </t>
    </r>
    <r>
      <rPr>
        <b/>
        <sz val="12"/>
        <rFont val="Calibri"/>
        <family val="2"/>
        <scheme val="minor"/>
      </rPr>
      <t>REITORIA/SEMS</t>
    </r>
  </si>
  <si>
    <r>
      <rPr>
        <b/>
        <sz val="12"/>
        <rFont val="Calibri"/>
        <family val="2"/>
        <scheme val="minor"/>
      </rPr>
      <t xml:space="preserve">OBS: VALOR </t>
    </r>
    <r>
      <rPr>
        <b/>
        <u/>
        <sz val="12"/>
        <rFont val="Calibri"/>
        <family val="2"/>
        <scheme val="minor"/>
      </rPr>
      <t>MÍNIMO</t>
    </r>
    <r>
      <rPr>
        <b/>
        <sz val="12"/>
        <rFont val="Calibri"/>
        <family val="2"/>
        <scheme val="minor"/>
      </rPr>
      <t xml:space="preserve"> DA AF:</t>
    </r>
    <r>
      <rPr>
        <sz val="12"/>
        <rFont val="Calibri"/>
        <family val="2"/>
        <scheme val="minor"/>
      </rPr>
      <t xml:space="preserve"> </t>
    </r>
    <r>
      <rPr>
        <b/>
        <u/>
        <sz val="12"/>
        <rFont val="Calibri"/>
        <family val="2"/>
        <scheme val="minor"/>
      </rPr>
      <t>R$ 200,00</t>
    </r>
  </si>
  <si>
    <r>
      <rPr>
        <b/>
        <sz val="12"/>
        <rFont val="Calibri"/>
        <family val="2"/>
        <scheme val="minor"/>
      </rPr>
      <t xml:space="preserve">OBS: </t>
    </r>
    <r>
      <rPr>
        <sz val="12"/>
        <rFont val="Calibri"/>
        <family val="2"/>
        <scheme val="minor"/>
      </rPr>
      <t xml:space="preserve">Prazo de Entrega: 20 dias corridos (item 6.2.1 T.R) / Prazo de Pagamento: 30 dias (item 9.1. T.R) </t>
    </r>
  </si>
  <si>
    <t>TROPICAL MADEIRAS LTDA, CNPJ 30.790.716/0001-09</t>
  </si>
  <si>
    <t xml:space="preserve">CAIXA para MASSA, PLÁSTICA na cor AZUL, com 50 LITROS </t>
  </si>
  <si>
    <t>ARGAMASSA, SACA 20KG</t>
  </si>
  <si>
    <t>CIMENTO, SACO COM 50 KG, CIMENTO CPIV</t>
  </si>
  <si>
    <t>CAL HIDRATADO, EMBALAGEM COM 20 KG</t>
  </si>
  <si>
    <t>CIMENTO COLA, AC2, SACA DE 20kg</t>
  </si>
  <si>
    <t>CIMENTO COLA, AC3, SACA DE 20kg</t>
  </si>
  <si>
    <t>Tijolo de argila, moldado e submetido a processo de secagem e queima em forno, com 06 furos, com 9cm de largura, por 14 cm de altura e 19 cm de comprimento.</t>
  </si>
  <si>
    <t>AREIA MÉDIA</t>
  </si>
  <si>
    <t xml:space="preserve">Brita número 2 </t>
  </si>
  <si>
    <t xml:space="preserve">Brita tamanho 4 </t>
  </si>
  <si>
    <t xml:space="preserve">TÁBUA EM MADEIRA DE ANGELIM PEDRA - PLAINADA - MEDIDA 2,5CM X 15CM X 6M. </t>
  </si>
  <si>
    <t>TÁBUA EM MADEIRA DE ANGELIM PEDRA - PLAINADA - MEDIDA 2,5CM X 30CM X 6M.</t>
  </si>
  <si>
    <t xml:space="preserve">CAIBRO EM MADEIRA DE ANGELIM PEDRA - PLAINADO - MEDIDA 5CM X 10CM X 6M. </t>
  </si>
  <si>
    <t>Chapa de compensado Naval 10mm, cor crua, dimensões 2,2mx1,6m</t>
  </si>
  <si>
    <t>Chapa de compensado 15mm, cor crua, dimensões 2,2mx1,6m</t>
  </si>
  <si>
    <t>CHAPA DE MDF, COR A ESCOLHER, TAMANHO (A X L) 2750 X 1830MM, ESPESSURA 15MM, PESO 54 KG, MADEIRA EUCALIPTO, ACABAMENTO REVESTIDO, GARANTIA 6 MESES, CERTIFICAÇÃO ECO</t>
  </si>
  <si>
    <t>Chapa de compensado Naval 3,5 mm, cor crua, dimensões 2,2mx1,6m</t>
  </si>
  <si>
    <t xml:space="preserve">Kit com duas torneiras para bebedouro refrigerador Karina Original. Compatível com os modelos K10 e K11. </t>
  </si>
  <si>
    <t xml:space="preserve">Cachimbo para bebedouro refrigerador IBBL, LIBELL e KARINA. </t>
  </si>
  <si>
    <t xml:space="preserve">Mangueira para bebedouro, compatível com as marcas IBBL, LIBELL E KARINA. Bitola de 1/4”, 6MM. Atóxica, compatível para instalações de purificador e filtro de água, aplica-se a todas as marcas e modelos de refrigerador que utilizam essa bitola. Comprimento: 1 metro. Transparente. </t>
  </si>
  <si>
    <t xml:space="preserve">Torneira para bebedouro refrigerador IBBL. Kit com duas peças, cinza ou branca. Dimensões: 4 X 8 X 9 CM. </t>
  </si>
  <si>
    <t xml:space="preserve">Torneira para bebedouro refrigerador LIBELL BRANCA MASTER/CGA/MGA. Kit com duas peças. Torneira branca com alavanca superior branca. </t>
  </si>
  <si>
    <t>Torneira para pia de cozinha, em metal cromado, ¼ de volta, bitola ½", tipo bica alta giratória, de bancada. </t>
  </si>
  <si>
    <t>REFIL DE FILTRO DE ÁGUA COM CARVÃO ATIVADO, COMPATÍVEL COM BEBEDOUROS INDUSTRIAIS COM ROSCA DE 1/2". VAZÃO: 60L/HORA. PRESSÃO DE OPERAÇÃO APROXIMADA: 19,6 A 392kPa. VIDA ÚTIL MÍNIMA DE 6000 LITROS. RETENÇÃO DE PARTÍCULAS CLASSE C OU SUPERIOR E COM REDUÇÃO DE CLORO LIVRE. MODELO DE REFERÊNCIA: ACQUABIOS MULTIUSO R 1/2" (ROSCA DE 1/2 POLEGADAS)</t>
  </si>
  <si>
    <t xml:space="preserve">Canaleta Split Cb 80X80 2 Metros P/ Ar Condicionado. A canaleta é de material plástico em pvc, na cor branca, com 2 metros de comprimento, não flexível, com 1 canal, de altura 80,00 mm e comprimento 80,00 mm. </t>
  </si>
  <si>
    <t xml:space="preserve">Duto tubo eletroduto corrugado, resistente, de 1 polegada C/guia, com 50 metros, cor preta, de material de Polietileno de alta densidade. </t>
  </si>
  <si>
    <t>SUL ÁGUA EQUIPAMENTOS LTDA , CNPJ 46.344.050/0001-97</t>
  </si>
  <si>
    <t>339030.24 </t>
  </si>
  <si>
    <t>339030.21</t>
  </si>
  <si>
    <t>Saco</t>
  </si>
  <si>
    <t>m³</t>
  </si>
  <si>
    <t>gerplast/azul</t>
  </si>
  <si>
    <t>axton/ac1</t>
  </si>
  <si>
    <t>votoran/cp2</t>
  </si>
  <si>
    <t>itaú/hidratado</t>
  </si>
  <si>
    <t>axton/ac2</t>
  </si>
  <si>
    <t>axton/ac3</t>
  </si>
  <si>
    <t>cerâmica/cerâmico</t>
  </si>
  <si>
    <t>extração/média</t>
  </si>
  <si>
    <t>extração/n2</t>
  </si>
  <si>
    <t>extração/n4</t>
  </si>
  <si>
    <t>própria/angelim</t>
  </si>
  <si>
    <t>chapanova/naval</t>
  </si>
  <si>
    <t>chapanova/cru</t>
  </si>
  <si>
    <t>chapanova/revestido</t>
  </si>
  <si>
    <t>KARINA/TORNEIRA</t>
  </si>
  <si>
    <t>LIBELL/PURIFICADOR</t>
  </si>
  <si>
    <t>IBIRA/MANGUEIRA</t>
  </si>
  <si>
    <t>IBBL/TORNEIRA</t>
  </si>
  <si>
    <t>LIBELL/TORNEIRA</t>
  </si>
  <si>
    <t>IMPERATRIZ/191C32 MIDWAY</t>
  </si>
  <si>
    <t>EF/POLIFIL 500A</t>
  </si>
  <si>
    <t>contrlbox/80x80</t>
  </si>
  <si>
    <t>maesi/1pol</t>
  </si>
  <si>
    <r>
      <t xml:space="preserve">CENTRO PARTICIPANTE: </t>
    </r>
    <r>
      <rPr>
        <b/>
        <sz val="12"/>
        <rFont val="Calibri"/>
        <family val="2"/>
        <scheme val="minor"/>
      </rPr>
      <t>CEART</t>
    </r>
  </si>
  <si>
    <r>
      <t xml:space="preserve">CENTRO PARTICIPANTE: </t>
    </r>
    <r>
      <rPr>
        <b/>
        <sz val="12"/>
        <rFont val="Calibri"/>
        <family val="2"/>
        <scheme val="minor"/>
      </rPr>
      <t>ESAG</t>
    </r>
  </si>
  <si>
    <r>
      <t xml:space="preserve">CENTRO PARTICIPANTE: </t>
    </r>
    <r>
      <rPr>
        <b/>
        <sz val="12"/>
        <rFont val="Calibri"/>
        <family val="2"/>
        <scheme val="minor"/>
      </rPr>
      <t>CEAD</t>
    </r>
  </si>
  <si>
    <r>
      <t xml:space="preserve">CENTRO PARTICIPANTE: </t>
    </r>
    <r>
      <rPr>
        <b/>
        <sz val="12"/>
        <rFont val="Calibri"/>
        <family val="2"/>
        <scheme val="minor"/>
      </rPr>
      <t>FAED</t>
    </r>
  </si>
  <si>
    <r>
      <t xml:space="preserve">CENTRO PARTICIPANTE: </t>
    </r>
    <r>
      <rPr>
        <b/>
        <sz val="12"/>
        <rFont val="Calibri"/>
        <family val="2"/>
        <scheme val="minor"/>
      </rPr>
      <t>CEFID</t>
    </r>
  </si>
  <si>
    <r>
      <t xml:space="preserve">CENTRO PARTICIPANTE: </t>
    </r>
    <r>
      <rPr>
        <b/>
        <sz val="12"/>
        <rFont val="Calibri"/>
        <family val="2"/>
        <scheme val="minor"/>
      </rPr>
      <t>CERES</t>
    </r>
  </si>
  <si>
    <r>
      <t xml:space="preserve">CENTRO PARTICIPANTE: </t>
    </r>
    <r>
      <rPr>
        <b/>
        <sz val="12"/>
        <rFont val="Calibri"/>
        <family val="2"/>
        <scheme val="minor"/>
      </rPr>
      <t>CESFI</t>
    </r>
  </si>
  <si>
    <r>
      <t>VIGÊNCIA DA ATA: 30/09/2024</t>
    </r>
    <r>
      <rPr>
        <b/>
        <sz val="11"/>
        <rFont val="Calibri"/>
        <family val="2"/>
        <scheme val="minor"/>
      </rPr>
      <t xml:space="preserve"> até 30/09/2025</t>
    </r>
  </si>
  <si>
    <r>
      <t>VIGÊNCIA DA ATA: 30/09/2024</t>
    </r>
    <r>
      <rPr>
        <b/>
        <sz val="12"/>
        <rFont val="Calibri"/>
        <family val="2"/>
        <scheme val="minor"/>
      </rPr>
      <t xml:space="preserve"> até 30/09/2025</t>
    </r>
  </si>
  <si>
    <t>Atualizado em 04/10/2024</t>
  </si>
  <si>
    <r>
      <t xml:space="preserve">OBJETO: </t>
    </r>
    <r>
      <rPr>
        <sz val="11"/>
        <rFont val="Calibri"/>
        <family val="2"/>
        <scheme val="minor"/>
      </rPr>
      <t>AQUISIÇÃO DE FERRAMENTAS E MATERIAIS DE CONSTRUÇÃO PARA A UDESC - RELANÇAMENTO</t>
    </r>
  </si>
  <si>
    <r>
      <t>PE 1222/2024 SRP</t>
    </r>
    <r>
      <rPr>
        <sz val="11"/>
        <rFont val="Calibri"/>
        <family val="2"/>
        <scheme val="minor"/>
      </rPr>
      <t xml:space="preserve"> - (SGPE DE ORIGEM: 19653/2024)</t>
    </r>
  </si>
  <si>
    <r>
      <t xml:space="preserve"> REGISTRO DE CARONA DA UDESC PARA OUTROS ÓRGÃOS:</t>
    </r>
    <r>
      <rPr>
        <sz val="14"/>
        <rFont val="Calibri"/>
        <family val="2"/>
        <scheme val="minor"/>
      </rPr>
      <t xml:space="preserve">  </t>
    </r>
  </si>
  <si>
    <t>AF nº 2792/2024 Quantidade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</si>
  <si>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</si>
  <si>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</si>
  <si>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</si>
  <si>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</si>
  <si>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</si>
  <si>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</si>
  <si>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</si>
  <si>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</si>
  <si>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Utilizada</t>
  </si>
  <si>
    <t>Quantidade disponível para aditivar</t>
  </si>
  <si>
    <t>Qtde Aditivada</t>
  </si>
  <si>
    <t>Valor Total Aditivado</t>
  </si>
  <si>
    <t>AF nº 2564/2024 Quantidade</t>
  </si>
  <si>
    <t>AF nº 2561/2024 
Quantidade</t>
  </si>
  <si>
    <t>AF nº 2563/2024 Quantidade</t>
  </si>
  <si>
    <t>AF nº 18/2025 Quantidade</t>
  </si>
  <si>
    <t>AF nº 2525/2024 Quantidade</t>
  </si>
  <si>
    <t>AF nº 79/2025 Quantidade</t>
  </si>
  <si>
    <t>AF nº 297/2025 Quantidade</t>
  </si>
  <si>
    <t xml:space="preserve">AF nº 2703/2024 </t>
  </si>
  <si>
    <t xml:space="preserve">AF nº 2997/2024 </t>
  </si>
  <si>
    <t>AF nº 2998/2024</t>
  </si>
  <si>
    <t>AF nº 63/2025</t>
  </si>
  <si>
    <t>AF nº 2845/2024 Quantidade</t>
  </si>
  <si>
    <t>AF nº 2846/2024 Quantidade</t>
  </si>
  <si>
    <t>AF nº 2891/2024 Quantidade</t>
  </si>
  <si>
    <t>AF nº 54/2025 Quantidade</t>
  </si>
  <si>
    <t>AF nº 003/2025 Quantidade</t>
  </si>
  <si>
    <t>Atualizado em 19/03/2025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</si>
</sst>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sz val="8"/>
      <name val="Arial"/>
      <family val="2"/>
    </font>
    <font>
      <u/>
      <sz val="9"/>
      <color indexed="81"/>
      <name val="Segoe UI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8" fillId="0" borderId="0"/>
    <xf numFmtId="164" fontId="8" fillId="0" borderId="0" applyFill="0" applyBorder="0" applyAlignment="0" applyProtection="0"/>
    <xf numFmtId="165" fontId="8" fillId="0" borderId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9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44" fontId="2" fillId="0" borderId="0" applyFont="0" applyFill="0" applyBorder="0" applyAlignment="0" applyProtection="0"/>
  </cellStyleXfs>
  <cellXfs count="180">
    <xf numFmtId="0" fontId="0" fillId="0" borderId="0" xfId="0"/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Alignment="1">
      <alignment wrapText="1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Alignment="1" applyProtection="1">
      <alignment wrapText="1"/>
      <protection locked="0"/>
    </xf>
    <xf numFmtId="3" fontId="10" fillId="0" borderId="0" xfId="1" applyNumberFormat="1" applyFont="1" applyAlignment="1" applyProtection="1">
      <alignment wrapText="1"/>
      <protection locked="0"/>
    </xf>
    <xf numFmtId="168" fontId="12" fillId="7" borderId="2" xfId="1" applyNumberFormat="1" applyFont="1" applyFill="1" applyBorder="1" applyAlignment="1" applyProtection="1">
      <alignment horizontal="right"/>
      <protection locked="0"/>
    </xf>
    <xf numFmtId="168" fontId="12" fillId="7" borderId="3" xfId="1" applyNumberFormat="1" applyFont="1" applyFill="1" applyBorder="1" applyAlignment="1" applyProtection="1">
      <alignment horizontal="right"/>
      <protection locked="0"/>
    </xf>
    <xf numFmtId="9" fontId="12" fillId="7" borderId="4" xfId="13" applyFont="1" applyFill="1" applyBorder="1" applyAlignment="1" applyProtection="1">
      <alignment horizontal="right"/>
      <protection locked="0"/>
    </xf>
    <xf numFmtId="2" fontId="12" fillId="7" borderId="3" xfId="1" applyNumberFormat="1" applyFont="1" applyFill="1" applyBorder="1" applyAlignment="1">
      <alignment horizontal="right"/>
    </xf>
    <xf numFmtId="0" fontId="12" fillId="7" borderId="8" xfId="1" applyFont="1" applyFill="1" applyBorder="1" applyAlignment="1" applyProtection="1">
      <alignment horizontal="left"/>
      <protection locked="0"/>
    </xf>
    <xf numFmtId="0" fontId="12" fillId="7" borderId="13" xfId="1" applyFont="1" applyFill="1" applyBorder="1" applyAlignment="1" applyProtection="1">
      <alignment horizontal="left"/>
      <protection locked="0"/>
    </xf>
    <xf numFmtId="0" fontId="12" fillId="7" borderId="9" xfId="1" applyFont="1" applyFill="1" applyBorder="1" applyAlignment="1" applyProtection="1">
      <alignment horizontal="left"/>
      <protection locked="0"/>
    </xf>
    <xf numFmtId="0" fontId="12" fillId="7" borderId="0" xfId="1" applyFont="1" applyFill="1" applyBorder="1" applyAlignment="1" applyProtection="1">
      <alignment horizontal="left"/>
      <protection locked="0"/>
    </xf>
    <xf numFmtId="0" fontId="12" fillId="7" borderId="10" xfId="1" applyFont="1" applyFill="1" applyBorder="1" applyAlignment="1" applyProtection="1">
      <alignment horizontal="left"/>
      <protection locked="0"/>
    </xf>
    <xf numFmtId="0" fontId="12" fillId="7" borderId="12" xfId="1" applyFont="1" applyFill="1" applyBorder="1" applyAlignment="1" applyProtection="1">
      <alignment horizontal="left"/>
      <protection locked="0"/>
    </xf>
    <xf numFmtId="44" fontId="10" fillId="6" borderId="1" xfId="1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Alignment="1">
      <alignment horizontal="center" vertical="center" wrapText="1"/>
    </xf>
    <xf numFmtId="166" fontId="10" fillId="0" borderId="0" xfId="0" applyNumberFormat="1" applyFont="1" applyFill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44" fontId="10" fillId="0" borderId="0" xfId="1" applyNumberFormat="1" applyFont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14" fillId="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66" fontId="23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166" fontId="10" fillId="13" borderId="1" xfId="0" applyNumberFormat="1" applyFont="1" applyFill="1" applyBorder="1" applyAlignment="1">
      <alignment horizontal="center" vertical="center" wrapText="1"/>
    </xf>
    <xf numFmtId="3" fontId="10" fillId="14" borderId="5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0" xfId="5" applyFont="1" applyAlignment="1">
      <alignment wrapText="1"/>
    </xf>
    <xf numFmtId="0" fontId="12" fillId="7" borderId="8" xfId="1" applyFont="1" applyFill="1" applyBorder="1" applyAlignment="1" applyProtection="1">
      <protection locked="0"/>
    </xf>
    <xf numFmtId="0" fontId="12" fillId="7" borderId="13" xfId="1" applyFont="1" applyFill="1" applyBorder="1" applyAlignment="1" applyProtection="1">
      <protection locked="0"/>
    </xf>
    <xf numFmtId="0" fontId="23" fillId="7" borderId="9" xfId="1" applyFont="1" applyFill="1" applyBorder="1" applyAlignment="1" applyProtection="1">
      <protection locked="0"/>
    </xf>
    <xf numFmtId="0" fontId="23" fillId="7" borderId="0" xfId="1" applyFont="1" applyFill="1" applyBorder="1" applyAlignment="1" applyProtection="1">
      <protection locked="0"/>
    </xf>
    <xf numFmtId="0" fontId="12" fillId="7" borderId="9" xfId="1" applyFont="1" applyFill="1" applyBorder="1" applyAlignment="1" applyProtection="1">
      <protection locked="0"/>
    </xf>
    <xf numFmtId="0" fontId="12" fillId="7" borderId="0" xfId="1" applyFont="1" applyFill="1" applyBorder="1" applyAlignment="1" applyProtection="1">
      <protection locked="0"/>
    </xf>
    <xf numFmtId="0" fontId="12" fillId="7" borderId="10" xfId="1" applyFont="1" applyFill="1" applyBorder="1" applyAlignment="1" applyProtection="1">
      <protection locked="0"/>
    </xf>
    <xf numFmtId="0" fontId="12" fillId="7" borderId="12" xfId="1" applyFont="1" applyFill="1" applyBorder="1" applyAlignment="1" applyProtection="1">
      <protection locked="0"/>
    </xf>
    <xf numFmtId="0" fontId="12" fillId="7" borderId="15" xfId="1" applyFont="1" applyFill="1" applyBorder="1" applyAlignment="1" applyProtection="1">
      <protection locked="0"/>
    </xf>
    <xf numFmtId="0" fontId="12" fillId="7" borderId="5" xfId="1" applyFont="1" applyFill="1" applyBorder="1" applyAlignment="1" applyProtection="1">
      <protection locked="0"/>
    </xf>
    <xf numFmtId="0" fontId="12" fillId="7" borderId="6" xfId="1" applyFont="1" applyFill="1" applyBorder="1" applyAlignment="1" applyProtection="1">
      <protection locked="0"/>
    </xf>
    <xf numFmtId="0" fontId="12" fillId="7" borderId="7" xfId="1" applyFont="1" applyFill="1" applyBorder="1" applyAlignment="1" applyProtection="1">
      <protection locked="0"/>
    </xf>
    <xf numFmtId="0" fontId="12" fillId="0" borderId="0" xfId="1" applyFont="1" applyAlignment="1">
      <alignment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168" fontId="12" fillId="9" borderId="0" xfId="1" applyNumberFormat="1" applyFont="1" applyFill="1" applyAlignment="1">
      <alignment horizontal="center" vertical="center" wrapText="1"/>
    </xf>
    <xf numFmtId="0" fontId="12" fillId="9" borderId="1" xfId="1" applyFont="1" applyFill="1" applyBorder="1" applyAlignment="1" applyProtection="1">
      <alignment horizontal="center" vertical="center" wrapText="1"/>
      <protection locked="0"/>
    </xf>
    <xf numFmtId="0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8" fontId="12" fillId="8" borderId="1" xfId="5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8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8" fontId="12" fillId="8" borderId="1" xfId="5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68" fontId="12" fillId="0" borderId="1" xfId="5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4" fontId="12" fillId="0" borderId="0" xfId="1" applyNumberFormat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68" fontId="12" fillId="0" borderId="0" xfId="5" applyNumberFormat="1" applyFont="1" applyFill="1" applyAlignment="1">
      <alignment horizontal="center" vertical="center" wrapText="1"/>
    </xf>
    <xf numFmtId="0" fontId="26" fillId="0" borderId="0" xfId="1" applyFont="1" applyFill="1" applyAlignment="1" applyProtection="1">
      <alignment wrapText="1"/>
      <protection locked="0"/>
    </xf>
    <xf numFmtId="166" fontId="12" fillId="0" borderId="0" xfId="0" applyNumberFormat="1" applyFont="1" applyFill="1" applyAlignment="1">
      <alignment horizontal="center" vertical="center" wrapText="1"/>
    </xf>
    <xf numFmtId="3" fontId="12" fillId="0" borderId="0" xfId="1" applyNumberFormat="1" applyFont="1" applyAlignment="1" applyProtection="1">
      <alignment wrapText="1"/>
      <protection locked="0"/>
    </xf>
    <xf numFmtId="44" fontId="12" fillId="0" borderId="0" xfId="5" applyFont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0" xfId="1" applyFont="1" applyAlignment="1" applyProtection="1">
      <alignment wrapText="1"/>
      <protection locked="0"/>
    </xf>
    <xf numFmtId="166" fontId="26" fillId="0" borderId="0" xfId="1" applyNumberFormat="1" applyFont="1" applyFill="1" applyAlignment="1" applyProtection="1">
      <alignment wrapText="1"/>
      <protection locked="0"/>
    </xf>
    <xf numFmtId="0" fontId="27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 wrapText="1"/>
    </xf>
    <xf numFmtId="168" fontId="12" fillId="2" borderId="1" xfId="3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44" fontId="12" fillId="6" borderId="1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horizontal="center" vertical="center" wrapText="1"/>
    </xf>
    <xf numFmtId="44" fontId="12" fillId="0" borderId="0" xfId="1" applyNumberFormat="1" applyFont="1" applyAlignment="1">
      <alignment wrapText="1"/>
    </xf>
    <xf numFmtId="0" fontId="14" fillId="9" borderId="1" xfId="0" applyFont="1" applyFill="1" applyBorder="1" applyAlignment="1">
      <alignment horizontal="center" vertical="center" wrapText="1"/>
    </xf>
    <xf numFmtId="14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2" fillId="6" borderId="1" xfId="1" applyNumberFormat="1" applyFont="1" applyFill="1" applyBorder="1" applyAlignment="1">
      <alignment vertical="center" wrapText="1"/>
    </xf>
    <xf numFmtId="166" fontId="14" fillId="9" borderId="1" xfId="1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3" fontId="10" fillId="15" borderId="1" xfId="0" applyNumberFormat="1" applyFont="1" applyFill="1" applyBorder="1" applyAlignment="1">
      <alignment horizontal="center" vertical="center" wrapText="1"/>
    </xf>
    <xf numFmtId="3" fontId="10" fillId="16" borderId="1" xfId="0" applyNumberFormat="1" applyFont="1" applyFill="1" applyBorder="1" applyAlignment="1">
      <alignment horizontal="center" vertical="center" wrapText="1"/>
    </xf>
    <xf numFmtId="3" fontId="10" fillId="17" borderId="1" xfId="0" applyNumberFormat="1" applyFont="1" applyFill="1" applyBorder="1" applyAlignment="1">
      <alignment horizontal="center" vertical="center" wrapText="1"/>
    </xf>
    <xf numFmtId="166" fontId="10" fillId="18" borderId="1" xfId="0" applyNumberFormat="1" applyFont="1" applyFill="1" applyBorder="1" applyAlignment="1">
      <alignment horizontal="center" vertical="center" wrapText="1"/>
    </xf>
    <xf numFmtId="169" fontId="26" fillId="0" borderId="0" xfId="1" applyNumberFormat="1" applyFont="1" applyFill="1" applyAlignment="1" applyProtection="1">
      <alignment wrapText="1"/>
      <protection locked="0"/>
    </xf>
    <xf numFmtId="0" fontId="12" fillId="15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166" fontId="12" fillId="16" borderId="1" xfId="0" applyNumberFormat="1" applyFont="1" applyFill="1" applyBorder="1" applyAlignment="1">
      <alignment horizontal="center" vertical="center" wrapText="1"/>
    </xf>
    <xf numFmtId="166" fontId="12" fillId="17" borderId="1" xfId="0" applyNumberFormat="1" applyFont="1" applyFill="1" applyBorder="1" applyAlignment="1">
      <alignment horizontal="center" vertical="center" wrapText="1"/>
    </xf>
    <xf numFmtId="3" fontId="10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1" borderId="16" xfId="1" applyFont="1" applyFill="1" applyBorder="1" applyAlignment="1">
      <alignment horizontal="center" vertical="center" wrapText="1"/>
    </xf>
    <xf numFmtId="0" fontId="12" fillId="11" borderId="17" xfId="1" applyFont="1" applyFill="1" applyBorder="1" applyAlignment="1">
      <alignment horizontal="center" vertical="center" wrapText="1"/>
    </xf>
    <xf numFmtId="0" fontId="12" fillId="11" borderId="18" xfId="1" applyFont="1" applyFill="1" applyBorder="1" applyAlignment="1">
      <alignment horizontal="center" vertical="center" wrapText="1"/>
    </xf>
    <xf numFmtId="0" fontId="12" fillId="10" borderId="5" xfId="0" applyNumberFormat="1" applyFont="1" applyFill="1" applyBorder="1" applyAlignment="1">
      <alignment horizontal="center" vertical="center" wrapText="1"/>
    </xf>
    <xf numFmtId="0" fontId="12" fillId="10" borderId="6" xfId="0" applyNumberFormat="1" applyFont="1" applyFill="1" applyBorder="1" applyAlignment="1">
      <alignment horizontal="center" vertical="center" wrapText="1"/>
    </xf>
    <xf numFmtId="0" fontId="12" fillId="10" borderId="7" xfId="0" applyNumberFormat="1" applyFont="1" applyFill="1" applyBorder="1" applyAlignment="1">
      <alignment horizontal="center" vertical="center" wrapText="1"/>
    </xf>
    <xf numFmtId="0" fontId="12" fillId="6" borderId="12" xfId="0" applyNumberFormat="1" applyFont="1" applyFill="1" applyBorder="1" applyAlignment="1">
      <alignment vertical="center" wrapText="1"/>
    </xf>
    <xf numFmtId="168" fontId="12" fillId="6" borderId="11" xfId="0" applyNumberFormat="1" applyFont="1" applyFill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6" borderId="12" xfId="0" applyNumberFormat="1" applyFont="1" applyFill="1" applyBorder="1" applyAlignment="1">
      <alignment horizontal="center" vertical="center" wrapText="1"/>
    </xf>
    <xf numFmtId="0" fontId="12" fillId="6" borderId="11" xfId="0" applyNumberFormat="1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left" vertical="center" wrapText="1"/>
    </xf>
    <xf numFmtId="168" fontId="12" fillId="6" borderId="1" xfId="0" applyNumberFormat="1" applyFont="1" applyFill="1" applyBorder="1" applyAlignment="1">
      <alignment horizontal="left" vertical="center" wrapText="1"/>
    </xf>
    <xf numFmtId="0" fontId="23" fillId="12" borderId="12" xfId="0" applyNumberFormat="1" applyFont="1" applyFill="1" applyBorder="1" applyAlignment="1">
      <alignment horizontal="center" vertical="center" wrapText="1"/>
    </xf>
    <xf numFmtId="0" fontId="23" fillId="12" borderId="11" xfId="0" applyNumberFormat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9" fillId="12" borderId="1" xfId="0" applyNumberFormat="1" applyFont="1" applyFill="1" applyBorder="1" applyAlignment="1">
      <alignment horizontal="center" vertical="center" wrapText="1"/>
    </xf>
    <xf numFmtId="0" fontId="12" fillId="12" borderId="5" xfId="0" applyNumberFormat="1" applyFont="1" applyFill="1" applyBorder="1" applyAlignment="1">
      <alignment horizontal="center" vertical="center" wrapText="1"/>
    </xf>
    <xf numFmtId="0" fontId="12" fillId="12" borderId="6" xfId="0" applyNumberFormat="1" applyFont="1" applyFill="1" applyBorder="1" applyAlignment="1">
      <alignment horizontal="center" vertical="center" wrapText="1"/>
    </xf>
    <xf numFmtId="0" fontId="12" fillId="12" borderId="7" xfId="0" applyNumberFormat="1" applyFont="1" applyFill="1" applyBorder="1" applyAlignment="1">
      <alignment horizontal="center" vertical="center" wrapText="1"/>
    </xf>
    <xf numFmtId="0" fontId="23" fillId="12" borderId="5" xfId="0" applyNumberFormat="1" applyFont="1" applyFill="1" applyBorder="1" applyAlignment="1">
      <alignment horizontal="center" vertical="center" wrapText="1"/>
    </xf>
    <xf numFmtId="0" fontId="23" fillId="12" borderId="6" xfId="0" applyNumberFormat="1" applyFont="1" applyFill="1" applyBorder="1" applyAlignment="1">
      <alignment horizontal="center" vertical="center" wrapText="1"/>
    </xf>
    <xf numFmtId="0" fontId="23" fillId="12" borderId="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 wrapText="1"/>
    </xf>
    <xf numFmtId="168" fontId="12" fillId="7" borderId="13" xfId="1" applyNumberFormat="1" applyFont="1" applyFill="1" applyBorder="1" applyAlignment="1" applyProtection="1">
      <alignment horizontal="center"/>
      <protection locked="0"/>
    </xf>
    <xf numFmtId="168" fontId="12" fillId="7" borderId="14" xfId="1" applyNumberFormat="1" applyFont="1" applyFill="1" applyBorder="1" applyAlignment="1" applyProtection="1">
      <alignment horizontal="center"/>
      <protection locked="0"/>
    </xf>
    <xf numFmtId="44" fontId="23" fillId="7" borderId="0" xfId="1" applyNumberFormat="1" applyFont="1" applyFill="1" applyBorder="1" applyAlignment="1" applyProtection="1">
      <alignment horizontal="center"/>
      <protection locked="0"/>
    </xf>
    <xf numFmtId="44" fontId="23" fillId="7" borderId="15" xfId="1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12" fillId="7" borderId="7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10" fillId="4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13" borderId="12" xfId="0" applyNumberFormat="1" applyFont="1" applyFill="1" applyBorder="1" applyAlignment="1">
      <alignment horizontal="center" vertical="center" wrapText="1"/>
    </xf>
    <xf numFmtId="0" fontId="14" fillId="13" borderId="11" xfId="0" applyNumberFormat="1" applyFont="1" applyFill="1" applyBorder="1" applyAlignment="1">
      <alignment horizontal="center" vertical="center" wrapText="1"/>
    </xf>
    <xf numFmtId="0" fontId="14" fillId="13" borderId="5" xfId="0" applyNumberFormat="1" applyFont="1" applyFill="1" applyBorder="1" applyAlignment="1">
      <alignment horizontal="center" vertical="center" wrapText="1"/>
    </xf>
    <xf numFmtId="0" fontId="14" fillId="13" borderId="6" xfId="0" applyNumberFormat="1" applyFont="1" applyFill="1" applyBorder="1" applyAlignment="1">
      <alignment horizontal="center" vertical="center" wrapText="1"/>
    </xf>
    <xf numFmtId="0" fontId="14" fillId="13" borderId="7" xfId="0" applyNumberFormat="1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10" fillId="13" borderId="5" xfId="0" applyNumberFormat="1" applyFont="1" applyFill="1" applyBorder="1" applyAlignment="1">
      <alignment horizontal="center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44" fontId="12" fillId="0" borderId="0" xfId="9" applyFont="1" applyAlignment="1" applyProtection="1">
      <alignment wrapText="1"/>
      <protection locked="0"/>
    </xf>
    <xf numFmtId="3" fontId="12" fillId="19" borderId="1" xfId="1" applyNumberFormat="1" applyFont="1" applyFill="1" applyBorder="1" applyAlignment="1" applyProtection="1">
      <alignment horizontal="center" vertical="center" wrapText="1"/>
      <protection locked="0"/>
    </xf>
    <xf numFmtId="14" fontId="12" fillId="2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8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8" borderId="1" xfId="18" applyNumberFormat="1" applyFont="1" applyFill="1" applyBorder="1" applyAlignment="1" applyProtection="1">
      <alignment horizontal="center" vertical="center" wrapText="1"/>
      <protection locked="0"/>
    </xf>
    <xf numFmtId="1" fontId="23" fillId="8" borderId="1" xfId="1" applyNumberFormat="1" applyFont="1" applyFill="1" applyBorder="1" applyAlignment="1" applyProtection="1">
      <alignment horizontal="center" vertical="center" wrapText="1"/>
      <protection locked="0"/>
    </xf>
    <xf numFmtId="44" fontId="12" fillId="8" borderId="0" xfId="9" applyFont="1" applyFill="1" applyAlignment="1" applyProtection="1">
      <alignment wrapText="1"/>
      <protection locked="0"/>
    </xf>
    <xf numFmtId="0" fontId="12" fillId="8" borderId="0" xfId="1" applyFont="1" applyFill="1" applyAlignment="1" applyProtection="1">
      <alignment wrapText="1"/>
      <protection locked="0"/>
    </xf>
    <xf numFmtId="3" fontId="23" fillId="4" borderId="1" xfId="1" applyNumberFormat="1" applyFont="1" applyFill="1" applyBorder="1" applyAlignment="1" applyProtection="1">
      <alignment horizontal="center" vertical="center" wrapText="1"/>
      <protection locked="0"/>
    </xf>
    <xf numFmtId="14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23" fillId="0" borderId="1" xfId="18" applyNumberFormat="1" applyFont="1" applyBorder="1" applyAlignment="1" applyProtection="1">
      <alignment horizontal="center" vertical="center" wrapText="1"/>
      <protection locked="0"/>
    </xf>
    <xf numFmtId="0" fontId="23" fillId="7" borderId="5" xfId="1" applyFont="1" applyFill="1" applyBorder="1" applyAlignment="1" applyProtection="1">
      <protection locked="0"/>
    </xf>
    <xf numFmtId="0" fontId="23" fillId="7" borderId="6" xfId="1" applyFont="1" applyFill="1" applyBorder="1" applyAlignment="1" applyProtection="1">
      <protection locked="0"/>
    </xf>
    <xf numFmtId="0" fontId="23" fillId="7" borderId="7" xfId="1" applyFont="1" applyFill="1" applyBorder="1" applyAlignment="1" applyProtection="1">
      <protection locked="0"/>
    </xf>
    <xf numFmtId="10" fontId="12" fillId="7" borderId="12" xfId="13" applyNumberFormat="1" applyFont="1" applyFill="1" applyBorder="1" applyAlignment="1" applyProtection="1">
      <alignment horizontal="right"/>
      <protection locked="0"/>
    </xf>
    <xf numFmtId="10" fontId="12" fillId="7" borderId="11" xfId="13" applyNumberFormat="1" applyFont="1" applyFill="1" applyBorder="1" applyAlignment="1" applyProtection="1">
      <alignment horizontal="right"/>
      <protection locked="0"/>
    </xf>
  </cellXfs>
  <cellStyles count="80">
    <cellStyle name="Moeda" xfId="5" builtinId="4"/>
    <cellStyle name="Moeda 10 2" xfId="14" xr:uid="{00000000-0005-0000-0000-000002000000}"/>
    <cellStyle name="Moeda 10 2 2" xfId="21" xr:uid="{00000000-0005-0000-0000-000002000000}"/>
    <cellStyle name="Moeda 10 2 2 2" xfId="57" xr:uid="{00000000-0005-0000-0000-000002000000}"/>
    <cellStyle name="Moeda 10 2 3" xfId="28" xr:uid="{00000000-0005-0000-0000-000001000000}"/>
    <cellStyle name="Moeda 10 2 3 2" xfId="64" xr:uid="{00000000-0005-0000-0000-000001000000}"/>
    <cellStyle name="Moeda 10 2 4" xfId="35" xr:uid="{00000000-0005-0000-0000-000002000000}"/>
    <cellStyle name="Moeda 10 2 4 2" xfId="71" xr:uid="{00000000-0005-0000-0000-000002000000}"/>
    <cellStyle name="Moeda 10 2 5" xfId="43" xr:uid="{00000000-0005-0000-0000-000002000000}"/>
    <cellStyle name="Moeda 10 2 5 2" xfId="79" xr:uid="{00000000-0005-0000-0000-000002000000}"/>
    <cellStyle name="Moeda 10 2 6" xfId="50" xr:uid="{00000000-0005-0000-0000-000002000000}"/>
    <cellStyle name="Moeda 2" xfId="6" xr:uid="{00000000-0005-0000-0000-000003000000}"/>
    <cellStyle name="Moeda 2 2" xfId="10" xr:uid="{00000000-0005-0000-0000-000004000000}"/>
    <cellStyle name="Moeda 3" xfId="9" xr:uid="{00000000-0005-0000-0000-000005000000}"/>
    <cellStyle name="Moeda 3 2" xfId="18" xr:uid="{00000000-0005-0000-0000-000005000000}"/>
    <cellStyle name="Moeda 3 2 2" xfId="54" xr:uid="{00000000-0005-0000-0000-000005000000}"/>
    <cellStyle name="Moeda 3 3" xfId="25" xr:uid="{00000000-0005-0000-0000-000004000000}"/>
    <cellStyle name="Moeda 3 3 2" xfId="61" xr:uid="{00000000-0005-0000-0000-000004000000}"/>
    <cellStyle name="Moeda 3 4" xfId="32" xr:uid="{00000000-0005-0000-0000-000005000000}"/>
    <cellStyle name="Moeda 3 4 2" xfId="68" xr:uid="{00000000-0005-0000-0000-000005000000}"/>
    <cellStyle name="Moeda 3 5" xfId="40" xr:uid="{00000000-0005-0000-0000-000005000000}"/>
    <cellStyle name="Moeda 3 5 2" xfId="76" xr:uid="{00000000-0005-0000-0000-000005000000}"/>
    <cellStyle name="Moeda 3 6" xfId="47" xr:uid="{00000000-0005-0000-0000-000005000000}"/>
    <cellStyle name="Moeda 4" xfId="15" xr:uid="{00000000-0005-0000-0000-00003E000000}"/>
    <cellStyle name="Moeda 4 2" xfId="51" xr:uid="{00000000-0005-0000-0000-00003E000000}"/>
    <cellStyle name="Moeda 5" xfId="22" xr:uid="{00000000-0005-0000-0000-000045000000}"/>
    <cellStyle name="Moeda 5 2" xfId="58" xr:uid="{00000000-0005-0000-0000-000045000000}"/>
    <cellStyle name="Moeda 6" xfId="29" xr:uid="{00000000-0005-0000-0000-00004C000000}"/>
    <cellStyle name="Moeda 6 2" xfId="65" xr:uid="{00000000-0005-0000-0000-00004C000000}"/>
    <cellStyle name="Moeda 7" xfId="37" xr:uid="{00000000-0005-0000-0000-000054000000}"/>
    <cellStyle name="Moeda 7 2" xfId="73" xr:uid="{00000000-0005-0000-0000-000054000000}"/>
    <cellStyle name="Moeda 8" xfId="44" xr:uid="{00000000-0005-0000-0000-00005B000000}"/>
    <cellStyle name="Normal" xfId="0" builtinId="0"/>
    <cellStyle name="Normal 2" xfId="1" xr:uid="{00000000-0005-0000-0000-000007000000}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2 2 2" xfId="20" xr:uid="{00000000-0005-0000-0000-00000B000000}"/>
    <cellStyle name="Separador de milhares 2 2 2 2 2" xfId="56" xr:uid="{00000000-0005-0000-0000-00000B000000}"/>
    <cellStyle name="Separador de milhares 2 2 2 3" xfId="27" xr:uid="{00000000-0005-0000-0000-00000A000000}"/>
    <cellStyle name="Separador de milhares 2 2 2 3 2" xfId="63" xr:uid="{00000000-0005-0000-0000-00000A000000}"/>
    <cellStyle name="Separador de milhares 2 2 2 4" xfId="34" xr:uid="{00000000-0005-0000-0000-00000B000000}"/>
    <cellStyle name="Separador de milhares 2 2 2 4 2" xfId="70" xr:uid="{00000000-0005-0000-0000-00000B000000}"/>
    <cellStyle name="Separador de milhares 2 2 2 5" xfId="42" xr:uid="{00000000-0005-0000-0000-00000B000000}"/>
    <cellStyle name="Separador de milhares 2 2 2 5 2" xfId="78" xr:uid="{00000000-0005-0000-0000-00000B000000}"/>
    <cellStyle name="Separador de milhares 2 2 2 6" xfId="49" xr:uid="{00000000-0005-0000-0000-00000B000000}"/>
    <cellStyle name="Separador de milhares 2 2 3" xfId="17" xr:uid="{00000000-0005-0000-0000-00000A000000}"/>
    <cellStyle name="Separador de milhares 2 2 3 2" xfId="53" xr:uid="{00000000-0005-0000-0000-00000A000000}"/>
    <cellStyle name="Separador de milhares 2 2 4" xfId="24" xr:uid="{00000000-0005-0000-0000-000009000000}"/>
    <cellStyle name="Separador de milhares 2 2 4 2" xfId="60" xr:uid="{00000000-0005-0000-0000-000009000000}"/>
    <cellStyle name="Separador de milhares 2 2 5" xfId="31" xr:uid="{00000000-0005-0000-0000-00000A000000}"/>
    <cellStyle name="Separador de milhares 2 2 5 2" xfId="67" xr:uid="{00000000-0005-0000-0000-00000A000000}"/>
    <cellStyle name="Separador de milhares 2 2 6" xfId="39" xr:uid="{00000000-0005-0000-0000-00000A000000}"/>
    <cellStyle name="Separador de milhares 2 2 6 2" xfId="75" xr:uid="{00000000-0005-0000-0000-00000A000000}"/>
    <cellStyle name="Separador de milhares 2 2 7" xfId="46" xr:uid="{00000000-0005-0000-0000-00000A000000}"/>
    <cellStyle name="Separador de milhares 2 3" xfId="7" xr:uid="{00000000-0005-0000-0000-00000C000000}"/>
    <cellStyle name="Separador de milhares 2 3 2" xfId="11" xr:uid="{00000000-0005-0000-0000-00000D000000}"/>
    <cellStyle name="Separador de milhares 2 3 2 2" xfId="19" xr:uid="{00000000-0005-0000-0000-00000D000000}"/>
    <cellStyle name="Separador de milhares 2 3 2 2 2" xfId="55" xr:uid="{00000000-0005-0000-0000-00000D000000}"/>
    <cellStyle name="Separador de milhares 2 3 2 3" xfId="26" xr:uid="{00000000-0005-0000-0000-00000C000000}"/>
    <cellStyle name="Separador de milhares 2 3 2 3 2" xfId="62" xr:uid="{00000000-0005-0000-0000-00000C000000}"/>
    <cellStyle name="Separador de milhares 2 3 2 4" xfId="33" xr:uid="{00000000-0005-0000-0000-00000D000000}"/>
    <cellStyle name="Separador de milhares 2 3 2 4 2" xfId="69" xr:uid="{00000000-0005-0000-0000-00000D000000}"/>
    <cellStyle name="Separador de milhares 2 3 2 5" xfId="41" xr:uid="{00000000-0005-0000-0000-00000D000000}"/>
    <cellStyle name="Separador de milhares 2 3 2 5 2" xfId="77" xr:uid="{00000000-0005-0000-0000-00000D000000}"/>
    <cellStyle name="Separador de milhares 2 3 2 6" xfId="48" xr:uid="{00000000-0005-0000-0000-00000D000000}"/>
    <cellStyle name="Separador de milhares 2 3 3" xfId="16" xr:uid="{00000000-0005-0000-0000-00000C000000}"/>
    <cellStyle name="Separador de milhares 2 3 3 2" xfId="52" xr:uid="{00000000-0005-0000-0000-00000C000000}"/>
    <cellStyle name="Separador de milhares 2 3 4" xfId="23" xr:uid="{00000000-0005-0000-0000-00000B000000}"/>
    <cellStyle name="Separador de milhares 2 3 4 2" xfId="59" xr:uid="{00000000-0005-0000-0000-00000B000000}"/>
    <cellStyle name="Separador de milhares 2 3 5" xfId="30" xr:uid="{00000000-0005-0000-0000-00000C000000}"/>
    <cellStyle name="Separador de milhares 2 3 5 2" xfId="66" xr:uid="{00000000-0005-0000-0000-00000C000000}"/>
    <cellStyle name="Separador de milhares 2 3 6" xfId="38" xr:uid="{00000000-0005-0000-0000-00000C000000}"/>
    <cellStyle name="Separador de milhares 2 3 6 2" xfId="74" xr:uid="{00000000-0005-0000-0000-00000C000000}"/>
    <cellStyle name="Separador de milhares 2 3 7" xfId="45" xr:uid="{00000000-0005-0000-0000-00000C000000}"/>
    <cellStyle name="Separador de milhares 3" xfId="3" xr:uid="{00000000-0005-0000-0000-00000E000000}"/>
    <cellStyle name="Título 5" xfId="4" xr:uid="{00000000-0005-0000-0000-00000F000000}"/>
    <cellStyle name="Vírgula 2" xfId="36" xr:uid="{00000000-0005-0000-0000-000053000000}"/>
    <cellStyle name="Vírgula 2 2" xfId="72" xr:uid="{00000000-0005-0000-0000-000053000000}"/>
  </cellStyles>
  <dxfs count="80"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95B3D7"/>
      <color rgb="FFCCFF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28E8C7AA-0B7A-4CC4-A264-592F69046221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63" dT="2020-05-26T15:36:58.18" personId="{28E8C7AA-0B7A-4CC4-A264-592F69046221}" id="{90A84073-5156-4DD7-A7CF-FA04D1BC0AFB}">
    <text>Cedido 03 UN ao CESFI dia 26/05/2020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2"/>
  <sheetViews>
    <sheetView topLeftCell="A23" zoomScale="60" zoomScaleNormal="60" workbookViewId="0">
      <selection activeCell="I31" sqref="I31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9.26953125" style="74" customWidth="1"/>
    <col min="4" max="4" width="32.2695312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19" width="13.54296875" style="82" customWidth="1"/>
    <col min="20" max="21" width="13.7265625" style="82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23" t="s">
        <v>113</v>
      </c>
      <c r="T1" s="123" t="s">
        <v>20</v>
      </c>
      <c r="U1" s="123" t="s">
        <v>20</v>
      </c>
      <c r="V1" s="123" t="s">
        <v>20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42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93">
        <v>45607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1"/>
      <c r="T4" s="62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10</v>
      </c>
      <c r="J5" s="96">
        <f t="shared" ref="J5:J29" si="0">IF(SUM(S5:AJ5)&gt;I5+L5,I5+L5,SUM(S5:AJ5))</f>
        <v>2</v>
      </c>
      <c r="K5" s="97">
        <f t="shared" ref="K5:K29" si="1">(SUM(S5:AJ5))</f>
        <v>2</v>
      </c>
      <c r="L5" s="98"/>
      <c r="M5" s="99">
        <f t="shared" ref="M5:M29" si="2">ROUND(IF(I5*0.25-0.5&lt;0,0,I5*0.25-0.5),0)-P5-N5</f>
        <v>2</v>
      </c>
      <c r="N5" s="98"/>
      <c r="O5" s="98"/>
      <c r="P5" s="98"/>
      <c r="Q5" s="100">
        <f t="shared" ref="Q5:Q29" si="3">I5-(SUM(S5:AB5))+L5</f>
        <v>8</v>
      </c>
      <c r="R5" s="60" t="str">
        <f t="shared" ref="R5:R12" si="4">IF(Q5&lt;0,"ATENÇÃO","OK")</f>
        <v>OK</v>
      </c>
      <c r="S5" s="61">
        <v>2</v>
      </c>
      <c r="T5" s="62"/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20</v>
      </c>
      <c r="J6" s="96">
        <f t="shared" si="0"/>
        <v>5</v>
      </c>
      <c r="K6" s="97">
        <f t="shared" si="1"/>
        <v>5</v>
      </c>
      <c r="L6" s="98"/>
      <c r="M6" s="99">
        <f t="shared" si="2"/>
        <v>5</v>
      </c>
      <c r="N6" s="98"/>
      <c r="O6" s="98"/>
      <c r="P6" s="98"/>
      <c r="Q6" s="100">
        <f t="shared" si="3"/>
        <v>15</v>
      </c>
      <c r="R6" s="60" t="str">
        <f t="shared" si="4"/>
        <v>OK</v>
      </c>
      <c r="S6" s="61">
        <v>5</v>
      </c>
      <c r="T6" s="62"/>
      <c r="U6" s="61"/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0</v>
      </c>
      <c r="J7" s="96">
        <f t="shared" si="0"/>
        <v>0</v>
      </c>
      <c r="K7" s="97">
        <f t="shared" si="1"/>
        <v>0</v>
      </c>
      <c r="L7" s="98"/>
      <c r="M7" s="99">
        <f t="shared" si="2"/>
        <v>0</v>
      </c>
      <c r="N7" s="98"/>
      <c r="O7" s="98"/>
      <c r="P7" s="98"/>
      <c r="Q7" s="100">
        <f t="shared" si="3"/>
        <v>0</v>
      </c>
      <c r="R7" s="60" t="str">
        <f t="shared" si="4"/>
        <v>OK</v>
      </c>
      <c r="S7" s="61"/>
      <c r="T7" s="62"/>
      <c r="U7" s="61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0</v>
      </c>
      <c r="J8" s="96">
        <f t="shared" si="0"/>
        <v>0</v>
      </c>
      <c r="K8" s="97">
        <f t="shared" si="1"/>
        <v>0</v>
      </c>
      <c r="L8" s="98"/>
      <c r="M8" s="99">
        <f t="shared" si="2"/>
        <v>0</v>
      </c>
      <c r="N8" s="98"/>
      <c r="O8" s="98"/>
      <c r="P8" s="98"/>
      <c r="Q8" s="100">
        <f t="shared" si="3"/>
        <v>0</v>
      </c>
      <c r="R8" s="60" t="str">
        <f t="shared" si="4"/>
        <v>OK</v>
      </c>
      <c r="S8" s="61"/>
      <c r="T8" s="62"/>
      <c r="U8" s="61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0</v>
      </c>
      <c r="J9" s="96">
        <f t="shared" si="0"/>
        <v>0</v>
      </c>
      <c r="K9" s="97">
        <f t="shared" si="1"/>
        <v>0</v>
      </c>
      <c r="L9" s="98"/>
      <c r="M9" s="99">
        <f t="shared" si="2"/>
        <v>0</v>
      </c>
      <c r="N9" s="98"/>
      <c r="O9" s="98"/>
      <c r="P9" s="98"/>
      <c r="Q9" s="100">
        <f t="shared" si="3"/>
        <v>0</v>
      </c>
      <c r="R9" s="60" t="str">
        <f t="shared" si="4"/>
        <v>OK</v>
      </c>
      <c r="S9" s="61"/>
      <c r="T9" s="62"/>
      <c r="U9" s="61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v>0</v>
      </c>
      <c r="J10" s="96">
        <f t="shared" si="0"/>
        <v>0</v>
      </c>
      <c r="K10" s="97">
        <f t="shared" si="1"/>
        <v>0</v>
      </c>
      <c r="L10" s="98"/>
      <c r="M10" s="99">
        <f t="shared" si="2"/>
        <v>0</v>
      </c>
      <c r="N10" s="98"/>
      <c r="O10" s="98"/>
      <c r="P10" s="98"/>
      <c r="Q10" s="100">
        <f t="shared" si="3"/>
        <v>0</v>
      </c>
      <c r="R10" s="60" t="str">
        <f t="shared" si="4"/>
        <v>OK</v>
      </c>
      <c r="S10" s="61"/>
      <c r="T10" s="62"/>
      <c r="U10" s="61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10</v>
      </c>
      <c r="J11" s="96">
        <f t="shared" si="0"/>
        <v>0</v>
      </c>
      <c r="K11" s="97">
        <f t="shared" si="1"/>
        <v>0</v>
      </c>
      <c r="L11" s="98"/>
      <c r="M11" s="99">
        <f t="shared" si="2"/>
        <v>2</v>
      </c>
      <c r="N11" s="98"/>
      <c r="O11" s="98"/>
      <c r="P11" s="98"/>
      <c r="Q11" s="100">
        <f t="shared" si="3"/>
        <v>10</v>
      </c>
      <c r="R11" s="60" t="str">
        <f t="shared" si="4"/>
        <v>OK</v>
      </c>
      <c r="S11" s="61"/>
      <c r="T11" s="62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v>0</v>
      </c>
      <c r="J12" s="96">
        <f t="shared" si="0"/>
        <v>0</v>
      </c>
      <c r="K12" s="97">
        <f t="shared" si="1"/>
        <v>0</v>
      </c>
      <c r="L12" s="98">
        <v>1</v>
      </c>
      <c r="M12" s="99">
        <f t="shared" si="2"/>
        <v>0</v>
      </c>
      <c r="N12" s="98"/>
      <c r="O12" s="98"/>
      <c r="P12" s="98"/>
      <c r="Q12" s="100">
        <f t="shared" si="3"/>
        <v>1</v>
      </c>
      <c r="R12" s="60" t="str">
        <f t="shared" si="4"/>
        <v>OK</v>
      </c>
      <c r="S12" s="61"/>
      <c r="T12" s="62"/>
      <c r="U12" s="61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0</v>
      </c>
      <c r="J13" s="96">
        <f t="shared" si="0"/>
        <v>0</v>
      </c>
      <c r="K13" s="97">
        <f t="shared" si="1"/>
        <v>0</v>
      </c>
      <c r="L13" s="98"/>
      <c r="M13" s="99">
        <f t="shared" si="2"/>
        <v>0</v>
      </c>
      <c r="N13" s="98"/>
      <c r="O13" s="98"/>
      <c r="P13" s="98"/>
      <c r="Q13" s="100">
        <f t="shared" si="3"/>
        <v>0</v>
      </c>
      <c r="R13" s="60" t="str">
        <f t="shared" ref="R13:R27" si="5">IF(Q13&lt;0,"ATENÇÃO","OK")</f>
        <v>OK</v>
      </c>
      <c r="S13" s="61"/>
      <c r="T13" s="61"/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v>0</v>
      </c>
      <c r="J14" s="96">
        <f t="shared" si="0"/>
        <v>0</v>
      </c>
      <c r="K14" s="97">
        <f t="shared" si="1"/>
        <v>0</v>
      </c>
      <c r="L14" s="98"/>
      <c r="M14" s="99">
        <f t="shared" si="2"/>
        <v>0</v>
      </c>
      <c r="N14" s="98"/>
      <c r="O14" s="98"/>
      <c r="P14" s="98"/>
      <c r="Q14" s="100">
        <f t="shared" si="3"/>
        <v>0</v>
      </c>
      <c r="R14" s="60" t="str">
        <f t="shared" si="5"/>
        <v>OK</v>
      </c>
      <c r="S14" s="61"/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v>0</v>
      </c>
      <c r="J15" s="96">
        <f t="shared" si="0"/>
        <v>0</v>
      </c>
      <c r="K15" s="97">
        <f t="shared" si="1"/>
        <v>0</v>
      </c>
      <c r="L15" s="98"/>
      <c r="M15" s="99">
        <f t="shared" si="2"/>
        <v>0</v>
      </c>
      <c r="N15" s="98"/>
      <c r="O15" s="98"/>
      <c r="P15" s="98"/>
      <c r="Q15" s="100">
        <f t="shared" si="3"/>
        <v>0</v>
      </c>
      <c r="R15" s="60" t="str">
        <f t="shared" si="5"/>
        <v>OK</v>
      </c>
      <c r="S15" s="61"/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0</v>
      </c>
      <c r="J16" s="96">
        <f t="shared" si="0"/>
        <v>0</v>
      </c>
      <c r="K16" s="97">
        <f t="shared" si="1"/>
        <v>0</v>
      </c>
      <c r="L16" s="98"/>
      <c r="M16" s="99">
        <f t="shared" si="2"/>
        <v>0</v>
      </c>
      <c r="N16" s="98"/>
      <c r="O16" s="98"/>
      <c r="P16" s="98"/>
      <c r="Q16" s="100">
        <f t="shared" si="3"/>
        <v>0</v>
      </c>
      <c r="R16" s="60" t="str">
        <f t="shared" si="5"/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 t="shared" si="0"/>
        <v>0</v>
      </c>
      <c r="K17" s="97">
        <f t="shared" si="1"/>
        <v>0</v>
      </c>
      <c r="L17" s="98"/>
      <c r="M17" s="99">
        <f t="shared" si="2"/>
        <v>0</v>
      </c>
      <c r="N17" s="98"/>
      <c r="O17" s="98"/>
      <c r="P17" s="98"/>
      <c r="Q17" s="100">
        <f t="shared" si="3"/>
        <v>0</v>
      </c>
      <c r="R17" s="60" t="str">
        <f t="shared" si="5"/>
        <v>OK</v>
      </c>
      <c r="S17" s="61"/>
      <c r="T17" s="61"/>
      <c r="U17" s="61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50</v>
      </c>
      <c r="J18" s="96">
        <f t="shared" si="0"/>
        <v>2</v>
      </c>
      <c r="K18" s="97">
        <f t="shared" si="1"/>
        <v>2</v>
      </c>
      <c r="L18" s="98"/>
      <c r="M18" s="99">
        <f t="shared" si="2"/>
        <v>12</v>
      </c>
      <c r="N18" s="98"/>
      <c r="O18" s="98"/>
      <c r="P18" s="98"/>
      <c r="Q18" s="100">
        <f t="shared" si="3"/>
        <v>48</v>
      </c>
      <c r="R18" s="60" t="str">
        <f t="shared" si="5"/>
        <v>OK</v>
      </c>
      <c r="S18" s="61">
        <v>2</v>
      </c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0</v>
      </c>
      <c r="J19" s="96">
        <f t="shared" si="0"/>
        <v>0</v>
      </c>
      <c r="K19" s="97">
        <f t="shared" si="1"/>
        <v>0</v>
      </c>
      <c r="L19" s="98"/>
      <c r="M19" s="99">
        <f t="shared" si="2"/>
        <v>0</v>
      </c>
      <c r="N19" s="98"/>
      <c r="O19" s="98"/>
      <c r="P19" s="98"/>
      <c r="Q19" s="100">
        <f t="shared" si="3"/>
        <v>0</v>
      </c>
      <c r="R19" s="60" t="str">
        <f t="shared" si="5"/>
        <v>OK</v>
      </c>
      <c r="S19" s="61"/>
      <c r="T19" s="61"/>
      <c r="U19" s="61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 t="shared" si="0"/>
        <v>0</v>
      </c>
      <c r="K20" s="97">
        <f t="shared" si="1"/>
        <v>0</v>
      </c>
      <c r="L20" s="98"/>
      <c r="M20" s="99">
        <f t="shared" si="2"/>
        <v>0</v>
      </c>
      <c r="N20" s="98"/>
      <c r="O20" s="98"/>
      <c r="P20" s="98"/>
      <c r="Q20" s="100">
        <f t="shared" si="3"/>
        <v>0</v>
      </c>
      <c r="R20" s="60" t="str">
        <f t="shared" si="5"/>
        <v>OK</v>
      </c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 t="shared" si="0"/>
        <v>0</v>
      </c>
      <c r="K21" s="97">
        <f t="shared" si="1"/>
        <v>0</v>
      </c>
      <c r="L21" s="98"/>
      <c r="M21" s="99">
        <f t="shared" si="2"/>
        <v>0</v>
      </c>
      <c r="N21" s="98"/>
      <c r="O21" s="98"/>
      <c r="P21" s="98"/>
      <c r="Q21" s="100">
        <f t="shared" si="3"/>
        <v>0</v>
      </c>
      <c r="R21" s="60" t="str">
        <f t="shared" si="5"/>
        <v>OK</v>
      </c>
      <c r="S21" s="61"/>
      <c r="T21" s="61"/>
      <c r="U21" s="61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0</v>
      </c>
      <c r="J22" s="96">
        <f t="shared" si="0"/>
        <v>0</v>
      </c>
      <c r="K22" s="97">
        <f t="shared" si="1"/>
        <v>0</v>
      </c>
      <c r="L22" s="98"/>
      <c r="M22" s="99">
        <f t="shared" si="2"/>
        <v>0</v>
      </c>
      <c r="N22" s="98"/>
      <c r="O22" s="98"/>
      <c r="P22" s="98"/>
      <c r="Q22" s="100">
        <f t="shared" si="3"/>
        <v>0</v>
      </c>
      <c r="R22" s="60" t="str">
        <f t="shared" si="5"/>
        <v>OK</v>
      </c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 t="shared" si="0"/>
        <v>0</v>
      </c>
      <c r="K23" s="97">
        <f t="shared" si="1"/>
        <v>0</v>
      </c>
      <c r="L23" s="98"/>
      <c r="M23" s="99">
        <f t="shared" si="2"/>
        <v>0</v>
      </c>
      <c r="N23" s="98"/>
      <c r="O23" s="98"/>
      <c r="P23" s="98"/>
      <c r="Q23" s="100">
        <f t="shared" si="3"/>
        <v>0</v>
      </c>
      <c r="R23" s="60" t="str">
        <f t="shared" si="5"/>
        <v>OK</v>
      </c>
      <c r="S23" s="61"/>
      <c r="T23" s="61"/>
      <c r="U23" s="61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 t="shared" si="0"/>
        <v>0</v>
      </c>
      <c r="K24" s="97">
        <f t="shared" si="1"/>
        <v>0</v>
      </c>
      <c r="L24" s="98"/>
      <c r="M24" s="99">
        <f t="shared" si="2"/>
        <v>0</v>
      </c>
      <c r="N24" s="98"/>
      <c r="O24" s="98"/>
      <c r="P24" s="98"/>
      <c r="Q24" s="100">
        <f t="shared" si="3"/>
        <v>0</v>
      </c>
      <c r="R24" s="60" t="str">
        <f t="shared" si="5"/>
        <v>OK</v>
      </c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0</v>
      </c>
      <c r="J25" s="96">
        <f t="shared" si="0"/>
        <v>0</v>
      </c>
      <c r="K25" s="97">
        <f t="shared" si="1"/>
        <v>0</v>
      </c>
      <c r="L25" s="98"/>
      <c r="M25" s="99">
        <f t="shared" si="2"/>
        <v>0</v>
      </c>
      <c r="N25" s="98"/>
      <c r="O25" s="98"/>
      <c r="P25" s="98"/>
      <c r="Q25" s="100">
        <f t="shared" si="3"/>
        <v>0</v>
      </c>
      <c r="R25" s="60" t="str">
        <f t="shared" si="5"/>
        <v>OK</v>
      </c>
      <c r="S25" s="61"/>
      <c r="T25" s="61"/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0</v>
      </c>
      <c r="J26" s="96">
        <f t="shared" si="0"/>
        <v>0</v>
      </c>
      <c r="K26" s="97">
        <f t="shared" si="1"/>
        <v>0</v>
      </c>
      <c r="L26" s="98"/>
      <c r="M26" s="99">
        <f t="shared" si="2"/>
        <v>0</v>
      </c>
      <c r="N26" s="98"/>
      <c r="O26" s="98"/>
      <c r="P26" s="98"/>
      <c r="Q26" s="100">
        <f t="shared" si="3"/>
        <v>0</v>
      </c>
      <c r="R26" s="60" t="str">
        <f t="shared" si="5"/>
        <v>OK</v>
      </c>
      <c r="S26" s="61"/>
      <c r="T26" s="61"/>
      <c r="U26" s="61"/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0</v>
      </c>
      <c r="J27" s="96">
        <f t="shared" si="0"/>
        <v>0</v>
      </c>
      <c r="K27" s="97">
        <f t="shared" si="1"/>
        <v>0</v>
      </c>
      <c r="L27" s="98"/>
      <c r="M27" s="99">
        <f t="shared" si="2"/>
        <v>0</v>
      </c>
      <c r="N27" s="98"/>
      <c r="O27" s="98"/>
      <c r="P27" s="98"/>
      <c r="Q27" s="100">
        <f t="shared" si="3"/>
        <v>0</v>
      </c>
      <c r="R27" s="60" t="str">
        <f t="shared" si="5"/>
        <v>OK</v>
      </c>
      <c r="S27" s="61"/>
      <c r="T27" s="61"/>
      <c r="U27" s="61"/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0</v>
      </c>
      <c r="J28" s="96">
        <f t="shared" si="0"/>
        <v>0</v>
      </c>
      <c r="K28" s="97">
        <f t="shared" si="1"/>
        <v>0</v>
      </c>
      <c r="L28" s="98"/>
      <c r="M28" s="99">
        <f t="shared" si="2"/>
        <v>0</v>
      </c>
      <c r="N28" s="98"/>
      <c r="O28" s="98"/>
      <c r="P28" s="98"/>
      <c r="Q28" s="100">
        <f t="shared" si="3"/>
        <v>0</v>
      </c>
      <c r="R28" s="60" t="str">
        <f t="shared" ref="R28:R29" si="6">IF(Q28&lt;0,"ATENÇÃO","OK")</f>
        <v>OK</v>
      </c>
      <c r="S28" s="61"/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0</v>
      </c>
      <c r="J29" s="96">
        <f t="shared" si="0"/>
        <v>0</v>
      </c>
      <c r="K29" s="97">
        <f t="shared" si="1"/>
        <v>0</v>
      </c>
      <c r="L29" s="98"/>
      <c r="M29" s="99">
        <f t="shared" si="2"/>
        <v>0</v>
      </c>
      <c r="N29" s="98"/>
      <c r="O29" s="98"/>
      <c r="P29" s="98"/>
      <c r="Q29" s="100">
        <f t="shared" si="3"/>
        <v>0</v>
      </c>
      <c r="R29" s="60" t="str">
        <f t="shared" si="6"/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90</v>
      </c>
      <c r="J30" s="48"/>
      <c r="K30" s="48"/>
      <c r="L30" s="77"/>
      <c r="M30" s="77"/>
      <c r="N30" s="77"/>
      <c r="O30" s="77"/>
      <c r="P30" s="77"/>
      <c r="Q30" s="83">
        <f>SUM(Q4:Q29)</f>
        <v>82</v>
      </c>
      <c r="S30" s="80">
        <f t="shared" ref="S30:AH30" si="7">SUMPRODUCT($H$4:$H$29,S4:S29)</f>
        <v>575.55999999999995</v>
      </c>
      <c r="T30" s="80">
        <f t="shared" si="7"/>
        <v>0</v>
      </c>
      <c r="U30" s="80">
        <f t="shared" si="7"/>
        <v>0</v>
      </c>
      <c r="V30" s="80">
        <f t="shared" si="7"/>
        <v>0</v>
      </c>
      <c r="W30" s="80">
        <f t="shared" si="7"/>
        <v>0</v>
      </c>
      <c r="X30" s="80">
        <f t="shared" si="7"/>
        <v>0</v>
      </c>
      <c r="Y30" s="80">
        <f t="shared" si="7"/>
        <v>0</v>
      </c>
      <c r="Z30" s="80">
        <f t="shared" si="7"/>
        <v>0</v>
      </c>
      <c r="AA30" s="80">
        <f t="shared" si="7"/>
        <v>0</v>
      </c>
      <c r="AB30" s="80">
        <f t="shared" si="7"/>
        <v>0</v>
      </c>
      <c r="AC30" s="80">
        <f t="shared" si="7"/>
        <v>0</v>
      </c>
      <c r="AD30" s="80">
        <f t="shared" si="7"/>
        <v>0</v>
      </c>
      <c r="AE30" s="80">
        <f t="shared" si="7"/>
        <v>0</v>
      </c>
      <c r="AF30" s="80">
        <f t="shared" si="7"/>
        <v>0</v>
      </c>
      <c r="AG30" s="80">
        <f t="shared" si="7"/>
        <v>0</v>
      </c>
      <c r="AH30" s="80">
        <f t="shared" si="7"/>
        <v>0</v>
      </c>
    </row>
    <row r="31" spans="1:34" ht="24" customHeight="1" thickBot="1" x14ac:dyDescent="0.4">
      <c r="I31" s="101">
        <f>SUMPRODUCT($H$4:$H$29,I4:I29)</f>
        <v>11479.4</v>
      </c>
      <c r="J31" s="101">
        <f>SUMPRODUCT($H$4:$H$29,J4:J29)</f>
        <v>575.55999999999995</v>
      </c>
      <c r="K31" s="101">
        <f>SUMPRODUCT($H$4:$H$29,K4:K29)</f>
        <v>575.55999999999995</v>
      </c>
      <c r="L31" s="77"/>
      <c r="M31" s="77"/>
      <c r="N31" s="77"/>
      <c r="O31" s="77"/>
      <c r="P31" s="77"/>
      <c r="Q31" s="83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autoFilter ref="A3:AH32" xr:uid="{00000000-0001-0000-0000-000000000000}"/>
  <mergeCells count="30">
    <mergeCell ref="AG1:AG2"/>
    <mergeCell ref="AH1:AH2"/>
    <mergeCell ref="A1:C1"/>
    <mergeCell ref="AD1:AD2"/>
    <mergeCell ref="AB1:AB2"/>
    <mergeCell ref="AC1:AC2"/>
    <mergeCell ref="AA1:AA2"/>
    <mergeCell ref="D1:H1"/>
    <mergeCell ref="I1:R1"/>
    <mergeCell ref="S1:S2"/>
    <mergeCell ref="T1:T2"/>
    <mergeCell ref="Z1:Z2"/>
    <mergeCell ref="Y1:Y2"/>
    <mergeCell ref="U1:U2"/>
    <mergeCell ref="V1:V2"/>
    <mergeCell ref="W1:W2"/>
    <mergeCell ref="X1:X2"/>
    <mergeCell ref="AE1:AE2"/>
    <mergeCell ref="AF1:AF2"/>
    <mergeCell ref="C28:C29"/>
    <mergeCell ref="A28:A29"/>
    <mergeCell ref="B32:H32"/>
    <mergeCell ref="I2:R2"/>
    <mergeCell ref="A2:H2"/>
    <mergeCell ref="A4:A13"/>
    <mergeCell ref="C4:C13"/>
    <mergeCell ref="A14:A20"/>
    <mergeCell ref="C14:C20"/>
    <mergeCell ref="A21:A27"/>
    <mergeCell ref="C21:C27"/>
  </mergeCells>
  <conditionalFormatting sqref="S4:AD29">
    <cfRule type="cellIs" dxfId="79" priority="47" stopIfTrue="1" operator="greaterThan">
      <formula>0</formula>
    </cfRule>
    <cfRule type="cellIs" dxfId="78" priority="48" stopIfTrue="1" operator="greaterThan">
      <formula>0</formula>
    </cfRule>
    <cfRule type="cellIs" dxfId="77" priority="49" stopIfTrue="1" operator="greaterThan">
      <formula>0</formula>
    </cfRule>
  </conditionalFormatting>
  <conditionalFormatting sqref="S4:AH29">
    <cfRule type="cellIs" dxfId="76" priority="1" operator="greaterThan">
      <formula>10</formula>
    </cfRule>
    <cfRule type="cellIs" dxfId="75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0768-4B60-411E-B768-CEB3728F699B}">
  <dimension ref="A1:W42"/>
  <sheetViews>
    <sheetView topLeftCell="A28" zoomScale="60" zoomScaleNormal="60" workbookViewId="0">
      <selection activeCell="F53" sqref="F53"/>
    </sheetView>
  </sheetViews>
  <sheetFormatPr defaultColWidth="9.7265625" defaultRowHeight="14.5" x14ac:dyDescent="0.35"/>
  <cols>
    <col min="1" max="1" width="7.54296875" style="1" customWidth="1"/>
    <col min="2" max="2" width="9" style="1" customWidth="1"/>
    <col min="3" max="3" width="18" style="17" customWidth="1"/>
    <col min="4" max="4" width="25.7265625" style="1" customWidth="1"/>
    <col min="5" max="5" width="15.7265625" style="1" customWidth="1"/>
    <col min="6" max="6" width="8.81640625" style="1" customWidth="1"/>
    <col min="7" max="7" width="12.7265625" style="4" customWidth="1"/>
    <col min="8" max="8" width="14.1796875" style="18" customWidth="1"/>
    <col min="9" max="9" width="14.1796875" style="5" customWidth="1"/>
    <col min="10" max="10" width="16" style="2" customWidth="1"/>
    <col min="11" max="11" width="16.54296875" style="2" customWidth="1"/>
    <col min="12" max="23" width="12.453125" style="2" customWidth="1"/>
    <col min="24" max="16384" width="9.7265625" style="2"/>
  </cols>
  <sheetData>
    <row r="1" spans="1:23" ht="40" customHeight="1" x14ac:dyDescent="0.35">
      <c r="A1" s="155" t="s">
        <v>111</v>
      </c>
      <c r="B1" s="155"/>
      <c r="C1" s="156"/>
      <c r="D1" s="157" t="s">
        <v>110</v>
      </c>
      <c r="E1" s="158"/>
      <c r="F1" s="158"/>
      <c r="G1" s="158"/>
      <c r="H1" s="158"/>
      <c r="I1" s="159"/>
      <c r="J1" s="162" t="s">
        <v>107</v>
      </c>
      <c r="K1" s="163"/>
      <c r="L1" s="153" t="s">
        <v>30</v>
      </c>
      <c r="M1" s="153" t="s">
        <v>30</v>
      </c>
      <c r="N1" s="153" t="s">
        <v>30</v>
      </c>
      <c r="O1" s="153" t="s">
        <v>30</v>
      </c>
      <c r="P1" s="153" t="s">
        <v>30</v>
      </c>
      <c r="Q1" s="153" t="s">
        <v>30</v>
      </c>
      <c r="R1" s="153" t="s">
        <v>30</v>
      </c>
      <c r="S1" s="153" t="s">
        <v>30</v>
      </c>
      <c r="T1" s="153" t="s">
        <v>30</v>
      </c>
      <c r="U1" s="153" t="s">
        <v>30</v>
      </c>
      <c r="V1" s="153" t="s">
        <v>30</v>
      </c>
      <c r="W1" s="153" t="s">
        <v>30</v>
      </c>
    </row>
    <row r="2" spans="1:23" ht="31.5" customHeight="1" x14ac:dyDescent="0.35">
      <c r="A2" s="160" t="s">
        <v>112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1:23" s="3" customFormat="1" ht="45.75" customHeight="1" x14ac:dyDescent="0.25">
      <c r="A3" s="20" t="s">
        <v>24</v>
      </c>
      <c r="B3" s="92" t="s">
        <v>22</v>
      </c>
      <c r="C3" s="19" t="s">
        <v>15</v>
      </c>
      <c r="D3" s="20" t="s">
        <v>28</v>
      </c>
      <c r="E3" s="19" t="s">
        <v>19</v>
      </c>
      <c r="F3" s="20" t="s">
        <v>3</v>
      </c>
      <c r="G3" s="30" t="s">
        <v>32</v>
      </c>
      <c r="H3" s="31" t="s">
        <v>33</v>
      </c>
      <c r="I3" s="32" t="s">
        <v>34</v>
      </c>
      <c r="J3" s="28" t="s">
        <v>17</v>
      </c>
      <c r="K3" s="28" t="s">
        <v>18</v>
      </c>
      <c r="L3" s="27" t="s">
        <v>31</v>
      </c>
      <c r="M3" s="27" t="s">
        <v>31</v>
      </c>
      <c r="N3" s="27" t="s">
        <v>31</v>
      </c>
      <c r="O3" s="27" t="s">
        <v>31</v>
      </c>
      <c r="P3" s="27" t="s">
        <v>31</v>
      </c>
      <c r="Q3" s="27" t="s">
        <v>31</v>
      </c>
      <c r="R3" s="27" t="s">
        <v>31</v>
      </c>
      <c r="S3" s="27" t="s">
        <v>31</v>
      </c>
      <c r="T3" s="27" t="s">
        <v>31</v>
      </c>
      <c r="U3" s="27" t="s">
        <v>31</v>
      </c>
      <c r="V3" s="27" t="s">
        <v>31</v>
      </c>
      <c r="W3" s="27" t="s">
        <v>31</v>
      </c>
    </row>
    <row r="4" spans="1:23" ht="45" customHeight="1" x14ac:dyDescent="0.35">
      <c r="A4" s="144">
        <v>1</v>
      </c>
      <c r="B4" s="22">
        <v>1</v>
      </c>
      <c r="C4" s="146" t="s">
        <v>45</v>
      </c>
      <c r="D4" s="25" t="s">
        <v>46</v>
      </c>
      <c r="E4" s="22" t="s">
        <v>77</v>
      </c>
      <c r="F4" s="22" t="s">
        <v>10</v>
      </c>
      <c r="G4" s="24">
        <v>2</v>
      </c>
      <c r="H4" s="33">
        <f>G4*2</f>
        <v>4</v>
      </c>
      <c r="I4" s="34">
        <f>H4-(SUM(L4:W4))</f>
        <v>4</v>
      </c>
      <c r="J4" s="16">
        <v>98.29</v>
      </c>
      <c r="K4" s="16">
        <f>J4*G4</f>
        <v>196.58</v>
      </c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45" customHeight="1" x14ac:dyDescent="0.35">
      <c r="A5" s="151"/>
      <c r="B5" s="22">
        <v>2</v>
      </c>
      <c r="C5" s="152"/>
      <c r="D5" s="25" t="s">
        <v>47</v>
      </c>
      <c r="E5" s="26" t="s">
        <v>78</v>
      </c>
      <c r="F5" s="26" t="s">
        <v>27</v>
      </c>
      <c r="G5" s="24">
        <v>93</v>
      </c>
      <c r="H5" s="33">
        <f t="shared" ref="H5:H29" si="0">G5*2</f>
        <v>186</v>
      </c>
      <c r="I5" s="34">
        <f t="shared" ref="I5:I29" si="1">H5-(SUM(L5:W5))</f>
        <v>186</v>
      </c>
      <c r="J5" s="16">
        <v>17.8</v>
      </c>
      <c r="K5" s="16">
        <f t="shared" ref="K5:K28" si="2">J5*G5</f>
        <v>1655.4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45" customHeight="1" x14ac:dyDescent="0.35">
      <c r="A6" s="151"/>
      <c r="B6" s="22">
        <v>3</v>
      </c>
      <c r="C6" s="152"/>
      <c r="D6" s="25" t="s">
        <v>48</v>
      </c>
      <c r="E6" s="26" t="s">
        <v>79</v>
      </c>
      <c r="F6" s="26" t="s">
        <v>75</v>
      </c>
      <c r="G6" s="24">
        <v>245</v>
      </c>
      <c r="H6" s="33">
        <f t="shared" si="0"/>
        <v>490</v>
      </c>
      <c r="I6" s="34">
        <f t="shared" si="1"/>
        <v>490</v>
      </c>
      <c r="J6" s="16">
        <v>38.08</v>
      </c>
      <c r="K6" s="16">
        <f t="shared" si="2"/>
        <v>9329.6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t="45" customHeight="1" x14ac:dyDescent="0.35">
      <c r="A7" s="151"/>
      <c r="B7" s="22">
        <v>4</v>
      </c>
      <c r="C7" s="152"/>
      <c r="D7" s="25" t="s">
        <v>49</v>
      </c>
      <c r="E7" s="26" t="s">
        <v>80</v>
      </c>
      <c r="F7" s="26" t="s">
        <v>75</v>
      </c>
      <c r="G7" s="24">
        <v>24</v>
      </c>
      <c r="H7" s="33">
        <f t="shared" si="0"/>
        <v>48</v>
      </c>
      <c r="I7" s="34">
        <f t="shared" si="1"/>
        <v>48</v>
      </c>
      <c r="J7" s="16">
        <v>18.96</v>
      </c>
      <c r="K7" s="16">
        <f t="shared" si="2"/>
        <v>455.04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ht="45" customHeight="1" x14ac:dyDescent="0.35">
      <c r="A8" s="151"/>
      <c r="B8" s="22">
        <v>5</v>
      </c>
      <c r="C8" s="152"/>
      <c r="D8" s="25" t="s">
        <v>50</v>
      </c>
      <c r="E8" s="26" t="s">
        <v>81</v>
      </c>
      <c r="F8" s="26" t="s">
        <v>75</v>
      </c>
      <c r="G8" s="24">
        <v>218</v>
      </c>
      <c r="H8" s="33">
        <f t="shared" si="0"/>
        <v>436</v>
      </c>
      <c r="I8" s="34">
        <f t="shared" si="1"/>
        <v>436</v>
      </c>
      <c r="J8" s="16">
        <v>26.73</v>
      </c>
      <c r="K8" s="16">
        <f t="shared" si="2"/>
        <v>5827.14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ht="45" customHeight="1" x14ac:dyDescent="0.35">
      <c r="A9" s="151"/>
      <c r="B9" s="22">
        <v>6</v>
      </c>
      <c r="C9" s="152"/>
      <c r="D9" s="25" t="s">
        <v>51</v>
      </c>
      <c r="E9" s="26" t="s">
        <v>82</v>
      </c>
      <c r="F9" s="22" t="s">
        <v>27</v>
      </c>
      <c r="G9" s="24">
        <v>65</v>
      </c>
      <c r="H9" s="33">
        <f t="shared" si="0"/>
        <v>130</v>
      </c>
      <c r="I9" s="34">
        <f t="shared" si="1"/>
        <v>130</v>
      </c>
      <c r="J9" s="16">
        <v>37.35</v>
      </c>
      <c r="K9" s="16">
        <f t="shared" si="2"/>
        <v>2427.75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 ht="45" customHeight="1" x14ac:dyDescent="0.35">
      <c r="A10" s="151"/>
      <c r="B10" s="22">
        <v>7</v>
      </c>
      <c r="C10" s="152"/>
      <c r="D10" s="25" t="s">
        <v>52</v>
      </c>
      <c r="E10" s="26" t="s">
        <v>83</v>
      </c>
      <c r="F10" s="26" t="s">
        <v>10</v>
      </c>
      <c r="G10" s="24">
        <v>4300</v>
      </c>
      <c r="H10" s="33">
        <f t="shared" si="0"/>
        <v>8600</v>
      </c>
      <c r="I10" s="34">
        <f t="shared" si="1"/>
        <v>8600</v>
      </c>
      <c r="J10" s="16">
        <v>1.58</v>
      </c>
      <c r="K10" s="16">
        <f t="shared" si="2"/>
        <v>6794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ht="45" customHeight="1" x14ac:dyDescent="0.35">
      <c r="A11" s="151"/>
      <c r="B11" s="22">
        <v>8</v>
      </c>
      <c r="C11" s="152"/>
      <c r="D11" s="25" t="s">
        <v>53</v>
      </c>
      <c r="E11" s="26" t="s">
        <v>84</v>
      </c>
      <c r="F11" s="26" t="s">
        <v>76</v>
      </c>
      <c r="G11" s="24">
        <v>76</v>
      </c>
      <c r="H11" s="33">
        <f t="shared" si="0"/>
        <v>152</v>
      </c>
      <c r="I11" s="34">
        <f t="shared" si="1"/>
        <v>152</v>
      </c>
      <c r="J11" s="16">
        <v>180.08</v>
      </c>
      <c r="K11" s="16">
        <f t="shared" si="2"/>
        <v>13686.080000000002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ht="45" customHeight="1" x14ac:dyDescent="0.35">
      <c r="A12" s="151"/>
      <c r="B12" s="22">
        <v>9</v>
      </c>
      <c r="C12" s="152"/>
      <c r="D12" s="25" t="s">
        <v>54</v>
      </c>
      <c r="E12" s="26" t="s">
        <v>85</v>
      </c>
      <c r="F12" s="22" t="s">
        <v>76</v>
      </c>
      <c r="G12" s="24">
        <v>25</v>
      </c>
      <c r="H12" s="33">
        <f t="shared" si="0"/>
        <v>50</v>
      </c>
      <c r="I12" s="34">
        <f t="shared" si="1"/>
        <v>50</v>
      </c>
      <c r="J12" s="16">
        <v>192.37</v>
      </c>
      <c r="K12" s="16">
        <f t="shared" si="2"/>
        <v>4809.25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ht="45" customHeight="1" x14ac:dyDescent="0.35">
      <c r="A13" s="145"/>
      <c r="B13" s="22">
        <v>10</v>
      </c>
      <c r="C13" s="147"/>
      <c r="D13" s="25" t="s">
        <v>55</v>
      </c>
      <c r="E13" s="26" t="s">
        <v>86</v>
      </c>
      <c r="F13" s="22" t="s">
        <v>76</v>
      </c>
      <c r="G13" s="24">
        <v>23</v>
      </c>
      <c r="H13" s="33">
        <f t="shared" si="0"/>
        <v>46</v>
      </c>
      <c r="I13" s="34">
        <f t="shared" si="1"/>
        <v>46</v>
      </c>
      <c r="J13" s="16">
        <v>126.3</v>
      </c>
      <c r="K13" s="16">
        <f t="shared" si="2"/>
        <v>2904.9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ht="45" customHeight="1" x14ac:dyDescent="0.35">
      <c r="A14" s="144">
        <v>2</v>
      </c>
      <c r="B14" s="22">
        <v>11</v>
      </c>
      <c r="C14" s="146" t="s">
        <v>45</v>
      </c>
      <c r="D14" s="25" t="s">
        <v>56</v>
      </c>
      <c r="E14" s="26" t="s">
        <v>87</v>
      </c>
      <c r="F14" s="26" t="s">
        <v>10</v>
      </c>
      <c r="G14" s="24">
        <v>23</v>
      </c>
      <c r="H14" s="33">
        <f t="shared" si="0"/>
        <v>46</v>
      </c>
      <c r="I14" s="34">
        <f t="shared" si="1"/>
        <v>46</v>
      </c>
      <c r="J14" s="16">
        <v>117.5</v>
      </c>
      <c r="K14" s="16">
        <f t="shared" si="2"/>
        <v>2702.5</v>
      </c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ht="45" customHeight="1" x14ac:dyDescent="0.35">
      <c r="A15" s="151"/>
      <c r="B15" s="22">
        <v>12</v>
      </c>
      <c r="C15" s="152"/>
      <c r="D15" s="25" t="s">
        <v>57</v>
      </c>
      <c r="E15" s="26" t="s">
        <v>87</v>
      </c>
      <c r="F15" s="26" t="s">
        <v>10</v>
      </c>
      <c r="G15" s="24">
        <v>38</v>
      </c>
      <c r="H15" s="33">
        <f t="shared" si="0"/>
        <v>76</v>
      </c>
      <c r="I15" s="34">
        <f t="shared" si="1"/>
        <v>76</v>
      </c>
      <c r="J15" s="16">
        <v>228.8</v>
      </c>
      <c r="K15" s="16">
        <f t="shared" si="2"/>
        <v>8694.4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ht="45" customHeight="1" x14ac:dyDescent="0.35">
      <c r="A16" s="151"/>
      <c r="B16" s="22">
        <v>13</v>
      </c>
      <c r="C16" s="152"/>
      <c r="D16" s="25" t="s">
        <v>58</v>
      </c>
      <c r="E16" s="26" t="s">
        <v>87</v>
      </c>
      <c r="F16" s="26" t="s">
        <v>10</v>
      </c>
      <c r="G16" s="24">
        <v>30</v>
      </c>
      <c r="H16" s="33">
        <f t="shared" si="0"/>
        <v>60</v>
      </c>
      <c r="I16" s="34">
        <f t="shared" si="1"/>
        <v>60</v>
      </c>
      <c r="J16" s="16">
        <v>159.4</v>
      </c>
      <c r="K16" s="16">
        <f t="shared" si="2"/>
        <v>4782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ht="45" customHeight="1" x14ac:dyDescent="0.35">
      <c r="A17" s="151"/>
      <c r="B17" s="22">
        <v>14</v>
      </c>
      <c r="C17" s="152"/>
      <c r="D17" s="25" t="s">
        <v>59</v>
      </c>
      <c r="E17" s="26" t="s">
        <v>88</v>
      </c>
      <c r="F17" s="26" t="s">
        <v>10</v>
      </c>
      <c r="G17" s="24">
        <v>3</v>
      </c>
      <c r="H17" s="33">
        <f t="shared" si="0"/>
        <v>6</v>
      </c>
      <c r="I17" s="34">
        <f t="shared" si="1"/>
        <v>6</v>
      </c>
      <c r="J17" s="16">
        <v>246.36</v>
      </c>
      <c r="K17" s="16">
        <f t="shared" si="2"/>
        <v>739.08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ht="45" customHeight="1" x14ac:dyDescent="0.35">
      <c r="A18" s="151"/>
      <c r="B18" s="22">
        <v>15</v>
      </c>
      <c r="C18" s="152"/>
      <c r="D18" s="25" t="s">
        <v>60</v>
      </c>
      <c r="E18" s="26" t="s">
        <v>89</v>
      </c>
      <c r="F18" s="26" t="s">
        <v>10</v>
      </c>
      <c r="G18" s="24">
        <v>130</v>
      </c>
      <c r="H18" s="33">
        <f t="shared" si="0"/>
        <v>260</v>
      </c>
      <c r="I18" s="34">
        <f t="shared" si="1"/>
        <v>260</v>
      </c>
      <c r="J18" s="16">
        <v>174.78</v>
      </c>
      <c r="K18" s="16">
        <f t="shared" si="2"/>
        <v>22721.4</v>
      </c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ht="45" customHeight="1" x14ac:dyDescent="0.35">
      <c r="A19" s="151"/>
      <c r="B19" s="22">
        <v>16</v>
      </c>
      <c r="C19" s="152"/>
      <c r="D19" s="25" t="s">
        <v>61</v>
      </c>
      <c r="E19" s="26" t="s">
        <v>90</v>
      </c>
      <c r="F19" s="26" t="s">
        <v>10</v>
      </c>
      <c r="G19" s="24">
        <v>40</v>
      </c>
      <c r="H19" s="33">
        <f t="shared" si="0"/>
        <v>80</v>
      </c>
      <c r="I19" s="34">
        <f t="shared" si="1"/>
        <v>80</v>
      </c>
      <c r="J19" s="16">
        <v>252.67</v>
      </c>
      <c r="K19" s="16">
        <f t="shared" si="2"/>
        <v>10106.799999999999</v>
      </c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ht="45" customHeight="1" x14ac:dyDescent="0.35">
      <c r="A20" s="145"/>
      <c r="B20" s="22">
        <v>17</v>
      </c>
      <c r="C20" s="147"/>
      <c r="D20" s="25" t="s">
        <v>62</v>
      </c>
      <c r="E20" s="26" t="s">
        <v>88</v>
      </c>
      <c r="F20" s="26" t="s">
        <v>10</v>
      </c>
      <c r="G20" s="24">
        <v>5</v>
      </c>
      <c r="H20" s="33">
        <f t="shared" si="0"/>
        <v>10</v>
      </c>
      <c r="I20" s="34">
        <f t="shared" si="1"/>
        <v>10</v>
      </c>
      <c r="J20" s="16">
        <v>117.45</v>
      </c>
      <c r="K20" s="16">
        <f t="shared" si="2"/>
        <v>587.25</v>
      </c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ht="45" customHeight="1" x14ac:dyDescent="0.35">
      <c r="A21" s="144">
        <v>3</v>
      </c>
      <c r="B21" s="22">
        <v>18</v>
      </c>
      <c r="C21" s="146" t="s">
        <v>72</v>
      </c>
      <c r="D21" s="25" t="s">
        <v>63</v>
      </c>
      <c r="E21" s="26" t="s">
        <v>91</v>
      </c>
      <c r="F21" s="26" t="s">
        <v>26</v>
      </c>
      <c r="G21" s="24">
        <v>12</v>
      </c>
      <c r="H21" s="33">
        <f t="shared" si="0"/>
        <v>24</v>
      </c>
      <c r="I21" s="34">
        <f t="shared" si="1"/>
        <v>24</v>
      </c>
      <c r="J21" s="16">
        <v>42.64</v>
      </c>
      <c r="K21" s="16">
        <f t="shared" si="2"/>
        <v>511.68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45" customHeight="1" x14ac:dyDescent="0.35">
      <c r="A22" s="151"/>
      <c r="B22" s="22">
        <v>19</v>
      </c>
      <c r="C22" s="152"/>
      <c r="D22" s="25" t="s">
        <v>64</v>
      </c>
      <c r="E22" s="26" t="s">
        <v>92</v>
      </c>
      <c r="F22" s="26" t="s">
        <v>10</v>
      </c>
      <c r="G22" s="24">
        <v>40</v>
      </c>
      <c r="H22" s="33">
        <f t="shared" si="0"/>
        <v>80</v>
      </c>
      <c r="I22" s="34">
        <f t="shared" si="1"/>
        <v>80</v>
      </c>
      <c r="J22" s="16">
        <v>15.59</v>
      </c>
      <c r="K22" s="16">
        <f t="shared" si="2"/>
        <v>623.6</v>
      </c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spans="1:23" ht="45" customHeight="1" x14ac:dyDescent="0.35">
      <c r="A23" s="151"/>
      <c r="B23" s="22">
        <v>20</v>
      </c>
      <c r="C23" s="152"/>
      <c r="D23" s="25" t="s">
        <v>65</v>
      </c>
      <c r="E23" s="26" t="s">
        <v>93</v>
      </c>
      <c r="F23" s="26" t="s">
        <v>25</v>
      </c>
      <c r="G23" s="24">
        <v>20</v>
      </c>
      <c r="H23" s="33">
        <f t="shared" si="0"/>
        <v>40</v>
      </c>
      <c r="I23" s="34">
        <f t="shared" si="1"/>
        <v>40</v>
      </c>
      <c r="J23" s="16">
        <v>7.43</v>
      </c>
      <c r="K23" s="16">
        <f t="shared" si="2"/>
        <v>148.6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ht="45" customHeight="1" x14ac:dyDescent="0.35">
      <c r="A24" s="151"/>
      <c r="B24" s="22">
        <v>21</v>
      </c>
      <c r="C24" s="152"/>
      <c r="D24" s="25" t="s">
        <v>66</v>
      </c>
      <c r="E24" s="26" t="s">
        <v>94</v>
      </c>
      <c r="F24" s="26" t="s">
        <v>26</v>
      </c>
      <c r="G24" s="24">
        <v>20</v>
      </c>
      <c r="H24" s="33">
        <f t="shared" si="0"/>
        <v>40</v>
      </c>
      <c r="I24" s="34">
        <f t="shared" si="1"/>
        <v>40</v>
      </c>
      <c r="J24" s="16">
        <v>27.96</v>
      </c>
      <c r="K24" s="16">
        <f t="shared" si="2"/>
        <v>559.20000000000005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ht="45" customHeight="1" x14ac:dyDescent="0.35">
      <c r="A25" s="151"/>
      <c r="B25" s="22">
        <v>22</v>
      </c>
      <c r="C25" s="152"/>
      <c r="D25" s="25" t="s">
        <v>67</v>
      </c>
      <c r="E25" s="26" t="s">
        <v>95</v>
      </c>
      <c r="F25" s="26" t="s">
        <v>26</v>
      </c>
      <c r="G25" s="24">
        <v>42</v>
      </c>
      <c r="H25" s="33">
        <f t="shared" si="0"/>
        <v>84</v>
      </c>
      <c r="I25" s="34">
        <f t="shared" si="1"/>
        <v>84</v>
      </c>
      <c r="J25" s="16">
        <v>16</v>
      </c>
      <c r="K25" s="16">
        <f t="shared" si="2"/>
        <v>672</v>
      </c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45" customHeight="1" x14ac:dyDescent="0.35">
      <c r="A26" s="151"/>
      <c r="B26" s="22">
        <v>23</v>
      </c>
      <c r="C26" s="152"/>
      <c r="D26" s="25" t="s">
        <v>68</v>
      </c>
      <c r="E26" s="26" t="s">
        <v>96</v>
      </c>
      <c r="F26" s="26" t="s">
        <v>10</v>
      </c>
      <c r="G26" s="24">
        <v>17</v>
      </c>
      <c r="H26" s="33">
        <f t="shared" si="0"/>
        <v>34</v>
      </c>
      <c r="I26" s="34">
        <f t="shared" si="1"/>
        <v>34</v>
      </c>
      <c r="J26" s="16">
        <v>80</v>
      </c>
      <c r="K26" s="16">
        <f t="shared" si="2"/>
        <v>1360</v>
      </c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ht="45" customHeight="1" x14ac:dyDescent="0.35">
      <c r="A27" s="145"/>
      <c r="B27" s="22">
        <v>24</v>
      </c>
      <c r="C27" s="147"/>
      <c r="D27" s="25" t="s">
        <v>69</v>
      </c>
      <c r="E27" s="26" t="s">
        <v>97</v>
      </c>
      <c r="F27" s="26" t="s">
        <v>10</v>
      </c>
      <c r="G27" s="24">
        <v>100</v>
      </c>
      <c r="H27" s="33">
        <f t="shared" si="0"/>
        <v>200</v>
      </c>
      <c r="I27" s="34">
        <f t="shared" si="1"/>
        <v>200</v>
      </c>
      <c r="J27" s="16">
        <v>45</v>
      </c>
      <c r="K27" s="16">
        <f t="shared" si="2"/>
        <v>4500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ht="45" customHeight="1" x14ac:dyDescent="0.35">
      <c r="A28" s="144">
        <v>4</v>
      </c>
      <c r="B28" s="22">
        <v>25</v>
      </c>
      <c r="C28" s="146" t="s">
        <v>45</v>
      </c>
      <c r="D28" s="25" t="s">
        <v>70</v>
      </c>
      <c r="E28" s="26" t="s">
        <v>98</v>
      </c>
      <c r="F28" s="26" t="s">
        <v>10</v>
      </c>
      <c r="G28" s="24">
        <v>20</v>
      </c>
      <c r="H28" s="33">
        <f t="shared" si="0"/>
        <v>40</v>
      </c>
      <c r="I28" s="34">
        <f t="shared" si="1"/>
        <v>40</v>
      </c>
      <c r="J28" s="16">
        <v>74</v>
      </c>
      <c r="K28" s="16">
        <f t="shared" si="2"/>
        <v>1480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ht="45" customHeight="1" x14ac:dyDescent="0.35">
      <c r="A29" s="145"/>
      <c r="B29" s="22">
        <v>26</v>
      </c>
      <c r="C29" s="147"/>
      <c r="D29" s="25" t="s">
        <v>71</v>
      </c>
      <c r="E29" s="26" t="s">
        <v>99</v>
      </c>
      <c r="F29" s="26" t="s">
        <v>10</v>
      </c>
      <c r="G29" s="24">
        <v>4</v>
      </c>
      <c r="H29" s="33">
        <f t="shared" si="0"/>
        <v>8</v>
      </c>
      <c r="I29" s="34">
        <f t="shared" si="1"/>
        <v>8</v>
      </c>
      <c r="J29" s="16">
        <v>140</v>
      </c>
      <c r="K29" s="16">
        <f t="shared" ref="K29" si="3">J29*G29</f>
        <v>560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x14ac:dyDescent="0.35">
      <c r="A30" s="23"/>
      <c r="B30" s="23"/>
      <c r="G30" s="4">
        <f>SUM(G4:G29)</f>
        <v>5615</v>
      </c>
      <c r="H30" s="4">
        <f>SUM(H4:H29)</f>
        <v>11230</v>
      </c>
      <c r="I30" s="4">
        <f>SUM(I4:I29)</f>
        <v>11230</v>
      </c>
      <c r="J30" s="21">
        <f>SUM(J4:J29)</f>
        <v>2483.12</v>
      </c>
      <c r="K30" s="21">
        <f>SUM(K4:K29)</f>
        <v>108834.25000000001</v>
      </c>
      <c r="L30" s="35">
        <f t="shared" ref="L30:W30" si="4">SUMPRODUCT($J$4:$J$29,L4:L29)</f>
        <v>0</v>
      </c>
      <c r="M30" s="35">
        <f t="shared" si="4"/>
        <v>0</v>
      </c>
      <c r="N30" s="35">
        <f t="shared" si="4"/>
        <v>0</v>
      </c>
      <c r="O30" s="35">
        <f t="shared" si="4"/>
        <v>0</v>
      </c>
      <c r="P30" s="35">
        <f t="shared" si="4"/>
        <v>0</v>
      </c>
      <c r="Q30" s="35">
        <f t="shared" si="4"/>
        <v>0</v>
      </c>
      <c r="R30" s="35">
        <f t="shared" si="4"/>
        <v>0</v>
      </c>
      <c r="S30" s="35">
        <f t="shared" si="4"/>
        <v>0</v>
      </c>
      <c r="T30" s="35">
        <f t="shared" si="4"/>
        <v>0</v>
      </c>
      <c r="U30" s="35">
        <f t="shared" si="4"/>
        <v>0</v>
      </c>
      <c r="V30" s="35">
        <f t="shared" si="4"/>
        <v>0</v>
      </c>
      <c r="W30" s="35">
        <f t="shared" si="4"/>
        <v>0</v>
      </c>
    </row>
    <row r="32" spans="1:23" x14ac:dyDescent="0.35">
      <c r="H32" s="2"/>
      <c r="I32" s="2"/>
    </row>
    <row r="33" spans="4:9" ht="15.75" customHeight="1" x14ac:dyDescent="0.35">
      <c r="D33" s="148" t="str">
        <f>D1</f>
        <v>OBJETO: AQUISIÇÃO DE FERRAMENTAS E MATERIAIS DE CONSTRUÇÃO PARA A UDESC - RELANÇAMENTO</v>
      </c>
      <c r="E33" s="149"/>
      <c r="F33" s="149"/>
      <c r="G33" s="150"/>
      <c r="H33" s="2"/>
      <c r="I33" s="2"/>
    </row>
    <row r="34" spans="4:9" ht="15.75" customHeight="1" x14ac:dyDescent="0.35">
      <c r="D34" s="148" t="str">
        <f>A1</f>
        <v>PE 1222/2024 SRP - (SGPE DE ORIGEM: 19653/2024)</v>
      </c>
      <c r="E34" s="149"/>
      <c r="F34" s="149"/>
      <c r="G34" s="150"/>
      <c r="H34" s="2"/>
      <c r="I34" s="2"/>
    </row>
    <row r="35" spans="4:9" ht="15.75" customHeight="1" x14ac:dyDescent="0.35">
      <c r="D35" s="148" t="str">
        <f>J1</f>
        <v>VIGÊNCIA DA ATA: 30/09/2024 até 30/09/2025</v>
      </c>
      <c r="E35" s="149"/>
      <c r="F35" s="149"/>
      <c r="G35" s="150"/>
      <c r="H35" s="2"/>
      <c r="I35" s="2"/>
    </row>
    <row r="36" spans="4:9" ht="15.5" x14ac:dyDescent="0.35">
      <c r="D36" s="36" t="s">
        <v>14</v>
      </c>
      <c r="E36" s="37"/>
      <c r="F36" s="140">
        <f>K30</f>
        <v>108834.25000000001</v>
      </c>
      <c r="G36" s="141"/>
      <c r="H36" s="2"/>
      <c r="I36" s="2"/>
    </row>
    <row r="37" spans="4:9" ht="15.5" x14ac:dyDescent="0.35">
      <c r="D37" s="38" t="s">
        <v>36</v>
      </c>
      <c r="E37" s="39"/>
      <c r="F37" s="142">
        <f>SUM(L30:W30)</f>
        <v>0</v>
      </c>
      <c r="G37" s="143"/>
      <c r="H37" s="2"/>
      <c r="I37" s="2"/>
    </row>
    <row r="38" spans="4:9" ht="15.5" x14ac:dyDescent="0.35">
      <c r="D38" s="40"/>
      <c r="E38" s="41"/>
      <c r="F38" s="41"/>
      <c r="G38" s="44"/>
      <c r="H38" s="2"/>
      <c r="I38" s="2"/>
    </row>
    <row r="39" spans="4:9" ht="15.5" x14ac:dyDescent="0.35">
      <c r="D39" s="42" t="s">
        <v>35</v>
      </c>
      <c r="E39" s="43"/>
      <c r="F39" s="178">
        <f>F37/F36</f>
        <v>0</v>
      </c>
      <c r="G39" s="179"/>
      <c r="H39" s="2"/>
      <c r="I39" s="2"/>
    </row>
    <row r="40" spans="4:9" ht="15.5" x14ac:dyDescent="0.35">
      <c r="D40" s="45" t="s">
        <v>109</v>
      </c>
      <c r="E40" s="46"/>
      <c r="F40" s="46"/>
      <c r="G40" s="47"/>
      <c r="H40" s="2"/>
      <c r="I40" s="2"/>
    </row>
    <row r="41" spans="4:9" x14ac:dyDescent="0.35">
      <c r="I41" s="2"/>
    </row>
    <row r="42" spans="4:9" x14ac:dyDescent="0.35">
      <c r="I42" s="2"/>
    </row>
  </sheetData>
  <mergeCells count="30">
    <mergeCell ref="F39:G39"/>
    <mergeCell ref="A1:C1"/>
    <mergeCell ref="D1:I1"/>
    <mergeCell ref="O1:O2"/>
    <mergeCell ref="A2:K2"/>
    <mergeCell ref="L1:L2"/>
    <mergeCell ref="M1:M2"/>
    <mergeCell ref="N1:N2"/>
    <mergeCell ref="J1:K1"/>
    <mergeCell ref="V1:V2"/>
    <mergeCell ref="W1:W2"/>
    <mergeCell ref="P1:P2"/>
    <mergeCell ref="Q1:Q2"/>
    <mergeCell ref="R1:R2"/>
    <mergeCell ref="S1:S2"/>
    <mergeCell ref="T1:T2"/>
    <mergeCell ref="U1:U2"/>
    <mergeCell ref="A4:A13"/>
    <mergeCell ref="C4:C13"/>
    <mergeCell ref="A14:A20"/>
    <mergeCell ref="C14:C20"/>
    <mergeCell ref="A21:A27"/>
    <mergeCell ref="C21:C27"/>
    <mergeCell ref="F36:G36"/>
    <mergeCell ref="F37:G37"/>
    <mergeCell ref="A28:A29"/>
    <mergeCell ref="C28:C29"/>
    <mergeCell ref="D34:G34"/>
    <mergeCell ref="D33:G33"/>
    <mergeCell ref="D35:G35"/>
  </mergeCells>
  <phoneticPr fontId="21" type="noConversion"/>
  <conditionalFormatting sqref="I4:I29">
    <cfRule type="cellIs" dxfId="8" priority="11" operator="lessThan">
      <formula>0</formula>
    </cfRule>
  </conditionalFormatting>
  <conditionalFormatting sqref="L4:W29">
    <cfRule type="cellIs" dxfId="7" priority="3" operator="greaterThan">
      <formula>0</formula>
    </cfRule>
  </conditionalFormatting>
  <conditionalFormatting sqref="L7:W7">
    <cfRule type="cellIs" dxfId="6" priority="2" operator="greaterThan">
      <formula>125.5</formula>
    </cfRule>
  </conditionalFormatting>
  <conditionalFormatting sqref="L5:W5">
    <cfRule type="cellIs" dxfId="5" priority="1" operator="greaterThan">
      <formula>428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CAAB-0E9F-4480-9BEB-22DEDFB62212}">
  <dimension ref="A1:AH32"/>
  <sheetViews>
    <sheetView zoomScale="60" zoomScaleNormal="60" workbookViewId="0">
      <selection activeCell="I30" sqref="I30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9.26953125" style="74" customWidth="1"/>
    <col min="4" max="4" width="33.8164062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19" width="14.26953125" style="171" bestFit="1" customWidth="1"/>
    <col min="20" max="20" width="12" style="171" customWidth="1"/>
    <col min="21" max="21" width="13.7265625" style="171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65" t="s">
        <v>127</v>
      </c>
      <c r="T1" s="165" t="s">
        <v>128</v>
      </c>
      <c r="U1" s="165" t="s">
        <v>129</v>
      </c>
      <c r="V1" s="123" t="s">
        <v>20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100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65"/>
      <c r="T2" s="165"/>
      <c r="U2" s="165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166">
        <v>45589</v>
      </c>
      <c r="T3" s="166">
        <v>45589</v>
      </c>
      <c r="U3" s="166">
        <v>45680</v>
      </c>
      <c r="V3" s="53" t="s">
        <v>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167"/>
      <c r="T4" s="168"/>
      <c r="U4" s="167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20</v>
      </c>
      <c r="J5" s="96">
        <f t="shared" ref="J5:J29" si="0">IF(SUM(S5:AJ5)&gt;I5+L5,I5+L5,SUM(S5:AJ5))</f>
        <v>15</v>
      </c>
      <c r="K5" s="97">
        <f t="shared" ref="K5:K29" si="1">(SUM(S5:AJ5))</f>
        <v>15</v>
      </c>
      <c r="L5" s="98"/>
      <c r="M5" s="99">
        <f t="shared" ref="M5:M29" si="2">ROUND(IF(I5*0.25-0.5&lt;0,0,I5*0.25-0.5),0)-P5-N5</f>
        <v>5</v>
      </c>
      <c r="N5" s="98"/>
      <c r="O5" s="98"/>
      <c r="P5" s="98"/>
      <c r="Q5" s="100">
        <f t="shared" ref="Q5:Q29" si="3">I5-(SUM(S5:AB5))+L5</f>
        <v>5</v>
      </c>
      <c r="R5" s="60" t="str">
        <f t="shared" ref="R5:R29" si="4">IF(Q5&lt;0,"ATENÇÃO","OK")</f>
        <v>OK</v>
      </c>
      <c r="S5" s="167">
        <v>10</v>
      </c>
      <c r="T5" s="168"/>
      <c r="U5" s="167">
        <v>5</v>
      </c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50</v>
      </c>
      <c r="J6" s="96">
        <f t="shared" si="0"/>
        <v>10</v>
      </c>
      <c r="K6" s="97">
        <f t="shared" si="1"/>
        <v>10</v>
      </c>
      <c r="L6" s="98"/>
      <c r="M6" s="99">
        <f t="shared" si="2"/>
        <v>12</v>
      </c>
      <c r="N6" s="98"/>
      <c r="O6" s="98"/>
      <c r="P6" s="98"/>
      <c r="Q6" s="100">
        <f t="shared" si="3"/>
        <v>40</v>
      </c>
      <c r="R6" s="60" t="str">
        <f t="shared" si="4"/>
        <v>OK</v>
      </c>
      <c r="S6" s="167">
        <v>5</v>
      </c>
      <c r="T6" s="168"/>
      <c r="U6" s="167">
        <v>5</v>
      </c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8</v>
      </c>
      <c r="J7" s="96">
        <f t="shared" si="0"/>
        <v>8</v>
      </c>
      <c r="K7" s="97">
        <f t="shared" si="1"/>
        <v>8</v>
      </c>
      <c r="L7" s="98"/>
      <c r="M7" s="99">
        <f t="shared" si="2"/>
        <v>2</v>
      </c>
      <c r="N7" s="98"/>
      <c r="O7" s="98"/>
      <c r="P7" s="98"/>
      <c r="Q7" s="100">
        <f t="shared" si="3"/>
        <v>0</v>
      </c>
      <c r="R7" s="60" t="str">
        <f t="shared" si="4"/>
        <v>OK</v>
      </c>
      <c r="S7" s="167">
        <v>8</v>
      </c>
      <c r="T7" s="168"/>
      <c r="U7" s="167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50</v>
      </c>
      <c r="J8" s="96">
        <f t="shared" si="0"/>
        <v>10</v>
      </c>
      <c r="K8" s="97">
        <f t="shared" si="1"/>
        <v>10</v>
      </c>
      <c r="L8" s="98"/>
      <c r="M8" s="99">
        <f t="shared" si="2"/>
        <v>12</v>
      </c>
      <c r="N8" s="98"/>
      <c r="O8" s="98"/>
      <c r="P8" s="98"/>
      <c r="Q8" s="100">
        <f t="shared" si="3"/>
        <v>40</v>
      </c>
      <c r="R8" s="60" t="str">
        <f t="shared" si="4"/>
        <v>OK</v>
      </c>
      <c r="S8" s="167">
        <v>10</v>
      </c>
      <c r="T8" s="168"/>
      <c r="U8" s="167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14</v>
      </c>
      <c r="J9" s="96">
        <f t="shared" si="0"/>
        <v>3</v>
      </c>
      <c r="K9" s="97">
        <f t="shared" si="1"/>
        <v>3</v>
      </c>
      <c r="L9" s="98"/>
      <c r="M9" s="99">
        <f t="shared" si="2"/>
        <v>3</v>
      </c>
      <c r="N9" s="98"/>
      <c r="O9" s="98"/>
      <c r="P9" s="98"/>
      <c r="Q9" s="100">
        <f t="shared" si="3"/>
        <v>11</v>
      </c>
      <c r="R9" s="60" t="str">
        <f t="shared" si="4"/>
        <v>OK</v>
      </c>
      <c r="S9" s="167">
        <v>3</v>
      </c>
      <c r="T9" s="168"/>
      <c r="U9" s="167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v>0</v>
      </c>
      <c r="J10" s="96">
        <f t="shared" si="0"/>
        <v>0</v>
      </c>
      <c r="K10" s="97">
        <f t="shared" si="1"/>
        <v>0</v>
      </c>
      <c r="L10" s="98"/>
      <c r="M10" s="99">
        <f t="shared" si="2"/>
        <v>0</v>
      </c>
      <c r="N10" s="98"/>
      <c r="O10" s="98"/>
      <c r="P10" s="98"/>
      <c r="Q10" s="100">
        <f t="shared" si="3"/>
        <v>0</v>
      </c>
      <c r="R10" s="60" t="str">
        <f t="shared" si="4"/>
        <v>OK</v>
      </c>
      <c r="S10" s="167"/>
      <c r="T10" s="168"/>
      <c r="U10" s="167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10</v>
      </c>
      <c r="J11" s="96">
        <f t="shared" si="0"/>
        <v>7</v>
      </c>
      <c r="K11" s="97">
        <f t="shared" si="1"/>
        <v>7</v>
      </c>
      <c r="L11" s="98"/>
      <c r="M11" s="99">
        <f t="shared" si="2"/>
        <v>2</v>
      </c>
      <c r="N11" s="98"/>
      <c r="O11" s="98"/>
      <c r="P11" s="98"/>
      <c r="Q11" s="100">
        <f t="shared" si="3"/>
        <v>3</v>
      </c>
      <c r="R11" s="60" t="str">
        <f t="shared" si="4"/>
        <v>OK</v>
      </c>
      <c r="S11" s="167">
        <v>3</v>
      </c>
      <c r="T11" s="168"/>
      <c r="U11" s="167">
        <v>4</v>
      </c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v>0</v>
      </c>
      <c r="J12" s="96">
        <f t="shared" si="0"/>
        <v>0</v>
      </c>
      <c r="K12" s="97">
        <f t="shared" si="1"/>
        <v>0</v>
      </c>
      <c r="L12" s="98"/>
      <c r="M12" s="99">
        <f t="shared" si="2"/>
        <v>0</v>
      </c>
      <c r="N12" s="98"/>
      <c r="O12" s="98"/>
      <c r="P12" s="98"/>
      <c r="Q12" s="100">
        <f t="shared" si="3"/>
        <v>0</v>
      </c>
      <c r="R12" s="60" t="str">
        <f t="shared" si="4"/>
        <v>OK</v>
      </c>
      <c r="S12" s="167"/>
      <c r="T12" s="168"/>
      <c r="U12" s="167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3</v>
      </c>
      <c r="J13" s="96">
        <f t="shared" si="0"/>
        <v>3</v>
      </c>
      <c r="K13" s="97">
        <f t="shared" si="1"/>
        <v>3</v>
      </c>
      <c r="L13" s="98"/>
      <c r="M13" s="99">
        <f t="shared" si="2"/>
        <v>0</v>
      </c>
      <c r="N13" s="98"/>
      <c r="O13" s="98"/>
      <c r="P13" s="98"/>
      <c r="Q13" s="100">
        <f t="shared" si="3"/>
        <v>0</v>
      </c>
      <c r="R13" s="60" t="str">
        <f t="shared" si="4"/>
        <v>OK</v>
      </c>
      <c r="S13" s="167">
        <v>1</v>
      </c>
      <c r="T13" s="167"/>
      <c r="U13" s="167">
        <v>2</v>
      </c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v>15</v>
      </c>
      <c r="J14" s="96">
        <f t="shared" si="0"/>
        <v>5</v>
      </c>
      <c r="K14" s="97">
        <f t="shared" si="1"/>
        <v>5</v>
      </c>
      <c r="L14" s="98"/>
      <c r="M14" s="99">
        <f t="shared" si="2"/>
        <v>3</v>
      </c>
      <c r="N14" s="98"/>
      <c r="O14" s="98"/>
      <c r="P14" s="98"/>
      <c r="Q14" s="100">
        <f t="shared" si="3"/>
        <v>10</v>
      </c>
      <c r="R14" s="60" t="str">
        <f t="shared" si="4"/>
        <v>OK</v>
      </c>
      <c r="S14" s="167">
        <v>5</v>
      </c>
      <c r="T14" s="167"/>
      <c r="U14" s="167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v>30</v>
      </c>
      <c r="J15" s="96">
        <f t="shared" si="0"/>
        <v>25</v>
      </c>
      <c r="K15" s="97">
        <f t="shared" si="1"/>
        <v>25</v>
      </c>
      <c r="L15" s="98"/>
      <c r="M15" s="99">
        <f t="shared" si="2"/>
        <v>7</v>
      </c>
      <c r="N15" s="98"/>
      <c r="O15" s="98"/>
      <c r="P15" s="98"/>
      <c r="Q15" s="100">
        <f t="shared" si="3"/>
        <v>5</v>
      </c>
      <c r="R15" s="60" t="str">
        <f t="shared" si="4"/>
        <v>OK</v>
      </c>
      <c r="S15" s="169">
        <v>25</v>
      </c>
      <c r="T15" s="167"/>
      <c r="U15" s="167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20</v>
      </c>
      <c r="J16" s="96">
        <f t="shared" si="0"/>
        <v>15</v>
      </c>
      <c r="K16" s="97">
        <f t="shared" si="1"/>
        <v>15</v>
      </c>
      <c r="L16" s="98"/>
      <c r="M16" s="99">
        <f t="shared" si="2"/>
        <v>5</v>
      </c>
      <c r="N16" s="98"/>
      <c r="O16" s="98"/>
      <c r="P16" s="98"/>
      <c r="Q16" s="100">
        <f t="shared" si="3"/>
        <v>5</v>
      </c>
      <c r="R16" s="60" t="str">
        <f t="shared" si="4"/>
        <v>OK</v>
      </c>
      <c r="S16" s="167">
        <v>15</v>
      </c>
      <c r="T16" s="167"/>
      <c r="U16" s="167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 t="shared" si="0"/>
        <v>0</v>
      </c>
      <c r="K17" s="97">
        <f t="shared" si="1"/>
        <v>0</v>
      </c>
      <c r="L17" s="98"/>
      <c r="M17" s="99">
        <f t="shared" si="2"/>
        <v>0</v>
      </c>
      <c r="N17" s="98"/>
      <c r="O17" s="98"/>
      <c r="P17" s="98"/>
      <c r="Q17" s="100">
        <f t="shared" si="3"/>
        <v>0</v>
      </c>
      <c r="R17" s="60" t="str">
        <f t="shared" si="4"/>
        <v>OK</v>
      </c>
      <c r="S17" s="167"/>
      <c r="T17" s="167"/>
      <c r="U17" s="167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10</v>
      </c>
      <c r="J18" s="96">
        <f t="shared" si="0"/>
        <v>0</v>
      </c>
      <c r="K18" s="97">
        <f t="shared" si="1"/>
        <v>0</v>
      </c>
      <c r="L18" s="98"/>
      <c r="M18" s="99">
        <f t="shared" si="2"/>
        <v>2</v>
      </c>
      <c r="N18" s="98"/>
      <c r="O18" s="98"/>
      <c r="P18" s="98"/>
      <c r="Q18" s="100">
        <f t="shared" si="3"/>
        <v>10</v>
      </c>
      <c r="R18" s="60" t="str">
        <f t="shared" si="4"/>
        <v>OK</v>
      </c>
      <c r="S18" s="167"/>
      <c r="T18" s="167"/>
      <c r="U18" s="167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0</v>
      </c>
      <c r="J19" s="96">
        <f t="shared" si="0"/>
        <v>0</v>
      </c>
      <c r="K19" s="97">
        <f t="shared" si="1"/>
        <v>0</v>
      </c>
      <c r="L19" s="98"/>
      <c r="M19" s="99">
        <f t="shared" si="2"/>
        <v>0</v>
      </c>
      <c r="N19" s="98"/>
      <c r="O19" s="98"/>
      <c r="P19" s="98"/>
      <c r="Q19" s="100">
        <f t="shared" si="3"/>
        <v>0</v>
      </c>
      <c r="R19" s="60" t="str">
        <f t="shared" si="4"/>
        <v>OK</v>
      </c>
      <c r="S19" s="167"/>
      <c r="T19" s="167"/>
      <c r="U19" s="167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 t="shared" si="0"/>
        <v>0</v>
      </c>
      <c r="K20" s="97">
        <f t="shared" si="1"/>
        <v>0</v>
      </c>
      <c r="L20" s="98"/>
      <c r="M20" s="99">
        <f t="shared" si="2"/>
        <v>0</v>
      </c>
      <c r="N20" s="98"/>
      <c r="O20" s="98"/>
      <c r="P20" s="98"/>
      <c r="Q20" s="100">
        <f t="shared" si="3"/>
        <v>0</v>
      </c>
      <c r="R20" s="60" t="str">
        <f t="shared" si="4"/>
        <v>OK</v>
      </c>
      <c r="S20" s="167"/>
      <c r="T20" s="167"/>
      <c r="U20" s="167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 t="shared" si="0"/>
        <v>0</v>
      </c>
      <c r="K21" s="97">
        <f t="shared" si="1"/>
        <v>0</v>
      </c>
      <c r="L21" s="98"/>
      <c r="M21" s="99">
        <f t="shared" si="2"/>
        <v>0</v>
      </c>
      <c r="N21" s="98"/>
      <c r="O21" s="98"/>
      <c r="P21" s="98"/>
      <c r="Q21" s="100">
        <f t="shared" si="3"/>
        <v>0</v>
      </c>
      <c r="R21" s="60" t="str">
        <f t="shared" si="4"/>
        <v>OK</v>
      </c>
      <c r="S21" s="167"/>
      <c r="T21" s="167"/>
      <c r="U21" s="167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20</v>
      </c>
      <c r="J22" s="96">
        <f t="shared" si="0"/>
        <v>20</v>
      </c>
      <c r="K22" s="97">
        <f t="shared" si="1"/>
        <v>20</v>
      </c>
      <c r="L22" s="98"/>
      <c r="M22" s="99">
        <f t="shared" si="2"/>
        <v>5</v>
      </c>
      <c r="N22" s="98"/>
      <c r="O22" s="98"/>
      <c r="P22" s="98"/>
      <c r="Q22" s="100">
        <f t="shared" si="3"/>
        <v>0</v>
      </c>
      <c r="R22" s="60" t="str">
        <f t="shared" si="4"/>
        <v>OK</v>
      </c>
      <c r="S22" s="167"/>
      <c r="T22" s="167">
        <v>20</v>
      </c>
      <c r="U22" s="167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 t="shared" si="0"/>
        <v>0</v>
      </c>
      <c r="K23" s="97">
        <f t="shared" si="1"/>
        <v>0</v>
      </c>
      <c r="L23" s="98"/>
      <c r="M23" s="99">
        <f t="shared" si="2"/>
        <v>0</v>
      </c>
      <c r="N23" s="98"/>
      <c r="O23" s="98"/>
      <c r="P23" s="98"/>
      <c r="Q23" s="100">
        <f t="shared" si="3"/>
        <v>0</v>
      </c>
      <c r="R23" s="60" t="str">
        <f t="shared" si="4"/>
        <v>OK</v>
      </c>
      <c r="S23" s="167"/>
      <c r="T23" s="167"/>
      <c r="U23" s="167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 t="shared" si="0"/>
        <v>0</v>
      </c>
      <c r="K24" s="97">
        <f t="shared" si="1"/>
        <v>0</v>
      </c>
      <c r="L24" s="98"/>
      <c r="M24" s="99">
        <f t="shared" si="2"/>
        <v>0</v>
      </c>
      <c r="N24" s="98"/>
      <c r="O24" s="98"/>
      <c r="P24" s="98"/>
      <c r="Q24" s="100">
        <f t="shared" si="3"/>
        <v>0</v>
      </c>
      <c r="R24" s="60" t="str">
        <f t="shared" si="4"/>
        <v>OK</v>
      </c>
      <c r="S24" s="167"/>
      <c r="T24" s="167"/>
      <c r="U24" s="167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10</v>
      </c>
      <c r="J25" s="96">
        <f t="shared" si="0"/>
        <v>0</v>
      </c>
      <c r="K25" s="97">
        <f t="shared" si="1"/>
        <v>0</v>
      </c>
      <c r="L25" s="98"/>
      <c r="M25" s="99">
        <f t="shared" si="2"/>
        <v>2</v>
      </c>
      <c r="N25" s="98"/>
      <c r="O25" s="98"/>
      <c r="P25" s="98"/>
      <c r="Q25" s="100">
        <f t="shared" si="3"/>
        <v>10</v>
      </c>
      <c r="R25" s="60" t="str">
        <f t="shared" si="4"/>
        <v>OK</v>
      </c>
      <c r="S25" s="167"/>
      <c r="T25" s="167"/>
      <c r="U25" s="167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2</v>
      </c>
      <c r="J26" s="96">
        <f t="shared" si="0"/>
        <v>2</v>
      </c>
      <c r="K26" s="97">
        <f t="shared" si="1"/>
        <v>2</v>
      </c>
      <c r="L26" s="98"/>
      <c r="M26" s="99">
        <f t="shared" si="2"/>
        <v>0</v>
      </c>
      <c r="N26" s="98"/>
      <c r="O26" s="98"/>
      <c r="P26" s="98"/>
      <c r="Q26" s="100">
        <f t="shared" si="3"/>
        <v>0</v>
      </c>
      <c r="R26" s="60" t="str">
        <f t="shared" si="4"/>
        <v>OK</v>
      </c>
      <c r="S26" s="167"/>
      <c r="T26" s="167">
        <v>2</v>
      </c>
      <c r="U26" s="167"/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0</v>
      </c>
      <c r="J27" s="96">
        <f t="shared" si="0"/>
        <v>0</v>
      </c>
      <c r="K27" s="97">
        <f t="shared" si="1"/>
        <v>0</v>
      </c>
      <c r="L27" s="98"/>
      <c r="M27" s="99">
        <f t="shared" si="2"/>
        <v>0</v>
      </c>
      <c r="N27" s="98"/>
      <c r="O27" s="98"/>
      <c r="P27" s="98"/>
      <c r="Q27" s="100">
        <f t="shared" si="3"/>
        <v>0</v>
      </c>
      <c r="R27" s="60" t="str">
        <f t="shared" si="4"/>
        <v>OK</v>
      </c>
      <c r="S27" s="167"/>
      <c r="T27" s="167"/>
      <c r="U27" s="167"/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0</v>
      </c>
      <c r="J28" s="96">
        <f t="shared" si="0"/>
        <v>0</v>
      </c>
      <c r="K28" s="97">
        <f t="shared" si="1"/>
        <v>0</v>
      </c>
      <c r="L28" s="98"/>
      <c r="M28" s="99">
        <f t="shared" si="2"/>
        <v>0</v>
      </c>
      <c r="N28" s="98"/>
      <c r="O28" s="98"/>
      <c r="P28" s="98"/>
      <c r="Q28" s="100">
        <f t="shared" si="3"/>
        <v>0</v>
      </c>
      <c r="R28" s="60" t="str">
        <f t="shared" si="4"/>
        <v>OK</v>
      </c>
      <c r="S28" s="167"/>
      <c r="T28" s="167"/>
      <c r="U28" s="167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0</v>
      </c>
      <c r="J29" s="96">
        <f t="shared" si="0"/>
        <v>0</v>
      </c>
      <c r="K29" s="97">
        <f t="shared" si="1"/>
        <v>0</v>
      </c>
      <c r="L29" s="98"/>
      <c r="M29" s="99">
        <f t="shared" si="2"/>
        <v>0</v>
      </c>
      <c r="N29" s="98"/>
      <c r="O29" s="98"/>
      <c r="P29" s="98"/>
      <c r="Q29" s="100">
        <f t="shared" si="3"/>
        <v>0</v>
      </c>
      <c r="R29" s="60" t="str">
        <f t="shared" si="4"/>
        <v>OK</v>
      </c>
      <c r="S29" s="167"/>
      <c r="T29" s="167"/>
      <c r="U29" s="167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262</v>
      </c>
      <c r="J30" s="48"/>
      <c r="K30" s="48"/>
      <c r="L30" s="77"/>
      <c r="M30" s="77"/>
      <c r="N30" s="77"/>
      <c r="O30" s="77"/>
      <c r="P30" s="77"/>
      <c r="Q30" s="83">
        <f>SUM(Q4:Q29)</f>
        <v>139</v>
      </c>
      <c r="S30" s="170">
        <f>SUMPRODUCT($H$4:$H$29,S4:S29)</f>
        <v>10264.469999999999</v>
      </c>
      <c r="T30" s="170">
        <f t="shared" ref="T30:U30" si="5">SUMPRODUCT($H$4:$H$29,T4:T29)</f>
        <v>471.8</v>
      </c>
      <c r="U30" s="170">
        <f t="shared" si="5"/>
        <v>1252.32</v>
      </c>
      <c r="V30" s="80">
        <f t="shared" ref="S30:AH30" si="6">SUMPRODUCT($H$4:$H$29,V4:V29)</f>
        <v>0</v>
      </c>
      <c r="W30" s="80">
        <f t="shared" si="6"/>
        <v>0</v>
      </c>
      <c r="X30" s="80">
        <f t="shared" si="6"/>
        <v>0</v>
      </c>
      <c r="Y30" s="80">
        <f t="shared" si="6"/>
        <v>0</v>
      </c>
      <c r="Z30" s="80">
        <f t="shared" si="6"/>
        <v>0</v>
      </c>
      <c r="AA30" s="80">
        <f t="shared" si="6"/>
        <v>0</v>
      </c>
      <c r="AB30" s="80">
        <f t="shared" si="6"/>
        <v>0</v>
      </c>
      <c r="AC30" s="80">
        <f t="shared" si="6"/>
        <v>0</v>
      </c>
      <c r="AD30" s="80">
        <f t="shared" si="6"/>
        <v>0</v>
      </c>
      <c r="AE30" s="80">
        <f t="shared" si="6"/>
        <v>0</v>
      </c>
      <c r="AF30" s="80">
        <f t="shared" si="6"/>
        <v>0</v>
      </c>
      <c r="AG30" s="80">
        <f t="shared" si="6"/>
        <v>0</v>
      </c>
      <c r="AH30" s="80">
        <f t="shared" si="6"/>
        <v>0</v>
      </c>
    </row>
    <row r="31" spans="1:34" ht="24" customHeight="1" thickBot="1" x14ac:dyDescent="0.4">
      <c r="I31" s="101">
        <f>SUMPRODUCT($H$4:$H$29,I4:I29)</f>
        <v>20644.879999999997</v>
      </c>
      <c r="J31" s="101">
        <f>SUMPRODUCT($H$4:$H$29,J4:J29)</f>
        <v>11988.59</v>
      </c>
      <c r="K31" s="101">
        <f>SUMPRODUCT($H$4:$H$29,K4:K29)</f>
        <v>11988.59</v>
      </c>
      <c r="L31" s="77"/>
      <c r="M31" s="77"/>
      <c r="N31" s="77"/>
      <c r="O31" s="77"/>
      <c r="P31" s="77"/>
      <c r="Q31" s="83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V4:AD29">
    <cfRule type="cellIs" dxfId="74" priority="10" stopIfTrue="1" operator="greaterThan">
      <formula>0</formula>
    </cfRule>
    <cfRule type="cellIs" dxfId="73" priority="11" stopIfTrue="1" operator="greaterThan">
      <formula>0</formula>
    </cfRule>
    <cfRule type="cellIs" dxfId="72" priority="12" stopIfTrue="1" operator="greaterThan">
      <formula>0</formula>
    </cfRule>
  </conditionalFormatting>
  <conditionalFormatting sqref="V4:AH29">
    <cfRule type="cellIs" dxfId="71" priority="6" operator="greaterThan">
      <formula>10</formula>
    </cfRule>
    <cfRule type="cellIs" dxfId="70" priority="9" operator="greaterThan">
      <formula>0</formula>
    </cfRule>
  </conditionalFormatting>
  <conditionalFormatting sqref="S4:U29">
    <cfRule type="cellIs" dxfId="69" priority="3" stopIfTrue="1" operator="greaterThan">
      <formula>0</formula>
    </cfRule>
    <cfRule type="cellIs" dxfId="68" priority="4" stopIfTrue="1" operator="greaterThan">
      <formula>0</formula>
    </cfRule>
    <cfRule type="cellIs" dxfId="67" priority="5" stopIfTrue="1" operator="greaterThan">
      <formula>0</formula>
    </cfRule>
  </conditionalFormatting>
  <conditionalFormatting sqref="S4:U29">
    <cfRule type="cellIs" dxfId="66" priority="1" operator="greaterThan">
      <formula>10</formula>
    </cfRule>
    <cfRule type="cellIs" dxfId="6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9A75-C477-456D-84DF-7CE7D841E78F}">
  <dimension ref="A1:AH32"/>
  <sheetViews>
    <sheetView topLeftCell="A22" zoomScale="60" zoomScaleNormal="60" workbookViewId="0">
      <selection activeCell="L42" sqref="L42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5.54296875" style="74" customWidth="1"/>
    <col min="4" max="4" width="37.8164062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19" width="13.54296875" style="82" customWidth="1"/>
    <col min="20" max="21" width="13.7265625" style="82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23" t="s">
        <v>126</v>
      </c>
      <c r="T1" s="123" t="s">
        <v>20</v>
      </c>
      <c r="U1" s="123" t="s">
        <v>20</v>
      </c>
      <c r="V1" s="123" t="s">
        <v>20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101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93">
        <v>45589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1"/>
      <c r="T4" s="62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5</v>
      </c>
      <c r="J5" s="96">
        <f t="shared" ref="J5:J29" si="0">IF(SUM(S5:AJ5)&gt;I5+L5,I5+L5,SUM(S5:AJ5))</f>
        <v>0</v>
      </c>
      <c r="K5" s="97">
        <f t="shared" ref="K5:K29" si="1">(SUM(S5:AJ5))</f>
        <v>0</v>
      </c>
      <c r="L5" s="98"/>
      <c r="M5" s="99">
        <f t="shared" ref="M5:M29" si="2">ROUND(IF(I5*0.25-0.5&lt;0,0,I5*0.25-0.5),0)-P5-N5</f>
        <v>1</v>
      </c>
      <c r="N5" s="98"/>
      <c r="O5" s="98"/>
      <c r="P5" s="98"/>
      <c r="Q5" s="100">
        <f t="shared" ref="Q5:Q29" si="3">I5-(SUM(S5:AB5))+L5</f>
        <v>5</v>
      </c>
      <c r="R5" s="60" t="str">
        <f t="shared" ref="R5:R29" si="4">IF(Q5&lt;0,"ATENÇÃO","OK")</f>
        <v>OK</v>
      </c>
      <c r="S5" s="61"/>
      <c r="T5" s="62"/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5</v>
      </c>
      <c r="J6" s="96">
        <f t="shared" si="0"/>
        <v>0</v>
      </c>
      <c r="K6" s="97">
        <f t="shared" si="1"/>
        <v>0</v>
      </c>
      <c r="L6" s="98"/>
      <c r="M6" s="99">
        <f t="shared" si="2"/>
        <v>1</v>
      </c>
      <c r="N6" s="98"/>
      <c r="O6" s="98"/>
      <c r="P6" s="98"/>
      <c r="Q6" s="100">
        <f t="shared" si="3"/>
        <v>5</v>
      </c>
      <c r="R6" s="60" t="str">
        <f t="shared" si="4"/>
        <v>OK</v>
      </c>
      <c r="S6" s="61"/>
      <c r="T6" s="62"/>
      <c r="U6" s="61"/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2</v>
      </c>
      <c r="J7" s="96">
        <f t="shared" si="0"/>
        <v>0</v>
      </c>
      <c r="K7" s="97">
        <f t="shared" si="1"/>
        <v>0</v>
      </c>
      <c r="L7" s="98"/>
      <c r="M7" s="99">
        <f t="shared" si="2"/>
        <v>0</v>
      </c>
      <c r="N7" s="98"/>
      <c r="O7" s="98"/>
      <c r="P7" s="98"/>
      <c r="Q7" s="100">
        <f t="shared" si="3"/>
        <v>2</v>
      </c>
      <c r="R7" s="60" t="str">
        <f t="shared" si="4"/>
        <v>OK</v>
      </c>
      <c r="S7" s="61"/>
      <c r="T7" s="62"/>
      <c r="U7" s="61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5</v>
      </c>
      <c r="J8" s="96">
        <f t="shared" si="0"/>
        <v>0</v>
      </c>
      <c r="K8" s="97">
        <f t="shared" si="1"/>
        <v>0</v>
      </c>
      <c r="L8" s="98"/>
      <c r="M8" s="99">
        <f t="shared" si="2"/>
        <v>1</v>
      </c>
      <c r="N8" s="98"/>
      <c r="O8" s="98"/>
      <c r="P8" s="98"/>
      <c r="Q8" s="100">
        <f t="shared" si="3"/>
        <v>5</v>
      </c>
      <c r="R8" s="60" t="str">
        <f t="shared" si="4"/>
        <v>OK</v>
      </c>
      <c r="S8" s="61"/>
      <c r="T8" s="62"/>
      <c r="U8" s="61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5</v>
      </c>
      <c r="J9" s="96">
        <f t="shared" si="0"/>
        <v>0</v>
      </c>
      <c r="K9" s="97">
        <f t="shared" si="1"/>
        <v>0</v>
      </c>
      <c r="L9" s="98"/>
      <c r="M9" s="99">
        <f t="shared" si="2"/>
        <v>1</v>
      </c>
      <c r="N9" s="98"/>
      <c r="O9" s="98"/>
      <c r="P9" s="98"/>
      <c r="Q9" s="100">
        <f t="shared" si="3"/>
        <v>5</v>
      </c>
      <c r="R9" s="60" t="str">
        <f t="shared" si="4"/>
        <v>OK</v>
      </c>
      <c r="S9" s="61"/>
      <c r="T9" s="62"/>
      <c r="U9" s="61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v>0</v>
      </c>
      <c r="J10" s="96">
        <f t="shared" si="0"/>
        <v>0</v>
      </c>
      <c r="K10" s="97">
        <f t="shared" si="1"/>
        <v>0</v>
      </c>
      <c r="L10" s="98"/>
      <c r="M10" s="99">
        <f t="shared" si="2"/>
        <v>0</v>
      </c>
      <c r="N10" s="98"/>
      <c r="O10" s="98"/>
      <c r="P10" s="98"/>
      <c r="Q10" s="100">
        <f t="shared" si="3"/>
        <v>0</v>
      </c>
      <c r="R10" s="60" t="str">
        <f t="shared" si="4"/>
        <v>OK</v>
      </c>
      <c r="S10" s="61"/>
      <c r="T10" s="62"/>
      <c r="U10" s="61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6</v>
      </c>
      <c r="J11" s="96">
        <f t="shared" si="0"/>
        <v>0</v>
      </c>
      <c r="K11" s="97">
        <f t="shared" si="1"/>
        <v>0</v>
      </c>
      <c r="L11" s="98"/>
      <c r="M11" s="99">
        <f t="shared" si="2"/>
        <v>1</v>
      </c>
      <c r="N11" s="98"/>
      <c r="O11" s="98"/>
      <c r="P11" s="98"/>
      <c r="Q11" s="100">
        <f t="shared" si="3"/>
        <v>6</v>
      </c>
      <c r="R11" s="60" t="str">
        <f t="shared" si="4"/>
        <v>OK</v>
      </c>
      <c r="S11" s="61"/>
      <c r="T11" s="62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v>0</v>
      </c>
      <c r="J12" s="96">
        <f t="shared" si="0"/>
        <v>0</v>
      </c>
      <c r="K12" s="97">
        <f t="shared" si="1"/>
        <v>0</v>
      </c>
      <c r="L12" s="98"/>
      <c r="M12" s="99">
        <f t="shared" si="2"/>
        <v>0</v>
      </c>
      <c r="N12" s="98"/>
      <c r="O12" s="98"/>
      <c r="P12" s="98"/>
      <c r="Q12" s="100">
        <f t="shared" si="3"/>
        <v>0</v>
      </c>
      <c r="R12" s="60" t="str">
        <f t="shared" si="4"/>
        <v>OK</v>
      </c>
      <c r="S12" s="61"/>
      <c r="T12" s="62"/>
      <c r="U12" s="61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10</v>
      </c>
      <c r="J13" s="96">
        <f t="shared" si="0"/>
        <v>0</v>
      </c>
      <c r="K13" s="97">
        <f t="shared" si="1"/>
        <v>0</v>
      </c>
      <c r="L13" s="98"/>
      <c r="M13" s="99">
        <f t="shared" si="2"/>
        <v>2</v>
      </c>
      <c r="N13" s="98"/>
      <c r="O13" s="98"/>
      <c r="P13" s="98"/>
      <c r="Q13" s="100">
        <f t="shared" si="3"/>
        <v>10</v>
      </c>
      <c r="R13" s="60" t="str">
        <f t="shared" si="4"/>
        <v>OK</v>
      </c>
      <c r="S13" s="61"/>
      <c r="T13" s="61"/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f>5</f>
        <v>5</v>
      </c>
      <c r="J14" s="96">
        <f t="shared" si="0"/>
        <v>0</v>
      </c>
      <c r="K14" s="97">
        <f t="shared" si="1"/>
        <v>0</v>
      </c>
      <c r="L14" s="98">
        <v>-3</v>
      </c>
      <c r="M14" s="99">
        <f t="shared" si="2"/>
        <v>1</v>
      </c>
      <c r="N14" s="98"/>
      <c r="O14" s="98"/>
      <c r="P14" s="98"/>
      <c r="Q14" s="100">
        <f t="shared" si="3"/>
        <v>2</v>
      </c>
      <c r="R14" s="60" t="str">
        <f t="shared" si="4"/>
        <v>OK</v>
      </c>
      <c r="S14" s="61"/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f>5</f>
        <v>5</v>
      </c>
      <c r="J15" s="96">
        <f t="shared" si="0"/>
        <v>0</v>
      </c>
      <c r="K15" s="97">
        <f t="shared" si="1"/>
        <v>0</v>
      </c>
      <c r="L15" s="98">
        <v>-3</v>
      </c>
      <c r="M15" s="99">
        <f t="shared" si="2"/>
        <v>1</v>
      </c>
      <c r="N15" s="98"/>
      <c r="O15" s="98"/>
      <c r="P15" s="98"/>
      <c r="Q15" s="100">
        <f t="shared" si="3"/>
        <v>2</v>
      </c>
      <c r="R15" s="60" t="str">
        <f t="shared" si="4"/>
        <v>OK</v>
      </c>
      <c r="S15" s="61"/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2</v>
      </c>
      <c r="J16" s="96">
        <f t="shared" si="0"/>
        <v>0</v>
      </c>
      <c r="K16" s="97">
        <f t="shared" si="1"/>
        <v>0</v>
      </c>
      <c r="L16" s="98"/>
      <c r="M16" s="99">
        <f t="shared" si="2"/>
        <v>0</v>
      </c>
      <c r="N16" s="98"/>
      <c r="O16" s="98"/>
      <c r="P16" s="98"/>
      <c r="Q16" s="100">
        <f t="shared" si="3"/>
        <v>2</v>
      </c>
      <c r="R16" s="60" t="str">
        <f t="shared" si="4"/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 t="shared" si="0"/>
        <v>0</v>
      </c>
      <c r="K17" s="97">
        <f t="shared" si="1"/>
        <v>0</v>
      </c>
      <c r="L17" s="98"/>
      <c r="M17" s="99">
        <f t="shared" si="2"/>
        <v>0</v>
      </c>
      <c r="N17" s="98"/>
      <c r="O17" s="98"/>
      <c r="P17" s="98"/>
      <c r="Q17" s="100">
        <f t="shared" si="3"/>
        <v>0</v>
      </c>
      <c r="R17" s="60" t="str">
        <f t="shared" si="4"/>
        <v>OK</v>
      </c>
      <c r="S17" s="61"/>
      <c r="T17" s="61"/>
      <c r="U17" s="61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20</v>
      </c>
      <c r="J18" s="96">
        <f t="shared" si="0"/>
        <v>0</v>
      </c>
      <c r="K18" s="97">
        <f t="shared" si="1"/>
        <v>0</v>
      </c>
      <c r="L18" s="98"/>
      <c r="M18" s="99">
        <f t="shared" si="2"/>
        <v>5</v>
      </c>
      <c r="N18" s="98"/>
      <c r="O18" s="98"/>
      <c r="P18" s="98"/>
      <c r="Q18" s="100">
        <f t="shared" si="3"/>
        <v>20</v>
      </c>
      <c r="R18" s="60" t="str">
        <f t="shared" si="4"/>
        <v>OK</v>
      </c>
      <c r="S18" s="61"/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20</v>
      </c>
      <c r="J19" s="96">
        <f t="shared" si="0"/>
        <v>0</v>
      </c>
      <c r="K19" s="97">
        <f t="shared" si="1"/>
        <v>0</v>
      </c>
      <c r="L19" s="98"/>
      <c r="M19" s="99">
        <f t="shared" si="2"/>
        <v>5</v>
      </c>
      <c r="N19" s="98"/>
      <c r="O19" s="98"/>
      <c r="P19" s="98"/>
      <c r="Q19" s="100">
        <f t="shared" si="3"/>
        <v>20</v>
      </c>
      <c r="R19" s="60" t="str">
        <f t="shared" si="4"/>
        <v>OK</v>
      </c>
      <c r="S19" s="61"/>
      <c r="T19" s="61"/>
      <c r="U19" s="61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 t="shared" si="0"/>
        <v>0</v>
      </c>
      <c r="K20" s="97">
        <f t="shared" si="1"/>
        <v>0</v>
      </c>
      <c r="L20" s="98"/>
      <c r="M20" s="99">
        <f t="shared" si="2"/>
        <v>0</v>
      </c>
      <c r="N20" s="98"/>
      <c r="O20" s="98"/>
      <c r="P20" s="98"/>
      <c r="Q20" s="100">
        <f t="shared" si="3"/>
        <v>0</v>
      </c>
      <c r="R20" s="60" t="str">
        <f t="shared" si="4"/>
        <v>OK</v>
      </c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 t="shared" si="0"/>
        <v>0</v>
      </c>
      <c r="K21" s="97">
        <f t="shared" si="1"/>
        <v>0</v>
      </c>
      <c r="L21" s="98"/>
      <c r="M21" s="99">
        <f t="shared" si="2"/>
        <v>0</v>
      </c>
      <c r="N21" s="98"/>
      <c r="O21" s="98"/>
      <c r="P21" s="98"/>
      <c r="Q21" s="100">
        <f t="shared" si="3"/>
        <v>0</v>
      </c>
      <c r="R21" s="60" t="str">
        <f t="shared" si="4"/>
        <v>OK</v>
      </c>
      <c r="S21" s="61"/>
      <c r="T21" s="61"/>
      <c r="U21" s="61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0</v>
      </c>
      <c r="J22" s="96">
        <f t="shared" si="0"/>
        <v>0</v>
      </c>
      <c r="K22" s="97">
        <f t="shared" si="1"/>
        <v>0</v>
      </c>
      <c r="L22" s="98"/>
      <c r="M22" s="99">
        <f t="shared" si="2"/>
        <v>0</v>
      </c>
      <c r="N22" s="98"/>
      <c r="O22" s="98"/>
      <c r="P22" s="98"/>
      <c r="Q22" s="100">
        <f t="shared" si="3"/>
        <v>0</v>
      </c>
      <c r="R22" s="60" t="str">
        <f t="shared" si="4"/>
        <v>OK</v>
      </c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 t="shared" si="0"/>
        <v>0</v>
      </c>
      <c r="K23" s="97">
        <f t="shared" si="1"/>
        <v>0</v>
      </c>
      <c r="L23" s="98"/>
      <c r="M23" s="99">
        <f t="shared" si="2"/>
        <v>0</v>
      </c>
      <c r="N23" s="98"/>
      <c r="O23" s="98"/>
      <c r="P23" s="98"/>
      <c r="Q23" s="100">
        <f t="shared" si="3"/>
        <v>0</v>
      </c>
      <c r="R23" s="60" t="str">
        <f t="shared" si="4"/>
        <v>OK</v>
      </c>
      <c r="S23" s="61"/>
      <c r="T23" s="61"/>
      <c r="U23" s="61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 t="shared" si="0"/>
        <v>0</v>
      </c>
      <c r="K24" s="97">
        <f t="shared" si="1"/>
        <v>0</v>
      </c>
      <c r="L24" s="98"/>
      <c r="M24" s="99">
        <f t="shared" si="2"/>
        <v>0</v>
      </c>
      <c r="N24" s="98"/>
      <c r="O24" s="98"/>
      <c r="P24" s="98"/>
      <c r="Q24" s="100">
        <f t="shared" si="3"/>
        <v>0</v>
      </c>
      <c r="R24" s="60" t="str">
        <f t="shared" si="4"/>
        <v>OK</v>
      </c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10</v>
      </c>
      <c r="J25" s="96">
        <f t="shared" si="0"/>
        <v>10</v>
      </c>
      <c r="K25" s="97">
        <f t="shared" si="1"/>
        <v>10</v>
      </c>
      <c r="L25" s="98"/>
      <c r="M25" s="99">
        <f t="shared" si="2"/>
        <v>2</v>
      </c>
      <c r="N25" s="98"/>
      <c r="O25" s="98"/>
      <c r="P25" s="98"/>
      <c r="Q25" s="100">
        <f t="shared" si="3"/>
        <v>0</v>
      </c>
      <c r="R25" s="60" t="str">
        <f t="shared" si="4"/>
        <v>OK</v>
      </c>
      <c r="S25" s="61">
        <v>10</v>
      </c>
      <c r="T25" s="61"/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0</v>
      </c>
      <c r="J26" s="96">
        <f t="shared" si="0"/>
        <v>0</v>
      </c>
      <c r="K26" s="97">
        <f t="shared" si="1"/>
        <v>0</v>
      </c>
      <c r="L26" s="98"/>
      <c r="M26" s="99">
        <f t="shared" si="2"/>
        <v>0</v>
      </c>
      <c r="N26" s="98"/>
      <c r="O26" s="98"/>
      <c r="P26" s="98"/>
      <c r="Q26" s="100">
        <f t="shared" si="3"/>
        <v>0</v>
      </c>
      <c r="R26" s="60" t="str">
        <f t="shared" si="4"/>
        <v>OK</v>
      </c>
      <c r="S26" s="61"/>
      <c r="T26" s="61"/>
      <c r="U26" s="61"/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40</v>
      </c>
      <c r="J27" s="96">
        <f t="shared" si="0"/>
        <v>40</v>
      </c>
      <c r="K27" s="97">
        <f t="shared" si="1"/>
        <v>40</v>
      </c>
      <c r="L27" s="98"/>
      <c r="M27" s="99">
        <f t="shared" si="2"/>
        <v>10</v>
      </c>
      <c r="N27" s="98"/>
      <c r="O27" s="98"/>
      <c r="P27" s="98"/>
      <c r="Q27" s="100">
        <f t="shared" si="3"/>
        <v>0</v>
      </c>
      <c r="R27" s="60" t="str">
        <f t="shared" si="4"/>
        <v>OK</v>
      </c>
      <c r="S27" s="61">
        <v>40</v>
      </c>
      <c r="T27" s="61"/>
      <c r="U27" s="61"/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0</v>
      </c>
      <c r="J28" s="96">
        <f t="shared" si="0"/>
        <v>0</v>
      </c>
      <c r="K28" s="97">
        <f t="shared" si="1"/>
        <v>0</v>
      </c>
      <c r="L28" s="98"/>
      <c r="M28" s="99">
        <f t="shared" si="2"/>
        <v>0</v>
      </c>
      <c r="N28" s="98"/>
      <c r="O28" s="98"/>
      <c r="P28" s="98"/>
      <c r="Q28" s="100">
        <f t="shared" si="3"/>
        <v>0</v>
      </c>
      <c r="R28" s="60" t="str">
        <f t="shared" si="4"/>
        <v>OK</v>
      </c>
      <c r="S28" s="61"/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0</v>
      </c>
      <c r="J29" s="96">
        <f t="shared" si="0"/>
        <v>0</v>
      </c>
      <c r="K29" s="97">
        <f t="shared" si="1"/>
        <v>0</v>
      </c>
      <c r="L29" s="98"/>
      <c r="M29" s="99">
        <f t="shared" si="2"/>
        <v>0</v>
      </c>
      <c r="N29" s="98"/>
      <c r="O29" s="98"/>
      <c r="P29" s="98"/>
      <c r="Q29" s="100">
        <f t="shared" si="3"/>
        <v>0</v>
      </c>
      <c r="R29" s="60" t="str">
        <f t="shared" si="4"/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140</v>
      </c>
      <c r="J30" s="48"/>
      <c r="K30" s="48"/>
      <c r="L30" s="77"/>
      <c r="M30" s="77"/>
      <c r="N30" s="77"/>
      <c r="O30" s="77"/>
      <c r="P30" s="77"/>
      <c r="Q30" s="83">
        <f>SUM(Q4:Q29)</f>
        <v>84</v>
      </c>
      <c r="S30" s="164">
        <f t="shared" ref="S30" si="5">SUMPRODUCT($H$4:$H$29,S4:S29)</f>
        <v>1960</v>
      </c>
      <c r="T30" s="80">
        <f t="shared" ref="T30:AH30" si="6">SUMPRODUCT($H$4:$H$29,T4:T29)</f>
        <v>0</v>
      </c>
      <c r="U30" s="80">
        <f t="shared" si="6"/>
        <v>0</v>
      </c>
      <c r="V30" s="80">
        <f t="shared" si="6"/>
        <v>0</v>
      </c>
      <c r="W30" s="80">
        <f t="shared" si="6"/>
        <v>0</v>
      </c>
      <c r="X30" s="80">
        <f t="shared" si="6"/>
        <v>0</v>
      </c>
      <c r="Y30" s="80">
        <f t="shared" si="6"/>
        <v>0</v>
      </c>
      <c r="Z30" s="80">
        <f t="shared" si="6"/>
        <v>0</v>
      </c>
      <c r="AA30" s="80">
        <f t="shared" si="6"/>
        <v>0</v>
      </c>
      <c r="AB30" s="80">
        <f t="shared" si="6"/>
        <v>0</v>
      </c>
      <c r="AC30" s="80">
        <f t="shared" si="6"/>
        <v>0</v>
      </c>
      <c r="AD30" s="80">
        <f t="shared" si="6"/>
        <v>0</v>
      </c>
      <c r="AE30" s="80">
        <f t="shared" si="6"/>
        <v>0</v>
      </c>
      <c r="AF30" s="80">
        <f t="shared" si="6"/>
        <v>0</v>
      </c>
      <c r="AG30" s="80">
        <f t="shared" si="6"/>
        <v>0</v>
      </c>
      <c r="AH30" s="80">
        <f t="shared" si="6"/>
        <v>0</v>
      </c>
    </row>
    <row r="31" spans="1:34" ht="24" customHeight="1" thickBot="1" x14ac:dyDescent="0.4">
      <c r="I31" s="101">
        <f>SUMPRODUCT($H$4:$H$29,I4:I29)</f>
        <v>15540.5</v>
      </c>
      <c r="J31" s="101">
        <f>SUMPRODUCT($H$4:$H$29,J4:J29)</f>
        <v>1960</v>
      </c>
      <c r="K31" s="101">
        <f>SUMPRODUCT($H$4:$H$29,K4:K29)</f>
        <v>1960</v>
      </c>
      <c r="L31" s="77"/>
      <c r="M31" s="77"/>
      <c r="N31" s="77"/>
      <c r="O31" s="77"/>
      <c r="P31" s="77"/>
      <c r="Q31" s="83"/>
      <c r="S31" s="164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T4:AD29">
    <cfRule type="cellIs" dxfId="64" priority="10" stopIfTrue="1" operator="greaterThan">
      <formula>0</formula>
    </cfRule>
    <cfRule type="cellIs" dxfId="63" priority="11" stopIfTrue="1" operator="greaterThan">
      <formula>0</formula>
    </cfRule>
    <cfRule type="cellIs" dxfId="62" priority="12" stopIfTrue="1" operator="greaterThan">
      <formula>0</formula>
    </cfRule>
  </conditionalFormatting>
  <conditionalFormatting sqref="T4:AH29">
    <cfRule type="cellIs" dxfId="61" priority="6" operator="greaterThan">
      <formula>10</formula>
    </cfRule>
    <cfRule type="cellIs" dxfId="60" priority="9" operator="greaterThan">
      <formula>0</formula>
    </cfRule>
  </conditionalFormatting>
  <conditionalFormatting sqref="S4:S29">
    <cfRule type="cellIs" dxfId="59" priority="3" stopIfTrue="1" operator="greaterThan">
      <formula>0</formula>
    </cfRule>
    <cfRule type="cellIs" dxfId="58" priority="4" stopIfTrue="1" operator="greaterThan">
      <formula>0</formula>
    </cfRule>
    <cfRule type="cellIs" dxfId="57" priority="5" stopIfTrue="1" operator="greaterThan">
      <formula>0</formula>
    </cfRule>
  </conditionalFormatting>
  <conditionalFormatting sqref="S4:S29">
    <cfRule type="cellIs" dxfId="56" priority="1" operator="greaterThan">
      <formula>10</formula>
    </cfRule>
    <cfRule type="cellIs" dxfId="5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542E-6D6E-4E46-AF6E-0620FA54B067}">
  <dimension ref="A1:AH32"/>
  <sheetViews>
    <sheetView topLeftCell="A16" zoomScale="50" zoomScaleNormal="50" workbookViewId="0">
      <selection activeCell="I31" sqref="I31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9.26953125" style="74" customWidth="1"/>
    <col min="4" max="4" width="51.45312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19" width="13.54296875" style="82" customWidth="1"/>
    <col min="20" max="21" width="13.7265625" style="82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23" t="s">
        <v>20</v>
      </c>
      <c r="T1" s="123" t="s">
        <v>20</v>
      </c>
      <c r="U1" s="123" t="s">
        <v>20</v>
      </c>
      <c r="V1" s="123" t="s">
        <v>20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102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53" t="s">
        <v>1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1"/>
      <c r="T4" s="62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1</v>
      </c>
      <c r="J5" s="96">
        <f t="shared" ref="J5:J29" si="0">IF(SUM(S5:AJ5)&gt;I5+L5,I5+L5,SUM(S5:AJ5))</f>
        <v>0</v>
      </c>
      <c r="K5" s="97">
        <f t="shared" ref="K5:K29" si="1">(SUM(S5:AJ5))</f>
        <v>0</v>
      </c>
      <c r="L5" s="98"/>
      <c r="M5" s="99">
        <f t="shared" ref="M5:M29" si="2">ROUND(IF(I5*0.25-0.5&lt;0,0,I5*0.25-0.5),0)-P5-N5</f>
        <v>0</v>
      </c>
      <c r="N5" s="98"/>
      <c r="O5" s="98"/>
      <c r="P5" s="98"/>
      <c r="Q5" s="100">
        <f t="shared" ref="Q5:Q29" si="3">I5-(SUM(S5:AB5))+L5</f>
        <v>1</v>
      </c>
      <c r="R5" s="60" t="str">
        <f t="shared" ref="R5:R29" si="4">IF(Q5&lt;0,"ATENÇÃO","OK")</f>
        <v>OK</v>
      </c>
      <c r="S5" s="61"/>
      <c r="T5" s="62"/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0</v>
      </c>
      <c r="J6" s="96">
        <f t="shared" si="0"/>
        <v>0</v>
      </c>
      <c r="K6" s="97">
        <f t="shared" si="1"/>
        <v>0</v>
      </c>
      <c r="L6" s="98"/>
      <c r="M6" s="99">
        <f t="shared" si="2"/>
        <v>0</v>
      </c>
      <c r="N6" s="98"/>
      <c r="O6" s="98"/>
      <c r="P6" s="98"/>
      <c r="Q6" s="100">
        <f t="shared" si="3"/>
        <v>0</v>
      </c>
      <c r="R6" s="60" t="str">
        <f t="shared" si="4"/>
        <v>OK</v>
      </c>
      <c r="S6" s="61"/>
      <c r="T6" s="62"/>
      <c r="U6" s="61"/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0</v>
      </c>
      <c r="J7" s="96">
        <f t="shared" si="0"/>
        <v>0</v>
      </c>
      <c r="K7" s="97">
        <f t="shared" si="1"/>
        <v>0</v>
      </c>
      <c r="L7" s="98"/>
      <c r="M7" s="99">
        <f t="shared" si="2"/>
        <v>0</v>
      </c>
      <c r="N7" s="98"/>
      <c r="O7" s="98"/>
      <c r="P7" s="98"/>
      <c r="Q7" s="100">
        <f t="shared" si="3"/>
        <v>0</v>
      </c>
      <c r="R7" s="60" t="str">
        <f t="shared" si="4"/>
        <v>OK</v>
      </c>
      <c r="S7" s="61"/>
      <c r="T7" s="62"/>
      <c r="U7" s="61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1</v>
      </c>
      <c r="J8" s="96">
        <f t="shared" si="0"/>
        <v>0</v>
      </c>
      <c r="K8" s="97">
        <f t="shared" si="1"/>
        <v>0</v>
      </c>
      <c r="L8" s="98"/>
      <c r="M8" s="99">
        <f t="shared" si="2"/>
        <v>0</v>
      </c>
      <c r="N8" s="98"/>
      <c r="O8" s="98"/>
      <c r="P8" s="98"/>
      <c r="Q8" s="100">
        <f t="shared" si="3"/>
        <v>1</v>
      </c>
      <c r="R8" s="60" t="str">
        <f t="shared" si="4"/>
        <v>OK</v>
      </c>
      <c r="S8" s="61"/>
      <c r="T8" s="62"/>
      <c r="U8" s="61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0</v>
      </c>
      <c r="J9" s="96">
        <f t="shared" si="0"/>
        <v>0</v>
      </c>
      <c r="K9" s="97">
        <f t="shared" si="1"/>
        <v>0</v>
      </c>
      <c r="L9" s="98"/>
      <c r="M9" s="99">
        <f t="shared" si="2"/>
        <v>0</v>
      </c>
      <c r="N9" s="98"/>
      <c r="O9" s="98"/>
      <c r="P9" s="98"/>
      <c r="Q9" s="100">
        <f t="shared" si="3"/>
        <v>0</v>
      </c>
      <c r="R9" s="60" t="str">
        <f t="shared" si="4"/>
        <v>OK</v>
      </c>
      <c r="S9" s="61"/>
      <c r="T9" s="62"/>
      <c r="U9" s="61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v>0</v>
      </c>
      <c r="J10" s="96">
        <f t="shared" si="0"/>
        <v>0</v>
      </c>
      <c r="K10" s="97">
        <f t="shared" si="1"/>
        <v>0</v>
      </c>
      <c r="L10" s="98"/>
      <c r="M10" s="99">
        <f t="shared" si="2"/>
        <v>0</v>
      </c>
      <c r="N10" s="98"/>
      <c r="O10" s="98"/>
      <c r="P10" s="98"/>
      <c r="Q10" s="100">
        <f t="shared" si="3"/>
        <v>0</v>
      </c>
      <c r="R10" s="60" t="str">
        <f t="shared" si="4"/>
        <v>OK</v>
      </c>
      <c r="S10" s="61"/>
      <c r="T10" s="62"/>
      <c r="U10" s="61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0</v>
      </c>
      <c r="J11" s="96">
        <f t="shared" si="0"/>
        <v>0</v>
      </c>
      <c r="K11" s="97">
        <f t="shared" si="1"/>
        <v>0</v>
      </c>
      <c r="L11" s="98"/>
      <c r="M11" s="99">
        <f t="shared" si="2"/>
        <v>0</v>
      </c>
      <c r="N11" s="98"/>
      <c r="O11" s="98"/>
      <c r="P11" s="98"/>
      <c r="Q11" s="100">
        <f t="shared" si="3"/>
        <v>0</v>
      </c>
      <c r="R11" s="60" t="str">
        <f t="shared" si="4"/>
        <v>OK</v>
      </c>
      <c r="S11" s="61"/>
      <c r="T11" s="62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v>0</v>
      </c>
      <c r="J12" s="96">
        <f t="shared" si="0"/>
        <v>0</v>
      </c>
      <c r="K12" s="97">
        <f t="shared" si="1"/>
        <v>0</v>
      </c>
      <c r="L12" s="98"/>
      <c r="M12" s="99">
        <f t="shared" si="2"/>
        <v>0</v>
      </c>
      <c r="N12" s="98"/>
      <c r="O12" s="98"/>
      <c r="P12" s="98"/>
      <c r="Q12" s="100">
        <f t="shared" si="3"/>
        <v>0</v>
      </c>
      <c r="R12" s="60" t="str">
        <f t="shared" si="4"/>
        <v>OK</v>
      </c>
      <c r="S12" s="61"/>
      <c r="T12" s="62"/>
      <c r="U12" s="61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0</v>
      </c>
      <c r="J13" s="96">
        <f t="shared" si="0"/>
        <v>0</v>
      </c>
      <c r="K13" s="97">
        <f t="shared" si="1"/>
        <v>0</v>
      </c>
      <c r="L13" s="98"/>
      <c r="M13" s="99">
        <f t="shared" si="2"/>
        <v>0</v>
      </c>
      <c r="N13" s="98"/>
      <c r="O13" s="98"/>
      <c r="P13" s="98"/>
      <c r="Q13" s="100">
        <f t="shared" si="3"/>
        <v>0</v>
      </c>
      <c r="R13" s="60" t="str">
        <f t="shared" si="4"/>
        <v>OK</v>
      </c>
      <c r="S13" s="61"/>
      <c r="T13" s="61"/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v>0</v>
      </c>
      <c r="J14" s="96">
        <f t="shared" si="0"/>
        <v>0</v>
      </c>
      <c r="K14" s="97">
        <f t="shared" si="1"/>
        <v>0</v>
      </c>
      <c r="L14" s="98"/>
      <c r="M14" s="99">
        <f t="shared" si="2"/>
        <v>0</v>
      </c>
      <c r="N14" s="98"/>
      <c r="O14" s="98"/>
      <c r="P14" s="98"/>
      <c r="Q14" s="100">
        <f t="shared" si="3"/>
        <v>0</v>
      </c>
      <c r="R14" s="60" t="str">
        <f t="shared" si="4"/>
        <v>OK</v>
      </c>
      <c r="S14" s="61"/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v>0</v>
      </c>
      <c r="J15" s="96">
        <f t="shared" si="0"/>
        <v>0</v>
      </c>
      <c r="K15" s="97">
        <f t="shared" si="1"/>
        <v>0</v>
      </c>
      <c r="L15" s="98"/>
      <c r="M15" s="99">
        <f t="shared" si="2"/>
        <v>0</v>
      </c>
      <c r="N15" s="98"/>
      <c r="O15" s="98"/>
      <c r="P15" s="98"/>
      <c r="Q15" s="100">
        <f t="shared" si="3"/>
        <v>0</v>
      </c>
      <c r="R15" s="60" t="str">
        <f t="shared" si="4"/>
        <v>OK</v>
      </c>
      <c r="S15" s="61"/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0</v>
      </c>
      <c r="J16" s="96">
        <f t="shared" si="0"/>
        <v>0</v>
      </c>
      <c r="K16" s="97">
        <f t="shared" si="1"/>
        <v>0</v>
      </c>
      <c r="L16" s="98"/>
      <c r="M16" s="99">
        <f t="shared" si="2"/>
        <v>0</v>
      </c>
      <c r="N16" s="98"/>
      <c r="O16" s="98"/>
      <c r="P16" s="98"/>
      <c r="Q16" s="100">
        <f t="shared" si="3"/>
        <v>0</v>
      </c>
      <c r="R16" s="60" t="str">
        <f t="shared" si="4"/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 t="shared" si="0"/>
        <v>0</v>
      </c>
      <c r="K17" s="97">
        <f t="shared" si="1"/>
        <v>0</v>
      </c>
      <c r="L17" s="98"/>
      <c r="M17" s="99">
        <f t="shared" si="2"/>
        <v>0</v>
      </c>
      <c r="N17" s="98"/>
      <c r="O17" s="98"/>
      <c r="P17" s="98"/>
      <c r="Q17" s="100">
        <f t="shared" si="3"/>
        <v>0</v>
      </c>
      <c r="R17" s="60" t="str">
        <f t="shared" si="4"/>
        <v>OK</v>
      </c>
      <c r="S17" s="61"/>
      <c r="T17" s="61"/>
      <c r="U17" s="61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0</v>
      </c>
      <c r="J18" s="96">
        <f t="shared" si="0"/>
        <v>0</v>
      </c>
      <c r="K18" s="97">
        <f t="shared" si="1"/>
        <v>0</v>
      </c>
      <c r="L18" s="98"/>
      <c r="M18" s="99">
        <f t="shared" si="2"/>
        <v>0</v>
      </c>
      <c r="N18" s="98"/>
      <c r="O18" s="98"/>
      <c r="P18" s="98"/>
      <c r="Q18" s="100">
        <f t="shared" si="3"/>
        <v>0</v>
      </c>
      <c r="R18" s="60" t="str">
        <f t="shared" si="4"/>
        <v>OK</v>
      </c>
      <c r="S18" s="61"/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0</v>
      </c>
      <c r="J19" s="96">
        <f t="shared" si="0"/>
        <v>0</v>
      </c>
      <c r="K19" s="97">
        <f t="shared" si="1"/>
        <v>0</v>
      </c>
      <c r="L19" s="98"/>
      <c r="M19" s="99">
        <f t="shared" si="2"/>
        <v>0</v>
      </c>
      <c r="N19" s="98"/>
      <c r="O19" s="98"/>
      <c r="P19" s="98"/>
      <c r="Q19" s="100">
        <f t="shared" si="3"/>
        <v>0</v>
      </c>
      <c r="R19" s="60" t="str">
        <f t="shared" si="4"/>
        <v>OK</v>
      </c>
      <c r="S19" s="61"/>
      <c r="T19" s="61"/>
      <c r="U19" s="61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 t="shared" si="0"/>
        <v>0</v>
      </c>
      <c r="K20" s="97">
        <f t="shared" si="1"/>
        <v>0</v>
      </c>
      <c r="L20" s="98"/>
      <c r="M20" s="99">
        <f t="shared" si="2"/>
        <v>0</v>
      </c>
      <c r="N20" s="98"/>
      <c r="O20" s="98"/>
      <c r="P20" s="98"/>
      <c r="Q20" s="100">
        <f t="shared" si="3"/>
        <v>0</v>
      </c>
      <c r="R20" s="60" t="str">
        <f t="shared" si="4"/>
        <v>OK</v>
      </c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 t="shared" si="0"/>
        <v>0</v>
      </c>
      <c r="K21" s="97">
        <f t="shared" si="1"/>
        <v>0</v>
      </c>
      <c r="L21" s="98"/>
      <c r="M21" s="99">
        <f t="shared" si="2"/>
        <v>0</v>
      </c>
      <c r="N21" s="98"/>
      <c r="O21" s="98"/>
      <c r="P21" s="98"/>
      <c r="Q21" s="100">
        <f t="shared" si="3"/>
        <v>0</v>
      </c>
      <c r="R21" s="60" t="str">
        <f t="shared" si="4"/>
        <v>OK</v>
      </c>
      <c r="S21" s="61"/>
      <c r="T21" s="61"/>
      <c r="U21" s="61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0</v>
      </c>
      <c r="J22" s="96">
        <f t="shared" si="0"/>
        <v>0</v>
      </c>
      <c r="K22" s="97">
        <f t="shared" si="1"/>
        <v>0</v>
      </c>
      <c r="L22" s="98"/>
      <c r="M22" s="99">
        <f t="shared" si="2"/>
        <v>0</v>
      </c>
      <c r="N22" s="98"/>
      <c r="O22" s="98"/>
      <c r="P22" s="98"/>
      <c r="Q22" s="100">
        <f t="shared" si="3"/>
        <v>0</v>
      </c>
      <c r="R22" s="60" t="str">
        <f t="shared" si="4"/>
        <v>OK</v>
      </c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 t="shared" si="0"/>
        <v>0</v>
      </c>
      <c r="K23" s="97">
        <f t="shared" si="1"/>
        <v>0</v>
      </c>
      <c r="L23" s="98"/>
      <c r="M23" s="99">
        <f t="shared" si="2"/>
        <v>0</v>
      </c>
      <c r="N23" s="98"/>
      <c r="O23" s="98"/>
      <c r="P23" s="98"/>
      <c r="Q23" s="100">
        <f t="shared" si="3"/>
        <v>0</v>
      </c>
      <c r="R23" s="60" t="str">
        <f t="shared" si="4"/>
        <v>OK</v>
      </c>
      <c r="S23" s="61"/>
      <c r="T23" s="61"/>
      <c r="U23" s="61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 t="shared" si="0"/>
        <v>0</v>
      </c>
      <c r="K24" s="97">
        <f t="shared" si="1"/>
        <v>0</v>
      </c>
      <c r="L24" s="98"/>
      <c r="M24" s="99">
        <f t="shared" si="2"/>
        <v>0</v>
      </c>
      <c r="N24" s="98"/>
      <c r="O24" s="98"/>
      <c r="P24" s="98"/>
      <c r="Q24" s="100">
        <f t="shared" si="3"/>
        <v>0</v>
      </c>
      <c r="R24" s="60" t="str">
        <f t="shared" si="4"/>
        <v>OK</v>
      </c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0</v>
      </c>
      <c r="J25" s="96">
        <f t="shared" si="0"/>
        <v>0</v>
      </c>
      <c r="K25" s="97">
        <f t="shared" si="1"/>
        <v>0</v>
      </c>
      <c r="L25" s="98"/>
      <c r="M25" s="99">
        <f t="shared" si="2"/>
        <v>0</v>
      </c>
      <c r="N25" s="98"/>
      <c r="O25" s="98"/>
      <c r="P25" s="98"/>
      <c r="Q25" s="100">
        <f t="shared" si="3"/>
        <v>0</v>
      </c>
      <c r="R25" s="60" t="str">
        <f t="shared" si="4"/>
        <v>OK</v>
      </c>
      <c r="S25" s="61"/>
      <c r="T25" s="61"/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2</v>
      </c>
      <c r="J26" s="96">
        <f t="shared" si="0"/>
        <v>0</v>
      </c>
      <c r="K26" s="97">
        <f t="shared" si="1"/>
        <v>0</v>
      </c>
      <c r="L26" s="98"/>
      <c r="M26" s="99">
        <f t="shared" si="2"/>
        <v>0</v>
      </c>
      <c r="N26" s="98"/>
      <c r="O26" s="98"/>
      <c r="P26" s="98"/>
      <c r="Q26" s="100">
        <f t="shared" si="3"/>
        <v>2</v>
      </c>
      <c r="R26" s="60" t="str">
        <f t="shared" si="4"/>
        <v>OK</v>
      </c>
      <c r="S26" s="61"/>
      <c r="T26" s="61"/>
      <c r="U26" s="61"/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0</v>
      </c>
      <c r="J27" s="96">
        <f t="shared" si="0"/>
        <v>0</v>
      </c>
      <c r="K27" s="97">
        <f t="shared" si="1"/>
        <v>0</v>
      </c>
      <c r="L27" s="98"/>
      <c r="M27" s="99">
        <f t="shared" si="2"/>
        <v>0</v>
      </c>
      <c r="N27" s="98"/>
      <c r="O27" s="98"/>
      <c r="P27" s="98"/>
      <c r="Q27" s="100">
        <f t="shared" si="3"/>
        <v>0</v>
      </c>
      <c r="R27" s="60" t="str">
        <f t="shared" si="4"/>
        <v>OK</v>
      </c>
      <c r="S27" s="61"/>
      <c r="T27" s="61"/>
      <c r="U27" s="61"/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0</v>
      </c>
      <c r="J28" s="96">
        <f t="shared" si="0"/>
        <v>0</v>
      </c>
      <c r="K28" s="97">
        <f t="shared" si="1"/>
        <v>0</v>
      </c>
      <c r="L28" s="98"/>
      <c r="M28" s="99">
        <f t="shared" si="2"/>
        <v>0</v>
      </c>
      <c r="N28" s="98"/>
      <c r="O28" s="98"/>
      <c r="P28" s="98"/>
      <c r="Q28" s="100">
        <f t="shared" si="3"/>
        <v>0</v>
      </c>
      <c r="R28" s="60" t="str">
        <f t="shared" si="4"/>
        <v>OK</v>
      </c>
      <c r="S28" s="61"/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0</v>
      </c>
      <c r="J29" s="96">
        <f t="shared" si="0"/>
        <v>0</v>
      </c>
      <c r="K29" s="97">
        <f t="shared" si="1"/>
        <v>0</v>
      </c>
      <c r="L29" s="98"/>
      <c r="M29" s="99">
        <f t="shared" si="2"/>
        <v>0</v>
      </c>
      <c r="N29" s="98"/>
      <c r="O29" s="98"/>
      <c r="P29" s="98"/>
      <c r="Q29" s="100">
        <f t="shared" si="3"/>
        <v>0</v>
      </c>
      <c r="R29" s="60" t="str">
        <f t="shared" si="4"/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4</v>
      </c>
      <c r="J30" s="48"/>
      <c r="K30" s="48"/>
      <c r="L30" s="77"/>
      <c r="M30" s="77"/>
      <c r="N30" s="77"/>
      <c r="O30" s="77"/>
      <c r="P30" s="77"/>
      <c r="Q30" s="83">
        <f>SUM(Q4:Q29)</f>
        <v>4</v>
      </c>
      <c r="S30" s="80">
        <f t="shared" ref="S30:AH30" si="5">SUMPRODUCT($H$4:$H$29,S4:S29)</f>
        <v>0</v>
      </c>
      <c r="T30" s="80">
        <f t="shared" si="5"/>
        <v>0</v>
      </c>
      <c r="U30" s="80">
        <f t="shared" si="5"/>
        <v>0</v>
      </c>
      <c r="V30" s="80">
        <f t="shared" si="5"/>
        <v>0</v>
      </c>
      <c r="W30" s="80">
        <f t="shared" si="5"/>
        <v>0</v>
      </c>
      <c r="X30" s="80">
        <f t="shared" si="5"/>
        <v>0</v>
      </c>
      <c r="Y30" s="80">
        <f t="shared" si="5"/>
        <v>0</v>
      </c>
      <c r="Z30" s="80">
        <f t="shared" si="5"/>
        <v>0</v>
      </c>
      <c r="AA30" s="80">
        <f t="shared" si="5"/>
        <v>0</v>
      </c>
      <c r="AB30" s="80">
        <f t="shared" si="5"/>
        <v>0</v>
      </c>
      <c r="AC30" s="80">
        <f t="shared" si="5"/>
        <v>0</v>
      </c>
      <c r="AD30" s="80">
        <f t="shared" si="5"/>
        <v>0</v>
      </c>
      <c r="AE30" s="80">
        <f t="shared" si="5"/>
        <v>0</v>
      </c>
      <c r="AF30" s="80">
        <f t="shared" si="5"/>
        <v>0</v>
      </c>
      <c r="AG30" s="80">
        <f t="shared" si="5"/>
        <v>0</v>
      </c>
      <c r="AH30" s="80">
        <f t="shared" si="5"/>
        <v>0</v>
      </c>
    </row>
    <row r="31" spans="1:34" ht="24" customHeight="1" thickBot="1" x14ac:dyDescent="0.4">
      <c r="I31" s="101">
        <f>SUMPRODUCT($H$4:$H$29,I4:I29)</f>
        <v>204.53</v>
      </c>
      <c r="J31" s="101">
        <f>SUMPRODUCT($H$4:$H$29,J4:J29)</f>
        <v>0</v>
      </c>
      <c r="K31" s="101">
        <f>SUMPRODUCT($H$4:$H$29,K4:K29)</f>
        <v>0</v>
      </c>
      <c r="L31" s="77"/>
      <c r="M31" s="77"/>
      <c r="N31" s="77"/>
      <c r="O31" s="77"/>
      <c r="P31" s="77"/>
      <c r="Q31" s="83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S4:AD29">
    <cfRule type="cellIs" dxfId="54" priority="5" stopIfTrue="1" operator="greaterThan">
      <formula>0</formula>
    </cfRule>
    <cfRule type="cellIs" dxfId="53" priority="6" stopIfTrue="1" operator="greaterThan">
      <formula>0</formula>
    </cfRule>
    <cfRule type="cellIs" dxfId="52" priority="7" stopIfTrue="1" operator="greaterThan">
      <formula>0</formula>
    </cfRule>
  </conditionalFormatting>
  <conditionalFormatting sqref="S4:AH29">
    <cfRule type="cellIs" dxfId="51" priority="1" operator="greaterThan">
      <formula>10</formula>
    </cfRule>
    <cfRule type="cellIs" dxfId="50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AEFD-D8CB-4FB1-B427-76A28B296796}">
  <dimension ref="A1:AH32"/>
  <sheetViews>
    <sheetView zoomScale="60" zoomScaleNormal="60" workbookViewId="0">
      <selection activeCell="L12" sqref="L12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4.1796875" style="74" customWidth="1"/>
    <col min="4" max="4" width="33.5429687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9" width="13.81640625" style="81" customWidth="1"/>
    <col min="10" max="10" width="12" style="81" customWidth="1"/>
    <col min="11" max="11" width="10.90625" style="81" customWidth="1"/>
    <col min="12" max="13" width="13.81640625" style="81" customWidth="1"/>
    <col min="14" max="15" width="9.453125" style="81" customWidth="1"/>
    <col min="16" max="16" width="7.90625" style="81" customWidth="1"/>
    <col min="17" max="17" width="13.26953125" style="78" customWidth="1"/>
    <col min="18" max="18" width="12.54296875" style="79" customWidth="1"/>
    <col min="19" max="19" width="13.54296875" style="82" customWidth="1"/>
    <col min="20" max="20" width="13.453125" style="82" customWidth="1"/>
    <col min="21" max="21" width="13.7265625" style="82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72" t="s">
        <v>130</v>
      </c>
      <c r="T1" s="172" t="s">
        <v>131</v>
      </c>
      <c r="U1" s="172" t="s">
        <v>132</v>
      </c>
      <c r="V1" s="123" t="s">
        <v>20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103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72"/>
      <c r="T2" s="172"/>
      <c r="U2" s="172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173">
        <v>45588</v>
      </c>
      <c r="T3" s="173">
        <v>45694</v>
      </c>
      <c r="U3" s="173">
        <v>45716</v>
      </c>
      <c r="V3" s="53" t="s">
        <v>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1"/>
      <c r="T4" s="61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10</v>
      </c>
      <c r="J5" s="96">
        <f>IF(SUM(S5:AJ5)&gt;I5+L5,I5+L5,SUM(S5:AJ5))</f>
        <v>3</v>
      </c>
      <c r="K5" s="97">
        <f t="shared" ref="K5:K29" si="0">(SUM(S5:AJ5))</f>
        <v>3</v>
      </c>
      <c r="L5" s="98"/>
      <c r="M5" s="99">
        <f>ROUND(IF(I5*0.25-0.5&lt;0,0,I5*0.25-0.5),0)-P5-N5</f>
        <v>2</v>
      </c>
      <c r="N5" s="98"/>
      <c r="O5" s="98"/>
      <c r="P5" s="98"/>
      <c r="Q5" s="100">
        <f>I5-(SUM(S5:AB5))+L5</f>
        <v>7</v>
      </c>
      <c r="R5" s="60" t="str">
        <f t="shared" ref="R5:R29" si="1">IF(Q5&lt;0,"ATENÇÃO","OK")</f>
        <v>OK</v>
      </c>
      <c r="S5" s="61">
        <v>3</v>
      </c>
      <c r="T5" s="61"/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20</v>
      </c>
      <c r="J6" s="96">
        <f>IF(SUM(S6:AJ6)&gt;I6+L6,I6+L6,SUM(S6:AJ6))</f>
        <v>4</v>
      </c>
      <c r="K6" s="97">
        <f t="shared" si="0"/>
        <v>4</v>
      </c>
      <c r="L6" s="98"/>
      <c r="M6" s="99">
        <f>ROUND(IF(I6*0.25-0.5&lt;0,0,I6*0.25-0.5),0)-P6-N6</f>
        <v>5</v>
      </c>
      <c r="N6" s="98"/>
      <c r="O6" s="98"/>
      <c r="P6" s="98"/>
      <c r="Q6" s="100">
        <f>I6-(SUM(S6:AB6))+L6</f>
        <v>16</v>
      </c>
      <c r="R6" s="60" t="str">
        <f t="shared" si="1"/>
        <v>OK</v>
      </c>
      <c r="S6" s="61">
        <v>3</v>
      </c>
      <c r="T6" s="61">
        <v>1</v>
      </c>
      <c r="U6" s="61"/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5</v>
      </c>
      <c r="J7" s="96">
        <f>IF(SUM(S7:AJ7)&gt;I7+L7,I7+L7,SUM(S7:AJ7))</f>
        <v>0</v>
      </c>
      <c r="K7" s="97">
        <f t="shared" si="0"/>
        <v>0</v>
      </c>
      <c r="L7" s="98"/>
      <c r="M7" s="99">
        <f>ROUND(IF(I7*0.25-0.5&lt;0,0,I7*0.25-0.5),0)-P7-N7</f>
        <v>1</v>
      </c>
      <c r="N7" s="98"/>
      <c r="O7" s="98"/>
      <c r="P7" s="98"/>
      <c r="Q7" s="100">
        <f>I7-(SUM(S7:AB7))+L7</f>
        <v>5</v>
      </c>
      <c r="R7" s="60" t="str">
        <f t="shared" si="1"/>
        <v>OK</v>
      </c>
      <c r="S7" s="61"/>
      <c r="T7" s="61"/>
      <c r="U7" s="61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5</v>
      </c>
      <c r="J8" s="96">
        <f>IF(SUM(S8:AJ8)&gt;I8+L8,I8+L8,SUM(S8:AJ8))</f>
        <v>3</v>
      </c>
      <c r="K8" s="97">
        <f t="shared" si="0"/>
        <v>3</v>
      </c>
      <c r="L8" s="98"/>
      <c r="M8" s="99">
        <f>ROUND(IF(I8*0.25-0.5&lt;0,0,I8*0.25-0.5),0)-P8-N8</f>
        <v>1</v>
      </c>
      <c r="N8" s="98"/>
      <c r="O8" s="98"/>
      <c r="P8" s="98"/>
      <c r="Q8" s="100">
        <f>I8-(SUM(S8:AB8))+L8</f>
        <v>2</v>
      </c>
      <c r="R8" s="60" t="str">
        <f t="shared" si="1"/>
        <v>OK</v>
      </c>
      <c r="S8" s="61">
        <v>3</v>
      </c>
      <c r="T8" s="61"/>
      <c r="U8" s="61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6</v>
      </c>
      <c r="J9" s="96">
        <f>IF(SUM(S9:AJ9)&gt;I9+L9,I9+L9,SUM(S9:AJ9))</f>
        <v>4</v>
      </c>
      <c r="K9" s="97">
        <f t="shared" si="0"/>
        <v>4</v>
      </c>
      <c r="L9" s="98"/>
      <c r="M9" s="99">
        <f>ROUND(IF(I9*0.25-0.5&lt;0,0,I9*0.25-0.5),0)-P9-N9</f>
        <v>1</v>
      </c>
      <c r="N9" s="98"/>
      <c r="O9" s="98"/>
      <c r="P9" s="98"/>
      <c r="Q9" s="100">
        <f>I9-(SUM(S9:AB9))+L9</f>
        <v>2</v>
      </c>
      <c r="R9" s="60" t="str">
        <f t="shared" si="1"/>
        <v>OK</v>
      </c>
      <c r="S9" s="61">
        <v>4</v>
      </c>
      <c r="T9" s="61"/>
      <c r="U9" s="61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f>0</f>
        <v>0</v>
      </c>
      <c r="J10" s="96">
        <f>IF(SUM(S10:AJ10)&gt;I10+L10,I10+L10,SUM(S10:AJ10))</f>
        <v>1000</v>
      </c>
      <c r="K10" s="97">
        <f t="shared" si="0"/>
        <v>1000</v>
      </c>
      <c r="L10" s="98">
        <v>1000</v>
      </c>
      <c r="M10" s="99">
        <f>ROUND(IF(I10*0.25-0.5&lt;0,0,I10*0.25-0.5),0)-P10-N10</f>
        <v>0</v>
      </c>
      <c r="N10" s="98"/>
      <c r="O10" s="98"/>
      <c r="P10" s="98"/>
      <c r="Q10" s="100">
        <f>I10-(SUM(S10:AB10))+L10</f>
        <v>0</v>
      </c>
      <c r="R10" s="60" t="str">
        <f t="shared" si="1"/>
        <v>OK</v>
      </c>
      <c r="S10" s="61">
        <v>1000</v>
      </c>
      <c r="T10" s="61"/>
      <c r="U10" s="61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10</v>
      </c>
      <c r="J11" s="96">
        <f>IF(SUM(S11:AJ11)&gt;I11+L11,I11+L11,SUM(S11:AJ11))</f>
        <v>3</v>
      </c>
      <c r="K11" s="97">
        <f t="shared" si="0"/>
        <v>3</v>
      </c>
      <c r="L11" s="98"/>
      <c r="M11" s="99">
        <f>ROUND(IF(I11*0.25-0.5&lt;0,0,I11*0.25-0.5),0)-P11-N11</f>
        <v>2</v>
      </c>
      <c r="N11" s="98"/>
      <c r="O11" s="98"/>
      <c r="P11" s="98"/>
      <c r="Q11" s="100">
        <f>I11-(SUM(S11:AB11))+L11</f>
        <v>7</v>
      </c>
      <c r="R11" s="60" t="str">
        <f t="shared" si="1"/>
        <v>OK</v>
      </c>
      <c r="S11" s="61">
        <v>3</v>
      </c>
      <c r="T11" s="61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f>0</f>
        <v>0</v>
      </c>
      <c r="J12" s="96">
        <f>IF(SUM(S12:AJ12)&gt;I12+L12,I12+L12,SUM(S12:AJ12))</f>
        <v>2</v>
      </c>
      <c r="K12" s="97">
        <f t="shared" si="0"/>
        <v>2</v>
      </c>
      <c r="L12" s="98">
        <v>2</v>
      </c>
      <c r="M12" s="99">
        <f>ROUND(IF(I12*0.25-0.5&lt;0,0,I12*0.25-0.5),0)-P12-N12</f>
        <v>0</v>
      </c>
      <c r="N12" s="98"/>
      <c r="O12" s="98"/>
      <c r="P12" s="98"/>
      <c r="Q12" s="100">
        <f>I12-(SUM(S12:AB12))+L12</f>
        <v>0</v>
      </c>
      <c r="R12" s="60" t="str">
        <f t="shared" si="1"/>
        <v>OK</v>
      </c>
      <c r="S12" s="61">
        <v>2</v>
      </c>
      <c r="T12" s="61"/>
      <c r="U12" s="61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10</v>
      </c>
      <c r="J13" s="96">
        <f>IF(SUM(S13:AJ13)&gt;I13+L13,I13+L13,SUM(S13:AJ13))</f>
        <v>6</v>
      </c>
      <c r="K13" s="97">
        <f t="shared" si="0"/>
        <v>6</v>
      </c>
      <c r="L13" s="98"/>
      <c r="M13" s="99">
        <f>ROUND(IF(I13*0.25-0.5&lt;0,0,I13*0.25-0.5),0)-P13-N13</f>
        <v>2</v>
      </c>
      <c r="N13" s="98"/>
      <c r="O13" s="98"/>
      <c r="P13" s="98"/>
      <c r="Q13" s="100">
        <f>I13-(SUM(S13:AB13))+L13</f>
        <v>4</v>
      </c>
      <c r="R13" s="60" t="str">
        <f t="shared" si="1"/>
        <v>OK</v>
      </c>
      <c r="S13" s="61">
        <v>3</v>
      </c>
      <c r="T13" s="61">
        <v>3</v>
      </c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f>0</f>
        <v>0</v>
      </c>
      <c r="J14" s="96">
        <f>IF(SUM(S14:AJ14)&gt;I14+L14,I14+L14,SUM(S14:AJ14))</f>
        <v>3</v>
      </c>
      <c r="K14" s="97">
        <f t="shared" si="0"/>
        <v>3</v>
      </c>
      <c r="L14" s="98">
        <v>3</v>
      </c>
      <c r="M14" s="99">
        <f>ROUND(IF(I14*0.25-0.5&lt;0,0,I14*0.25-0.5),0)-P14-N14</f>
        <v>0</v>
      </c>
      <c r="N14" s="98"/>
      <c r="O14" s="98"/>
      <c r="P14" s="98"/>
      <c r="Q14" s="100">
        <f>I14-(SUM(S14:AB14))+L14</f>
        <v>0</v>
      </c>
      <c r="R14" s="60" t="str">
        <f t="shared" si="1"/>
        <v>OK</v>
      </c>
      <c r="S14" s="61">
        <v>3</v>
      </c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f>0</f>
        <v>0</v>
      </c>
      <c r="J15" s="96">
        <f>IF(SUM(S15:AJ15)&gt;I15+L15,I15+L15,SUM(S15:AJ15))</f>
        <v>3</v>
      </c>
      <c r="K15" s="97">
        <f t="shared" si="0"/>
        <v>3</v>
      </c>
      <c r="L15" s="98">
        <v>3</v>
      </c>
      <c r="M15" s="99">
        <f>ROUND(IF(I15*0.25-0.5&lt;0,0,I15*0.25-0.5),0)-P15-N15</f>
        <v>0</v>
      </c>
      <c r="N15" s="98"/>
      <c r="O15" s="98"/>
      <c r="P15" s="98"/>
      <c r="Q15" s="100">
        <f>I15-(SUM(S15:AB15))+L15</f>
        <v>0</v>
      </c>
      <c r="R15" s="60" t="str">
        <f t="shared" si="1"/>
        <v>OK</v>
      </c>
      <c r="S15" s="61">
        <v>3</v>
      </c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0</v>
      </c>
      <c r="J16" s="96">
        <f>IF(SUM(S16:AJ16)&gt;I16+L16,I16+L16,SUM(S16:AJ16))</f>
        <v>0</v>
      </c>
      <c r="K16" s="97">
        <f t="shared" si="0"/>
        <v>0</v>
      </c>
      <c r="L16" s="98"/>
      <c r="M16" s="99">
        <f>ROUND(IF(I16*0.25-0.5&lt;0,0,I16*0.25-0.5),0)-P16-N16</f>
        <v>0</v>
      </c>
      <c r="N16" s="98"/>
      <c r="O16" s="98"/>
      <c r="P16" s="98"/>
      <c r="Q16" s="100">
        <f>I16-(SUM(S16:AB16))+L16</f>
        <v>0</v>
      </c>
      <c r="R16" s="60" t="str">
        <f t="shared" si="1"/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>IF(SUM(S17:AJ17)&gt;I17+L17,I17+L17,SUM(S17:AJ17))</f>
        <v>0</v>
      </c>
      <c r="K17" s="97">
        <f t="shared" si="0"/>
        <v>0</v>
      </c>
      <c r="L17" s="98"/>
      <c r="M17" s="99">
        <f>ROUND(IF(I17*0.25-0.5&lt;0,0,I17*0.25-0.5),0)-P17-N17</f>
        <v>0</v>
      </c>
      <c r="N17" s="98"/>
      <c r="O17" s="98"/>
      <c r="P17" s="98"/>
      <c r="Q17" s="100">
        <f>I17-(SUM(S17:AB17))+L17</f>
        <v>0</v>
      </c>
      <c r="R17" s="60" t="str">
        <f t="shared" si="1"/>
        <v>OK</v>
      </c>
      <c r="S17" s="61"/>
      <c r="T17" s="61"/>
      <c r="U17" s="61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10</v>
      </c>
      <c r="J18" s="96">
        <f>IF(SUM(S18:AJ18)&gt;I18+L18,I18+L18,SUM(S18:AJ18))</f>
        <v>0</v>
      </c>
      <c r="K18" s="97">
        <f t="shared" si="0"/>
        <v>0</v>
      </c>
      <c r="L18" s="98"/>
      <c r="M18" s="99">
        <f>ROUND(IF(I18*0.25-0.5&lt;0,0,I18*0.25-0.5),0)-P18-N18</f>
        <v>2</v>
      </c>
      <c r="N18" s="98"/>
      <c r="O18" s="98"/>
      <c r="P18" s="98"/>
      <c r="Q18" s="100">
        <f>I18-(SUM(S18:AB18))+L18</f>
        <v>10</v>
      </c>
      <c r="R18" s="60" t="str">
        <f t="shared" si="1"/>
        <v>OK</v>
      </c>
      <c r="S18" s="61"/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0</v>
      </c>
      <c r="J19" s="96">
        <f>IF(SUM(S19:AJ19)&gt;I19+L19,I19+L19,SUM(S19:AJ19))</f>
        <v>0</v>
      </c>
      <c r="K19" s="97">
        <f t="shared" si="0"/>
        <v>0</v>
      </c>
      <c r="L19" s="98"/>
      <c r="M19" s="99">
        <f>ROUND(IF(I19*0.25-0.5&lt;0,0,I19*0.25-0.5),0)-P19-N19</f>
        <v>0</v>
      </c>
      <c r="N19" s="98"/>
      <c r="O19" s="98"/>
      <c r="P19" s="98"/>
      <c r="Q19" s="100">
        <f>I19-(SUM(S19:AB19))+L19</f>
        <v>0</v>
      </c>
      <c r="R19" s="60" t="str">
        <f t="shared" si="1"/>
        <v>OK</v>
      </c>
      <c r="S19" s="61"/>
      <c r="T19" s="61"/>
      <c r="U19" s="61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>IF(SUM(S20:AJ20)&gt;I20+L20,I20+L20,SUM(S20:AJ20))</f>
        <v>0</v>
      </c>
      <c r="K20" s="97">
        <f t="shared" si="0"/>
        <v>0</v>
      </c>
      <c r="L20" s="98"/>
      <c r="M20" s="99">
        <f>ROUND(IF(I20*0.25-0.5&lt;0,0,I20*0.25-0.5),0)-P20-N20</f>
        <v>0</v>
      </c>
      <c r="N20" s="98"/>
      <c r="O20" s="98"/>
      <c r="P20" s="98"/>
      <c r="Q20" s="100">
        <f>I20-(SUM(S20:AB20))+L20</f>
        <v>0</v>
      </c>
      <c r="R20" s="60" t="str">
        <f t="shared" si="1"/>
        <v>OK</v>
      </c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>IF(SUM(S21:AJ21)&gt;I21+L21,I21+L21,SUM(S21:AJ21))</f>
        <v>0</v>
      </c>
      <c r="K21" s="97">
        <f t="shared" si="0"/>
        <v>0</v>
      </c>
      <c r="L21" s="98"/>
      <c r="M21" s="99">
        <f>ROUND(IF(I21*0.25-0.5&lt;0,0,I21*0.25-0.5),0)-P21-N21</f>
        <v>0</v>
      </c>
      <c r="N21" s="98"/>
      <c r="O21" s="98"/>
      <c r="P21" s="98"/>
      <c r="Q21" s="100">
        <f>I21-(SUM(S21:AB21))+L21</f>
        <v>0</v>
      </c>
      <c r="R21" s="60" t="str">
        <f t="shared" si="1"/>
        <v>OK</v>
      </c>
      <c r="S21" s="61"/>
      <c r="T21" s="61"/>
      <c r="U21" s="61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0</v>
      </c>
      <c r="J22" s="96">
        <f>IF(SUM(S22:AJ22)&gt;I22+L22,I22+L22,SUM(S22:AJ22))</f>
        <v>0</v>
      </c>
      <c r="K22" s="97">
        <f t="shared" si="0"/>
        <v>0</v>
      </c>
      <c r="L22" s="98"/>
      <c r="M22" s="99">
        <f>ROUND(IF(I22*0.25-0.5&lt;0,0,I22*0.25-0.5),0)-P22-N22</f>
        <v>0</v>
      </c>
      <c r="N22" s="98"/>
      <c r="O22" s="98"/>
      <c r="P22" s="98"/>
      <c r="Q22" s="100">
        <f>I22-(SUM(S22:AB22))+L22</f>
        <v>0</v>
      </c>
      <c r="R22" s="60" t="str">
        <f t="shared" si="1"/>
        <v>OK</v>
      </c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>IF(SUM(S23:AJ23)&gt;I23+L23,I23+L23,SUM(S23:AJ23))</f>
        <v>0</v>
      </c>
      <c r="K23" s="97">
        <f t="shared" si="0"/>
        <v>0</v>
      </c>
      <c r="L23" s="98"/>
      <c r="M23" s="99">
        <f>ROUND(IF(I23*0.25-0.5&lt;0,0,I23*0.25-0.5),0)-P23-N23</f>
        <v>0</v>
      </c>
      <c r="N23" s="98"/>
      <c r="O23" s="98"/>
      <c r="P23" s="98"/>
      <c r="Q23" s="100">
        <f>I23-(SUM(S23:AB23))+L23</f>
        <v>0</v>
      </c>
      <c r="R23" s="60" t="str">
        <f t="shared" si="1"/>
        <v>OK</v>
      </c>
      <c r="S23" s="61"/>
      <c r="T23" s="61"/>
      <c r="U23" s="61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>IF(SUM(S24:AJ24)&gt;I24+L24,I24+L24,SUM(S24:AJ24))</f>
        <v>0</v>
      </c>
      <c r="K24" s="97">
        <f t="shared" si="0"/>
        <v>0</v>
      </c>
      <c r="L24" s="98"/>
      <c r="M24" s="99">
        <f>ROUND(IF(I24*0.25-0.5&lt;0,0,I24*0.25-0.5),0)-P24-N24</f>
        <v>0</v>
      </c>
      <c r="N24" s="98"/>
      <c r="O24" s="98"/>
      <c r="P24" s="98"/>
      <c r="Q24" s="100">
        <f>I24-(SUM(S24:AB24))+L24</f>
        <v>0</v>
      </c>
      <c r="R24" s="60" t="str">
        <f t="shared" si="1"/>
        <v>OK</v>
      </c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0</v>
      </c>
      <c r="J25" s="96">
        <f>IF(SUM(S25:AJ25)&gt;I25+L25,I25+L25,SUM(S25:AJ25))</f>
        <v>0</v>
      </c>
      <c r="K25" s="97">
        <f t="shared" si="0"/>
        <v>0</v>
      </c>
      <c r="L25" s="98"/>
      <c r="M25" s="99">
        <f>ROUND(IF(I25*0.25-0.5&lt;0,0,I25*0.25-0.5),0)-P25-N25</f>
        <v>0</v>
      </c>
      <c r="N25" s="98"/>
      <c r="O25" s="98"/>
      <c r="P25" s="98"/>
      <c r="Q25" s="100">
        <f>I25-(SUM(S25:AB25))+L25</f>
        <v>0</v>
      </c>
      <c r="R25" s="60" t="str">
        <f t="shared" si="1"/>
        <v>OK</v>
      </c>
      <c r="S25" s="61"/>
      <c r="T25" s="61"/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0</v>
      </c>
      <c r="J26" s="96">
        <f>IF(SUM(S26:AJ26)&gt;I26+L26,I26+L26,SUM(S26:AJ26))</f>
        <v>2</v>
      </c>
      <c r="K26" s="97">
        <f t="shared" si="0"/>
        <v>2</v>
      </c>
      <c r="L26" s="98">
        <v>2</v>
      </c>
      <c r="M26" s="99">
        <f>ROUND(IF(I26*0.25-0.5&lt;0,0,I26*0.25-0.5),0)-P26-N26</f>
        <v>0</v>
      </c>
      <c r="N26" s="98"/>
      <c r="O26" s="98"/>
      <c r="P26" s="98"/>
      <c r="Q26" s="100">
        <f>I26-(SUM(S26:AB26))+L26</f>
        <v>0</v>
      </c>
      <c r="R26" s="60" t="str">
        <f t="shared" si="1"/>
        <v>OK</v>
      </c>
      <c r="S26" s="61"/>
      <c r="T26" s="61"/>
      <c r="U26" s="61">
        <v>2</v>
      </c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10</v>
      </c>
      <c r="J27" s="96">
        <f>IF(SUM(S27:AJ27)&gt;I27+L27,I27+L27,SUM(S27:AJ27))</f>
        <v>2</v>
      </c>
      <c r="K27" s="97">
        <f t="shared" si="0"/>
        <v>2</v>
      </c>
      <c r="L27" s="98"/>
      <c r="M27" s="99">
        <f>ROUND(IF(I27*0.25-0.5&lt;0,0,I27*0.25-0.5),0)-P27-N27</f>
        <v>2</v>
      </c>
      <c r="N27" s="98"/>
      <c r="O27" s="98"/>
      <c r="P27" s="98"/>
      <c r="Q27" s="100">
        <f>I27-(SUM(S27:AB27))+L27</f>
        <v>8</v>
      </c>
      <c r="R27" s="60" t="str">
        <f t="shared" si="1"/>
        <v>OK</v>
      </c>
      <c r="S27" s="61"/>
      <c r="T27" s="61"/>
      <c r="U27" s="61">
        <v>2</v>
      </c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0</v>
      </c>
      <c r="J28" s="96">
        <f>IF(SUM(S28:AJ28)&gt;I28+L28,I28+L28,SUM(S28:AJ28))</f>
        <v>0</v>
      </c>
      <c r="K28" s="97">
        <f t="shared" si="0"/>
        <v>0</v>
      </c>
      <c r="L28" s="98"/>
      <c r="M28" s="99">
        <f>ROUND(IF(I28*0.25-0.5&lt;0,0,I28*0.25-0.5),0)-P28-N28</f>
        <v>0</v>
      </c>
      <c r="N28" s="98"/>
      <c r="O28" s="98"/>
      <c r="P28" s="98"/>
      <c r="Q28" s="100">
        <f>I28-(SUM(S28:AB28))+L28</f>
        <v>0</v>
      </c>
      <c r="R28" s="60" t="str">
        <f t="shared" si="1"/>
        <v>OK</v>
      </c>
      <c r="S28" s="61"/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0</v>
      </c>
      <c r="J29" s="96">
        <f>IF(SUM(S29:AJ29)&gt;I29+L29,I29+L29,SUM(S29:AJ29))</f>
        <v>0</v>
      </c>
      <c r="K29" s="97">
        <f t="shared" si="0"/>
        <v>0</v>
      </c>
      <c r="L29" s="98"/>
      <c r="M29" s="99">
        <f>ROUND(IF(I29*0.25-0.5&lt;0,0,I29*0.25-0.5),0)-P29-N29</f>
        <v>0</v>
      </c>
      <c r="N29" s="98"/>
      <c r="O29" s="98"/>
      <c r="P29" s="98"/>
      <c r="Q29" s="100">
        <f>I29-(SUM(S29:AB29))+L29</f>
        <v>0</v>
      </c>
      <c r="R29" s="60" t="str">
        <f t="shared" si="1"/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86</v>
      </c>
      <c r="J30" s="48"/>
      <c r="K30" s="48"/>
      <c r="L30" s="77"/>
      <c r="M30" s="77"/>
      <c r="N30" s="77"/>
      <c r="O30" s="77"/>
      <c r="P30" s="77"/>
      <c r="Q30" s="83">
        <f>SUM(Q4:Q29)</f>
        <v>61</v>
      </c>
      <c r="S30" s="164">
        <f t="shared" ref="S30:U30" si="2">SUMPRODUCT($H$4:$H$29,S4:S29)</f>
        <v>4320.01</v>
      </c>
      <c r="T30" s="164">
        <f t="shared" si="2"/>
        <v>416.97999999999996</v>
      </c>
      <c r="U30" s="164">
        <f t="shared" si="2"/>
        <v>250</v>
      </c>
      <c r="V30" s="80">
        <f t="shared" ref="S30:AH30" si="3">SUMPRODUCT($H$4:$H$29,V4:V29)</f>
        <v>0</v>
      </c>
      <c r="W30" s="80">
        <f t="shared" si="3"/>
        <v>0</v>
      </c>
      <c r="X30" s="80">
        <f t="shared" si="3"/>
        <v>0</v>
      </c>
      <c r="Y30" s="80">
        <f t="shared" si="3"/>
        <v>0</v>
      </c>
      <c r="Z30" s="80">
        <f t="shared" si="3"/>
        <v>0</v>
      </c>
      <c r="AA30" s="80">
        <f t="shared" si="3"/>
        <v>0</v>
      </c>
      <c r="AB30" s="80">
        <f t="shared" si="3"/>
        <v>0</v>
      </c>
      <c r="AC30" s="80">
        <f t="shared" si="3"/>
        <v>0</v>
      </c>
      <c r="AD30" s="80">
        <f t="shared" si="3"/>
        <v>0</v>
      </c>
      <c r="AE30" s="80">
        <f t="shared" si="3"/>
        <v>0</v>
      </c>
      <c r="AF30" s="80">
        <f t="shared" si="3"/>
        <v>0</v>
      </c>
      <c r="AG30" s="80">
        <f t="shared" si="3"/>
        <v>0</v>
      </c>
      <c r="AH30" s="80">
        <f t="shared" si="3"/>
        <v>0</v>
      </c>
    </row>
    <row r="31" spans="1:34" ht="24" customHeight="1" thickBot="1" x14ac:dyDescent="0.4">
      <c r="I31" s="101">
        <f>SUMPRODUCT($H$4:$H$29,I4:I29)</f>
        <v>6653.7500000000009</v>
      </c>
      <c r="J31" s="101">
        <f>SUMPRODUCT($H$4:$H$29,J4:J29)</f>
        <v>4986.99</v>
      </c>
      <c r="K31" s="101">
        <f>SUMPRODUCT($H$4:$H$29,K4:K29)</f>
        <v>4986.99</v>
      </c>
      <c r="L31" s="77"/>
      <c r="M31" s="77"/>
      <c r="N31" s="77"/>
      <c r="O31" s="77"/>
      <c r="P31" s="77"/>
      <c r="Q31" s="83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V4:AD29">
    <cfRule type="cellIs" dxfId="49" priority="15" stopIfTrue="1" operator="greaterThan">
      <formula>0</formula>
    </cfRule>
    <cfRule type="cellIs" dxfId="48" priority="16" stopIfTrue="1" operator="greaterThan">
      <formula>0</formula>
    </cfRule>
    <cfRule type="cellIs" dxfId="47" priority="17" stopIfTrue="1" operator="greaterThan">
      <formula>0</formula>
    </cfRule>
  </conditionalFormatting>
  <conditionalFormatting sqref="V4:AH29">
    <cfRule type="cellIs" dxfId="46" priority="11" operator="greaterThan">
      <formula>10</formula>
    </cfRule>
    <cfRule type="cellIs" dxfId="45" priority="14" operator="greaterThan">
      <formula>0</formula>
    </cfRule>
  </conditionalFormatting>
  <conditionalFormatting sqref="S4:S29">
    <cfRule type="cellIs" dxfId="44" priority="8" stopIfTrue="1" operator="greaterThan">
      <formula>0</formula>
    </cfRule>
    <cfRule type="cellIs" dxfId="43" priority="9" stopIfTrue="1" operator="greaterThan">
      <formula>0</formula>
    </cfRule>
    <cfRule type="cellIs" dxfId="42" priority="10" stopIfTrue="1" operator="greaterThan">
      <formula>0</formula>
    </cfRule>
  </conditionalFormatting>
  <conditionalFormatting sqref="S4:S29">
    <cfRule type="cellIs" dxfId="41" priority="6" operator="greaterThan">
      <formula>10</formula>
    </cfRule>
    <cfRule type="cellIs" dxfId="40" priority="7" operator="greaterThan">
      <formula>0</formula>
    </cfRule>
  </conditionalFormatting>
  <conditionalFormatting sqref="T4:U29">
    <cfRule type="cellIs" dxfId="39" priority="3" stopIfTrue="1" operator="greaterThan">
      <formula>0</formula>
    </cfRule>
    <cfRule type="cellIs" dxfId="38" priority="4" stopIfTrue="1" operator="greaterThan">
      <formula>0</formula>
    </cfRule>
    <cfRule type="cellIs" dxfId="37" priority="5" stopIfTrue="1" operator="greaterThan">
      <formula>0</formula>
    </cfRule>
  </conditionalFormatting>
  <conditionalFormatting sqref="T4:U29">
    <cfRule type="cellIs" dxfId="36" priority="1" operator="greaterThan">
      <formula>10</formula>
    </cfRule>
    <cfRule type="cellIs" dxfId="3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76EC-DE05-421E-A49B-307643E3E01F}">
  <dimension ref="A1:AH32"/>
  <sheetViews>
    <sheetView topLeftCell="A22" zoomScale="60" zoomScaleNormal="60" workbookViewId="0">
      <selection activeCell="I30" sqref="I30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9.26953125" style="74" customWidth="1"/>
    <col min="4" max="4" width="51.45312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19" width="13.54296875" style="82" customWidth="1"/>
    <col min="20" max="21" width="13.7265625" style="82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72" t="s">
        <v>133</v>
      </c>
      <c r="T1" s="172" t="s">
        <v>134</v>
      </c>
      <c r="U1" s="172" t="s">
        <v>135</v>
      </c>
      <c r="V1" s="172" t="s">
        <v>136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104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72"/>
      <c r="T2" s="172"/>
      <c r="U2" s="172"/>
      <c r="V2" s="172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173">
        <v>45601</v>
      </c>
      <c r="T3" s="173">
        <v>45617</v>
      </c>
      <c r="U3" s="173">
        <v>45617</v>
      </c>
      <c r="V3" s="173">
        <v>45693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1"/>
      <c r="T4" s="62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20</v>
      </c>
      <c r="J5" s="96">
        <f t="shared" ref="J5:J29" si="0">IF(SUM(S5:AJ5)&gt;I5+L5,I5+L5,SUM(S5:AJ5))</f>
        <v>12</v>
      </c>
      <c r="K5" s="97">
        <f t="shared" ref="K5:K29" si="1">(SUM(S5:AJ5))</f>
        <v>12</v>
      </c>
      <c r="L5" s="98"/>
      <c r="M5" s="99">
        <f t="shared" ref="M5:M29" si="2">ROUND(IF(I5*0.25-0.5&lt;0,0,I5*0.25-0.5),0)-P5-N5</f>
        <v>5</v>
      </c>
      <c r="N5" s="98"/>
      <c r="O5" s="98"/>
      <c r="P5" s="98"/>
      <c r="Q5" s="100">
        <f t="shared" ref="Q5:Q29" si="3">I5-(SUM(S5:AB5))+L5</f>
        <v>8</v>
      </c>
      <c r="R5" s="60" t="str">
        <f t="shared" ref="R5:R29" si="4">IF(Q5&lt;0,"ATENÇÃO","OK")</f>
        <v>OK</v>
      </c>
      <c r="S5" s="61"/>
      <c r="T5" s="174">
        <v>12</v>
      </c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50</v>
      </c>
      <c r="J6" s="96">
        <f t="shared" si="0"/>
        <v>10</v>
      </c>
      <c r="K6" s="97">
        <f t="shared" si="1"/>
        <v>10</v>
      </c>
      <c r="L6" s="98"/>
      <c r="M6" s="99">
        <f t="shared" si="2"/>
        <v>12</v>
      </c>
      <c r="N6" s="98"/>
      <c r="O6" s="98"/>
      <c r="P6" s="98"/>
      <c r="Q6" s="100">
        <f t="shared" si="3"/>
        <v>40</v>
      </c>
      <c r="R6" s="60" t="str">
        <f t="shared" si="4"/>
        <v>OK</v>
      </c>
      <c r="S6" s="61">
        <v>10</v>
      </c>
      <c r="T6" s="62"/>
      <c r="U6" s="61"/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2</v>
      </c>
      <c r="J7" s="96">
        <f t="shared" si="0"/>
        <v>0</v>
      </c>
      <c r="K7" s="97">
        <f t="shared" si="1"/>
        <v>0</v>
      </c>
      <c r="L7" s="98"/>
      <c r="M7" s="99">
        <f t="shared" si="2"/>
        <v>0</v>
      </c>
      <c r="N7" s="98"/>
      <c r="O7" s="98"/>
      <c r="P7" s="98"/>
      <c r="Q7" s="100">
        <f t="shared" si="3"/>
        <v>2</v>
      </c>
      <c r="R7" s="60" t="str">
        <f t="shared" si="4"/>
        <v>OK</v>
      </c>
      <c r="S7" s="61"/>
      <c r="T7" s="62"/>
      <c r="U7" s="61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15</v>
      </c>
      <c r="J8" s="96">
        <f t="shared" si="0"/>
        <v>0</v>
      </c>
      <c r="K8" s="97">
        <f t="shared" si="1"/>
        <v>0</v>
      </c>
      <c r="L8" s="98"/>
      <c r="M8" s="99">
        <f t="shared" si="2"/>
        <v>3</v>
      </c>
      <c r="N8" s="98"/>
      <c r="O8" s="98"/>
      <c r="P8" s="98"/>
      <c r="Q8" s="100">
        <f t="shared" si="3"/>
        <v>15</v>
      </c>
      <c r="R8" s="60" t="str">
        <f t="shared" si="4"/>
        <v>OK</v>
      </c>
      <c r="S8" s="61"/>
      <c r="T8" s="62"/>
      <c r="U8" s="61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20</v>
      </c>
      <c r="J9" s="96">
        <f t="shared" si="0"/>
        <v>20</v>
      </c>
      <c r="K9" s="97">
        <f t="shared" si="1"/>
        <v>20</v>
      </c>
      <c r="L9" s="98"/>
      <c r="M9" s="99">
        <f t="shared" si="2"/>
        <v>5</v>
      </c>
      <c r="N9" s="98"/>
      <c r="O9" s="98"/>
      <c r="P9" s="98"/>
      <c r="Q9" s="100">
        <f t="shared" si="3"/>
        <v>0</v>
      </c>
      <c r="R9" s="60" t="str">
        <f t="shared" si="4"/>
        <v>OK</v>
      </c>
      <c r="S9" s="61"/>
      <c r="T9" s="62">
        <v>10</v>
      </c>
      <c r="U9" s="61"/>
      <c r="V9" s="61">
        <v>10</v>
      </c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v>0</v>
      </c>
      <c r="J10" s="96">
        <f t="shared" si="0"/>
        <v>0</v>
      </c>
      <c r="K10" s="97">
        <f t="shared" si="1"/>
        <v>0</v>
      </c>
      <c r="L10" s="98"/>
      <c r="M10" s="99">
        <f t="shared" si="2"/>
        <v>0</v>
      </c>
      <c r="N10" s="98"/>
      <c r="O10" s="98"/>
      <c r="P10" s="98"/>
      <c r="Q10" s="100">
        <f t="shared" si="3"/>
        <v>0</v>
      </c>
      <c r="R10" s="60" t="str">
        <f t="shared" si="4"/>
        <v>OK</v>
      </c>
      <c r="S10" s="61"/>
      <c r="T10" s="62"/>
      <c r="U10" s="61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10</v>
      </c>
      <c r="J11" s="96">
        <f t="shared" si="0"/>
        <v>0</v>
      </c>
      <c r="K11" s="97">
        <f t="shared" si="1"/>
        <v>0</v>
      </c>
      <c r="L11" s="98"/>
      <c r="M11" s="99">
        <f t="shared" si="2"/>
        <v>2</v>
      </c>
      <c r="N11" s="98"/>
      <c r="O11" s="98"/>
      <c r="P11" s="98"/>
      <c r="Q11" s="100">
        <f t="shared" si="3"/>
        <v>10</v>
      </c>
      <c r="R11" s="60" t="str">
        <f t="shared" si="4"/>
        <v>OK</v>
      </c>
      <c r="S11" s="61"/>
      <c r="T11" s="62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v>0</v>
      </c>
      <c r="J12" s="96">
        <f t="shared" si="0"/>
        <v>0</v>
      </c>
      <c r="K12" s="97">
        <f t="shared" si="1"/>
        <v>0</v>
      </c>
      <c r="L12" s="98"/>
      <c r="M12" s="99">
        <f t="shared" si="2"/>
        <v>0</v>
      </c>
      <c r="N12" s="98"/>
      <c r="O12" s="98"/>
      <c r="P12" s="98"/>
      <c r="Q12" s="100">
        <f t="shared" si="3"/>
        <v>0</v>
      </c>
      <c r="R12" s="60" t="str">
        <f t="shared" si="4"/>
        <v>OK</v>
      </c>
      <c r="S12" s="61"/>
      <c r="T12" s="62"/>
      <c r="U12" s="61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0</v>
      </c>
      <c r="J13" s="96">
        <f t="shared" si="0"/>
        <v>0</v>
      </c>
      <c r="K13" s="97">
        <f t="shared" si="1"/>
        <v>0</v>
      </c>
      <c r="L13" s="98"/>
      <c r="M13" s="99">
        <f t="shared" si="2"/>
        <v>0</v>
      </c>
      <c r="N13" s="98"/>
      <c r="O13" s="98"/>
      <c r="P13" s="98"/>
      <c r="Q13" s="100">
        <f t="shared" si="3"/>
        <v>0</v>
      </c>
      <c r="R13" s="60" t="str">
        <f t="shared" si="4"/>
        <v>OK</v>
      </c>
      <c r="S13" s="61"/>
      <c r="T13" s="61"/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v>0</v>
      </c>
      <c r="J14" s="96">
        <f t="shared" si="0"/>
        <v>0</v>
      </c>
      <c r="K14" s="97">
        <f t="shared" si="1"/>
        <v>0</v>
      </c>
      <c r="L14" s="98"/>
      <c r="M14" s="99">
        <f t="shared" si="2"/>
        <v>0</v>
      </c>
      <c r="N14" s="98"/>
      <c r="O14" s="98"/>
      <c r="P14" s="98"/>
      <c r="Q14" s="100">
        <f t="shared" si="3"/>
        <v>0</v>
      </c>
      <c r="R14" s="60" t="str">
        <f t="shared" si="4"/>
        <v>OK</v>
      </c>
      <c r="S14" s="61"/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v>0</v>
      </c>
      <c r="J15" s="96">
        <f t="shared" si="0"/>
        <v>0</v>
      </c>
      <c r="K15" s="97">
        <f t="shared" si="1"/>
        <v>0</v>
      </c>
      <c r="L15" s="98"/>
      <c r="M15" s="99">
        <f t="shared" si="2"/>
        <v>0</v>
      </c>
      <c r="N15" s="98"/>
      <c r="O15" s="98"/>
      <c r="P15" s="98"/>
      <c r="Q15" s="100">
        <f t="shared" si="3"/>
        <v>0</v>
      </c>
      <c r="R15" s="60" t="str">
        <f t="shared" si="4"/>
        <v>OK</v>
      </c>
      <c r="S15" s="61"/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0</v>
      </c>
      <c r="J16" s="96">
        <f t="shared" si="0"/>
        <v>0</v>
      </c>
      <c r="K16" s="97">
        <f t="shared" si="1"/>
        <v>0</v>
      </c>
      <c r="L16" s="98"/>
      <c r="M16" s="99">
        <f t="shared" si="2"/>
        <v>0</v>
      </c>
      <c r="N16" s="98"/>
      <c r="O16" s="98"/>
      <c r="P16" s="98"/>
      <c r="Q16" s="100">
        <f t="shared" si="3"/>
        <v>0</v>
      </c>
      <c r="R16" s="60" t="str">
        <f t="shared" si="4"/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 t="shared" si="0"/>
        <v>0</v>
      </c>
      <c r="K17" s="97">
        <f t="shared" si="1"/>
        <v>0</v>
      </c>
      <c r="L17" s="98"/>
      <c r="M17" s="99">
        <f t="shared" si="2"/>
        <v>0</v>
      </c>
      <c r="N17" s="98"/>
      <c r="O17" s="98"/>
      <c r="P17" s="98"/>
      <c r="Q17" s="100">
        <f t="shared" si="3"/>
        <v>0</v>
      </c>
      <c r="R17" s="60" t="str">
        <f t="shared" si="4"/>
        <v>OK</v>
      </c>
      <c r="S17" s="61"/>
      <c r="T17" s="61"/>
      <c r="U17" s="61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10</v>
      </c>
      <c r="J18" s="96">
        <f t="shared" si="0"/>
        <v>0</v>
      </c>
      <c r="K18" s="97">
        <f t="shared" si="1"/>
        <v>0</v>
      </c>
      <c r="L18" s="98"/>
      <c r="M18" s="99">
        <f t="shared" si="2"/>
        <v>2</v>
      </c>
      <c r="N18" s="98"/>
      <c r="O18" s="98"/>
      <c r="P18" s="98"/>
      <c r="Q18" s="100">
        <f t="shared" si="3"/>
        <v>10</v>
      </c>
      <c r="R18" s="60" t="str">
        <f t="shared" si="4"/>
        <v>OK</v>
      </c>
      <c r="S18" s="61"/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10</v>
      </c>
      <c r="J19" s="96">
        <f t="shared" si="0"/>
        <v>0</v>
      </c>
      <c r="K19" s="97">
        <f t="shared" si="1"/>
        <v>0</v>
      </c>
      <c r="L19" s="98"/>
      <c r="M19" s="99">
        <f t="shared" si="2"/>
        <v>2</v>
      </c>
      <c r="N19" s="98"/>
      <c r="O19" s="98"/>
      <c r="P19" s="98"/>
      <c r="Q19" s="100">
        <f t="shared" si="3"/>
        <v>10</v>
      </c>
      <c r="R19" s="60" t="str">
        <f t="shared" si="4"/>
        <v>OK</v>
      </c>
      <c r="S19" s="61"/>
      <c r="T19" s="61"/>
      <c r="U19" s="61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 t="shared" si="0"/>
        <v>0</v>
      </c>
      <c r="K20" s="97">
        <f t="shared" si="1"/>
        <v>0</v>
      </c>
      <c r="L20" s="98"/>
      <c r="M20" s="99">
        <f t="shared" si="2"/>
        <v>0</v>
      </c>
      <c r="N20" s="98"/>
      <c r="O20" s="98"/>
      <c r="P20" s="98"/>
      <c r="Q20" s="100">
        <f t="shared" si="3"/>
        <v>0</v>
      </c>
      <c r="R20" s="60" t="str">
        <f t="shared" si="4"/>
        <v>OK</v>
      </c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12</v>
      </c>
      <c r="J21" s="96">
        <f t="shared" si="0"/>
        <v>12</v>
      </c>
      <c r="K21" s="97">
        <f t="shared" si="1"/>
        <v>12</v>
      </c>
      <c r="L21" s="98"/>
      <c r="M21" s="99">
        <f t="shared" si="2"/>
        <v>3</v>
      </c>
      <c r="N21" s="98"/>
      <c r="O21" s="98"/>
      <c r="P21" s="98"/>
      <c r="Q21" s="100">
        <f t="shared" si="3"/>
        <v>0</v>
      </c>
      <c r="R21" s="60" t="str">
        <f t="shared" si="4"/>
        <v>OK</v>
      </c>
      <c r="S21" s="61"/>
      <c r="T21" s="61"/>
      <c r="U21" s="61">
        <v>12</v>
      </c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20</v>
      </c>
      <c r="J22" s="96">
        <f t="shared" si="0"/>
        <v>20</v>
      </c>
      <c r="K22" s="97">
        <f t="shared" si="1"/>
        <v>20</v>
      </c>
      <c r="L22" s="98"/>
      <c r="M22" s="99">
        <f t="shared" si="2"/>
        <v>5</v>
      </c>
      <c r="N22" s="98"/>
      <c r="O22" s="98"/>
      <c r="P22" s="98"/>
      <c r="Q22" s="100">
        <f t="shared" si="3"/>
        <v>0</v>
      </c>
      <c r="R22" s="60" t="str">
        <f t="shared" si="4"/>
        <v>OK</v>
      </c>
      <c r="S22" s="61"/>
      <c r="T22" s="61"/>
      <c r="U22" s="61">
        <v>20</v>
      </c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20</v>
      </c>
      <c r="J23" s="96">
        <f t="shared" si="0"/>
        <v>20</v>
      </c>
      <c r="K23" s="97">
        <f t="shared" si="1"/>
        <v>20</v>
      </c>
      <c r="L23" s="98"/>
      <c r="M23" s="99">
        <f t="shared" si="2"/>
        <v>5</v>
      </c>
      <c r="N23" s="98"/>
      <c r="O23" s="98"/>
      <c r="P23" s="98"/>
      <c r="Q23" s="100">
        <f t="shared" si="3"/>
        <v>0</v>
      </c>
      <c r="R23" s="60" t="str">
        <f t="shared" si="4"/>
        <v>OK</v>
      </c>
      <c r="S23" s="61"/>
      <c r="T23" s="61"/>
      <c r="U23" s="61">
        <v>20</v>
      </c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20</v>
      </c>
      <c r="J24" s="96">
        <f t="shared" si="0"/>
        <v>10</v>
      </c>
      <c r="K24" s="97">
        <f t="shared" si="1"/>
        <v>10</v>
      </c>
      <c r="L24" s="98"/>
      <c r="M24" s="99">
        <f t="shared" si="2"/>
        <v>5</v>
      </c>
      <c r="N24" s="98"/>
      <c r="O24" s="98"/>
      <c r="P24" s="98"/>
      <c r="Q24" s="100">
        <f t="shared" si="3"/>
        <v>10</v>
      </c>
      <c r="R24" s="60" t="str">
        <f t="shared" si="4"/>
        <v>OK</v>
      </c>
      <c r="S24" s="61"/>
      <c r="T24" s="61"/>
      <c r="U24" s="61">
        <v>10</v>
      </c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12</v>
      </c>
      <c r="J25" s="96">
        <f t="shared" si="0"/>
        <v>6</v>
      </c>
      <c r="K25" s="97">
        <f t="shared" si="1"/>
        <v>6</v>
      </c>
      <c r="L25" s="98"/>
      <c r="M25" s="99">
        <f t="shared" si="2"/>
        <v>3</v>
      </c>
      <c r="N25" s="98"/>
      <c r="O25" s="98"/>
      <c r="P25" s="98"/>
      <c r="Q25" s="100">
        <f t="shared" si="3"/>
        <v>6</v>
      </c>
      <c r="R25" s="60" t="str">
        <f t="shared" si="4"/>
        <v>OK</v>
      </c>
      <c r="S25" s="61"/>
      <c r="T25" s="61"/>
      <c r="U25" s="61">
        <v>6</v>
      </c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4</v>
      </c>
      <c r="J26" s="96">
        <f t="shared" si="0"/>
        <v>4</v>
      </c>
      <c r="K26" s="97">
        <f t="shared" si="1"/>
        <v>4</v>
      </c>
      <c r="L26" s="98"/>
      <c r="M26" s="99">
        <f t="shared" si="2"/>
        <v>1</v>
      </c>
      <c r="N26" s="98"/>
      <c r="O26" s="98"/>
      <c r="P26" s="98"/>
      <c r="Q26" s="100">
        <f t="shared" si="3"/>
        <v>0</v>
      </c>
      <c r="R26" s="60" t="str">
        <f t="shared" si="4"/>
        <v>OK</v>
      </c>
      <c r="S26" s="61"/>
      <c r="T26" s="61"/>
      <c r="U26" s="61">
        <v>4</v>
      </c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40</v>
      </c>
      <c r="J27" s="96">
        <f t="shared" si="0"/>
        <v>6</v>
      </c>
      <c r="K27" s="97">
        <f t="shared" si="1"/>
        <v>6</v>
      </c>
      <c r="L27" s="98"/>
      <c r="M27" s="99">
        <f t="shared" si="2"/>
        <v>10</v>
      </c>
      <c r="N27" s="98"/>
      <c r="O27" s="98"/>
      <c r="P27" s="98"/>
      <c r="Q27" s="100">
        <f t="shared" si="3"/>
        <v>34</v>
      </c>
      <c r="R27" s="60" t="str">
        <f t="shared" si="4"/>
        <v>OK</v>
      </c>
      <c r="S27" s="61"/>
      <c r="T27" s="61"/>
      <c r="U27" s="61">
        <v>6</v>
      </c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0</v>
      </c>
      <c r="J28" s="96">
        <f t="shared" si="0"/>
        <v>0</v>
      </c>
      <c r="K28" s="97">
        <f t="shared" si="1"/>
        <v>0</v>
      </c>
      <c r="L28" s="98"/>
      <c r="M28" s="99">
        <f t="shared" si="2"/>
        <v>0</v>
      </c>
      <c r="N28" s="98"/>
      <c r="O28" s="98"/>
      <c r="P28" s="98"/>
      <c r="Q28" s="100">
        <f t="shared" si="3"/>
        <v>0</v>
      </c>
      <c r="R28" s="60" t="str">
        <f t="shared" si="4"/>
        <v>OK</v>
      </c>
      <c r="S28" s="61"/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0</v>
      </c>
      <c r="J29" s="96">
        <f t="shared" si="0"/>
        <v>0</v>
      </c>
      <c r="K29" s="97">
        <f t="shared" si="1"/>
        <v>0</v>
      </c>
      <c r="L29" s="98"/>
      <c r="M29" s="99">
        <f t="shared" si="2"/>
        <v>0</v>
      </c>
      <c r="N29" s="98"/>
      <c r="O29" s="98"/>
      <c r="P29" s="98"/>
      <c r="Q29" s="100">
        <f t="shared" si="3"/>
        <v>0</v>
      </c>
      <c r="R29" s="60" t="str">
        <f t="shared" si="4"/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265</v>
      </c>
      <c r="J30" s="48"/>
      <c r="K30" s="48"/>
      <c r="L30" s="77"/>
      <c r="M30" s="77"/>
      <c r="N30" s="77"/>
      <c r="O30" s="77"/>
      <c r="P30" s="77"/>
      <c r="Q30" s="83">
        <f>SUM(Q4:Q29)</f>
        <v>145</v>
      </c>
      <c r="S30" s="164">
        <f>SUMPRODUCT($H$4:$H$29,S4:S29)</f>
        <v>380.79999999999995</v>
      </c>
      <c r="T30" s="164">
        <f t="shared" ref="S30:V30" si="5">SUMPRODUCT($H$4:$H$29,T4:T29)</f>
        <v>587.1</v>
      </c>
      <c r="U30" s="164">
        <f t="shared" si="5"/>
        <v>1937.68</v>
      </c>
      <c r="V30" s="164">
        <f t="shared" si="5"/>
        <v>373.5</v>
      </c>
      <c r="W30" s="80">
        <f t="shared" ref="S30:AH30" si="6">SUMPRODUCT($H$4:$H$29,W4:W29)</f>
        <v>0</v>
      </c>
      <c r="X30" s="80">
        <f t="shared" si="6"/>
        <v>0</v>
      </c>
      <c r="Y30" s="80">
        <f t="shared" si="6"/>
        <v>0</v>
      </c>
      <c r="Z30" s="80">
        <f t="shared" si="6"/>
        <v>0</v>
      </c>
      <c r="AA30" s="80">
        <f t="shared" si="6"/>
        <v>0</v>
      </c>
      <c r="AB30" s="80">
        <f t="shared" si="6"/>
        <v>0</v>
      </c>
      <c r="AC30" s="80">
        <f t="shared" si="6"/>
        <v>0</v>
      </c>
      <c r="AD30" s="80">
        <f t="shared" si="6"/>
        <v>0</v>
      </c>
      <c r="AE30" s="80">
        <f t="shared" si="6"/>
        <v>0</v>
      </c>
      <c r="AF30" s="80">
        <f t="shared" si="6"/>
        <v>0</v>
      </c>
      <c r="AG30" s="80">
        <f t="shared" si="6"/>
        <v>0</v>
      </c>
      <c r="AH30" s="80">
        <f t="shared" si="6"/>
        <v>0</v>
      </c>
    </row>
    <row r="31" spans="1:34" ht="24" customHeight="1" thickBot="1" x14ac:dyDescent="0.4">
      <c r="I31" s="101">
        <f>SUMPRODUCT($H$4:$H$29,I4:I29)</f>
        <v>13364.45</v>
      </c>
      <c r="J31" s="101">
        <f>SUMPRODUCT($H$4:$H$29,J4:J29)</f>
        <v>3279.08</v>
      </c>
      <c r="K31" s="101">
        <f>SUMPRODUCT($H$4:$H$29,K4:K29)</f>
        <v>3279.08</v>
      </c>
      <c r="L31" s="77"/>
      <c r="M31" s="77"/>
      <c r="N31" s="77"/>
      <c r="O31" s="77"/>
      <c r="P31" s="77"/>
      <c r="Q31" s="83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W4:AD29">
    <cfRule type="cellIs" dxfId="34" priority="10" stopIfTrue="1" operator="greaterThan">
      <formula>0</formula>
    </cfRule>
    <cfRule type="cellIs" dxfId="33" priority="11" stopIfTrue="1" operator="greaterThan">
      <formula>0</formula>
    </cfRule>
    <cfRule type="cellIs" dxfId="32" priority="12" stopIfTrue="1" operator="greaterThan">
      <formula>0</formula>
    </cfRule>
  </conditionalFormatting>
  <conditionalFormatting sqref="W4:AH29">
    <cfRule type="cellIs" dxfId="31" priority="6" operator="greaterThan">
      <formula>10</formula>
    </cfRule>
    <cfRule type="cellIs" dxfId="30" priority="9" operator="greaterThan">
      <formula>0</formula>
    </cfRule>
  </conditionalFormatting>
  <conditionalFormatting sqref="S4:V29">
    <cfRule type="cellIs" dxfId="29" priority="3" stopIfTrue="1" operator="greaterThan">
      <formula>0</formula>
    </cfRule>
    <cfRule type="cellIs" dxfId="28" priority="4" stopIfTrue="1" operator="greaterThan">
      <formula>0</formula>
    </cfRule>
    <cfRule type="cellIs" dxfId="27" priority="5" stopIfTrue="1" operator="greaterThan">
      <formula>0</formula>
    </cfRule>
  </conditionalFormatting>
  <conditionalFormatting sqref="S4:V29">
    <cfRule type="cellIs" dxfId="26" priority="1" operator="greaterThan">
      <formula>10</formula>
    </cfRule>
    <cfRule type="cellIs" dxfId="2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4C55-E6B1-4234-8D4C-C4809B3B9ED9}">
  <dimension ref="A1:AH32"/>
  <sheetViews>
    <sheetView zoomScale="60" zoomScaleNormal="60" workbookViewId="0">
      <selection activeCell="R3" sqref="R1:R1048576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9.26953125" style="74" customWidth="1"/>
    <col min="4" max="4" width="36.179687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21" width="17.1796875" style="82" bestFit="1" customWidth="1"/>
    <col min="22" max="22" width="14.7265625" style="82" bestFit="1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72" t="s">
        <v>137</v>
      </c>
      <c r="T1" s="172" t="s">
        <v>138</v>
      </c>
      <c r="U1" s="172" t="s">
        <v>139</v>
      </c>
      <c r="V1" s="172" t="s">
        <v>140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105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72"/>
      <c r="T2" s="172"/>
      <c r="U2" s="172"/>
      <c r="V2" s="172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173">
        <v>45609</v>
      </c>
      <c r="T3" s="173">
        <v>45609</v>
      </c>
      <c r="U3" s="173">
        <v>45614</v>
      </c>
      <c r="V3" s="173">
        <v>45691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2</v>
      </c>
      <c r="J4" s="96">
        <f>IF(SUM(S4:AJ4)&gt;I4+L4,I4+L4,SUM(S4:AJ4))</f>
        <v>2</v>
      </c>
      <c r="K4" s="97">
        <f>(SUM(S4:AJ4))</f>
        <v>2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2">
        <v>2</v>
      </c>
      <c r="T4" s="61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22</v>
      </c>
      <c r="J5" s="96">
        <f>IF(SUM(S5:AJ5)&gt;I5+L5,I5+L5,SUM(S5:AJ5))</f>
        <v>10</v>
      </c>
      <c r="K5" s="97">
        <f t="shared" ref="K5:K29" si="0">(SUM(S5:AJ5))</f>
        <v>10</v>
      </c>
      <c r="L5" s="98"/>
      <c r="M5" s="99">
        <f>ROUND(IF(I5*0.25-0.5&lt;0,0,I5*0.25-0.5),0)-P5-N5</f>
        <v>5</v>
      </c>
      <c r="N5" s="98"/>
      <c r="O5" s="98"/>
      <c r="P5" s="98"/>
      <c r="Q5" s="100">
        <f>I5-(SUM(S5:AB5))+L5</f>
        <v>12</v>
      </c>
      <c r="R5" s="60" t="str">
        <f>IF(Q5&lt;0,"ATENÇÃO","OK")</f>
        <v>OK</v>
      </c>
      <c r="S5" s="62">
        <v>10</v>
      </c>
      <c r="T5" s="61"/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70</v>
      </c>
      <c r="J6" s="96">
        <f>IF(SUM(S6:AJ6)&gt;I6+L6,I6+L6,SUM(S6:AJ6))</f>
        <v>55</v>
      </c>
      <c r="K6" s="97">
        <f t="shared" si="0"/>
        <v>55</v>
      </c>
      <c r="L6" s="98"/>
      <c r="M6" s="99">
        <f>ROUND(IF(I6*0.25-0.5&lt;0,0,I6*0.25-0.5),0)-P6-N6</f>
        <v>17</v>
      </c>
      <c r="N6" s="98"/>
      <c r="O6" s="98"/>
      <c r="P6" s="98"/>
      <c r="Q6" s="100">
        <f>I6-(SUM(S6:AB6))+L6</f>
        <v>15</v>
      </c>
      <c r="R6" s="60" t="str">
        <f>IF(Q6&lt;0,"ATENÇÃO","OK")</f>
        <v>OK</v>
      </c>
      <c r="S6" s="62">
        <v>25</v>
      </c>
      <c r="T6" s="61"/>
      <c r="U6" s="61"/>
      <c r="V6" s="61">
        <v>30</v>
      </c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2</v>
      </c>
      <c r="J7" s="96">
        <f>IF(SUM(S7:AJ7)&gt;I7+L7,I7+L7,SUM(S7:AJ7))</f>
        <v>2</v>
      </c>
      <c r="K7" s="97">
        <f t="shared" si="0"/>
        <v>2</v>
      </c>
      <c r="L7" s="98"/>
      <c r="M7" s="99">
        <f>ROUND(IF(I7*0.25-0.5&lt;0,0,I7*0.25-0.5),0)-P7-N7</f>
        <v>0</v>
      </c>
      <c r="N7" s="98"/>
      <c r="O7" s="98"/>
      <c r="P7" s="98"/>
      <c r="Q7" s="100">
        <f>I7-(SUM(S7:AB7))+L7</f>
        <v>0</v>
      </c>
      <c r="R7" s="60" t="str">
        <f>IF(Q7&lt;0,"ATENÇÃO","OK")</f>
        <v>OK</v>
      </c>
      <c r="S7" s="62"/>
      <c r="T7" s="61"/>
      <c r="U7" s="61"/>
      <c r="V7" s="61">
        <v>2</v>
      </c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52</v>
      </c>
      <c r="J8" s="96">
        <f>IF(SUM(S8:AJ8)&gt;I8+L8,I8+L8,SUM(S8:AJ8))</f>
        <v>52</v>
      </c>
      <c r="K8" s="97">
        <f t="shared" si="0"/>
        <v>52</v>
      </c>
      <c r="L8" s="98"/>
      <c r="M8" s="99">
        <f>ROUND(IF(I8*0.25-0.5&lt;0,0,I8*0.25-0.5),0)-P8-N8</f>
        <v>13</v>
      </c>
      <c r="N8" s="98"/>
      <c r="O8" s="98"/>
      <c r="P8" s="98"/>
      <c r="Q8" s="100">
        <f>I8-(SUM(S8:AB8))+L8</f>
        <v>0</v>
      </c>
      <c r="R8" s="60" t="str">
        <f>IF(Q8&lt;0,"ATENÇÃO","OK")</f>
        <v>OK</v>
      </c>
      <c r="S8" s="62">
        <v>20</v>
      </c>
      <c r="T8" s="61"/>
      <c r="U8" s="61"/>
      <c r="V8" s="61">
        <v>32</v>
      </c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20</v>
      </c>
      <c r="J9" s="96">
        <f>IF(SUM(S9:AJ9)&gt;I9+L9,I9+L9,SUM(S9:AJ9))</f>
        <v>20</v>
      </c>
      <c r="K9" s="97">
        <f t="shared" si="0"/>
        <v>20</v>
      </c>
      <c r="L9" s="98"/>
      <c r="M9" s="99">
        <f>ROUND(IF(I9*0.25-0.5&lt;0,0,I9*0.25-0.5),0)-P9-N9</f>
        <v>5</v>
      </c>
      <c r="N9" s="98"/>
      <c r="O9" s="98"/>
      <c r="P9" s="98"/>
      <c r="Q9" s="100">
        <f>I9-(SUM(S9:AB9))+L9</f>
        <v>0</v>
      </c>
      <c r="R9" s="60" t="str">
        <f>IF(Q9&lt;0,"ATENÇÃO","OK")</f>
        <v>OK</v>
      </c>
      <c r="S9" s="62">
        <v>20</v>
      </c>
      <c r="T9" s="61"/>
      <c r="U9" s="61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f>4000</f>
        <v>4000</v>
      </c>
      <c r="J10" s="96">
        <f>IF(SUM(S10:AJ10)&gt;I10+L10,I10+L10,SUM(S10:AJ10))</f>
        <v>2000</v>
      </c>
      <c r="K10" s="97">
        <f t="shared" si="0"/>
        <v>2000</v>
      </c>
      <c r="L10" s="98">
        <v>-1000</v>
      </c>
      <c r="M10" s="99">
        <f>ROUND(IF(I10*0.25-0.5&lt;0,0,I10*0.25-0.5),0)-P10-N10</f>
        <v>1000</v>
      </c>
      <c r="N10" s="98"/>
      <c r="O10" s="98"/>
      <c r="P10" s="98"/>
      <c r="Q10" s="100">
        <f>I10-(SUM(S10:AB10))+L10</f>
        <v>1000</v>
      </c>
      <c r="R10" s="60" t="str">
        <f>IF(Q10&lt;0,"ATENÇÃO","OK")</f>
        <v>OK</v>
      </c>
      <c r="S10" s="62">
        <v>1000</v>
      </c>
      <c r="T10" s="61"/>
      <c r="U10" s="61"/>
      <c r="V10" s="61">
        <v>1000</v>
      </c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15</v>
      </c>
      <c r="J11" s="96">
        <f>IF(SUM(S11:AJ11)&gt;I11+L11,I11+L11,SUM(S11:AJ11))</f>
        <v>10</v>
      </c>
      <c r="K11" s="97">
        <f t="shared" si="0"/>
        <v>10</v>
      </c>
      <c r="L11" s="98"/>
      <c r="M11" s="99">
        <f>ROUND(IF(I11*0.25-0.5&lt;0,0,I11*0.25-0.5),0)-P11-N11</f>
        <v>3</v>
      </c>
      <c r="N11" s="98"/>
      <c r="O11" s="98"/>
      <c r="P11" s="98"/>
      <c r="Q11" s="100">
        <f>I11-(SUM(S11:AB11))+L11</f>
        <v>5</v>
      </c>
      <c r="R11" s="60" t="str">
        <f>IF(Q11&lt;0,"ATENÇÃO","OK")</f>
        <v>OK</v>
      </c>
      <c r="S11" s="62">
        <v>5</v>
      </c>
      <c r="T11" s="61"/>
      <c r="U11" s="61"/>
      <c r="V11" s="61">
        <v>5</v>
      </c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f>25</f>
        <v>25</v>
      </c>
      <c r="J12" s="96">
        <f>IF(SUM(S12:AJ12)&gt;I12+L12,I12+L12,SUM(S12:AJ12))</f>
        <v>13</v>
      </c>
      <c r="K12" s="97">
        <f t="shared" si="0"/>
        <v>13</v>
      </c>
      <c r="L12" s="98">
        <f>-2-1</f>
        <v>-3</v>
      </c>
      <c r="M12" s="99">
        <f>ROUND(IF(I12*0.25-0.5&lt;0,0,I12*0.25-0.5),0)-P12-N12</f>
        <v>6</v>
      </c>
      <c r="N12" s="98"/>
      <c r="O12" s="98"/>
      <c r="P12" s="98"/>
      <c r="Q12" s="100">
        <f>I12-(SUM(S12:AB12))+L12</f>
        <v>9</v>
      </c>
      <c r="R12" s="60" t="str">
        <f>IF(Q12&lt;0,"ATENÇÃO","OK")</f>
        <v>OK</v>
      </c>
      <c r="S12" s="62">
        <v>5</v>
      </c>
      <c r="T12" s="61"/>
      <c r="U12" s="61"/>
      <c r="V12" s="61">
        <v>8</v>
      </c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0</v>
      </c>
      <c r="J13" s="96">
        <f>IF(SUM(S13:AJ13)&gt;I13+L13,I13+L13,SUM(S13:AJ13))</f>
        <v>0</v>
      </c>
      <c r="K13" s="97">
        <f t="shared" si="0"/>
        <v>0</v>
      </c>
      <c r="L13" s="98"/>
      <c r="M13" s="99">
        <f>ROUND(IF(I13*0.25-0.5&lt;0,0,I13*0.25-0.5),0)-P13-N13</f>
        <v>0</v>
      </c>
      <c r="N13" s="98"/>
      <c r="O13" s="98"/>
      <c r="P13" s="98"/>
      <c r="Q13" s="100">
        <f>I13-(SUM(S13:AB13))+L13</f>
        <v>0</v>
      </c>
      <c r="R13" s="60" t="str">
        <f>IF(Q13&lt;0,"ATENÇÃO","OK")</f>
        <v>OK</v>
      </c>
      <c r="S13" s="61"/>
      <c r="T13" s="61"/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v>3</v>
      </c>
      <c r="J14" s="96">
        <f>IF(SUM(S14:AJ14)&gt;I14+L14,I14+L14,SUM(S14:AJ14))</f>
        <v>0</v>
      </c>
      <c r="K14" s="97">
        <f t="shared" si="0"/>
        <v>0</v>
      </c>
      <c r="L14" s="98"/>
      <c r="M14" s="99">
        <f>ROUND(IF(I14*0.25-0.5&lt;0,0,I14*0.25-0.5),0)-P14-N14</f>
        <v>0</v>
      </c>
      <c r="N14" s="98"/>
      <c r="O14" s="98"/>
      <c r="P14" s="98"/>
      <c r="Q14" s="100">
        <f>I14-(SUM(S14:AB14))+L14</f>
        <v>3</v>
      </c>
      <c r="R14" s="60" t="str">
        <f>IF(Q14&lt;0,"ATENÇÃO","OK")</f>
        <v>OK</v>
      </c>
      <c r="S14" s="61"/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v>3</v>
      </c>
      <c r="J15" s="96">
        <f>IF(SUM(S15:AJ15)&gt;I15+L15,I15+L15,SUM(S15:AJ15))</f>
        <v>0</v>
      </c>
      <c r="K15" s="97">
        <f t="shared" si="0"/>
        <v>0</v>
      </c>
      <c r="L15" s="98"/>
      <c r="M15" s="99">
        <f>ROUND(IF(I15*0.25-0.5&lt;0,0,I15*0.25-0.5),0)-P15-N15</f>
        <v>0</v>
      </c>
      <c r="N15" s="98"/>
      <c r="O15" s="98"/>
      <c r="P15" s="98"/>
      <c r="Q15" s="100">
        <f>I15-(SUM(S15:AB15))+L15</f>
        <v>3</v>
      </c>
      <c r="R15" s="60" t="str">
        <f>IF(Q15&lt;0,"ATENÇÃO","OK")</f>
        <v>OK</v>
      </c>
      <c r="S15" s="61"/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8</v>
      </c>
      <c r="J16" s="96">
        <f>IF(SUM(S16:AJ16)&gt;I16+L16,I16+L16,SUM(S16:AJ16))</f>
        <v>0</v>
      </c>
      <c r="K16" s="97">
        <f t="shared" si="0"/>
        <v>0</v>
      </c>
      <c r="L16" s="98"/>
      <c r="M16" s="99">
        <f>ROUND(IF(I16*0.25-0.5&lt;0,0,I16*0.25-0.5),0)-P16-N16</f>
        <v>2</v>
      </c>
      <c r="N16" s="98"/>
      <c r="O16" s="98"/>
      <c r="P16" s="98"/>
      <c r="Q16" s="100">
        <f>I16-(SUM(S16:AB16))+L16</f>
        <v>8</v>
      </c>
      <c r="R16" s="60" t="str">
        <f>IF(Q16&lt;0,"ATENÇÃO","OK")</f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3</v>
      </c>
      <c r="J17" s="96">
        <f>IF(SUM(S17:AJ17)&gt;I17+L17,I17+L17,SUM(S17:AJ17))</f>
        <v>3</v>
      </c>
      <c r="K17" s="97">
        <f t="shared" si="0"/>
        <v>3</v>
      </c>
      <c r="L17" s="98"/>
      <c r="M17" s="99">
        <f>ROUND(IF(I17*0.25-0.5&lt;0,0,I17*0.25-0.5),0)-P17-N17</f>
        <v>0</v>
      </c>
      <c r="N17" s="98"/>
      <c r="O17" s="98"/>
      <c r="P17" s="98"/>
      <c r="Q17" s="100">
        <f>I17-(SUM(S17:AB17))+L17</f>
        <v>0</v>
      </c>
      <c r="R17" s="60" t="str">
        <f>IF(Q17&lt;0,"ATENÇÃO","OK")</f>
        <v>OK</v>
      </c>
      <c r="S17" s="61"/>
      <c r="T17" s="61"/>
      <c r="U17" s="61">
        <v>3</v>
      </c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30</v>
      </c>
      <c r="J18" s="96">
        <f>IF(SUM(S18:AJ18)&gt;I18+L18,I18+L18,SUM(S18:AJ18))</f>
        <v>5</v>
      </c>
      <c r="K18" s="97">
        <f t="shared" si="0"/>
        <v>5</v>
      </c>
      <c r="L18" s="98"/>
      <c r="M18" s="99">
        <f>ROUND(IF(I18*0.25-0.5&lt;0,0,I18*0.25-0.5),0)-P18-N18</f>
        <v>7</v>
      </c>
      <c r="N18" s="98"/>
      <c r="O18" s="98"/>
      <c r="P18" s="98"/>
      <c r="Q18" s="100">
        <f>I18-(SUM(S18:AB18))+L18</f>
        <v>25</v>
      </c>
      <c r="R18" s="60" t="str">
        <f>IF(Q18&lt;0,"ATENÇÃO","OK")</f>
        <v>OK</v>
      </c>
      <c r="S18" s="61"/>
      <c r="T18" s="61"/>
      <c r="U18" s="61">
        <v>5</v>
      </c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10</v>
      </c>
      <c r="J19" s="96">
        <f>IF(SUM(S19:AJ19)&gt;I19+L19,I19+L19,SUM(S19:AJ19))</f>
        <v>2</v>
      </c>
      <c r="K19" s="97">
        <f t="shared" si="0"/>
        <v>2</v>
      </c>
      <c r="L19" s="98"/>
      <c r="M19" s="99">
        <f>ROUND(IF(I19*0.25-0.5&lt;0,0,I19*0.25-0.5),0)-P19-N19</f>
        <v>2</v>
      </c>
      <c r="N19" s="98"/>
      <c r="O19" s="98"/>
      <c r="P19" s="98"/>
      <c r="Q19" s="100">
        <f>I19-(SUM(S19:AB19))+L19</f>
        <v>8</v>
      </c>
      <c r="R19" s="60" t="str">
        <f>IF(Q19&lt;0,"ATENÇÃO","OK")</f>
        <v>OK</v>
      </c>
      <c r="S19" s="61"/>
      <c r="T19" s="61"/>
      <c r="U19" s="61">
        <v>2</v>
      </c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5</v>
      </c>
      <c r="J20" s="96">
        <f>IF(SUM(S20:AJ20)&gt;I20+L20,I20+L20,SUM(S20:AJ20))</f>
        <v>5</v>
      </c>
      <c r="K20" s="97">
        <f t="shared" si="0"/>
        <v>5</v>
      </c>
      <c r="L20" s="98"/>
      <c r="M20" s="99">
        <f>ROUND(IF(I20*0.25-0.5&lt;0,0,I20*0.25-0.5),0)-P20-N20</f>
        <v>1</v>
      </c>
      <c r="N20" s="98"/>
      <c r="O20" s="98"/>
      <c r="P20" s="98"/>
      <c r="Q20" s="100">
        <f>I20-(SUM(S20:AB20))+L20</f>
        <v>0</v>
      </c>
      <c r="R20" s="60" t="str">
        <f>IF(Q20&lt;0,"ATENÇÃO","OK")</f>
        <v>OK</v>
      </c>
      <c r="S20" s="61"/>
      <c r="T20" s="61"/>
      <c r="U20" s="61">
        <v>5</v>
      </c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>IF(SUM(S21:AJ21)&gt;I21+L21,I21+L21,SUM(S21:AJ21))</f>
        <v>0</v>
      </c>
      <c r="K21" s="97">
        <f t="shared" si="0"/>
        <v>0</v>
      </c>
      <c r="L21" s="98"/>
      <c r="M21" s="99">
        <f>ROUND(IF(I21*0.25-0.5&lt;0,0,I21*0.25-0.5),0)-P21-N21</f>
        <v>0</v>
      </c>
      <c r="N21" s="98"/>
      <c r="O21" s="98"/>
      <c r="P21" s="98"/>
      <c r="Q21" s="100">
        <f>I21-(SUM(S21:AB21))+L21</f>
        <v>0</v>
      </c>
      <c r="R21" s="60" t="str">
        <f>IF(Q21&lt;0,"ATENÇÃO","OK")</f>
        <v>OK</v>
      </c>
      <c r="S21" s="61"/>
      <c r="T21" s="61"/>
      <c r="U21" s="61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0</v>
      </c>
      <c r="J22" s="96">
        <f>IF(SUM(S22:AJ22)&gt;I22+L22,I22+L22,SUM(S22:AJ22))</f>
        <v>0</v>
      </c>
      <c r="K22" s="97">
        <f t="shared" si="0"/>
        <v>0</v>
      </c>
      <c r="L22" s="98"/>
      <c r="M22" s="99">
        <f>ROUND(IF(I22*0.25-0.5&lt;0,0,I22*0.25-0.5),0)-P22-N22</f>
        <v>0</v>
      </c>
      <c r="N22" s="98"/>
      <c r="O22" s="98"/>
      <c r="P22" s="98"/>
      <c r="Q22" s="100">
        <f>I22-(SUM(S22:AB22))+L22</f>
        <v>0</v>
      </c>
      <c r="R22" s="60" t="str">
        <f>IF(Q22&lt;0,"ATENÇÃO","OK")</f>
        <v>OK</v>
      </c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>IF(SUM(S23:AJ23)&gt;I23+L23,I23+L23,SUM(S23:AJ23))</f>
        <v>0</v>
      </c>
      <c r="K23" s="97">
        <f t="shared" si="0"/>
        <v>0</v>
      </c>
      <c r="L23" s="98"/>
      <c r="M23" s="99">
        <f>ROUND(IF(I23*0.25-0.5&lt;0,0,I23*0.25-0.5),0)-P23-N23</f>
        <v>0</v>
      </c>
      <c r="N23" s="98"/>
      <c r="O23" s="98"/>
      <c r="P23" s="98"/>
      <c r="Q23" s="100">
        <f>I23-(SUM(S23:AB23))+L23</f>
        <v>0</v>
      </c>
      <c r="R23" s="60" t="str">
        <f>IF(Q23&lt;0,"ATENÇÃO","OK")</f>
        <v>OK</v>
      </c>
      <c r="S23" s="61"/>
      <c r="T23" s="61"/>
      <c r="U23" s="61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>IF(SUM(S24:AJ24)&gt;I24+L24,I24+L24,SUM(S24:AJ24))</f>
        <v>0</v>
      </c>
      <c r="K24" s="97">
        <f t="shared" si="0"/>
        <v>0</v>
      </c>
      <c r="L24" s="98"/>
      <c r="M24" s="99">
        <f>ROUND(IF(I24*0.25-0.5&lt;0,0,I24*0.25-0.5),0)-P24-N24</f>
        <v>0</v>
      </c>
      <c r="N24" s="98"/>
      <c r="O24" s="98"/>
      <c r="P24" s="98"/>
      <c r="Q24" s="100">
        <f>I24-(SUM(S24:AB24))+L24</f>
        <v>0</v>
      </c>
      <c r="R24" s="60" t="str">
        <f>IF(Q24&lt;0,"ATENÇÃO","OK")</f>
        <v>OK</v>
      </c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10</v>
      </c>
      <c r="J25" s="96">
        <f>IF(SUM(S25:AJ25)&gt;I25+L25,I25+L25,SUM(S25:AJ25))</f>
        <v>5</v>
      </c>
      <c r="K25" s="97">
        <f t="shared" si="0"/>
        <v>5</v>
      </c>
      <c r="L25" s="98"/>
      <c r="M25" s="99">
        <f>ROUND(IF(I25*0.25-0.5&lt;0,0,I25*0.25-0.5),0)-P25-N25</f>
        <v>2</v>
      </c>
      <c r="N25" s="98"/>
      <c r="O25" s="98"/>
      <c r="P25" s="98"/>
      <c r="Q25" s="100">
        <f>I25-(SUM(S25:AB25))+L25</f>
        <v>5</v>
      </c>
      <c r="R25" s="60" t="str">
        <f>IF(Q25&lt;0,"ATENÇÃO","OK")</f>
        <v>OK</v>
      </c>
      <c r="S25" s="61"/>
      <c r="T25" s="61">
        <v>5</v>
      </c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5</v>
      </c>
      <c r="J26" s="96">
        <f>IF(SUM(S26:AJ26)&gt;I26+L26,I26+L26,SUM(S26:AJ26))</f>
        <v>5</v>
      </c>
      <c r="K26" s="97">
        <f t="shared" si="0"/>
        <v>5</v>
      </c>
      <c r="L26" s="98"/>
      <c r="M26" s="99">
        <f>ROUND(IF(I26*0.25-0.5&lt;0,0,I26*0.25-0.5),0)-P26-N26</f>
        <v>1</v>
      </c>
      <c r="N26" s="98"/>
      <c r="O26" s="98"/>
      <c r="P26" s="98"/>
      <c r="Q26" s="100">
        <f>I26-(SUM(S26:AB26))+L26</f>
        <v>0</v>
      </c>
      <c r="R26" s="60" t="str">
        <f>IF(Q26&lt;0,"ATENÇÃO","OK")</f>
        <v>OK</v>
      </c>
      <c r="S26" s="61"/>
      <c r="T26" s="61">
        <v>5</v>
      </c>
      <c r="U26" s="61"/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10</v>
      </c>
      <c r="J27" s="96">
        <f>IF(SUM(S27:AJ27)&gt;I27+L27,I27+L27,SUM(S27:AJ27))</f>
        <v>0</v>
      </c>
      <c r="K27" s="97">
        <f t="shared" si="0"/>
        <v>0</v>
      </c>
      <c r="L27" s="98"/>
      <c r="M27" s="99">
        <f>ROUND(IF(I27*0.25-0.5&lt;0,0,I27*0.25-0.5),0)-P27-N27</f>
        <v>2</v>
      </c>
      <c r="N27" s="98"/>
      <c r="O27" s="98"/>
      <c r="P27" s="98"/>
      <c r="Q27" s="100">
        <f>I27-(SUM(S27:AB27))+L27</f>
        <v>10</v>
      </c>
      <c r="R27" s="60" t="str">
        <f>IF(Q27&lt;0,"ATENÇÃO","OK")</f>
        <v>OK</v>
      </c>
      <c r="S27" s="61"/>
      <c r="T27" s="61"/>
      <c r="U27" s="61"/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10</v>
      </c>
      <c r="J28" s="96">
        <f>IF(SUM(S28:AJ28)&gt;I28+L28,I28+L28,SUM(S28:AJ28))</f>
        <v>10</v>
      </c>
      <c r="K28" s="97">
        <f t="shared" si="0"/>
        <v>10</v>
      </c>
      <c r="L28" s="98"/>
      <c r="M28" s="99">
        <f>ROUND(IF(I28*0.25-0.5&lt;0,0,I28*0.25-0.5),0)-P28-N28</f>
        <v>2</v>
      </c>
      <c r="N28" s="98"/>
      <c r="O28" s="98"/>
      <c r="P28" s="98"/>
      <c r="Q28" s="100">
        <f>I28-(SUM(S28:AB28))+L28</f>
        <v>0</v>
      </c>
      <c r="R28" s="60" t="str">
        <f>IF(Q28&lt;0,"ATENÇÃO","OK")</f>
        <v>OK</v>
      </c>
      <c r="S28" s="61">
        <v>10</v>
      </c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1</v>
      </c>
      <c r="J29" s="96">
        <f>IF(SUM(S29:AJ29)&gt;I29+L29,I29+L29,SUM(S29:AJ29))</f>
        <v>0</v>
      </c>
      <c r="K29" s="97">
        <f t="shared" si="0"/>
        <v>0</v>
      </c>
      <c r="L29" s="98"/>
      <c r="M29" s="99">
        <f>ROUND(IF(I29*0.25-0.5&lt;0,0,I29*0.25-0.5),0)-P29-N29</f>
        <v>0</v>
      </c>
      <c r="N29" s="98"/>
      <c r="O29" s="98"/>
      <c r="P29" s="98"/>
      <c r="Q29" s="100">
        <f>I29-(SUM(S29:AB29))+L29</f>
        <v>1</v>
      </c>
      <c r="R29" s="60" t="str">
        <f>IF(Q29&lt;0,"ATENÇÃO","OK")</f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4306</v>
      </c>
      <c r="J30" s="48"/>
      <c r="K30" s="48"/>
      <c r="L30" s="77"/>
      <c r="M30" s="77"/>
      <c r="N30" s="77"/>
      <c r="O30" s="77"/>
      <c r="P30" s="77"/>
      <c r="Q30" s="83">
        <f>SUM(Q4:Q29)</f>
        <v>1104</v>
      </c>
      <c r="S30" s="164">
        <f t="shared" ref="S30:V30" si="1">SUMPRODUCT($H$4:$H$29,S4:S29)</f>
        <v>6790.43</v>
      </c>
      <c r="T30" s="164">
        <f t="shared" si="1"/>
        <v>480</v>
      </c>
      <c r="U30" s="164">
        <f t="shared" si="1"/>
        <v>2705.57</v>
      </c>
      <c r="V30" s="164">
        <f t="shared" si="1"/>
        <v>6055.04</v>
      </c>
      <c r="W30" s="80">
        <f t="shared" ref="W30:AH30" si="2">SUMPRODUCT($H$4:$H$29,W4:W29)</f>
        <v>0</v>
      </c>
      <c r="X30" s="80">
        <f t="shared" si="2"/>
        <v>0</v>
      </c>
      <c r="Y30" s="80">
        <f t="shared" si="2"/>
        <v>0</v>
      </c>
      <c r="Z30" s="80">
        <f t="shared" si="2"/>
        <v>0</v>
      </c>
      <c r="AA30" s="80">
        <f t="shared" si="2"/>
        <v>0</v>
      </c>
      <c r="AB30" s="80">
        <f t="shared" si="2"/>
        <v>0</v>
      </c>
      <c r="AC30" s="80">
        <f t="shared" si="2"/>
        <v>0</v>
      </c>
      <c r="AD30" s="80">
        <f t="shared" si="2"/>
        <v>0</v>
      </c>
      <c r="AE30" s="80">
        <f t="shared" si="2"/>
        <v>0</v>
      </c>
      <c r="AF30" s="80">
        <f t="shared" si="2"/>
        <v>0</v>
      </c>
      <c r="AG30" s="80">
        <f t="shared" si="2"/>
        <v>0</v>
      </c>
      <c r="AH30" s="80">
        <f t="shared" si="2"/>
        <v>0</v>
      </c>
    </row>
    <row r="31" spans="1:34" ht="24" customHeight="1" thickBot="1" x14ac:dyDescent="0.4">
      <c r="I31" s="101">
        <f>SUMPRODUCT($H$4:$H$29,I4:I29)</f>
        <v>32559.640000000003</v>
      </c>
      <c r="J31" s="101">
        <f>SUMPRODUCT($H$4:$H$29,J4:J29)</f>
        <v>16031.039999999999</v>
      </c>
      <c r="K31" s="101">
        <f>SUMPRODUCT($H$4:$H$29,K4:K29)</f>
        <v>16031.039999999999</v>
      </c>
      <c r="L31" s="77"/>
      <c r="M31" s="77"/>
      <c r="N31" s="77"/>
      <c r="O31" s="77"/>
      <c r="P31" s="77"/>
      <c r="Q31" s="83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W4:AD29">
    <cfRule type="cellIs" dxfId="24" priority="10" stopIfTrue="1" operator="greaterThan">
      <formula>0</formula>
    </cfRule>
    <cfRule type="cellIs" dxfId="23" priority="11" stopIfTrue="1" operator="greaterThan">
      <formula>0</formula>
    </cfRule>
    <cfRule type="cellIs" dxfId="22" priority="12" stopIfTrue="1" operator="greaterThan">
      <formula>0</formula>
    </cfRule>
  </conditionalFormatting>
  <conditionalFormatting sqref="W4:AH29">
    <cfRule type="cellIs" dxfId="21" priority="6" operator="greaterThan">
      <formula>10</formula>
    </cfRule>
    <cfRule type="cellIs" dxfId="20" priority="9" operator="greaterThan">
      <formula>0</formula>
    </cfRule>
  </conditionalFormatting>
  <conditionalFormatting sqref="S4:V29">
    <cfRule type="cellIs" dxfId="19" priority="3" stopIfTrue="1" operator="greaterThan">
      <formula>0</formula>
    </cfRule>
    <cfRule type="cellIs" dxfId="18" priority="4" stopIfTrue="1" operator="greaterThan">
      <formula>0</formula>
    </cfRule>
    <cfRule type="cellIs" dxfId="17" priority="5" stopIfTrue="1" operator="greaterThan">
      <formula>0</formula>
    </cfRule>
  </conditionalFormatting>
  <conditionalFormatting sqref="S4:V29">
    <cfRule type="cellIs" dxfId="16" priority="1" operator="greaterThan">
      <formula>10</formula>
    </cfRule>
    <cfRule type="cellIs" dxfId="15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6BA7-8E9D-412D-BB43-9DC8AC564F2B}">
  <dimension ref="A1:AH32"/>
  <sheetViews>
    <sheetView topLeftCell="A16" zoomScale="60" zoomScaleNormal="60" workbookViewId="0">
      <selection activeCell="M32" sqref="M32"/>
    </sheetView>
  </sheetViews>
  <sheetFormatPr defaultColWidth="9.7265625" defaultRowHeight="40" customHeight="1" x14ac:dyDescent="0.35"/>
  <cols>
    <col min="1" max="1" width="8.54296875" style="48" customWidth="1"/>
    <col min="2" max="2" width="9.54296875" style="73" customWidth="1"/>
    <col min="3" max="3" width="19.26953125" style="74" customWidth="1"/>
    <col min="4" max="4" width="35.81640625" style="75" customWidth="1"/>
    <col min="5" max="5" width="15" style="73" customWidth="1"/>
    <col min="6" max="6" width="11" style="73" customWidth="1"/>
    <col min="7" max="7" width="15" style="73" customWidth="1"/>
    <col min="8" max="8" width="12.54296875" style="76" customWidth="1"/>
    <col min="9" max="16" width="13.81640625" style="81" customWidth="1"/>
    <col min="17" max="17" width="13.26953125" style="78" customWidth="1"/>
    <col min="18" max="18" width="12.54296875" style="79" customWidth="1"/>
    <col min="19" max="19" width="13.54296875" style="82" customWidth="1"/>
    <col min="20" max="21" width="13.7265625" style="82" customWidth="1"/>
    <col min="22" max="22" width="14.26953125" style="82" customWidth="1"/>
    <col min="23" max="23" width="13.453125" style="82" customWidth="1"/>
    <col min="24" max="30" width="13.7265625" style="82" customWidth="1"/>
    <col min="31" max="34" width="13.7265625" style="48" customWidth="1"/>
    <col min="35" max="16384" width="9.7265625" style="48"/>
  </cols>
  <sheetData>
    <row r="1" spans="1:34" ht="35.25" customHeight="1" x14ac:dyDescent="0.35">
      <c r="A1" s="124" t="s">
        <v>39</v>
      </c>
      <c r="B1" s="124"/>
      <c r="C1" s="125"/>
      <c r="D1" s="126" t="s">
        <v>40</v>
      </c>
      <c r="E1" s="126"/>
      <c r="F1" s="126"/>
      <c r="G1" s="126"/>
      <c r="H1" s="127"/>
      <c r="I1" s="126" t="s">
        <v>41</v>
      </c>
      <c r="J1" s="126"/>
      <c r="K1" s="126"/>
      <c r="L1" s="126"/>
      <c r="M1" s="126"/>
      <c r="N1" s="126"/>
      <c r="O1" s="126"/>
      <c r="P1" s="126"/>
      <c r="Q1" s="126"/>
      <c r="R1" s="126"/>
      <c r="S1" s="172" t="s">
        <v>141</v>
      </c>
      <c r="T1" s="123" t="s">
        <v>20</v>
      </c>
      <c r="U1" s="123" t="s">
        <v>20</v>
      </c>
      <c r="V1" s="123" t="s">
        <v>20</v>
      </c>
      <c r="W1" s="123" t="s">
        <v>20</v>
      </c>
      <c r="X1" s="123" t="s">
        <v>20</v>
      </c>
      <c r="Y1" s="123" t="s">
        <v>20</v>
      </c>
      <c r="Z1" s="123" t="s">
        <v>20</v>
      </c>
      <c r="AA1" s="123" t="s">
        <v>20</v>
      </c>
      <c r="AB1" s="123" t="s">
        <v>20</v>
      </c>
      <c r="AC1" s="123" t="s">
        <v>20</v>
      </c>
      <c r="AD1" s="123" t="s">
        <v>20</v>
      </c>
      <c r="AE1" s="123" t="s">
        <v>20</v>
      </c>
      <c r="AF1" s="123" t="s">
        <v>20</v>
      </c>
      <c r="AG1" s="123" t="s">
        <v>20</v>
      </c>
      <c r="AH1" s="123" t="s">
        <v>20</v>
      </c>
    </row>
    <row r="2" spans="1:34" ht="25.15" customHeight="1" x14ac:dyDescent="0.35">
      <c r="A2" s="115" t="s">
        <v>106</v>
      </c>
      <c r="B2" s="115"/>
      <c r="C2" s="115"/>
      <c r="D2" s="115"/>
      <c r="E2" s="115"/>
      <c r="F2" s="115"/>
      <c r="G2" s="115"/>
      <c r="H2" s="116"/>
      <c r="I2" s="112" t="s">
        <v>43</v>
      </c>
      <c r="J2" s="113"/>
      <c r="K2" s="113"/>
      <c r="L2" s="113"/>
      <c r="M2" s="113"/>
      <c r="N2" s="113"/>
      <c r="O2" s="113"/>
      <c r="P2" s="113"/>
      <c r="Q2" s="113"/>
      <c r="R2" s="114"/>
      <c r="S2" s="172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</row>
    <row r="3" spans="1:34" s="54" customFormat="1" ht="40" customHeight="1" x14ac:dyDescent="0.25">
      <c r="A3" s="49" t="s">
        <v>24</v>
      </c>
      <c r="B3" s="49" t="s">
        <v>22</v>
      </c>
      <c r="C3" s="50" t="s">
        <v>15</v>
      </c>
      <c r="D3" s="50" t="s">
        <v>28</v>
      </c>
      <c r="E3" s="50" t="s">
        <v>19</v>
      </c>
      <c r="F3" s="49" t="s">
        <v>3</v>
      </c>
      <c r="G3" s="49" t="s">
        <v>16</v>
      </c>
      <c r="H3" s="51" t="s">
        <v>23</v>
      </c>
      <c r="I3" s="49" t="s">
        <v>21</v>
      </c>
      <c r="J3" s="20" t="s">
        <v>114</v>
      </c>
      <c r="K3" s="20" t="s">
        <v>115</v>
      </c>
      <c r="L3" s="20" t="s">
        <v>116</v>
      </c>
      <c r="M3" s="20" t="s">
        <v>117</v>
      </c>
      <c r="N3" s="20" t="s">
        <v>118</v>
      </c>
      <c r="O3" s="20" t="s">
        <v>119</v>
      </c>
      <c r="P3" s="20" t="s">
        <v>120</v>
      </c>
      <c r="Q3" s="95" t="s">
        <v>0</v>
      </c>
      <c r="R3" s="52" t="s">
        <v>2</v>
      </c>
      <c r="S3" s="173">
        <v>45681</v>
      </c>
      <c r="T3" s="53" t="s">
        <v>1</v>
      </c>
      <c r="U3" s="53" t="s">
        <v>1</v>
      </c>
      <c r="V3" s="53" t="s">
        <v>1</v>
      </c>
      <c r="W3" s="53" t="s">
        <v>1</v>
      </c>
      <c r="X3" s="53" t="s">
        <v>1</v>
      </c>
      <c r="Y3" s="53" t="s">
        <v>1</v>
      </c>
      <c r="Z3" s="53" t="s">
        <v>1</v>
      </c>
      <c r="AA3" s="53" t="s">
        <v>1</v>
      </c>
      <c r="AB3" s="53" t="s">
        <v>1</v>
      </c>
      <c r="AC3" s="53" t="s">
        <v>1</v>
      </c>
      <c r="AD3" s="53" t="s">
        <v>1</v>
      </c>
      <c r="AE3" s="53" t="s">
        <v>1</v>
      </c>
      <c r="AF3" s="53" t="s">
        <v>1</v>
      </c>
      <c r="AG3" s="53" t="s">
        <v>1</v>
      </c>
      <c r="AH3" s="53" t="s">
        <v>1</v>
      </c>
    </row>
    <row r="4" spans="1:34" ht="40" customHeight="1" x14ac:dyDescent="0.35">
      <c r="A4" s="117">
        <v>1</v>
      </c>
      <c r="B4" s="55">
        <v>1</v>
      </c>
      <c r="C4" s="120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58">
        <v>98.29</v>
      </c>
      <c r="I4" s="59">
        <v>0</v>
      </c>
      <c r="J4" s="96">
        <f>IF(SUM(S4:AJ4)&gt;I4+L4,I4+L4,SUM(S4:AJ4))</f>
        <v>0</v>
      </c>
      <c r="K4" s="97">
        <f>(SUM(S4:AJ4))</f>
        <v>0</v>
      </c>
      <c r="L4" s="98"/>
      <c r="M4" s="99">
        <f>ROUND(IF(I4*0.25-0.5&lt;0,0,I4*0.25-0.5),0)-P4-N4</f>
        <v>0</v>
      </c>
      <c r="N4" s="98"/>
      <c r="O4" s="98"/>
      <c r="P4" s="98"/>
      <c r="Q4" s="100">
        <f>I4-(SUM(S4:AB4))+L4</f>
        <v>0</v>
      </c>
      <c r="R4" s="60" t="str">
        <f>IF(Q4&lt;0,"ATENÇÃO","OK")</f>
        <v>OK</v>
      </c>
      <c r="S4" s="61"/>
      <c r="T4" s="62"/>
      <c r="U4" s="61"/>
      <c r="V4" s="61"/>
      <c r="W4" s="61"/>
      <c r="X4" s="63"/>
      <c r="Y4" s="63"/>
      <c r="Z4" s="63"/>
      <c r="AA4" s="63"/>
      <c r="AB4" s="63"/>
      <c r="AC4" s="63"/>
      <c r="AD4" s="63"/>
      <c r="AE4" s="64"/>
      <c r="AF4" s="64"/>
      <c r="AG4" s="64"/>
      <c r="AH4" s="64"/>
    </row>
    <row r="5" spans="1:34" ht="40" customHeight="1" x14ac:dyDescent="0.35">
      <c r="A5" s="118"/>
      <c r="B5" s="55">
        <v>2</v>
      </c>
      <c r="C5" s="121"/>
      <c r="D5" s="56" t="s">
        <v>47</v>
      </c>
      <c r="E5" s="65" t="s">
        <v>78</v>
      </c>
      <c r="F5" s="65" t="s">
        <v>27</v>
      </c>
      <c r="G5" s="55" t="s">
        <v>11</v>
      </c>
      <c r="H5" s="66">
        <v>17.8</v>
      </c>
      <c r="I5" s="59">
        <v>5</v>
      </c>
      <c r="J5" s="96">
        <f t="shared" ref="J5:J29" si="0">IF(SUM(S5:AJ5)&gt;I5+L5,I5+L5,SUM(S5:AJ5))</f>
        <v>0</v>
      </c>
      <c r="K5" s="97">
        <f t="shared" ref="K5:K29" si="1">(SUM(S5:AJ5))</f>
        <v>0</v>
      </c>
      <c r="L5" s="98"/>
      <c r="M5" s="99">
        <f t="shared" ref="M5:M29" si="2">ROUND(IF(I5*0.25-0.5&lt;0,0,I5*0.25-0.5),0)-P5-N5</f>
        <v>1</v>
      </c>
      <c r="N5" s="98"/>
      <c r="O5" s="98"/>
      <c r="P5" s="98"/>
      <c r="Q5" s="100">
        <f t="shared" ref="Q5:Q29" si="3">I5-(SUM(S5:AB5))+L5</f>
        <v>5</v>
      </c>
      <c r="R5" s="60" t="str">
        <f t="shared" ref="R5:R29" si="4">IF(Q5&lt;0,"ATENÇÃO","OK")</f>
        <v>OK</v>
      </c>
      <c r="S5" s="61"/>
      <c r="T5" s="62"/>
      <c r="U5" s="61"/>
      <c r="V5" s="61"/>
      <c r="W5" s="61"/>
      <c r="X5" s="63"/>
      <c r="Y5" s="63"/>
      <c r="Z5" s="63"/>
      <c r="AA5" s="63"/>
      <c r="AB5" s="63"/>
      <c r="AC5" s="63"/>
      <c r="AD5" s="63"/>
      <c r="AE5" s="64"/>
      <c r="AF5" s="64"/>
      <c r="AG5" s="64"/>
      <c r="AH5" s="64"/>
    </row>
    <row r="6" spans="1:34" ht="40" customHeight="1" x14ac:dyDescent="0.35">
      <c r="A6" s="118"/>
      <c r="B6" s="55">
        <v>3</v>
      </c>
      <c r="C6" s="121"/>
      <c r="D6" s="56" t="s">
        <v>48</v>
      </c>
      <c r="E6" s="65" t="s">
        <v>79</v>
      </c>
      <c r="F6" s="65" t="s">
        <v>75</v>
      </c>
      <c r="G6" s="55" t="s">
        <v>11</v>
      </c>
      <c r="H6" s="66">
        <v>38.08</v>
      </c>
      <c r="I6" s="59">
        <v>30</v>
      </c>
      <c r="J6" s="96">
        <f t="shared" si="0"/>
        <v>5</v>
      </c>
      <c r="K6" s="97">
        <f t="shared" si="1"/>
        <v>5</v>
      </c>
      <c r="L6" s="98"/>
      <c r="M6" s="99">
        <f t="shared" si="2"/>
        <v>7</v>
      </c>
      <c r="N6" s="98"/>
      <c r="O6" s="98"/>
      <c r="P6" s="98"/>
      <c r="Q6" s="100">
        <f t="shared" si="3"/>
        <v>25</v>
      </c>
      <c r="R6" s="60" t="str">
        <f t="shared" si="4"/>
        <v>OK</v>
      </c>
      <c r="S6" s="61">
        <v>5</v>
      </c>
      <c r="T6" s="62"/>
      <c r="U6" s="61"/>
      <c r="V6" s="61"/>
      <c r="W6" s="61"/>
      <c r="X6" s="63"/>
      <c r="Y6" s="63"/>
      <c r="Z6" s="63"/>
      <c r="AA6" s="63"/>
      <c r="AB6" s="63"/>
      <c r="AC6" s="63"/>
      <c r="AD6" s="63"/>
      <c r="AE6" s="64"/>
      <c r="AF6" s="64"/>
      <c r="AG6" s="64"/>
      <c r="AH6" s="64"/>
    </row>
    <row r="7" spans="1:34" ht="40" customHeight="1" x14ac:dyDescent="0.35">
      <c r="A7" s="118"/>
      <c r="B7" s="55">
        <v>4</v>
      </c>
      <c r="C7" s="121"/>
      <c r="D7" s="56" t="s">
        <v>49</v>
      </c>
      <c r="E7" s="65" t="s">
        <v>80</v>
      </c>
      <c r="F7" s="65" t="s">
        <v>75</v>
      </c>
      <c r="G7" s="55" t="s">
        <v>11</v>
      </c>
      <c r="H7" s="66">
        <v>18.96</v>
      </c>
      <c r="I7" s="59">
        <v>5</v>
      </c>
      <c r="J7" s="96">
        <f t="shared" si="0"/>
        <v>2</v>
      </c>
      <c r="K7" s="97">
        <f t="shared" si="1"/>
        <v>2</v>
      </c>
      <c r="L7" s="98"/>
      <c r="M7" s="99">
        <f t="shared" si="2"/>
        <v>1</v>
      </c>
      <c r="N7" s="98"/>
      <c r="O7" s="98"/>
      <c r="P7" s="98"/>
      <c r="Q7" s="100">
        <f t="shared" si="3"/>
        <v>3</v>
      </c>
      <c r="R7" s="60" t="str">
        <f t="shared" si="4"/>
        <v>OK</v>
      </c>
      <c r="S7" s="61">
        <v>2</v>
      </c>
      <c r="T7" s="62"/>
      <c r="U7" s="61"/>
      <c r="V7" s="61"/>
      <c r="W7" s="61"/>
      <c r="X7" s="63"/>
      <c r="Y7" s="63"/>
      <c r="Z7" s="63"/>
      <c r="AA7" s="63"/>
      <c r="AB7" s="63"/>
      <c r="AC7" s="63"/>
      <c r="AD7" s="63"/>
      <c r="AE7" s="64"/>
      <c r="AF7" s="64"/>
      <c r="AG7" s="64"/>
      <c r="AH7" s="64"/>
    </row>
    <row r="8" spans="1:34" ht="40" customHeight="1" x14ac:dyDescent="0.35">
      <c r="A8" s="118"/>
      <c r="B8" s="55">
        <v>5</v>
      </c>
      <c r="C8" s="121"/>
      <c r="D8" s="56" t="s">
        <v>50</v>
      </c>
      <c r="E8" s="65" t="s">
        <v>81</v>
      </c>
      <c r="F8" s="65" t="s">
        <v>75</v>
      </c>
      <c r="G8" s="55" t="s">
        <v>11</v>
      </c>
      <c r="H8" s="66">
        <v>26.73</v>
      </c>
      <c r="I8" s="59">
        <v>90</v>
      </c>
      <c r="J8" s="96">
        <f t="shared" si="0"/>
        <v>20</v>
      </c>
      <c r="K8" s="97">
        <f t="shared" si="1"/>
        <v>20</v>
      </c>
      <c r="L8" s="98"/>
      <c r="M8" s="99">
        <f t="shared" si="2"/>
        <v>22</v>
      </c>
      <c r="N8" s="98"/>
      <c r="O8" s="98"/>
      <c r="P8" s="98"/>
      <c r="Q8" s="100">
        <f t="shared" si="3"/>
        <v>70</v>
      </c>
      <c r="R8" s="60" t="str">
        <f t="shared" si="4"/>
        <v>OK</v>
      </c>
      <c r="S8" s="61">
        <v>20</v>
      </c>
      <c r="T8" s="62"/>
      <c r="U8" s="61"/>
      <c r="V8" s="61"/>
      <c r="W8" s="61"/>
      <c r="X8" s="63"/>
      <c r="Y8" s="63"/>
      <c r="Z8" s="63"/>
      <c r="AA8" s="63"/>
      <c r="AB8" s="63"/>
      <c r="AC8" s="63"/>
      <c r="AD8" s="63"/>
      <c r="AE8" s="64"/>
      <c r="AF8" s="64"/>
      <c r="AG8" s="64"/>
      <c r="AH8" s="64"/>
    </row>
    <row r="9" spans="1:34" ht="40" customHeight="1" x14ac:dyDescent="0.35">
      <c r="A9" s="118"/>
      <c r="B9" s="55">
        <v>6</v>
      </c>
      <c r="C9" s="121"/>
      <c r="D9" s="56" t="s">
        <v>51</v>
      </c>
      <c r="E9" s="65" t="s">
        <v>82</v>
      </c>
      <c r="F9" s="57" t="s">
        <v>27</v>
      </c>
      <c r="G9" s="55" t="s">
        <v>11</v>
      </c>
      <c r="H9" s="58">
        <v>37.35</v>
      </c>
      <c r="I9" s="59">
        <v>0</v>
      </c>
      <c r="J9" s="96">
        <f t="shared" si="0"/>
        <v>0</v>
      </c>
      <c r="K9" s="97">
        <f t="shared" si="1"/>
        <v>0</v>
      </c>
      <c r="L9" s="98"/>
      <c r="M9" s="99">
        <f t="shared" si="2"/>
        <v>0</v>
      </c>
      <c r="N9" s="98"/>
      <c r="O9" s="98"/>
      <c r="P9" s="98"/>
      <c r="Q9" s="100">
        <f t="shared" si="3"/>
        <v>0</v>
      </c>
      <c r="R9" s="60" t="str">
        <f t="shared" si="4"/>
        <v>OK</v>
      </c>
      <c r="S9" s="61"/>
      <c r="T9" s="62"/>
      <c r="U9" s="61"/>
      <c r="V9" s="61"/>
      <c r="W9" s="61"/>
      <c r="X9" s="63"/>
      <c r="Y9" s="63"/>
      <c r="Z9" s="63"/>
      <c r="AA9" s="63"/>
      <c r="AB9" s="63"/>
      <c r="AC9" s="63"/>
      <c r="AD9" s="63"/>
      <c r="AE9" s="64"/>
      <c r="AF9" s="64"/>
      <c r="AG9" s="64"/>
      <c r="AH9" s="64"/>
    </row>
    <row r="10" spans="1:34" ht="40" customHeight="1" x14ac:dyDescent="0.35">
      <c r="A10" s="118"/>
      <c r="B10" s="55">
        <v>7</v>
      </c>
      <c r="C10" s="121"/>
      <c r="D10" s="67" t="s">
        <v>52</v>
      </c>
      <c r="E10" s="68" t="s">
        <v>83</v>
      </c>
      <c r="F10" s="68" t="s">
        <v>10</v>
      </c>
      <c r="G10" s="55" t="s">
        <v>11</v>
      </c>
      <c r="H10" s="66">
        <v>1.58</v>
      </c>
      <c r="I10" s="59">
        <v>300</v>
      </c>
      <c r="J10" s="96">
        <f t="shared" si="0"/>
        <v>0</v>
      </c>
      <c r="K10" s="97">
        <f t="shared" si="1"/>
        <v>0</v>
      </c>
      <c r="L10" s="98"/>
      <c r="M10" s="99">
        <f t="shared" si="2"/>
        <v>75</v>
      </c>
      <c r="N10" s="98"/>
      <c r="O10" s="98"/>
      <c r="P10" s="98"/>
      <c r="Q10" s="100">
        <f t="shared" si="3"/>
        <v>300</v>
      </c>
      <c r="R10" s="60" t="str">
        <f t="shared" si="4"/>
        <v>OK</v>
      </c>
      <c r="S10" s="61"/>
      <c r="T10" s="62"/>
      <c r="U10" s="61"/>
      <c r="V10" s="61"/>
      <c r="W10" s="61"/>
      <c r="X10" s="63"/>
      <c r="Y10" s="63"/>
      <c r="Z10" s="63"/>
      <c r="AA10" s="63"/>
      <c r="AB10" s="63"/>
      <c r="AC10" s="63"/>
      <c r="AD10" s="63"/>
      <c r="AE10" s="64"/>
      <c r="AF10" s="64"/>
      <c r="AG10" s="64"/>
      <c r="AH10" s="64"/>
    </row>
    <row r="11" spans="1:34" ht="40" customHeight="1" x14ac:dyDescent="0.35">
      <c r="A11" s="118"/>
      <c r="B11" s="55">
        <v>8</v>
      </c>
      <c r="C11" s="121"/>
      <c r="D11" s="67" t="s">
        <v>53</v>
      </c>
      <c r="E11" s="68" t="s">
        <v>84</v>
      </c>
      <c r="F11" s="68" t="s">
        <v>76</v>
      </c>
      <c r="G11" s="55" t="s">
        <v>11</v>
      </c>
      <c r="H11" s="66">
        <v>180.08</v>
      </c>
      <c r="I11" s="59">
        <v>15</v>
      </c>
      <c r="J11" s="96">
        <f t="shared" si="0"/>
        <v>1</v>
      </c>
      <c r="K11" s="97">
        <f t="shared" si="1"/>
        <v>1</v>
      </c>
      <c r="L11" s="98"/>
      <c r="M11" s="99">
        <f t="shared" si="2"/>
        <v>3</v>
      </c>
      <c r="N11" s="98"/>
      <c r="O11" s="98"/>
      <c r="P11" s="98"/>
      <c r="Q11" s="100">
        <f t="shared" si="3"/>
        <v>14</v>
      </c>
      <c r="R11" s="60" t="str">
        <f t="shared" si="4"/>
        <v>OK</v>
      </c>
      <c r="S11" s="61">
        <v>1</v>
      </c>
      <c r="T11" s="62"/>
      <c r="U11" s="61"/>
      <c r="V11" s="61"/>
      <c r="W11" s="61"/>
      <c r="X11" s="63"/>
      <c r="Y11" s="63"/>
      <c r="Z11" s="63"/>
      <c r="AA11" s="63"/>
      <c r="AB11" s="63"/>
      <c r="AC11" s="63"/>
      <c r="AD11" s="63"/>
      <c r="AE11" s="64"/>
      <c r="AF11" s="64"/>
      <c r="AG11" s="64"/>
      <c r="AH11" s="64"/>
    </row>
    <row r="12" spans="1:34" ht="40" customHeight="1" x14ac:dyDescent="0.35">
      <c r="A12" s="118"/>
      <c r="B12" s="55">
        <v>9</v>
      </c>
      <c r="C12" s="121"/>
      <c r="D12" s="67" t="s">
        <v>54</v>
      </c>
      <c r="E12" s="68" t="s">
        <v>85</v>
      </c>
      <c r="F12" s="69" t="s">
        <v>76</v>
      </c>
      <c r="G12" s="68" t="s">
        <v>73</v>
      </c>
      <c r="H12" s="66">
        <v>192.37</v>
      </c>
      <c r="I12" s="59">
        <v>0</v>
      </c>
      <c r="J12" s="96">
        <f t="shared" si="0"/>
        <v>0</v>
      </c>
      <c r="K12" s="97">
        <f t="shared" si="1"/>
        <v>0</v>
      </c>
      <c r="L12" s="98"/>
      <c r="M12" s="99">
        <f t="shared" si="2"/>
        <v>0</v>
      </c>
      <c r="N12" s="98"/>
      <c r="O12" s="98"/>
      <c r="P12" s="98"/>
      <c r="Q12" s="100">
        <f t="shared" si="3"/>
        <v>0</v>
      </c>
      <c r="R12" s="60" t="str">
        <f t="shared" si="4"/>
        <v>OK</v>
      </c>
      <c r="S12" s="61"/>
      <c r="T12" s="62"/>
      <c r="U12" s="61"/>
      <c r="V12" s="61"/>
      <c r="W12" s="61"/>
      <c r="X12" s="63"/>
      <c r="Y12" s="63"/>
      <c r="Z12" s="63"/>
      <c r="AA12" s="63"/>
      <c r="AB12" s="63"/>
      <c r="AC12" s="63"/>
      <c r="AD12" s="63"/>
      <c r="AE12" s="64"/>
      <c r="AF12" s="64"/>
      <c r="AG12" s="64"/>
      <c r="AH12" s="64"/>
    </row>
    <row r="13" spans="1:34" ht="40" customHeight="1" x14ac:dyDescent="0.35">
      <c r="A13" s="119"/>
      <c r="B13" s="55">
        <v>10</v>
      </c>
      <c r="C13" s="122"/>
      <c r="D13" s="67" t="s">
        <v>55</v>
      </c>
      <c r="E13" s="68" t="s">
        <v>86</v>
      </c>
      <c r="F13" s="69" t="s">
        <v>76</v>
      </c>
      <c r="G13" s="68" t="s">
        <v>11</v>
      </c>
      <c r="H13" s="66">
        <v>126.3</v>
      </c>
      <c r="I13" s="59">
        <v>0</v>
      </c>
      <c r="J13" s="96">
        <f t="shared" si="0"/>
        <v>0</v>
      </c>
      <c r="K13" s="97">
        <f t="shared" si="1"/>
        <v>0</v>
      </c>
      <c r="L13" s="98"/>
      <c r="M13" s="99">
        <f t="shared" si="2"/>
        <v>0</v>
      </c>
      <c r="N13" s="98"/>
      <c r="O13" s="98"/>
      <c r="P13" s="98"/>
      <c r="Q13" s="100">
        <f t="shared" si="3"/>
        <v>0</v>
      </c>
      <c r="R13" s="60" t="str">
        <f t="shared" si="4"/>
        <v>OK</v>
      </c>
      <c r="S13" s="61"/>
      <c r="T13" s="61"/>
      <c r="U13" s="61"/>
      <c r="V13" s="61"/>
      <c r="W13" s="61"/>
      <c r="X13" s="63"/>
      <c r="Y13" s="63"/>
      <c r="Z13" s="63"/>
      <c r="AA13" s="63"/>
      <c r="AB13" s="63"/>
      <c r="AC13" s="63"/>
      <c r="AD13" s="63"/>
      <c r="AE13" s="64"/>
      <c r="AF13" s="64"/>
      <c r="AG13" s="64"/>
      <c r="AH13" s="64"/>
    </row>
    <row r="14" spans="1:34" ht="40" customHeight="1" x14ac:dyDescent="0.35">
      <c r="A14" s="117">
        <v>2</v>
      </c>
      <c r="B14" s="55">
        <v>11</v>
      </c>
      <c r="C14" s="120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66">
        <v>117.5</v>
      </c>
      <c r="I14" s="59">
        <v>0</v>
      </c>
      <c r="J14" s="96">
        <f t="shared" si="0"/>
        <v>0</v>
      </c>
      <c r="K14" s="97">
        <f t="shared" si="1"/>
        <v>0</v>
      </c>
      <c r="L14" s="98"/>
      <c r="M14" s="99">
        <f t="shared" si="2"/>
        <v>0</v>
      </c>
      <c r="N14" s="98"/>
      <c r="O14" s="98"/>
      <c r="P14" s="98"/>
      <c r="Q14" s="100">
        <f t="shared" si="3"/>
        <v>0</v>
      </c>
      <c r="R14" s="60" t="str">
        <f t="shared" si="4"/>
        <v>OK</v>
      </c>
      <c r="S14" s="61"/>
      <c r="T14" s="61"/>
      <c r="U14" s="61"/>
      <c r="V14" s="61"/>
      <c r="W14" s="61"/>
      <c r="X14" s="63"/>
      <c r="Y14" s="63"/>
      <c r="Z14" s="63"/>
      <c r="AA14" s="63"/>
      <c r="AB14" s="63"/>
      <c r="AC14" s="63"/>
      <c r="AD14" s="63"/>
      <c r="AE14" s="64"/>
      <c r="AF14" s="64"/>
      <c r="AG14" s="64"/>
      <c r="AH14" s="64"/>
    </row>
    <row r="15" spans="1:34" ht="40" customHeight="1" x14ac:dyDescent="0.35">
      <c r="A15" s="118"/>
      <c r="B15" s="55">
        <v>12</v>
      </c>
      <c r="C15" s="121"/>
      <c r="D15" s="67" t="s">
        <v>57</v>
      </c>
      <c r="E15" s="68" t="s">
        <v>87</v>
      </c>
      <c r="F15" s="68" t="s">
        <v>10</v>
      </c>
      <c r="G15" s="68" t="s">
        <v>11</v>
      </c>
      <c r="H15" s="66">
        <v>228.8</v>
      </c>
      <c r="I15" s="59">
        <v>0</v>
      </c>
      <c r="J15" s="96">
        <f t="shared" si="0"/>
        <v>0</v>
      </c>
      <c r="K15" s="97">
        <f t="shared" si="1"/>
        <v>0</v>
      </c>
      <c r="L15" s="98"/>
      <c r="M15" s="99">
        <f t="shared" si="2"/>
        <v>0</v>
      </c>
      <c r="N15" s="98"/>
      <c r="O15" s="98"/>
      <c r="P15" s="98"/>
      <c r="Q15" s="100">
        <f t="shared" si="3"/>
        <v>0</v>
      </c>
      <c r="R15" s="60" t="str">
        <f t="shared" si="4"/>
        <v>OK</v>
      </c>
      <c r="S15" s="61"/>
      <c r="T15" s="61"/>
      <c r="U15" s="61"/>
      <c r="V15" s="61"/>
      <c r="W15" s="61"/>
      <c r="X15" s="63"/>
      <c r="Y15" s="63"/>
      <c r="Z15" s="63"/>
      <c r="AA15" s="63"/>
      <c r="AB15" s="63"/>
      <c r="AC15" s="63"/>
      <c r="AD15" s="63"/>
      <c r="AE15" s="64"/>
      <c r="AF15" s="64"/>
      <c r="AG15" s="64"/>
      <c r="AH15" s="64"/>
    </row>
    <row r="16" spans="1:34" ht="40" customHeight="1" x14ac:dyDescent="0.35">
      <c r="A16" s="118"/>
      <c r="B16" s="55">
        <v>13</v>
      </c>
      <c r="C16" s="121"/>
      <c r="D16" s="70" t="s">
        <v>58</v>
      </c>
      <c r="E16" s="71" t="s">
        <v>87</v>
      </c>
      <c r="F16" s="71" t="s">
        <v>10</v>
      </c>
      <c r="G16" s="71" t="s">
        <v>11</v>
      </c>
      <c r="H16" s="72">
        <v>159.4</v>
      </c>
      <c r="I16" s="59">
        <v>0</v>
      </c>
      <c r="J16" s="96">
        <f t="shared" si="0"/>
        <v>0</v>
      </c>
      <c r="K16" s="97">
        <f t="shared" si="1"/>
        <v>0</v>
      </c>
      <c r="L16" s="98"/>
      <c r="M16" s="99">
        <f t="shared" si="2"/>
        <v>0</v>
      </c>
      <c r="N16" s="98"/>
      <c r="O16" s="98"/>
      <c r="P16" s="98"/>
      <c r="Q16" s="100">
        <f t="shared" si="3"/>
        <v>0</v>
      </c>
      <c r="R16" s="60" t="str">
        <f t="shared" si="4"/>
        <v>OK</v>
      </c>
      <c r="S16" s="61"/>
      <c r="T16" s="61"/>
      <c r="U16" s="61"/>
      <c r="V16" s="61"/>
      <c r="W16" s="61"/>
      <c r="X16" s="63"/>
      <c r="Y16" s="63"/>
      <c r="Z16" s="63"/>
      <c r="AA16" s="63"/>
      <c r="AB16" s="63"/>
      <c r="AC16" s="63"/>
      <c r="AD16" s="63"/>
      <c r="AE16" s="64"/>
      <c r="AF16" s="64"/>
      <c r="AG16" s="64"/>
      <c r="AH16" s="64"/>
    </row>
    <row r="17" spans="1:34" ht="40" customHeight="1" x14ac:dyDescent="0.35">
      <c r="A17" s="118"/>
      <c r="B17" s="55">
        <v>14</v>
      </c>
      <c r="C17" s="121"/>
      <c r="D17" s="67" t="s">
        <v>59</v>
      </c>
      <c r="E17" s="68" t="s">
        <v>88</v>
      </c>
      <c r="F17" s="68" t="s">
        <v>10</v>
      </c>
      <c r="G17" s="68" t="s">
        <v>11</v>
      </c>
      <c r="H17" s="66">
        <v>246.36</v>
      </c>
      <c r="I17" s="59">
        <v>0</v>
      </c>
      <c r="J17" s="96">
        <f t="shared" si="0"/>
        <v>0</v>
      </c>
      <c r="K17" s="97">
        <f t="shared" si="1"/>
        <v>0</v>
      </c>
      <c r="L17" s="98"/>
      <c r="M17" s="99">
        <f t="shared" si="2"/>
        <v>0</v>
      </c>
      <c r="N17" s="98"/>
      <c r="O17" s="98"/>
      <c r="P17" s="98"/>
      <c r="Q17" s="100">
        <f t="shared" si="3"/>
        <v>0</v>
      </c>
      <c r="R17" s="60" t="str">
        <f t="shared" si="4"/>
        <v>OK</v>
      </c>
      <c r="S17" s="61"/>
      <c r="T17" s="61"/>
      <c r="U17" s="61"/>
      <c r="V17" s="61"/>
      <c r="W17" s="61"/>
      <c r="X17" s="63"/>
      <c r="Y17" s="63"/>
      <c r="Z17" s="63"/>
      <c r="AA17" s="63"/>
      <c r="AB17" s="63"/>
      <c r="AC17" s="63"/>
      <c r="AD17" s="63"/>
      <c r="AE17" s="64"/>
      <c r="AF17" s="64"/>
      <c r="AG17" s="64"/>
      <c r="AH17" s="64"/>
    </row>
    <row r="18" spans="1:34" ht="40" customHeight="1" x14ac:dyDescent="0.35">
      <c r="A18" s="118"/>
      <c r="B18" s="55">
        <v>15</v>
      </c>
      <c r="C18" s="121"/>
      <c r="D18" s="67" t="s">
        <v>60</v>
      </c>
      <c r="E18" s="68" t="s">
        <v>89</v>
      </c>
      <c r="F18" s="68" t="s">
        <v>10</v>
      </c>
      <c r="G18" s="68" t="s">
        <v>11</v>
      </c>
      <c r="H18" s="66">
        <v>174.78</v>
      </c>
      <c r="I18" s="59">
        <v>0</v>
      </c>
      <c r="J18" s="96">
        <f t="shared" si="0"/>
        <v>0</v>
      </c>
      <c r="K18" s="97">
        <f t="shared" si="1"/>
        <v>0</v>
      </c>
      <c r="L18" s="98"/>
      <c r="M18" s="99">
        <f t="shared" si="2"/>
        <v>0</v>
      </c>
      <c r="N18" s="98"/>
      <c r="O18" s="98"/>
      <c r="P18" s="98"/>
      <c r="Q18" s="100">
        <f t="shared" si="3"/>
        <v>0</v>
      </c>
      <c r="R18" s="60" t="str">
        <f t="shared" si="4"/>
        <v>OK</v>
      </c>
      <c r="S18" s="61"/>
      <c r="T18" s="61"/>
      <c r="U18" s="61"/>
      <c r="V18" s="61"/>
      <c r="W18" s="61"/>
      <c r="X18" s="63"/>
      <c r="Y18" s="63"/>
      <c r="Z18" s="63"/>
      <c r="AA18" s="63"/>
      <c r="AB18" s="63"/>
      <c r="AC18" s="63"/>
      <c r="AD18" s="63"/>
      <c r="AE18" s="64"/>
      <c r="AF18" s="64"/>
      <c r="AG18" s="64"/>
      <c r="AH18" s="64"/>
    </row>
    <row r="19" spans="1:34" ht="40" customHeight="1" x14ac:dyDescent="0.35">
      <c r="A19" s="118"/>
      <c r="B19" s="55">
        <v>16</v>
      </c>
      <c r="C19" s="121"/>
      <c r="D19" s="67" t="s">
        <v>61</v>
      </c>
      <c r="E19" s="68" t="s">
        <v>90</v>
      </c>
      <c r="F19" s="68" t="s">
        <v>10</v>
      </c>
      <c r="G19" s="68" t="s">
        <v>11</v>
      </c>
      <c r="H19" s="66">
        <v>252.67</v>
      </c>
      <c r="I19" s="59">
        <v>0</v>
      </c>
      <c r="J19" s="96">
        <f t="shared" si="0"/>
        <v>0</v>
      </c>
      <c r="K19" s="97">
        <f t="shared" si="1"/>
        <v>0</v>
      </c>
      <c r="L19" s="98"/>
      <c r="M19" s="99">
        <f t="shared" si="2"/>
        <v>0</v>
      </c>
      <c r="N19" s="98"/>
      <c r="O19" s="98"/>
      <c r="P19" s="98"/>
      <c r="Q19" s="100">
        <f t="shared" si="3"/>
        <v>0</v>
      </c>
      <c r="R19" s="60" t="str">
        <f t="shared" si="4"/>
        <v>OK</v>
      </c>
      <c r="S19" s="61"/>
      <c r="T19" s="61"/>
      <c r="U19" s="61"/>
      <c r="V19" s="61"/>
      <c r="W19" s="61"/>
      <c r="X19" s="63"/>
      <c r="Y19" s="63"/>
      <c r="Z19" s="63"/>
      <c r="AA19" s="63"/>
      <c r="AB19" s="63"/>
      <c r="AC19" s="63"/>
      <c r="AD19" s="63"/>
      <c r="AE19" s="64"/>
      <c r="AF19" s="64"/>
      <c r="AG19" s="64"/>
      <c r="AH19" s="64"/>
    </row>
    <row r="20" spans="1:34" ht="40" customHeight="1" x14ac:dyDescent="0.35">
      <c r="A20" s="119"/>
      <c r="B20" s="55">
        <v>17</v>
      </c>
      <c r="C20" s="122"/>
      <c r="D20" s="67" t="s">
        <v>62</v>
      </c>
      <c r="E20" s="68" t="s">
        <v>88</v>
      </c>
      <c r="F20" s="68" t="s">
        <v>10</v>
      </c>
      <c r="G20" s="68" t="s">
        <v>11</v>
      </c>
      <c r="H20" s="66">
        <v>117.45</v>
      </c>
      <c r="I20" s="59">
        <v>0</v>
      </c>
      <c r="J20" s="96">
        <f t="shared" si="0"/>
        <v>0</v>
      </c>
      <c r="K20" s="97">
        <f t="shared" si="1"/>
        <v>0</v>
      </c>
      <c r="L20" s="98"/>
      <c r="M20" s="99">
        <f t="shared" si="2"/>
        <v>0</v>
      </c>
      <c r="N20" s="98"/>
      <c r="O20" s="98"/>
      <c r="P20" s="98"/>
      <c r="Q20" s="100">
        <f t="shared" si="3"/>
        <v>0</v>
      </c>
      <c r="R20" s="60" t="str">
        <f t="shared" si="4"/>
        <v>OK</v>
      </c>
      <c r="S20" s="61"/>
      <c r="T20" s="61"/>
      <c r="U20" s="61"/>
      <c r="V20" s="61"/>
      <c r="W20" s="61"/>
      <c r="X20" s="63"/>
      <c r="Y20" s="63"/>
      <c r="Z20" s="63"/>
      <c r="AA20" s="63"/>
      <c r="AB20" s="63"/>
      <c r="AC20" s="63"/>
      <c r="AD20" s="63"/>
      <c r="AE20" s="64"/>
      <c r="AF20" s="64"/>
      <c r="AG20" s="64"/>
      <c r="AH20" s="64"/>
    </row>
    <row r="21" spans="1:34" ht="40" customHeight="1" x14ac:dyDescent="0.35">
      <c r="A21" s="117">
        <v>3</v>
      </c>
      <c r="B21" s="55">
        <v>18</v>
      </c>
      <c r="C21" s="120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66">
        <v>42.64</v>
      </c>
      <c r="I21" s="59">
        <v>0</v>
      </c>
      <c r="J21" s="96">
        <f t="shared" si="0"/>
        <v>0</v>
      </c>
      <c r="K21" s="97">
        <f t="shared" si="1"/>
        <v>0</v>
      </c>
      <c r="L21" s="98"/>
      <c r="M21" s="99">
        <f t="shared" si="2"/>
        <v>0</v>
      </c>
      <c r="N21" s="98"/>
      <c r="O21" s="98"/>
      <c r="P21" s="98"/>
      <c r="Q21" s="100">
        <f t="shared" si="3"/>
        <v>0</v>
      </c>
      <c r="R21" s="60" t="str">
        <f t="shared" si="4"/>
        <v>OK</v>
      </c>
      <c r="S21" s="61"/>
      <c r="T21" s="61"/>
      <c r="U21" s="61"/>
      <c r="V21" s="61"/>
      <c r="W21" s="61"/>
      <c r="X21" s="63"/>
      <c r="Y21" s="63"/>
      <c r="Z21" s="63"/>
      <c r="AA21" s="63"/>
      <c r="AB21" s="63"/>
      <c r="AC21" s="63"/>
      <c r="AD21" s="63"/>
      <c r="AE21" s="64"/>
      <c r="AF21" s="64"/>
      <c r="AG21" s="64"/>
      <c r="AH21" s="64"/>
    </row>
    <row r="22" spans="1:34" ht="40" customHeight="1" x14ac:dyDescent="0.35">
      <c r="A22" s="118"/>
      <c r="B22" s="55">
        <v>19</v>
      </c>
      <c r="C22" s="121"/>
      <c r="D22" s="67" t="s">
        <v>64</v>
      </c>
      <c r="E22" s="68" t="s">
        <v>92</v>
      </c>
      <c r="F22" s="68" t="s">
        <v>10</v>
      </c>
      <c r="G22" s="68" t="s">
        <v>13</v>
      </c>
      <c r="H22" s="66">
        <v>15.59</v>
      </c>
      <c r="I22" s="59">
        <v>0</v>
      </c>
      <c r="J22" s="96">
        <f t="shared" si="0"/>
        <v>0</v>
      </c>
      <c r="K22" s="97">
        <f t="shared" si="1"/>
        <v>0</v>
      </c>
      <c r="L22" s="98"/>
      <c r="M22" s="99">
        <f t="shared" si="2"/>
        <v>0</v>
      </c>
      <c r="N22" s="98"/>
      <c r="O22" s="98"/>
      <c r="P22" s="98"/>
      <c r="Q22" s="100">
        <f t="shared" si="3"/>
        <v>0</v>
      </c>
      <c r="R22" s="60" t="str">
        <f t="shared" si="4"/>
        <v>OK</v>
      </c>
      <c r="S22" s="61"/>
      <c r="T22" s="61"/>
      <c r="U22" s="61"/>
      <c r="V22" s="61"/>
      <c r="W22" s="61"/>
      <c r="X22" s="63"/>
      <c r="Y22" s="63"/>
      <c r="Z22" s="63"/>
      <c r="AA22" s="63"/>
      <c r="AB22" s="63"/>
      <c r="AC22" s="63"/>
      <c r="AD22" s="63"/>
      <c r="AE22" s="64"/>
      <c r="AF22" s="64"/>
      <c r="AG22" s="64"/>
      <c r="AH22" s="64"/>
    </row>
    <row r="23" spans="1:34" ht="40" customHeight="1" x14ac:dyDescent="0.35">
      <c r="A23" s="118"/>
      <c r="B23" s="55">
        <v>20</v>
      </c>
      <c r="C23" s="121"/>
      <c r="D23" s="67" t="s">
        <v>65</v>
      </c>
      <c r="E23" s="68" t="s">
        <v>93</v>
      </c>
      <c r="F23" s="68" t="s">
        <v>25</v>
      </c>
      <c r="G23" s="68" t="s">
        <v>13</v>
      </c>
      <c r="H23" s="66">
        <v>7.43</v>
      </c>
      <c r="I23" s="59">
        <v>0</v>
      </c>
      <c r="J23" s="96">
        <f t="shared" si="0"/>
        <v>0</v>
      </c>
      <c r="K23" s="97">
        <f t="shared" si="1"/>
        <v>0</v>
      </c>
      <c r="L23" s="98"/>
      <c r="M23" s="99">
        <f t="shared" si="2"/>
        <v>0</v>
      </c>
      <c r="N23" s="98"/>
      <c r="O23" s="98"/>
      <c r="P23" s="98"/>
      <c r="Q23" s="100">
        <f t="shared" si="3"/>
        <v>0</v>
      </c>
      <c r="R23" s="60" t="str">
        <f t="shared" si="4"/>
        <v>OK</v>
      </c>
      <c r="S23" s="61"/>
      <c r="T23" s="61"/>
      <c r="U23" s="61"/>
      <c r="V23" s="61"/>
      <c r="W23" s="61"/>
      <c r="X23" s="63"/>
      <c r="Y23" s="63"/>
      <c r="Z23" s="63"/>
      <c r="AA23" s="63"/>
      <c r="AB23" s="63"/>
      <c r="AC23" s="63"/>
      <c r="AD23" s="63"/>
      <c r="AE23" s="64"/>
      <c r="AF23" s="64"/>
      <c r="AG23" s="64"/>
      <c r="AH23" s="64"/>
    </row>
    <row r="24" spans="1:34" ht="40" customHeight="1" x14ac:dyDescent="0.35">
      <c r="A24" s="118"/>
      <c r="B24" s="55">
        <v>21</v>
      </c>
      <c r="C24" s="121"/>
      <c r="D24" s="67" t="s">
        <v>66</v>
      </c>
      <c r="E24" s="68" t="s">
        <v>94</v>
      </c>
      <c r="F24" s="68" t="s">
        <v>26</v>
      </c>
      <c r="G24" s="68" t="s">
        <v>74</v>
      </c>
      <c r="H24" s="66">
        <v>27.96</v>
      </c>
      <c r="I24" s="59">
        <v>0</v>
      </c>
      <c r="J24" s="96">
        <f t="shared" si="0"/>
        <v>0</v>
      </c>
      <c r="K24" s="97">
        <f t="shared" si="1"/>
        <v>0</v>
      </c>
      <c r="L24" s="98"/>
      <c r="M24" s="99">
        <f t="shared" si="2"/>
        <v>0</v>
      </c>
      <c r="N24" s="98"/>
      <c r="O24" s="98"/>
      <c r="P24" s="98"/>
      <c r="Q24" s="100">
        <f t="shared" si="3"/>
        <v>0</v>
      </c>
      <c r="R24" s="60" t="str">
        <f t="shared" si="4"/>
        <v>OK</v>
      </c>
      <c r="S24" s="61"/>
      <c r="T24" s="61"/>
      <c r="U24" s="61"/>
      <c r="V24" s="61"/>
      <c r="W24" s="61"/>
      <c r="X24" s="63"/>
      <c r="Y24" s="63"/>
      <c r="Z24" s="63"/>
      <c r="AA24" s="63"/>
      <c r="AB24" s="63"/>
      <c r="AC24" s="63"/>
      <c r="AD24" s="63"/>
      <c r="AE24" s="64"/>
      <c r="AF24" s="64"/>
      <c r="AG24" s="64"/>
      <c r="AH24" s="64"/>
    </row>
    <row r="25" spans="1:34" ht="40" customHeight="1" x14ac:dyDescent="0.35">
      <c r="A25" s="118"/>
      <c r="B25" s="55">
        <v>22</v>
      </c>
      <c r="C25" s="121"/>
      <c r="D25" s="67" t="s">
        <v>67</v>
      </c>
      <c r="E25" s="68" t="s">
        <v>95</v>
      </c>
      <c r="F25" s="68" t="s">
        <v>26</v>
      </c>
      <c r="G25" s="68" t="s">
        <v>74</v>
      </c>
      <c r="H25" s="66">
        <v>16</v>
      </c>
      <c r="I25" s="59">
        <v>0</v>
      </c>
      <c r="J25" s="96">
        <f t="shared" si="0"/>
        <v>0</v>
      </c>
      <c r="K25" s="97">
        <f t="shared" si="1"/>
        <v>0</v>
      </c>
      <c r="L25" s="98"/>
      <c r="M25" s="99">
        <f t="shared" si="2"/>
        <v>0</v>
      </c>
      <c r="N25" s="98"/>
      <c r="O25" s="98"/>
      <c r="P25" s="98"/>
      <c r="Q25" s="100">
        <f t="shared" si="3"/>
        <v>0</v>
      </c>
      <c r="R25" s="60" t="str">
        <f t="shared" si="4"/>
        <v>OK</v>
      </c>
      <c r="S25" s="61"/>
      <c r="T25" s="61"/>
      <c r="U25" s="61"/>
      <c r="V25" s="61"/>
      <c r="W25" s="61"/>
      <c r="X25" s="63"/>
      <c r="Y25" s="63"/>
      <c r="Z25" s="63"/>
      <c r="AA25" s="63"/>
      <c r="AB25" s="63"/>
      <c r="AC25" s="63"/>
      <c r="AD25" s="63"/>
      <c r="AE25" s="64"/>
      <c r="AF25" s="64"/>
      <c r="AG25" s="64"/>
      <c r="AH25" s="64"/>
    </row>
    <row r="26" spans="1:34" ht="40" customHeight="1" x14ac:dyDescent="0.35">
      <c r="A26" s="118"/>
      <c r="B26" s="55">
        <v>23</v>
      </c>
      <c r="C26" s="121"/>
      <c r="D26" s="67" t="s">
        <v>68</v>
      </c>
      <c r="E26" s="68" t="s">
        <v>96</v>
      </c>
      <c r="F26" s="68" t="s">
        <v>10</v>
      </c>
      <c r="G26" s="68" t="s">
        <v>13</v>
      </c>
      <c r="H26" s="66">
        <v>80</v>
      </c>
      <c r="I26" s="59">
        <v>4</v>
      </c>
      <c r="J26" s="96">
        <f t="shared" si="0"/>
        <v>0</v>
      </c>
      <c r="K26" s="97">
        <f t="shared" si="1"/>
        <v>0</v>
      </c>
      <c r="L26" s="98">
        <v>-2</v>
      </c>
      <c r="M26" s="99">
        <f t="shared" si="2"/>
        <v>1</v>
      </c>
      <c r="N26" s="98"/>
      <c r="O26" s="98"/>
      <c r="P26" s="98"/>
      <c r="Q26" s="100">
        <f t="shared" si="3"/>
        <v>2</v>
      </c>
      <c r="R26" s="60" t="str">
        <f t="shared" si="4"/>
        <v>OK</v>
      </c>
      <c r="S26" s="61"/>
      <c r="T26" s="61"/>
      <c r="U26" s="61"/>
      <c r="V26" s="61"/>
      <c r="W26" s="61"/>
      <c r="X26" s="63"/>
      <c r="Y26" s="63"/>
      <c r="Z26" s="63"/>
      <c r="AA26" s="63"/>
      <c r="AB26" s="63"/>
      <c r="AC26" s="63"/>
      <c r="AD26" s="63"/>
      <c r="AE26" s="64"/>
      <c r="AF26" s="64"/>
      <c r="AG26" s="64"/>
      <c r="AH26" s="64"/>
    </row>
    <row r="27" spans="1:34" ht="40" customHeight="1" x14ac:dyDescent="0.35">
      <c r="A27" s="119"/>
      <c r="B27" s="55">
        <v>24</v>
      </c>
      <c r="C27" s="122"/>
      <c r="D27" s="67" t="s">
        <v>69</v>
      </c>
      <c r="E27" s="68" t="s">
        <v>97</v>
      </c>
      <c r="F27" s="68" t="s">
        <v>10</v>
      </c>
      <c r="G27" s="68" t="s">
        <v>13</v>
      </c>
      <c r="H27" s="66">
        <v>45</v>
      </c>
      <c r="I27" s="59">
        <v>0</v>
      </c>
      <c r="J27" s="96">
        <f t="shared" si="0"/>
        <v>0</v>
      </c>
      <c r="K27" s="97">
        <f t="shared" si="1"/>
        <v>0</v>
      </c>
      <c r="L27" s="98"/>
      <c r="M27" s="99">
        <f t="shared" si="2"/>
        <v>0</v>
      </c>
      <c r="N27" s="98"/>
      <c r="O27" s="98"/>
      <c r="P27" s="98"/>
      <c r="Q27" s="100">
        <f t="shared" si="3"/>
        <v>0</v>
      </c>
      <c r="R27" s="60" t="str">
        <f t="shared" si="4"/>
        <v>OK</v>
      </c>
      <c r="S27" s="61"/>
      <c r="T27" s="61"/>
      <c r="U27" s="61"/>
      <c r="V27" s="61"/>
      <c r="W27" s="61"/>
      <c r="X27" s="63"/>
      <c r="Y27" s="63"/>
      <c r="Z27" s="63"/>
      <c r="AA27" s="63"/>
      <c r="AB27" s="63"/>
      <c r="AC27" s="63"/>
      <c r="AD27" s="63"/>
      <c r="AE27" s="64"/>
      <c r="AF27" s="64"/>
      <c r="AG27" s="64"/>
      <c r="AH27" s="64"/>
    </row>
    <row r="28" spans="1:34" ht="40" customHeight="1" x14ac:dyDescent="0.35">
      <c r="A28" s="117">
        <v>4</v>
      </c>
      <c r="B28" s="55">
        <v>25</v>
      </c>
      <c r="C28" s="120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66">
        <v>74</v>
      </c>
      <c r="I28" s="59">
        <v>10</v>
      </c>
      <c r="J28" s="96">
        <f t="shared" si="0"/>
        <v>0</v>
      </c>
      <c r="K28" s="97">
        <f t="shared" si="1"/>
        <v>0</v>
      </c>
      <c r="L28" s="98"/>
      <c r="M28" s="99">
        <f t="shared" si="2"/>
        <v>2</v>
      </c>
      <c r="N28" s="98"/>
      <c r="O28" s="98"/>
      <c r="P28" s="98"/>
      <c r="Q28" s="100">
        <f t="shared" si="3"/>
        <v>10</v>
      </c>
      <c r="R28" s="60" t="str">
        <f t="shared" si="4"/>
        <v>OK</v>
      </c>
      <c r="S28" s="61"/>
      <c r="T28" s="61"/>
      <c r="U28" s="61"/>
      <c r="V28" s="61"/>
      <c r="W28" s="61"/>
      <c r="X28" s="63"/>
      <c r="Y28" s="63"/>
      <c r="Z28" s="63"/>
      <c r="AA28" s="63"/>
      <c r="AB28" s="63"/>
      <c r="AC28" s="63"/>
      <c r="AD28" s="63"/>
      <c r="AE28" s="64"/>
      <c r="AF28" s="64"/>
      <c r="AG28" s="64"/>
      <c r="AH28" s="64"/>
    </row>
    <row r="29" spans="1:34" ht="40" customHeight="1" x14ac:dyDescent="0.35">
      <c r="A29" s="119"/>
      <c r="B29" s="55">
        <v>26</v>
      </c>
      <c r="C29" s="122"/>
      <c r="D29" s="67" t="s">
        <v>71</v>
      </c>
      <c r="E29" s="68" t="s">
        <v>99</v>
      </c>
      <c r="F29" s="68" t="s">
        <v>10</v>
      </c>
      <c r="G29" s="68" t="s">
        <v>11</v>
      </c>
      <c r="H29" s="66">
        <v>140</v>
      </c>
      <c r="I29" s="59">
        <v>3</v>
      </c>
      <c r="J29" s="96">
        <f t="shared" si="0"/>
        <v>0</v>
      </c>
      <c r="K29" s="97">
        <f t="shared" si="1"/>
        <v>0</v>
      </c>
      <c r="L29" s="98"/>
      <c r="M29" s="99">
        <f t="shared" si="2"/>
        <v>0</v>
      </c>
      <c r="N29" s="98"/>
      <c r="O29" s="98"/>
      <c r="P29" s="98"/>
      <c r="Q29" s="100">
        <f t="shared" si="3"/>
        <v>3</v>
      </c>
      <c r="R29" s="60" t="str">
        <f t="shared" si="4"/>
        <v>OK</v>
      </c>
      <c r="S29" s="61"/>
      <c r="T29" s="61"/>
      <c r="U29" s="61"/>
      <c r="V29" s="61"/>
      <c r="W29" s="61"/>
      <c r="X29" s="63"/>
      <c r="Y29" s="63"/>
      <c r="Z29" s="63"/>
      <c r="AA29" s="63"/>
      <c r="AB29" s="63"/>
      <c r="AC29" s="63"/>
      <c r="AD29" s="63"/>
      <c r="AE29" s="64"/>
      <c r="AF29" s="64"/>
      <c r="AG29" s="64"/>
      <c r="AH29" s="64"/>
    </row>
    <row r="30" spans="1:34" ht="24" customHeight="1" x14ac:dyDescent="0.35">
      <c r="I30" s="48">
        <f>SUM(I4:I29)</f>
        <v>462</v>
      </c>
      <c r="J30" s="48"/>
      <c r="K30" s="48"/>
      <c r="L30" s="77"/>
      <c r="M30" s="77"/>
      <c r="N30" s="77"/>
      <c r="O30" s="77"/>
      <c r="P30" s="77"/>
      <c r="Q30" s="83">
        <f>SUM(Q4:Q29)</f>
        <v>432</v>
      </c>
      <c r="S30" s="164">
        <f t="shared" ref="S30" si="5">SUMPRODUCT($H$4:$H$29,S4:S29)</f>
        <v>943.00000000000011</v>
      </c>
      <c r="T30" s="80">
        <f t="shared" ref="S30:AH30" si="6">SUMPRODUCT($H$4:$H$29,T4:T29)</f>
        <v>0</v>
      </c>
      <c r="U30" s="80">
        <f t="shared" si="6"/>
        <v>0</v>
      </c>
      <c r="V30" s="80">
        <f t="shared" si="6"/>
        <v>0</v>
      </c>
      <c r="W30" s="80">
        <f t="shared" si="6"/>
        <v>0</v>
      </c>
      <c r="X30" s="80">
        <f t="shared" si="6"/>
        <v>0</v>
      </c>
      <c r="Y30" s="80">
        <f t="shared" si="6"/>
        <v>0</v>
      </c>
      <c r="Z30" s="80">
        <f t="shared" si="6"/>
        <v>0</v>
      </c>
      <c r="AA30" s="80">
        <f t="shared" si="6"/>
        <v>0</v>
      </c>
      <c r="AB30" s="80">
        <f t="shared" si="6"/>
        <v>0</v>
      </c>
      <c r="AC30" s="80">
        <f t="shared" si="6"/>
        <v>0</v>
      </c>
      <c r="AD30" s="80">
        <f t="shared" si="6"/>
        <v>0</v>
      </c>
      <c r="AE30" s="80">
        <f t="shared" si="6"/>
        <v>0</v>
      </c>
      <c r="AF30" s="80">
        <f t="shared" si="6"/>
        <v>0</v>
      </c>
      <c r="AG30" s="80">
        <f t="shared" si="6"/>
        <v>0</v>
      </c>
      <c r="AH30" s="80">
        <f t="shared" si="6"/>
        <v>0</v>
      </c>
    </row>
    <row r="31" spans="1:34" ht="24" customHeight="1" thickBot="1" x14ac:dyDescent="0.4">
      <c r="I31" s="101">
        <f>SUMPRODUCT($H$4:$H$29,I4:I29)</f>
        <v>8387.1</v>
      </c>
      <c r="J31" s="101">
        <f>SUMPRODUCT($H$4:$H$29,J4:J29)</f>
        <v>943.00000000000011</v>
      </c>
      <c r="K31" s="101">
        <f>SUMPRODUCT($H$4:$H$29,K4:K29)</f>
        <v>943.00000000000011</v>
      </c>
      <c r="L31" s="77"/>
      <c r="M31" s="77"/>
      <c r="N31" s="77"/>
      <c r="O31" s="77"/>
      <c r="P31" s="77"/>
      <c r="Q31" s="83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28.5" customHeight="1" thickBot="1" x14ac:dyDescent="0.4">
      <c r="B32" s="109" t="s">
        <v>44</v>
      </c>
      <c r="C32" s="110"/>
      <c r="D32" s="110"/>
      <c r="E32" s="110"/>
      <c r="F32" s="110"/>
      <c r="G32" s="110"/>
      <c r="H32" s="111"/>
    </row>
  </sheetData>
  <mergeCells count="30">
    <mergeCell ref="A14:A20"/>
    <mergeCell ref="C14:C20"/>
    <mergeCell ref="AB1:AB2"/>
    <mergeCell ref="AC1:AC2"/>
    <mergeCell ref="AD1:AD2"/>
    <mergeCell ref="V1:V2"/>
    <mergeCell ref="W1:W2"/>
    <mergeCell ref="X1:X2"/>
    <mergeCell ref="Y1:Y2"/>
    <mergeCell ref="Z1:Z2"/>
    <mergeCell ref="AA1:AA2"/>
    <mergeCell ref="A1:C1"/>
    <mergeCell ref="D1:H1"/>
    <mergeCell ref="I1:R1"/>
    <mergeCell ref="S1:S2"/>
    <mergeCell ref="T1:T2"/>
    <mergeCell ref="AH1:AH2"/>
    <mergeCell ref="A2:H2"/>
    <mergeCell ref="I2:R2"/>
    <mergeCell ref="A4:A13"/>
    <mergeCell ref="C4:C13"/>
    <mergeCell ref="AE1:AE2"/>
    <mergeCell ref="AF1:AF2"/>
    <mergeCell ref="AG1:AG2"/>
    <mergeCell ref="U1:U2"/>
    <mergeCell ref="A21:A27"/>
    <mergeCell ref="C21:C27"/>
    <mergeCell ref="A28:A29"/>
    <mergeCell ref="C28:C29"/>
    <mergeCell ref="B32:H32"/>
  </mergeCells>
  <conditionalFormatting sqref="T4:AD29">
    <cfRule type="cellIs" dxfId="14" priority="10" stopIfTrue="1" operator="greaterThan">
      <formula>0</formula>
    </cfRule>
    <cfRule type="cellIs" dxfId="13" priority="11" stopIfTrue="1" operator="greaterThan">
      <formula>0</formula>
    </cfRule>
    <cfRule type="cellIs" dxfId="12" priority="12" stopIfTrue="1" operator="greaterThan">
      <formula>0</formula>
    </cfRule>
  </conditionalFormatting>
  <conditionalFormatting sqref="T4:AH29">
    <cfRule type="cellIs" dxfId="11" priority="6" operator="greaterThan">
      <formula>10</formula>
    </cfRule>
    <cfRule type="cellIs" dxfId="10" priority="9" operator="greaterThan">
      <formula>0</formula>
    </cfRule>
  </conditionalFormatting>
  <conditionalFormatting sqref="S4:S29">
    <cfRule type="cellIs" dxfId="4" priority="3" stopIfTrue="1" operator="greaterThan">
      <formula>0</formula>
    </cfRule>
    <cfRule type="cellIs" dxfId="3" priority="4" stopIfTrue="1" operator="greaterThan">
      <formula>0</formula>
    </cfRule>
    <cfRule type="cellIs" dxfId="2" priority="5" stopIfTrue="1" operator="greaterThan">
      <formula>0</formula>
    </cfRule>
  </conditionalFormatting>
  <conditionalFormatting sqref="S4:S29">
    <cfRule type="cellIs" dxfId="1" priority="1" operator="greaterThan">
      <formula>10</formula>
    </cfRule>
    <cfRule type="cellIs" dxfId="0" priority="2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Q40"/>
  <sheetViews>
    <sheetView tabSelected="1" topLeftCell="A19" zoomScale="50" zoomScaleNormal="50" workbookViewId="0">
      <selection activeCell="H40" sqref="H40"/>
    </sheetView>
  </sheetViews>
  <sheetFormatPr defaultColWidth="9.7265625" defaultRowHeight="40" customHeight="1" x14ac:dyDescent="0.35"/>
  <cols>
    <col min="1" max="1" width="7.453125" style="73" customWidth="1"/>
    <col min="2" max="2" width="9" style="73" customWidth="1"/>
    <col min="3" max="3" width="12.1796875" style="74" customWidth="1"/>
    <col min="4" max="4" width="35.81640625" style="73" customWidth="1"/>
    <col min="5" max="5" width="19.453125" style="73" customWidth="1"/>
    <col min="6" max="6" width="12.453125" style="73" customWidth="1"/>
    <col min="7" max="7" width="16.7265625" style="73" customWidth="1"/>
    <col min="8" max="9" width="12.54296875" style="81" customWidth="1"/>
    <col min="10" max="12" width="13.26953125" style="78" customWidth="1"/>
    <col min="13" max="13" width="12.54296875" style="79" customWidth="1"/>
    <col min="14" max="16" width="16" style="48" customWidth="1"/>
    <col min="17" max="17" width="20.81640625" style="48" customWidth="1"/>
    <col min="18" max="16384" width="9.7265625" style="48"/>
  </cols>
  <sheetData>
    <row r="1" spans="1:17" ht="40" customHeight="1" x14ac:dyDescent="0.35">
      <c r="A1" s="128" t="s">
        <v>37</v>
      </c>
      <c r="B1" s="128"/>
      <c r="C1" s="129"/>
      <c r="D1" s="135" t="s">
        <v>38</v>
      </c>
      <c r="E1" s="136"/>
      <c r="F1" s="136"/>
      <c r="G1" s="136"/>
      <c r="H1" s="136"/>
      <c r="I1" s="136"/>
      <c r="J1" s="136"/>
      <c r="K1" s="136"/>
      <c r="L1" s="136"/>
      <c r="M1" s="137"/>
      <c r="N1" s="132" t="s">
        <v>108</v>
      </c>
      <c r="O1" s="133"/>
      <c r="P1" s="133"/>
      <c r="Q1" s="134"/>
    </row>
    <row r="2" spans="1:17" ht="26.25" customHeight="1" x14ac:dyDescent="0.35">
      <c r="A2" s="131" t="s">
        <v>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s="54" customFormat="1" ht="40" customHeight="1" x14ac:dyDescent="0.25">
      <c r="A3" s="84" t="s">
        <v>24</v>
      </c>
      <c r="B3" s="84" t="s">
        <v>22</v>
      </c>
      <c r="C3" s="85" t="s">
        <v>15</v>
      </c>
      <c r="D3" s="85" t="s">
        <v>28</v>
      </c>
      <c r="E3" s="85" t="s">
        <v>19</v>
      </c>
      <c r="F3" s="84" t="s">
        <v>3</v>
      </c>
      <c r="G3" s="84" t="s">
        <v>16</v>
      </c>
      <c r="H3" s="86" t="s">
        <v>5</v>
      </c>
      <c r="I3" s="103" t="s">
        <v>121</v>
      </c>
      <c r="J3" s="104" t="s">
        <v>122</v>
      </c>
      <c r="K3" s="104" t="s">
        <v>123</v>
      </c>
      <c r="L3" s="104" t="s">
        <v>124</v>
      </c>
      <c r="M3" s="105" t="s">
        <v>4</v>
      </c>
      <c r="N3" s="87" t="s">
        <v>17</v>
      </c>
      <c r="O3" s="87" t="s">
        <v>18</v>
      </c>
      <c r="P3" s="87" t="s">
        <v>125</v>
      </c>
      <c r="Q3" s="87" t="s">
        <v>6</v>
      </c>
    </row>
    <row r="4" spans="1:17" ht="32.25" customHeight="1" x14ac:dyDescent="0.35">
      <c r="A4" s="138">
        <v>1</v>
      </c>
      <c r="B4" s="55">
        <v>1</v>
      </c>
      <c r="C4" s="139" t="s">
        <v>45</v>
      </c>
      <c r="D4" s="56" t="s">
        <v>46</v>
      </c>
      <c r="E4" s="57" t="s">
        <v>77</v>
      </c>
      <c r="F4" s="57" t="s">
        <v>10</v>
      </c>
      <c r="G4" s="55" t="s">
        <v>12</v>
      </c>
      <c r="H4" s="88">
        <f>REITORIA!I4+CEART!I4+ESAG!I4+CEAD!I4+FAED!I4+CEFID!I4+CERES!I4+CESFI!I4</f>
        <v>2</v>
      </c>
      <c r="I4" s="102">
        <f>REITORIA!J4+CEART!J4+ESAG!J4+CEAD!J4+FAED!J4+CEFID!J4+CERES!J4+CESFI!J4</f>
        <v>2</v>
      </c>
      <c r="J4" s="102">
        <f>REITORIA!K4+CEART!K4+ESAG!K4+CEAD!K4+FAED!K4+CEFID!K4+CERES!K4+CESFI!K4</f>
        <v>2</v>
      </c>
      <c r="K4" s="106">
        <f>REITORIA!M4+CEART!M4+ESAG!M4+CEAD!M4+FAED!M4+CEFID!M4+CERES!M4+CESFI!M4</f>
        <v>0</v>
      </c>
      <c r="L4" s="107">
        <f>REITORIA!N4+REITORIA!P4+CEART!N4+CEART!P4+ESAG!N4+ESAG!P4+CEAD!N4+CEAD!P4+FAED!N4+FAED!P4+CEFID!N4+CEFID!P4+CERES!N4+CERES!P4+CESFI!N4+CESFI!P4</f>
        <v>0</v>
      </c>
      <c r="M4" s="108">
        <f>H4-J4+L4</f>
        <v>0</v>
      </c>
      <c r="N4" s="89">
        <v>98.29</v>
      </c>
      <c r="O4" s="89">
        <f>N4*H4</f>
        <v>196.58</v>
      </c>
      <c r="P4" s="89">
        <f>L4*N4</f>
        <v>0</v>
      </c>
      <c r="Q4" s="94">
        <f>N4*J4</f>
        <v>196.58</v>
      </c>
    </row>
    <row r="5" spans="1:17" ht="34.5" customHeight="1" x14ac:dyDescent="0.35">
      <c r="A5" s="138"/>
      <c r="B5" s="55">
        <v>2</v>
      </c>
      <c r="C5" s="139"/>
      <c r="D5" s="56" t="s">
        <v>47</v>
      </c>
      <c r="E5" s="65" t="s">
        <v>78</v>
      </c>
      <c r="F5" s="65" t="s">
        <v>27</v>
      </c>
      <c r="G5" s="55" t="s">
        <v>11</v>
      </c>
      <c r="H5" s="88">
        <f>REITORIA!I5+CEART!I5+ESAG!I5+CEAD!I5+FAED!I5+CEFID!I5+CERES!I5+CESFI!I5</f>
        <v>93</v>
      </c>
      <c r="I5" s="102">
        <f>REITORIA!J5+CEART!J5+ESAG!J5+CEAD!J5+FAED!J5+CEFID!J5+CERES!J5+CESFI!J5</f>
        <v>42</v>
      </c>
      <c r="J5" s="102">
        <f>REITORIA!K5+CEART!K5+ESAG!K5+CEAD!K5+FAED!K5+CEFID!K5+CERES!K5+CESFI!K5</f>
        <v>42</v>
      </c>
      <c r="K5" s="106">
        <f>REITORIA!M5+CEART!M5+ESAG!M5+CEAD!M5+FAED!M5+CEFID!M5+CERES!M5+CESFI!M5</f>
        <v>21</v>
      </c>
      <c r="L5" s="107">
        <f>REITORIA!N5+REITORIA!P5+CEART!N5+CEART!P5+ESAG!N5+ESAG!P5+CEAD!N5+CEAD!P5+FAED!N5+FAED!P5+CEFID!N5+CEFID!P5+CERES!N5+CERES!P5+CESFI!N5+CESFI!P5</f>
        <v>0</v>
      </c>
      <c r="M5" s="108">
        <f t="shared" ref="M5:M29" si="0">H5-J5+L5</f>
        <v>51</v>
      </c>
      <c r="N5" s="89">
        <v>17.8</v>
      </c>
      <c r="O5" s="89">
        <f t="shared" ref="O5:O11" si="1">N5*H5</f>
        <v>1655.4</v>
      </c>
      <c r="P5" s="89">
        <f t="shared" ref="P5:P29" si="2">L5*N5</f>
        <v>0</v>
      </c>
      <c r="Q5" s="94">
        <f t="shared" ref="Q5:Q11" si="3">N5*J5</f>
        <v>747.6</v>
      </c>
    </row>
    <row r="6" spans="1:17" ht="31" x14ac:dyDescent="0.35">
      <c r="A6" s="138"/>
      <c r="B6" s="55">
        <v>3</v>
      </c>
      <c r="C6" s="139"/>
      <c r="D6" s="56" t="s">
        <v>48</v>
      </c>
      <c r="E6" s="65" t="s">
        <v>79</v>
      </c>
      <c r="F6" s="65" t="s">
        <v>75</v>
      </c>
      <c r="G6" s="55" t="s">
        <v>11</v>
      </c>
      <c r="H6" s="88">
        <f>REITORIA!I6+CEART!I6+ESAG!I6+CEAD!I6+FAED!I6+CEFID!I6+CERES!I6+CESFI!I6</f>
        <v>245</v>
      </c>
      <c r="I6" s="102">
        <f>REITORIA!J6+CEART!J6+ESAG!J6+CEAD!J6+FAED!J6+CEFID!J6+CERES!J6+CESFI!J6</f>
        <v>89</v>
      </c>
      <c r="J6" s="102">
        <f>REITORIA!K6+CEART!K6+ESAG!K6+CEAD!K6+FAED!K6+CEFID!K6+CERES!K6+CESFI!K6</f>
        <v>89</v>
      </c>
      <c r="K6" s="106">
        <f>REITORIA!M6+CEART!M6+ESAG!M6+CEAD!M6+FAED!M6+CEFID!M6+CERES!M6+CESFI!M6</f>
        <v>59</v>
      </c>
      <c r="L6" s="107">
        <f>REITORIA!N6+REITORIA!P6+CEART!N6+CEART!P6+ESAG!N6+ESAG!P6+CEAD!N6+CEAD!P6+FAED!N6+FAED!P6+CEFID!N6+CEFID!P6+CERES!N6+CERES!P6+CESFI!N6+CESFI!P6</f>
        <v>0</v>
      </c>
      <c r="M6" s="108">
        <f t="shared" si="0"/>
        <v>156</v>
      </c>
      <c r="N6" s="89">
        <v>38.08</v>
      </c>
      <c r="O6" s="89">
        <f t="shared" si="1"/>
        <v>9329.6</v>
      </c>
      <c r="P6" s="89">
        <f t="shared" si="2"/>
        <v>0</v>
      </c>
      <c r="Q6" s="94">
        <f t="shared" si="3"/>
        <v>3389.12</v>
      </c>
    </row>
    <row r="7" spans="1:17" ht="31" x14ac:dyDescent="0.35">
      <c r="A7" s="138"/>
      <c r="B7" s="55">
        <v>4</v>
      </c>
      <c r="C7" s="139"/>
      <c r="D7" s="56" t="s">
        <v>49</v>
      </c>
      <c r="E7" s="65" t="s">
        <v>80</v>
      </c>
      <c r="F7" s="65" t="s">
        <v>75</v>
      </c>
      <c r="G7" s="55" t="s">
        <v>11</v>
      </c>
      <c r="H7" s="88">
        <f>REITORIA!I7+CEART!I7+ESAG!I7+CEAD!I7+FAED!I7+CEFID!I7+CERES!I7+CESFI!I7</f>
        <v>24</v>
      </c>
      <c r="I7" s="102">
        <f>REITORIA!J7+CEART!J7+ESAG!J7+CEAD!J7+FAED!J7+CEFID!J7+CERES!J7+CESFI!J7</f>
        <v>12</v>
      </c>
      <c r="J7" s="102">
        <f>REITORIA!K7+CEART!K7+ESAG!K7+CEAD!K7+FAED!K7+CEFID!K7+CERES!K7+CESFI!K7</f>
        <v>12</v>
      </c>
      <c r="K7" s="106">
        <f>REITORIA!M7+CEART!M7+ESAG!M7+CEAD!M7+FAED!M7+CEFID!M7+CERES!M7+CESFI!M7</f>
        <v>4</v>
      </c>
      <c r="L7" s="107">
        <f>REITORIA!N7+REITORIA!P7+CEART!N7+CEART!P7+ESAG!N7+ESAG!P7+CEAD!N7+CEAD!P7+FAED!N7+FAED!P7+CEFID!N7+CEFID!P7+CERES!N7+CERES!P7+CESFI!N7+CESFI!P7</f>
        <v>0</v>
      </c>
      <c r="M7" s="108">
        <f t="shared" si="0"/>
        <v>12</v>
      </c>
      <c r="N7" s="89">
        <v>18.96</v>
      </c>
      <c r="O7" s="89">
        <f t="shared" si="1"/>
        <v>455.04</v>
      </c>
      <c r="P7" s="89">
        <f t="shared" si="2"/>
        <v>0</v>
      </c>
      <c r="Q7" s="94">
        <f t="shared" si="3"/>
        <v>227.52</v>
      </c>
    </row>
    <row r="8" spans="1:17" ht="15.5" x14ac:dyDescent="0.35">
      <c r="A8" s="138"/>
      <c r="B8" s="55">
        <v>5</v>
      </c>
      <c r="C8" s="139"/>
      <c r="D8" s="56" t="s">
        <v>50</v>
      </c>
      <c r="E8" s="65" t="s">
        <v>81</v>
      </c>
      <c r="F8" s="65" t="s">
        <v>75</v>
      </c>
      <c r="G8" s="55" t="s">
        <v>11</v>
      </c>
      <c r="H8" s="88">
        <f>REITORIA!I8+CEART!I8+ESAG!I8+CEAD!I8+FAED!I8+CEFID!I8+CERES!I8+CESFI!I8</f>
        <v>218</v>
      </c>
      <c r="I8" s="102">
        <f>REITORIA!J8+CEART!J8+ESAG!J8+CEAD!J8+FAED!J8+CEFID!J8+CERES!J8+CESFI!J8</f>
        <v>85</v>
      </c>
      <c r="J8" s="102">
        <f>REITORIA!K8+CEART!K8+ESAG!K8+CEAD!K8+FAED!K8+CEFID!K8+CERES!K8+CESFI!K8</f>
        <v>85</v>
      </c>
      <c r="K8" s="106">
        <f>REITORIA!M8+CEART!M8+ESAG!M8+CEAD!M8+FAED!M8+CEFID!M8+CERES!M8+CESFI!M8</f>
        <v>52</v>
      </c>
      <c r="L8" s="107">
        <f>REITORIA!N8+REITORIA!P8+CEART!N8+CEART!P8+ESAG!N8+ESAG!P8+CEAD!N8+CEAD!P8+FAED!N8+FAED!P8+CEFID!N8+CEFID!P8+CERES!N8+CERES!P8+CESFI!N8+CESFI!P8</f>
        <v>0</v>
      </c>
      <c r="M8" s="108">
        <f t="shared" si="0"/>
        <v>133</v>
      </c>
      <c r="N8" s="89">
        <v>26.73</v>
      </c>
      <c r="O8" s="89">
        <f t="shared" si="1"/>
        <v>5827.14</v>
      </c>
      <c r="P8" s="89">
        <f t="shared" si="2"/>
        <v>0</v>
      </c>
      <c r="Q8" s="94">
        <f t="shared" si="3"/>
        <v>2272.0500000000002</v>
      </c>
    </row>
    <row r="9" spans="1:17" ht="15.5" x14ac:dyDescent="0.35">
      <c r="A9" s="138"/>
      <c r="B9" s="55">
        <v>6</v>
      </c>
      <c r="C9" s="139"/>
      <c r="D9" s="56" t="s">
        <v>51</v>
      </c>
      <c r="E9" s="65" t="s">
        <v>82</v>
      </c>
      <c r="F9" s="57" t="s">
        <v>27</v>
      </c>
      <c r="G9" s="55" t="s">
        <v>11</v>
      </c>
      <c r="H9" s="88">
        <f>REITORIA!I9+CEART!I9+ESAG!I9+CEAD!I9+FAED!I9+CEFID!I9+CERES!I9+CESFI!I9</f>
        <v>65</v>
      </c>
      <c r="I9" s="102">
        <f>REITORIA!J9+CEART!J9+ESAG!J9+CEAD!J9+FAED!J9+CEFID!J9+CERES!J9+CESFI!J9</f>
        <v>47</v>
      </c>
      <c r="J9" s="102">
        <f>REITORIA!K9+CEART!K9+ESAG!K9+CEAD!K9+FAED!K9+CEFID!K9+CERES!K9+CESFI!K9</f>
        <v>47</v>
      </c>
      <c r="K9" s="106">
        <f>REITORIA!M9+CEART!M9+ESAG!M9+CEAD!M9+FAED!M9+CEFID!M9+CERES!M9+CESFI!M9</f>
        <v>15</v>
      </c>
      <c r="L9" s="107">
        <f>REITORIA!N9+REITORIA!P9+CEART!N9+CEART!P9+ESAG!N9+ESAG!P9+CEAD!N9+CEAD!P9+FAED!N9+FAED!P9+CEFID!N9+CEFID!P9+CERES!N9+CERES!P9+CESFI!N9+CESFI!P9</f>
        <v>0</v>
      </c>
      <c r="M9" s="108">
        <f t="shared" si="0"/>
        <v>18</v>
      </c>
      <c r="N9" s="89">
        <v>37.35</v>
      </c>
      <c r="O9" s="89">
        <f t="shared" si="1"/>
        <v>2427.75</v>
      </c>
      <c r="P9" s="89">
        <f t="shared" si="2"/>
        <v>0</v>
      </c>
      <c r="Q9" s="94">
        <f t="shared" si="3"/>
        <v>1755.45</v>
      </c>
    </row>
    <row r="10" spans="1:17" ht="108" customHeight="1" x14ac:dyDescent="0.35">
      <c r="A10" s="138"/>
      <c r="B10" s="55">
        <v>7</v>
      </c>
      <c r="C10" s="139"/>
      <c r="D10" s="67" t="s">
        <v>52</v>
      </c>
      <c r="E10" s="68" t="s">
        <v>83</v>
      </c>
      <c r="F10" s="68" t="s">
        <v>10</v>
      </c>
      <c r="G10" s="55" t="s">
        <v>11</v>
      </c>
      <c r="H10" s="88">
        <f>REITORIA!I10+CEART!I10+ESAG!I10+CEAD!I10+FAED!I10+CEFID!I10+CERES!I10+CESFI!I10</f>
        <v>4300</v>
      </c>
      <c r="I10" s="102">
        <f>REITORIA!J10+CEART!J10+ESAG!J10+CEAD!J10+FAED!J10+CEFID!J10+CERES!J10+CESFI!J10</f>
        <v>3000</v>
      </c>
      <c r="J10" s="102">
        <f>REITORIA!K10+CEART!K10+ESAG!K10+CEAD!K10+FAED!K10+CEFID!K10+CERES!K10+CESFI!K10</f>
        <v>3000</v>
      </c>
      <c r="K10" s="106">
        <f>REITORIA!M10+CEART!M10+ESAG!M10+CEAD!M10+FAED!M10+CEFID!M10+CERES!M10+CESFI!M10</f>
        <v>1075</v>
      </c>
      <c r="L10" s="107">
        <f>REITORIA!N10+REITORIA!P10+CEART!N10+CEART!P10+ESAG!N10+ESAG!P10+CEAD!N10+CEAD!P10+FAED!N10+FAED!P10+CEFID!N10+CEFID!P10+CERES!N10+CERES!P10+CESFI!N10+CESFI!P10</f>
        <v>0</v>
      </c>
      <c r="M10" s="108">
        <f t="shared" si="0"/>
        <v>1300</v>
      </c>
      <c r="N10" s="89">
        <v>1.58</v>
      </c>
      <c r="O10" s="89">
        <f t="shared" si="1"/>
        <v>6794</v>
      </c>
      <c r="P10" s="89">
        <f t="shared" si="2"/>
        <v>0</v>
      </c>
      <c r="Q10" s="94">
        <f t="shared" si="3"/>
        <v>4740</v>
      </c>
    </row>
    <row r="11" spans="1:17" ht="15.5" x14ac:dyDescent="0.35">
      <c r="A11" s="138"/>
      <c r="B11" s="55">
        <v>8</v>
      </c>
      <c r="C11" s="139"/>
      <c r="D11" s="67" t="s">
        <v>53</v>
      </c>
      <c r="E11" s="68" t="s">
        <v>84</v>
      </c>
      <c r="F11" s="68" t="s">
        <v>76</v>
      </c>
      <c r="G11" s="55" t="s">
        <v>11</v>
      </c>
      <c r="H11" s="88">
        <f>REITORIA!I11+CEART!I11+ESAG!I11+CEAD!I11+FAED!I11+CEFID!I11+CERES!I11+CESFI!I11</f>
        <v>76</v>
      </c>
      <c r="I11" s="102">
        <f>REITORIA!J11+CEART!J11+ESAG!J11+CEAD!J11+FAED!J11+CEFID!J11+CERES!J11+CESFI!J11</f>
        <v>21</v>
      </c>
      <c r="J11" s="102">
        <f>REITORIA!K11+CEART!K11+ESAG!K11+CEAD!K11+FAED!K11+CEFID!K11+CERES!K11+CESFI!K11</f>
        <v>21</v>
      </c>
      <c r="K11" s="106">
        <f>REITORIA!M11+CEART!M11+ESAG!M11+CEAD!M11+FAED!M11+CEFID!M11+CERES!M11+CESFI!M11</f>
        <v>15</v>
      </c>
      <c r="L11" s="107">
        <f>REITORIA!N11+REITORIA!P11+CEART!N11+CEART!P11+ESAG!N11+ESAG!P11+CEAD!N11+CEAD!P11+FAED!N11+FAED!P11+CEFID!N11+CEFID!P11+CERES!N11+CERES!P11+CESFI!N11+CESFI!P11</f>
        <v>0</v>
      </c>
      <c r="M11" s="108">
        <f t="shared" si="0"/>
        <v>55</v>
      </c>
      <c r="N11" s="89">
        <v>180.08</v>
      </c>
      <c r="O11" s="89">
        <f t="shared" si="1"/>
        <v>13686.080000000002</v>
      </c>
      <c r="P11" s="89">
        <f t="shared" si="2"/>
        <v>0</v>
      </c>
      <c r="Q11" s="94">
        <f t="shared" si="3"/>
        <v>3781.6800000000003</v>
      </c>
    </row>
    <row r="12" spans="1:17" ht="15.5" x14ac:dyDescent="0.35">
      <c r="A12" s="138"/>
      <c r="B12" s="55">
        <v>9</v>
      </c>
      <c r="C12" s="139"/>
      <c r="D12" s="67" t="s">
        <v>54</v>
      </c>
      <c r="E12" s="68" t="s">
        <v>85</v>
      </c>
      <c r="F12" s="69" t="s">
        <v>76</v>
      </c>
      <c r="G12" s="68" t="s">
        <v>73</v>
      </c>
      <c r="H12" s="88">
        <f>REITORIA!I12+CEART!I12+ESAG!I12+CEAD!I12+FAED!I12+CEFID!I12+CERES!I12+CESFI!I12</f>
        <v>25</v>
      </c>
      <c r="I12" s="102">
        <f>REITORIA!J12+CEART!J12+ESAG!J12+CEAD!J12+FAED!J12+CEFID!J12+CERES!J12+CESFI!J12</f>
        <v>15</v>
      </c>
      <c r="J12" s="102">
        <f>REITORIA!K12+CEART!K12+ESAG!K12+CEAD!K12+FAED!K12+CEFID!K12+CERES!K12+CESFI!K12</f>
        <v>15</v>
      </c>
      <c r="K12" s="106">
        <f>REITORIA!M12+CEART!M12+ESAG!M12+CEAD!M12+FAED!M12+CEFID!M12+CERES!M12+CESFI!M12</f>
        <v>6</v>
      </c>
      <c r="L12" s="107">
        <f>REITORIA!N12+REITORIA!P12+CEART!N12+CEART!P12+ESAG!N12+ESAG!P12+CEAD!N12+CEAD!P12+FAED!N12+FAED!P12+CEFID!N12+CEFID!P12+CERES!N12+CERES!P12+CESFI!N12+CESFI!P12</f>
        <v>0</v>
      </c>
      <c r="M12" s="108">
        <f t="shared" si="0"/>
        <v>10</v>
      </c>
      <c r="N12" s="89">
        <v>192.37</v>
      </c>
      <c r="O12" s="89">
        <f t="shared" ref="O12:O28" si="4">N12*H12</f>
        <v>4809.25</v>
      </c>
      <c r="P12" s="89">
        <f t="shared" si="2"/>
        <v>0</v>
      </c>
      <c r="Q12" s="94">
        <f t="shared" ref="Q12:Q28" si="5">N12*J12</f>
        <v>2885.55</v>
      </c>
    </row>
    <row r="13" spans="1:17" ht="15.5" x14ac:dyDescent="0.35">
      <c r="A13" s="138"/>
      <c r="B13" s="55">
        <v>10</v>
      </c>
      <c r="C13" s="139"/>
      <c r="D13" s="67" t="s">
        <v>55</v>
      </c>
      <c r="E13" s="68" t="s">
        <v>86</v>
      </c>
      <c r="F13" s="69" t="s">
        <v>76</v>
      </c>
      <c r="G13" s="68" t="s">
        <v>11</v>
      </c>
      <c r="H13" s="88">
        <f>REITORIA!I13+CEART!I13+ESAG!I13+CEAD!I13+FAED!I13+CEFID!I13+CERES!I13+CESFI!I13</f>
        <v>23</v>
      </c>
      <c r="I13" s="102">
        <f>REITORIA!J13+CEART!J13+ESAG!J13+CEAD!J13+FAED!J13+CEFID!J13+CERES!J13+CESFI!J13</f>
        <v>9</v>
      </c>
      <c r="J13" s="102">
        <f>REITORIA!K13+CEART!K13+ESAG!K13+CEAD!K13+FAED!K13+CEFID!K13+CERES!K13+CESFI!K13</f>
        <v>9</v>
      </c>
      <c r="K13" s="106">
        <f>REITORIA!M13+CEART!M13+ESAG!M13+CEAD!M13+FAED!M13+CEFID!M13+CERES!M13+CESFI!M13</f>
        <v>4</v>
      </c>
      <c r="L13" s="107">
        <f>REITORIA!N13+REITORIA!P13+CEART!N13+CEART!P13+ESAG!N13+ESAG!P13+CEAD!N13+CEAD!P13+FAED!N13+FAED!P13+CEFID!N13+CEFID!P13+CERES!N13+CERES!P13+CESFI!N13+CESFI!P13</f>
        <v>0</v>
      </c>
      <c r="M13" s="108">
        <f t="shared" si="0"/>
        <v>14</v>
      </c>
      <c r="N13" s="89">
        <v>126.3</v>
      </c>
      <c r="O13" s="89">
        <f t="shared" si="4"/>
        <v>2904.9</v>
      </c>
      <c r="P13" s="89">
        <f t="shared" si="2"/>
        <v>0</v>
      </c>
      <c r="Q13" s="94">
        <f t="shared" si="5"/>
        <v>1136.7</v>
      </c>
    </row>
    <row r="14" spans="1:17" ht="31.5" customHeight="1" x14ac:dyDescent="0.35">
      <c r="A14" s="138">
        <v>2</v>
      </c>
      <c r="B14" s="55">
        <v>11</v>
      </c>
      <c r="C14" s="139" t="s">
        <v>45</v>
      </c>
      <c r="D14" s="67" t="s">
        <v>56</v>
      </c>
      <c r="E14" s="68" t="s">
        <v>87</v>
      </c>
      <c r="F14" s="68" t="s">
        <v>10</v>
      </c>
      <c r="G14" s="68" t="s">
        <v>11</v>
      </c>
      <c r="H14" s="88">
        <f>REITORIA!I14+CEART!I14+ESAG!I14+CEAD!I14+FAED!I14+CEFID!I14+CERES!I14+CESFI!I14</f>
        <v>23</v>
      </c>
      <c r="I14" s="102">
        <f>REITORIA!J14+CEART!J14+ESAG!J14+CEAD!J14+FAED!J14+CEFID!J14+CERES!J14+CESFI!J14</f>
        <v>8</v>
      </c>
      <c r="J14" s="102">
        <f>REITORIA!K14+CEART!K14+ESAG!K14+CEAD!K14+FAED!K14+CEFID!K14+CERES!K14+CESFI!K14</f>
        <v>8</v>
      </c>
      <c r="K14" s="106">
        <f>REITORIA!M14+CEART!M14+ESAG!M14+CEAD!M14+FAED!M14+CEFID!M14+CERES!M14+CESFI!M14</f>
        <v>4</v>
      </c>
      <c r="L14" s="107">
        <f>REITORIA!N14+REITORIA!P14+CEART!N14+CEART!P14+ESAG!N14+ESAG!P14+CEAD!N14+CEAD!P14+FAED!N14+FAED!P14+CEFID!N14+CEFID!P14+CERES!N14+CERES!P14+CESFI!N14+CESFI!P14</f>
        <v>0</v>
      </c>
      <c r="M14" s="108">
        <f t="shared" si="0"/>
        <v>15</v>
      </c>
      <c r="N14" s="89">
        <v>117.5</v>
      </c>
      <c r="O14" s="89">
        <f t="shared" si="4"/>
        <v>2702.5</v>
      </c>
      <c r="P14" s="89">
        <f t="shared" si="2"/>
        <v>0</v>
      </c>
      <c r="Q14" s="94">
        <f t="shared" si="5"/>
        <v>940</v>
      </c>
    </row>
    <row r="15" spans="1:17" ht="46.5" x14ac:dyDescent="0.35">
      <c r="A15" s="138"/>
      <c r="B15" s="55">
        <v>12</v>
      </c>
      <c r="C15" s="139"/>
      <c r="D15" s="67" t="s">
        <v>57</v>
      </c>
      <c r="E15" s="68" t="s">
        <v>87</v>
      </c>
      <c r="F15" s="68" t="s">
        <v>10</v>
      </c>
      <c r="G15" s="68" t="s">
        <v>11</v>
      </c>
      <c r="H15" s="88">
        <f>REITORIA!I15+CEART!I15+ESAG!I15+CEAD!I15+FAED!I15+CEFID!I15+CERES!I15+CESFI!I15</f>
        <v>38</v>
      </c>
      <c r="I15" s="102">
        <f>REITORIA!J15+CEART!J15+ESAG!J15+CEAD!J15+FAED!J15+CEFID!J15+CERES!J15+CESFI!J15</f>
        <v>28</v>
      </c>
      <c r="J15" s="102">
        <f>REITORIA!K15+CEART!K15+ESAG!K15+CEAD!K15+FAED!K15+CEFID!K15+CERES!K15+CESFI!K15</f>
        <v>28</v>
      </c>
      <c r="K15" s="106">
        <f>REITORIA!M15+CEART!M15+ESAG!M15+CEAD!M15+FAED!M15+CEFID!M15+CERES!M15+CESFI!M15</f>
        <v>8</v>
      </c>
      <c r="L15" s="107">
        <f>REITORIA!N15+REITORIA!P15+CEART!N15+CEART!P15+ESAG!N15+ESAG!P15+CEAD!N15+CEAD!P15+FAED!N15+FAED!P15+CEFID!N15+CEFID!P15+CERES!N15+CERES!P15+CESFI!N15+CESFI!P15</f>
        <v>0</v>
      </c>
      <c r="M15" s="108">
        <f t="shared" si="0"/>
        <v>10</v>
      </c>
      <c r="N15" s="89">
        <v>228.8</v>
      </c>
      <c r="O15" s="89">
        <f t="shared" si="4"/>
        <v>8694.4</v>
      </c>
      <c r="P15" s="89">
        <f t="shared" si="2"/>
        <v>0</v>
      </c>
      <c r="Q15" s="94">
        <f t="shared" si="5"/>
        <v>6406.4000000000005</v>
      </c>
    </row>
    <row r="16" spans="1:17" ht="40" customHeight="1" x14ac:dyDescent="0.35">
      <c r="A16" s="138"/>
      <c r="B16" s="69">
        <v>13</v>
      </c>
      <c r="C16" s="139"/>
      <c r="D16" s="67" t="s">
        <v>58</v>
      </c>
      <c r="E16" s="68" t="s">
        <v>87</v>
      </c>
      <c r="F16" s="68" t="s">
        <v>10</v>
      </c>
      <c r="G16" s="68" t="s">
        <v>11</v>
      </c>
      <c r="H16" s="88">
        <f>REITORIA!I16+CEART!I16+ESAG!I16+CEAD!I16+FAED!I16+CEFID!I16+CERES!I16+CESFI!I16</f>
        <v>30</v>
      </c>
      <c r="I16" s="102">
        <f>REITORIA!J16+CEART!J16+ESAG!J16+CEAD!J16+FAED!J16+CEFID!J16+CERES!J16+CESFI!J16</f>
        <v>15</v>
      </c>
      <c r="J16" s="102">
        <f>REITORIA!K16+CEART!K16+ESAG!K16+CEAD!K16+FAED!K16+CEFID!K16+CERES!K16+CESFI!K16</f>
        <v>15</v>
      </c>
      <c r="K16" s="106">
        <f>REITORIA!M16+CEART!M16+ESAG!M16+CEAD!M16+FAED!M16+CEFID!M16+CERES!M16+CESFI!M16</f>
        <v>7</v>
      </c>
      <c r="L16" s="107">
        <f>REITORIA!N16+REITORIA!P16+CEART!N16+CEART!P16+ESAG!N16+ESAG!P16+CEAD!N16+CEAD!P16+FAED!N16+FAED!P16+CEFID!N16+CEFID!P16+CERES!N16+CERES!P16+CESFI!N16+CESFI!P16</f>
        <v>0</v>
      </c>
      <c r="M16" s="108">
        <f t="shared" si="0"/>
        <v>15</v>
      </c>
      <c r="N16" s="89">
        <v>159.4</v>
      </c>
      <c r="O16" s="89">
        <f t="shared" si="4"/>
        <v>4782</v>
      </c>
      <c r="P16" s="89">
        <f t="shared" si="2"/>
        <v>0</v>
      </c>
      <c r="Q16" s="94">
        <f t="shared" si="5"/>
        <v>2391</v>
      </c>
    </row>
    <row r="17" spans="1:17" ht="40" customHeight="1" x14ac:dyDescent="0.35">
      <c r="A17" s="138"/>
      <c r="B17" s="55">
        <v>14</v>
      </c>
      <c r="C17" s="139"/>
      <c r="D17" s="67" t="s">
        <v>59</v>
      </c>
      <c r="E17" s="68" t="s">
        <v>88</v>
      </c>
      <c r="F17" s="68" t="s">
        <v>10</v>
      </c>
      <c r="G17" s="68" t="s">
        <v>11</v>
      </c>
      <c r="H17" s="88">
        <f>REITORIA!I17+CEART!I17+ESAG!I17+CEAD!I17+FAED!I17+CEFID!I17+CERES!I17+CESFI!I17</f>
        <v>3</v>
      </c>
      <c r="I17" s="102">
        <f>REITORIA!J17+CEART!J17+ESAG!J17+CEAD!J17+FAED!J17+CEFID!J17+CERES!J17+CESFI!J17</f>
        <v>3</v>
      </c>
      <c r="J17" s="102">
        <f>REITORIA!K17+CEART!K17+ESAG!K17+CEAD!K17+FAED!K17+CEFID!K17+CERES!K17+CESFI!K17</f>
        <v>3</v>
      </c>
      <c r="K17" s="106">
        <f>REITORIA!M17+CEART!M17+ESAG!M17+CEAD!M17+FAED!M17+CEFID!M17+CERES!M17+CESFI!M17</f>
        <v>0</v>
      </c>
      <c r="L17" s="107">
        <f>REITORIA!N17+REITORIA!P17+CEART!N17+CEART!P17+ESAG!N17+ESAG!P17+CEAD!N17+CEAD!P17+FAED!N17+FAED!P17+CEFID!N17+CEFID!P17+CERES!N17+CERES!P17+CESFI!N17+CESFI!P17</f>
        <v>0</v>
      </c>
      <c r="M17" s="108">
        <f t="shared" si="0"/>
        <v>0</v>
      </c>
      <c r="N17" s="89">
        <v>246.36</v>
      </c>
      <c r="O17" s="89">
        <f t="shared" si="4"/>
        <v>739.08</v>
      </c>
      <c r="P17" s="89">
        <f t="shared" si="2"/>
        <v>0</v>
      </c>
      <c r="Q17" s="94">
        <f t="shared" si="5"/>
        <v>739.08</v>
      </c>
    </row>
    <row r="18" spans="1:17" ht="40" customHeight="1" x14ac:dyDescent="0.35">
      <c r="A18" s="138"/>
      <c r="B18" s="55">
        <v>15</v>
      </c>
      <c r="C18" s="139"/>
      <c r="D18" s="67" t="s">
        <v>60</v>
      </c>
      <c r="E18" s="68" t="s">
        <v>89</v>
      </c>
      <c r="F18" s="68" t="s">
        <v>10</v>
      </c>
      <c r="G18" s="68" t="s">
        <v>11</v>
      </c>
      <c r="H18" s="88">
        <f>REITORIA!I18+CEART!I18+ESAG!I18+CEAD!I18+FAED!I18+CEFID!I18+CERES!I18+CESFI!I18</f>
        <v>130</v>
      </c>
      <c r="I18" s="102">
        <f>REITORIA!J18+CEART!J18+ESAG!J18+CEAD!J18+FAED!J18+CEFID!J18+CERES!J18+CESFI!J18</f>
        <v>7</v>
      </c>
      <c r="J18" s="102">
        <f>REITORIA!K18+CEART!K18+ESAG!K18+CEAD!K18+FAED!K18+CEFID!K18+CERES!K18+CESFI!K18</f>
        <v>7</v>
      </c>
      <c r="K18" s="106">
        <f>REITORIA!M18+CEART!M18+ESAG!M18+CEAD!M18+FAED!M18+CEFID!M18+CERES!M18+CESFI!M18</f>
        <v>30</v>
      </c>
      <c r="L18" s="107">
        <f>REITORIA!N18+REITORIA!P18+CEART!N18+CEART!P18+ESAG!N18+ESAG!P18+CEAD!N18+CEAD!P18+FAED!N18+FAED!P18+CEFID!N18+CEFID!P18+CERES!N18+CERES!P18+CESFI!N18+CESFI!P18</f>
        <v>0</v>
      </c>
      <c r="M18" s="108">
        <f t="shared" si="0"/>
        <v>123</v>
      </c>
      <c r="N18" s="89">
        <v>174.78</v>
      </c>
      <c r="O18" s="89">
        <f t="shared" si="4"/>
        <v>22721.4</v>
      </c>
      <c r="P18" s="89">
        <f t="shared" si="2"/>
        <v>0</v>
      </c>
      <c r="Q18" s="94">
        <f t="shared" si="5"/>
        <v>1223.46</v>
      </c>
    </row>
    <row r="19" spans="1:17" ht="60" customHeight="1" x14ac:dyDescent="0.35">
      <c r="A19" s="138"/>
      <c r="B19" s="55">
        <v>16</v>
      </c>
      <c r="C19" s="139"/>
      <c r="D19" s="67" t="s">
        <v>61</v>
      </c>
      <c r="E19" s="68" t="s">
        <v>90</v>
      </c>
      <c r="F19" s="68" t="s">
        <v>10</v>
      </c>
      <c r="G19" s="68" t="s">
        <v>11</v>
      </c>
      <c r="H19" s="88">
        <f>REITORIA!I19+CEART!I19+ESAG!I19+CEAD!I19+FAED!I19+CEFID!I19+CERES!I19+CESFI!I19</f>
        <v>40</v>
      </c>
      <c r="I19" s="102">
        <f>REITORIA!J19+CEART!J19+ESAG!J19+CEAD!J19+FAED!J19+CEFID!J19+CERES!J19+CESFI!J19</f>
        <v>2</v>
      </c>
      <c r="J19" s="102">
        <f>REITORIA!K19+CEART!K19+ESAG!K19+CEAD!K19+FAED!K19+CEFID!K19+CERES!K19+CESFI!K19</f>
        <v>2</v>
      </c>
      <c r="K19" s="106">
        <f>REITORIA!M19+CEART!M19+ESAG!M19+CEAD!M19+FAED!M19+CEFID!M19+CERES!M19+CESFI!M19</f>
        <v>9</v>
      </c>
      <c r="L19" s="107">
        <f>REITORIA!N19+REITORIA!P19+CEART!N19+CEART!P19+ESAG!N19+ESAG!P19+CEAD!N19+CEAD!P19+FAED!N19+FAED!P19+CEFID!N19+CEFID!P19+CERES!N19+CERES!P19+CESFI!N19+CESFI!P19</f>
        <v>0</v>
      </c>
      <c r="M19" s="108">
        <f t="shared" si="0"/>
        <v>38</v>
      </c>
      <c r="N19" s="89">
        <v>252.67</v>
      </c>
      <c r="O19" s="89">
        <f t="shared" si="4"/>
        <v>10106.799999999999</v>
      </c>
      <c r="P19" s="89">
        <f t="shared" si="2"/>
        <v>0</v>
      </c>
      <c r="Q19" s="94">
        <f t="shared" si="5"/>
        <v>505.34</v>
      </c>
    </row>
    <row r="20" spans="1:17" ht="31" x14ac:dyDescent="0.35">
      <c r="A20" s="138"/>
      <c r="B20" s="55">
        <v>17</v>
      </c>
      <c r="C20" s="139"/>
      <c r="D20" s="67" t="s">
        <v>62</v>
      </c>
      <c r="E20" s="68" t="s">
        <v>88</v>
      </c>
      <c r="F20" s="68" t="s">
        <v>10</v>
      </c>
      <c r="G20" s="68" t="s">
        <v>11</v>
      </c>
      <c r="H20" s="88">
        <f>REITORIA!I20+CEART!I20+ESAG!I20+CEAD!I20+FAED!I20+CEFID!I20+CERES!I20+CESFI!I20</f>
        <v>5</v>
      </c>
      <c r="I20" s="102">
        <f>REITORIA!J20+CEART!J20+ESAG!J20+CEAD!J20+FAED!J20+CEFID!J20+CERES!J20+CESFI!J20</f>
        <v>5</v>
      </c>
      <c r="J20" s="102">
        <f>REITORIA!K20+CEART!K20+ESAG!K20+CEAD!K20+FAED!K20+CEFID!K20+CERES!K20+CESFI!K20</f>
        <v>5</v>
      </c>
      <c r="K20" s="106">
        <f>REITORIA!M20+CEART!M20+ESAG!M20+CEAD!M20+FAED!M20+CEFID!M20+CERES!M20+CESFI!M20</f>
        <v>1</v>
      </c>
      <c r="L20" s="107">
        <f>REITORIA!N20+REITORIA!P20+CEART!N20+CEART!P20+ESAG!N20+ESAG!P20+CEAD!N20+CEAD!P20+FAED!N20+FAED!P20+CEFID!N20+CEFID!P20+CERES!N20+CERES!P20+CESFI!N20+CESFI!P20</f>
        <v>0</v>
      </c>
      <c r="M20" s="108">
        <f t="shared" si="0"/>
        <v>0</v>
      </c>
      <c r="N20" s="89">
        <v>117.45</v>
      </c>
      <c r="O20" s="89">
        <f t="shared" si="4"/>
        <v>587.25</v>
      </c>
      <c r="P20" s="89">
        <f t="shared" si="2"/>
        <v>0</v>
      </c>
      <c r="Q20" s="94">
        <f t="shared" si="5"/>
        <v>587.25</v>
      </c>
    </row>
    <row r="21" spans="1:17" ht="31.5" customHeight="1" x14ac:dyDescent="0.35">
      <c r="A21" s="138">
        <v>3</v>
      </c>
      <c r="B21" s="55">
        <v>18</v>
      </c>
      <c r="C21" s="139" t="s">
        <v>72</v>
      </c>
      <c r="D21" s="67" t="s">
        <v>63</v>
      </c>
      <c r="E21" s="68" t="s">
        <v>91</v>
      </c>
      <c r="F21" s="68" t="s">
        <v>26</v>
      </c>
      <c r="G21" s="68" t="s">
        <v>74</v>
      </c>
      <c r="H21" s="88">
        <f>REITORIA!I21+CEART!I21+ESAG!I21+CEAD!I21+FAED!I21+CEFID!I21+CERES!I21+CESFI!I21</f>
        <v>12</v>
      </c>
      <c r="I21" s="102">
        <f>REITORIA!J21+CEART!J21+ESAG!J21+CEAD!J21+FAED!J21+CEFID!J21+CERES!J21+CESFI!J21</f>
        <v>12</v>
      </c>
      <c r="J21" s="102">
        <f>REITORIA!K21+CEART!K21+ESAG!K21+CEAD!K21+FAED!K21+CEFID!K21+CERES!K21+CESFI!K21</f>
        <v>12</v>
      </c>
      <c r="K21" s="106">
        <f>REITORIA!M21+CEART!M21+ESAG!M21+CEAD!M21+FAED!M21+CEFID!M21+CERES!M21+CESFI!M21</f>
        <v>3</v>
      </c>
      <c r="L21" s="107">
        <f>REITORIA!N21+REITORIA!P21+CEART!N21+CEART!P21+ESAG!N21+ESAG!P21+CEAD!N21+CEAD!P21+FAED!N21+FAED!P21+CEFID!N21+CEFID!P21+CERES!N21+CERES!P21+CESFI!N21+CESFI!P21</f>
        <v>0</v>
      </c>
      <c r="M21" s="108">
        <f t="shared" si="0"/>
        <v>0</v>
      </c>
      <c r="N21" s="89">
        <v>42.64</v>
      </c>
      <c r="O21" s="89">
        <f t="shared" si="4"/>
        <v>511.68</v>
      </c>
      <c r="P21" s="89">
        <f t="shared" si="2"/>
        <v>0</v>
      </c>
      <c r="Q21" s="94">
        <f t="shared" si="5"/>
        <v>511.68</v>
      </c>
    </row>
    <row r="22" spans="1:17" ht="39.75" customHeight="1" x14ac:dyDescent="0.35">
      <c r="A22" s="138"/>
      <c r="B22" s="55">
        <v>19</v>
      </c>
      <c r="C22" s="139"/>
      <c r="D22" s="67" t="s">
        <v>64</v>
      </c>
      <c r="E22" s="68" t="s">
        <v>92</v>
      </c>
      <c r="F22" s="68" t="s">
        <v>10</v>
      </c>
      <c r="G22" s="68" t="s">
        <v>13</v>
      </c>
      <c r="H22" s="88">
        <f>REITORIA!I22+CEART!I22+ESAG!I22+CEAD!I22+FAED!I22+CEFID!I22+CERES!I22+CESFI!I22</f>
        <v>40</v>
      </c>
      <c r="I22" s="102">
        <f>REITORIA!J22+CEART!J22+ESAG!J22+CEAD!J22+FAED!J22+CEFID!J22+CERES!J22+CESFI!J22</f>
        <v>40</v>
      </c>
      <c r="J22" s="102">
        <f>REITORIA!K22+CEART!K22+ESAG!K22+CEAD!K22+FAED!K22+CEFID!K22+CERES!K22+CESFI!K22</f>
        <v>40</v>
      </c>
      <c r="K22" s="106">
        <f>REITORIA!M22+CEART!M22+ESAG!M22+CEAD!M22+FAED!M22+CEFID!M22+CERES!M22+CESFI!M22</f>
        <v>10</v>
      </c>
      <c r="L22" s="107">
        <f>REITORIA!N22+REITORIA!P22+CEART!N22+CEART!P22+ESAG!N22+ESAG!P22+CEAD!N22+CEAD!P22+FAED!N22+FAED!P22+CEFID!N22+CEFID!P22+CERES!N22+CERES!P22+CESFI!N22+CESFI!P22</f>
        <v>0</v>
      </c>
      <c r="M22" s="108">
        <f t="shared" si="0"/>
        <v>0</v>
      </c>
      <c r="N22" s="89">
        <v>15.59</v>
      </c>
      <c r="O22" s="89">
        <f t="shared" si="4"/>
        <v>623.6</v>
      </c>
      <c r="P22" s="89">
        <f t="shared" si="2"/>
        <v>0</v>
      </c>
      <c r="Q22" s="94">
        <f t="shared" si="5"/>
        <v>623.6</v>
      </c>
    </row>
    <row r="23" spans="1:17" ht="40" customHeight="1" x14ac:dyDescent="0.35">
      <c r="A23" s="138"/>
      <c r="B23" s="55">
        <v>20</v>
      </c>
      <c r="C23" s="139"/>
      <c r="D23" s="67" t="s">
        <v>65</v>
      </c>
      <c r="E23" s="68" t="s">
        <v>93</v>
      </c>
      <c r="F23" s="68" t="s">
        <v>25</v>
      </c>
      <c r="G23" s="68" t="s">
        <v>13</v>
      </c>
      <c r="H23" s="88">
        <f>REITORIA!I23+CEART!I23+ESAG!I23+CEAD!I23+FAED!I23+CEFID!I23+CERES!I23+CESFI!I23</f>
        <v>20</v>
      </c>
      <c r="I23" s="102">
        <f>REITORIA!J23+CEART!J23+ESAG!J23+CEAD!J23+FAED!J23+CEFID!J23+CERES!J23+CESFI!J23</f>
        <v>20</v>
      </c>
      <c r="J23" s="102">
        <f>REITORIA!K23+CEART!K23+ESAG!K23+CEAD!K23+FAED!K23+CEFID!K23+CERES!K23+CESFI!K23</f>
        <v>20</v>
      </c>
      <c r="K23" s="106">
        <f>REITORIA!M23+CEART!M23+ESAG!M23+CEAD!M23+FAED!M23+CEFID!M23+CERES!M23+CESFI!M23</f>
        <v>5</v>
      </c>
      <c r="L23" s="107">
        <f>REITORIA!N23+REITORIA!P23+CEART!N23+CEART!P23+ESAG!N23+ESAG!P23+CEAD!N23+CEAD!P23+FAED!N23+FAED!P23+CEFID!N23+CEFID!P23+CERES!N23+CERES!P23+CESFI!N23+CESFI!P23</f>
        <v>0</v>
      </c>
      <c r="M23" s="108">
        <f t="shared" si="0"/>
        <v>0</v>
      </c>
      <c r="N23" s="89">
        <v>7.43</v>
      </c>
      <c r="O23" s="89">
        <f t="shared" si="4"/>
        <v>148.6</v>
      </c>
      <c r="P23" s="89">
        <f t="shared" si="2"/>
        <v>0</v>
      </c>
      <c r="Q23" s="94">
        <f t="shared" si="5"/>
        <v>148.6</v>
      </c>
    </row>
    <row r="24" spans="1:17" ht="40" customHeight="1" x14ac:dyDescent="0.35">
      <c r="A24" s="138"/>
      <c r="B24" s="55">
        <v>21</v>
      </c>
      <c r="C24" s="139"/>
      <c r="D24" s="67" t="s">
        <v>66</v>
      </c>
      <c r="E24" s="68" t="s">
        <v>94</v>
      </c>
      <c r="F24" s="68" t="s">
        <v>26</v>
      </c>
      <c r="G24" s="68" t="s">
        <v>74</v>
      </c>
      <c r="H24" s="88">
        <f>REITORIA!I24+CEART!I24+ESAG!I24+CEAD!I24+FAED!I24+CEFID!I24+CERES!I24+CESFI!I24</f>
        <v>20</v>
      </c>
      <c r="I24" s="102">
        <f>REITORIA!J24+CEART!J24+ESAG!J24+CEAD!J24+FAED!J24+CEFID!J24+CERES!J24+CESFI!J24</f>
        <v>10</v>
      </c>
      <c r="J24" s="102">
        <f>REITORIA!K24+CEART!K24+ESAG!K24+CEAD!K24+FAED!K24+CEFID!K24+CERES!K24+CESFI!K24</f>
        <v>10</v>
      </c>
      <c r="K24" s="106">
        <f>REITORIA!M24+CEART!M24+ESAG!M24+CEAD!M24+FAED!M24+CEFID!M24+CERES!M24+CESFI!M24</f>
        <v>5</v>
      </c>
      <c r="L24" s="107">
        <f>REITORIA!N24+REITORIA!P24+CEART!N24+CEART!P24+ESAG!N24+ESAG!P24+CEAD!N24+CEAD!P24+FAED!N24+FAED!P24+CEFID!N24+CEFID!P24+CERES!N24+CERES!P24+CESFI!N24+CESFI!P24</f>
        <v>0</v>
      </c>
      <c r="M24" s="108">
        <f t="shared" si="0"/>
        <v>10</v>
      </c>
      <c r="N24" s="89">
        <v>27.96</v>
      </c>
      <c r="O24" s="89">
        <f t="shared" si="4"/>
        <v>559.20000000000005</v>
      </c>
      <c r="P24" s="89">
        <f t="shared" si="2"/>
        <v>0</v>
      </c>
      <c r="Q24" s="94">
        <f t="shared" si="5"/>
        <v>279.60000000000002</v>
      </c>
    </row>
    <row r="25" spans="1:17" ht="40" customHeight="1" x14ac:dyDescent="0.35">
      <c r="A25" s="138"/>
      <c r="B25" s="55">
        <v>22</v>
      </c>
      <c r="C25" s="139"/>
      <c r="D25" s="67" t="s">
        <v>67</v>
      </c>
      <c r="E25" s="68" t="s">
        <v>95</v>
      </c>
      <c r="F25" s="68" t="s">
        <v>26</v>
      </c>
      <c r="G25" s="68" t="s">
        <v>74</v>
      </c>
      <c r="H25" s="88">
        <f>REITORIA!I25+CEART!I25+ESAG!I25+CEAD!I25+FAED!I25+CEFID!I25+CERES!I25+CESFI!I25</f>
        <v>42</v>
      </c>
      <c r="I25" s="102">
        <f>REITORIA!J25+CEART!J25+ESAG!J25+CEAD!J25+FAED!J25+CEFID!J25+CERES!J25+CESFI!J25</f>
        <v>21</v>
      </c>
      <c r="J25" s="102">
        <f>REITORIA!K25+CEART!K25+ESAG!K25+CEAD!K25+FAED!K25+CEFID!K25+CERES!K25+CESFI!K25</f>
        <v>21</v>
      </c>
      <c r="K25" s="106">
        <f>REITORIA!M25+CEART!M25+ESAG!M25+CEAD!M25+FAED!M25+CEFID!M25+CERES!M25+CESFI!M25</f>
        <v>9</v>
      </c>
      <c r="L25" s="107">
        <f>REITORIA!N25+REITORIA!P25+CEART!N25+CEART!P25+ESAG!N25+ESAG!P25+CEAD!N25+CEAD!P25+FAED!N25+FAED!P25+CEFID!N25+CEFID!P25+CERES!N25+CERES!P25+CESFI!N25+CESFI!P25</f>
        <v>0</v>
      </c>
      <c r="M25" s="108">
        <f t="shared" si="0"/>
        <v>21</v>
      </c>
      <c r="N25" s="89">
        <v>16</v>
      </c>
      <c r="O25" s="89">
        <f t="shared" si="4"/>
        <v>672</v>
      </c>
      <c r="P25" s="89">
        <f t="shared" si="2"/>
        <v>0</v>
      </c>
      <c r="Q25" s="94">
        <f t="shared" si="5"/>
        <v>336</v>
      </c>
    </row>
    <row r="26" spans="1:17" ht="40" customHeight="1" x14ac:dyDescent="0.35">
      <c r="A26" s="138"/>
      <c r="B26" s="55">
        <v>23</v>
      </c>
      <c r="C26" s="139"/>
      <c r="D26" s="67" t="s">
        <v>68</v>
      </c>
      <c r="E26" s="68" t="s">
        <v>96</v>
      </c>
      <c r="F26" s="68" t="s">
        <v>10</v>
      </c>
      <c r="G26" s="68" t="s">
        <v>13</v>
      </c>
      <c r="H26" s="88">
        <f>REITORIA!I26+CEART!I26+ESAG!I26+CEAD!I26+FAED!I26+CEFID!I26+CERES!I26+CESFI!I26</f>
        <v>17</v>
      </c>
      <c r="I26" s="102">
        <f>REITORIA!J26+CEART!J26+ESAG!J26+CEAD!J26+FAED!J26+CEFID!J26+CERES!J26+CESFI!J26</f>
        <v>13</v>
      </c>
      <c r="J26" s="102">
        <f>REITORIA!K26+CEART!K26+ESAG!K26+CEAD!K26+FAED!K26+CEFID!K26+CERES!K26+CESFI!K26</f>
        <v>13</v>
      </c>
      <c r="K26" s="106">
        <f>REITORIA!M26+CEART!M26+ESAG!M26+CEAD!M26+FAED!M26+CEFID!M26+CERES!M26+CESFI!M26</f>
        <v>3</v>
      </c>
      <c r="L26" s="107">
        <f>REITORIA!N26+REITORIA!P26+CEART!N26+CEART!P26+ESAG!N26+ESAG!P26+CEAD!N26+CEAD!P26+FAED!N26+FAED!P26+CEFID!N26+CEFID!P26+CERES!N26+CERES!P26+CESFI!N26+CESFI!P26</f>
        <v>0</v>
      </c>
      <c r="M26" s="108">
        <f t="shared" si="0"/>
        <v>4</v>
      </c>
      <c r="N26" s="89">
        <v>80</v>
      </c>
      <c r="O26" s="89">
        <f t="shared" si="4"/>
        <v>1360</v>
      </c>
      <c r="P26" s="89">
        <f t="shared" si="2"/>
        <v>0</v>
      </c>
      <c r="Q26" s="94">
        <f t="shared" si="5"/>
        <v>1040</v>
      </c>
    </row>
    <row r="27" spans="1:17" ht="40" customHeight="1" x14ac:dyDescent="0.35">
      <c r="A27" s="138"/>
      <c r="B27" s="55">
        <v>24</v>
      </c>
      <c r="C27" s="139"/>
      <c r="D27" s="67" t="s">
        <v>69</v>
      </c>
      <c r="E27" s="68" t="s">
        <v>97</v>
      </c>
      <c r="F27" s="68" t="s">
        <v>10</v>
      </c>
      <c r="G27" s="68" t="s">
        <v>13</v>
      </c>
      <c r="H27" s="88">
        <f>REITORIA!I27+CEART!I27+ESAG!I27+CEAD!I27+FAED!I27+CEFID!I27+CERES!I27+CESFI!I27</f>
        <v>100</v>
      </c>
      <c r="I27" s="102">
        <f>REITORIA!J27+CEART!J27+ESAG!J27+CEAD!J27+FAED!J27+CEFID!J27+CERES!J27+CESFI!J27</f>
        <v>48</v>
      </c>
      <c r="J27" s="102">
        <f>REITORIA!K27+CEART!K27+ESAG!K27+CEAD!K27+FAED!K27+CEFID!K27+CERES!K27+CESFI!K27</f>
        <v>48</v>
      </c>
      <c r="K27" s="106">
        <f>REITORIA!M27+CEART!M27+ESAG!M27+CEAD!M27+FAED!M27+CEFID!M27+CERES!M27+CESFI!M27</f>
        <v>24</v>
      </c>
      <c r="L27" s="107">
        <f>REITORIA!N27+REITORIA!P27+CEART!N27+CEART!P27+ESAG!N27+ESAG!P27+CEAD!N27+CEAD!P27+FAED!N27+FAED!P27+CEFID!N27+CEFID!P27+CERES!N27+CERES!P27+CESFI!N27+CESFI!P27</f>
        <v>0</v>
      </c>
      <c r="M27" s="108">
        <f t="shared" si="0"/>
        <v>52</v>
      </c>
      <c r="N27" s="89">
        <v>45</v>
      </c>
      <c r="O27" s="89">
        <f t="shared" si="4"/>
        <v>4500</v>
      </c>
      <c r="P27" s="89">
        <f t="shared" si="2"/>
        <v>0</v>
      </c>
      <c r="Q27" s="94">
        <f t="shared" si="5"/>
        <v>2160</v>
      </c>
    </row>
    <row r="28" spans="1:17" ht="108.5" x14ac:dyDescent="0.35">
      <c r="A28" s="138">
        <v>4</v>
      </c>
      <c r="B28" s="55">
        <v>25</v>
      </c>
      <c r="C28" s="139" t="s">
        <v>45</v>
      </c>
      <c r="D28" s="67" t="s">
        <v>70</v>
      </c>
      <c r="E28" s="68" t="s">
        <v>98</v>
      </c>
      <c r="F28" s="68" t="s">
        <v>10</v>
      </c>
      <c r="G28" s="68" t="s">
        <v>11</v>
      </c>
      <c r="H28" s="88">
        <f>REITORIA!I28+CEART!I28+ESAG!I28+CEAD!I28+FAED!I28+CEFID!I28+CERES!I28+CESFI!I28</f>
        <v>20</v>
      </c>
      <c r="I28" s="102">
        <f>REITORIA!J28+CEART!J28+ESAG!J28+CEAD!J28+FAED!J28+CEFID!J28+CERES!J28+CESFI!J28</f>
        <v>10</v>
      </c>
      <c r="J28" s="102">
        <f>REITORIA!K28+CEART!K28+ESAG!K28+CEAD!K28+FAED!K28+CEFID!K28+CERES!K28+CESFI!K28</f>
        <v>10</v>
      </c>
      <c r="K28" s="106">
        <f>REITORIA!M28+CEART!M28+ESAG!M28+CEAD!M28+FAED!M28+CEFID!M28+CERES!M28+CESFI!M28</f>
        <v>4</v>
      </c>
      <c r="L28" s="107">
        <f>REITORIA!N28+REITORIA!P28+CEART!N28+CEART!P28+ESAG!N28+ESAG!P28+CEAD!N28+CEAD!P28+FAED!N28+FAED!P28+CEFID!N28+CEFID!P28+CERES!N28+CERES!P28+CESFI!N28+CESFI!P28</f>
        <v>0</v>
      </c>
      <c r="M28" s="108">
        <f t="shared" si="0"/>
        <v>10</v>
      </c>
      <c r="N28" s="89">
        <v>74</v>
      </c>
      <c r="O28" s="89">
        <f t="shared" si="4"/>
        <v>1480</v>
      </c>
      <c r="P28" s="89">
        <f t="shared" si="2"/>
        <v>0</v>
      </c>
      <c r="Q28" s="94">
        <f t="shared" si="5"/>
        <v>740</v>
      </c>
    </row>
    <row r="29" spans="1:17" ht="40" customHeight="1" x14ac:dyDescent="0.35">
      <c r="A29" s="138"/>
      <c r="B29" s="55">
        <v>26</v>
      </c>
      <c r="C29" s="139"/>
      <c r="D29" s="67" t="s">
        <v>71</v>
      </c>
      <c r="E29" s="68" t="s">
        <v>99</v>
      </c>
      <c r="F29" s="68" t="s">
        <v>10</v>
      </c>
      <c r="G29" s="68" t="s">
        <v>11</v>
      </c>
      <c r="H29" s="88">
        <f>REITORIA!I29+CEART!I29+ESAG!I29+CEAD!I29+FAED!I29+CEFID!I29+CERES!I29+CESFI!I29</f>
        <v>4</v>
      </c>
      <c r="I29" s="102">
        <f>REITORIA!J29+CEART!J29+ESAG!J29+CEAD!J29+FAED!J29+CEFID!J29+CERES!J29+CESFI!J29</f>
        <v>0</v>
      </c>
      <c r="J29" s="102">
        <f>REITORIA!K29+CEART!K29+ESAG!K29+CEAD!K29+FAED!K29+CEFID!K29+CERES!K29+CESFI!K29</f>
        <v>0</v>
      </c>
      <c r="K29" s="106">
        <f>REITORIA!M29+CEART!M29+ESAG!M29+CEAD!M29+FAED!M29+CEFID!M29+CERES!M29+CESFI!M29</f>
        <v>0</v>
      </c>
      <c r="L29" s="107">
        <f>REITORIA!N29+REITORIA!P29+CEART!N29+CEART!P29+ESAG!N29+ESAG!P29+CEAD!N29+CEAD!P29+FAED!N29+FAED!P29+CEFID!N29+CEFID!P29+CERES!N29+CERES!P29+CESFI!N29+CESFI!P29</f>
        <v>0</v>
      </c>
      <c r="M29" s="108">
        <f t="shared" si="0"/>
        <v>4</v>
      </c>
      <c r="N29" s="89">
        <v>140</v>
      </c>
      <c r="O29" s="89">
        <f t="shared" ref="O29" si="6">N29*H29</f>
        <v>560</v>
      </c>
      <c r="P29" s="89">
        <f t="shared" si="2"/>
        <v>0</v>
      </c>
      <c r="Q29" s="94">
        <f t="shared" ref="Q29" si="7">N29*J29</f>
        <v>0</v>
      </c>
    </row>
    <row r="30" spans="1:17" ht="15.5" x14ac:dyDescent="0.35">
      <c r="A30" s="90"/>
      <c r="B30" s="90"/>
      <c r="H30" s="81">
        <f>SUM(H4:H29)</f>
        <v>5615</v>
      </c>
      <c r="J30" s="81">
        <f t="shared" ref="J30:M30" si="8">SUM(J4:J29)</f>
        <v>3564</v>
      </c>
      <c r="K30" s="81"/>
      <c r="L30" s="81"/>
      <c r="M30" s="81">
        <f t="shared" si="8"/>
        <v>2051</v>
      </c>
      <c r="N30" s="91">
        <f>SUM(N4:N29)</f>
        <v>2483.12</v>
      </c>
      <c r="O30" s="91">
        <f>SUM(O4:O29)</f>
        <v>108834.25000000001</v>
      </c>
      <c r="P30" s="91">
        <f>SUM(P4:P29)</f>
        <v>0</v>
      </c>
      <c r="Q30" s="91">
        <f>SUM(Q4:Q29)</f>
        <v>39764.259999999995</v>
      </c>
    </row>
    <row r="31" spans="1:17" ht="15.5" x14ac:dyDescent="0.35"/>
    <row r="32" spans="1:17" ht="15.5" x14ac:dyDescent="0.35">
      <c r="H32" s="130" t="str">
        <f>D1</f>
        <v>OBJETO: AQUISIÇÃO DE FERRAMENTAS E MATERIAIS DE CONSTRUÇÃO PARA A UDESC - RELANÇAMENTO</v>
      </c>
      <c r="I32" s="130"/>
      <c r="J32" s="130"/>
      <c r="K32" s="130"/>
      <c r="L32" s="130"/>
      <c r="M32" s="130"/>
      <c r="N32" s="130"/>
      <c r="O32" s="130"/>
      <c r="P32" s="130"/>
      <c r="Q32" s="130"/>
    </row>
    <row r="33" spans="8:17" ht="15.5" x14ac:dyDescent="0.35">
      <c r="H33" s="130" t="str">
        <f>A1</f>
        <v>PE 1222/2024 SRP - (SGPE DE ORIGEM: 19653/2024)</v>
      </c>
      <c r="I33" s="130"/>
      <c r="J33" s="130"/>
      <c r="K33" s="130"/>
      <c r="L33" s="130"/>
      <c r="M33" s="130"/>
      <c r="N33" s="130"/>
      <c r="O33" s="130"/>
      <c r="P33" s="130"/>
      <c r="Q33" s="130"/>
    </row>
    <row r="34" spans="8:17" ht="15.5" x14ac:dyDescent="0.35">
      <c r="H34" s="130" t="str">
        <f>N1</f>
        <v>VIGÊNCIA DA ATA: 30/09/2024 até 30/09/2025</v>
      </c>
      <c r="I34" s="130"/>
      <c r="J34" s="130"/>
      <c r="K34" s="130"/>
      <c r="L34" s="130"/>
      <c r="M34" s="130"/>
      <c r="N34" s="130"/>
      <c r="O34" s="130"/>
      <c r="P34" s="130"/>
      <c r="Q34" s="130"/>
    </row>
    <row r="35" spans="8:17" ht="15.5" x14ac:dyDescent="0.35">
      <c r="H35" s="10" t="s">
        <v>14</v>
      </c>
      <c r="I35" s="11"/>
      <c r="J35" s="11"/>
      <c r="K35" s="11"/>
      <c r="L35" s="11"/>
      <c r="M35" s="11"/>
      <c r="N35" s="11"/>
      <c r="O35" s="11"/>
      <c r="P35" s="11"/>
      <c r="Q35" s="6">
        <f>O30</f>
        <v>108834.25000000001</v>
      </c>
    </row>
    <row r="36" spans="8:17" ht="15.5" x14ac:dyDescent="0.35">
      <c r="H36" s="12" t="s">
        <v>7</v>
      </c>
      <c r="I36" s="13"/>
      <c r="J36" s="13"/>
      <c r="K36" s="13"/>
      <c r="L36" s="13"/>
      <c r="M36" s="13"/>
      <c r="N36" s="13"/>
      <c r="O36" s="13"/>
      <c r="P36" s="13"/>
      <c r="Q36" s="7">
        <f>Q30</f>
        <v>39764.259999999995</v>
      </c>
    </row>
    <row r="37" spans="8:17" ht="15.5" x14ac:dyDescent="0.35">
      <c r="H37" s="12" t="s">
        <v>8</v>
      </c>
      <c r="I37" s="13"/>
      <c r="J37" s="13"/>
      <c r="K37" s="13"/>
      <c r="L37" s="13"/>
      <c r="M37" s="13"/>
      <c r="N37" s="13"/>
      <c r="O37" s="13"/>
      <c r="P37" s="13"/>
      <c r="Q37" s="9"/>
    </row>
    <row r="38" spans="8:17" ht="15.5" x14ac:dyDescent="0.35">
      <c r="H38" s="14" t="s">
        <v>9</v>
      </c>
      <c r="I38" s="15"/>
      <c r="J38" s="15"/>
      <c r="K38" s="15"/>
      <c r="L38" s="15"/>
      <c r="M38" s="15"/>
      <c r="N38" s="15"/>
      <c r="O38" s="15"/>
      <c r="P38" s="15"/>
      <c r="Q38" s="8">
        <f>Q36/Q35</f>
        <v>0.3653653146872422</v>
      </c>
    </row>
    <row r="39" spans="8:17" ht="15.5" x14ac:dyDescent="0.35">
      <c r="H39" s="175" t="s">
        <v>142</v>
      </c>
      <c r="I39" s="176"/>
      <c r="J39" s="176"/>
      <c r="K39" s="176"/>
      <c r="L39" s="176"/>
      <c r="M39" s="176"/>
      <c r="N39" s="176"/>
      <c r="O39" s="176"/>
      <c r="P39" s="176"/>
      <c r="Q39" s="177"/>
    </row>
    <row r="40" spans="8:17" ht="15.5" x14ac:dyDescent="0.35"/>
  </sheetData>
  <mergeCells count="16">
    <mergeCell ref="H39:Q39"/>
    <mergeCell ref="A1:C1"/>
    <mergeCell ref="H32:Q32"/>
    <mergeCell ref="H33:Q33"/>
    <mergeCell ref="H34:Q34"/>
    <mergeCell ref="A2:Q2"/>
    <mergeCell ref="N1:Q1"/>
    <mergeCell ref="D1:M1"/>
    <mergeCell ref="A28:A29"/>
    <mergeCell ref="C28:C29"/>
    <mergeCell ref="A4:A13"/>
    <mergeCell ref="C4:C13"/>
    <mergeCell ref="A14:A20"/>
    <mergeCell ref="C14:C20"/>
    <mergeCell ref="A21:A27"/>
    <mergeCell ref="C21:C27"/>
  </mergeCells>
  <conditionalFormatting sqref="M4:M29">
    <cfRule type="cellIs" dxfId="9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REITORIA</vt:lpstr>
      <vt:lpstr>CEART</vt:lpstr>
      <vt:lpstr>ESAG</vt:lpstr>
      <vt:lpstr>CEAD</vt:lpstr>
      <vt:lpstr>FAED</vt:lpstr>
      <vt:lpstr>CEFID</vt:lpstr>
      <vt:lpstr>CERES</vt:lpstr>
      <vt:lpstr>CESFI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2018-01-24T18:18:49Z</cp:lastPrinted>
  <dcterms:created xsi:type="dcterms:W3CDTF">2010-06-19T20:43:11Z</dcterms:created>
  <dcterms:modified xsi:type="dcterms:W3CDTF">2025-03-19T22:09:02Z</dcterms:modified>
</cp:coreProperties>
</file>